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c\Downloads\"/>
    </mc:Choice>
  </mc:AlternateContent>
  <xr:revisionPtr revIDLastSave="0" documentId="13_ncr:1_{72236FC2-B860-4F1F-938D-1342F480712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atos" sheetId="1" r:id="rId1"/>
    <sheet name="Umbrales" sheetId="9" r:id="rId2"/>
    <sheet name="Flags" sheetId="10" r:id="rId3"/>
    <sheet name="Selección empresas" sheetId="8" r:id="rId4"/>
    <sheet name="Diccionario" sheetId="2" r:id="rId5"/>
    <sheet name="Información" sheetId="3" r:id="rId6"/>
    <sheet name="Etiquetas - usar al final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2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V532" i="10"/>
  <c r="V533" i="10"/>
  <c r="V534" i="10"/>
  <c r="V535" i="10"/>
  <c r="V536" i="10"/>
  <c r="V537" i="10"/>
  <c r="V538" i="10"/>
  <c r="V539" i="10"/>
  <c r="V540" i="10"/>
  <c r="V541" i="10"/>
  <c r="V542" i="10"/>
  <c r="V543" i="10"/>
  <c r="V544" i="10"/>
  <c r="V545" i="10"/>
  <c r="V546" i="10"/>
  <c r="V547" i="10"/>
  <c r="V548" i="10"/>
  <c r="V549" i="10"/>
  <c r="V550" i="10"/>
  <c r="V551" i="10"/>
  <c r="V552" i="10"/>
  <c r="V553" i="10"/>
  <c r="V554" i="10"/>
  <c r="V555" i="10"/>
  <c r="V556" i="10"/>
  <c r="V557" i="10"/>
  <c r="V558" i="10"/>
  <c r="V559" i="10"/>
  <c r="V560" i="10"/>
  <c r="V561" i="10"/>
  <c r="V562" i="10"/>
  <c r="V563" i="10"/>
  <c r="V564" i="10"/>
  <c r="V565" i="10"/>
  <c r="V566" i="10"/>
  <c r="V567" i="10"/>
  <c r="V568" i="10"/>
  <c r="V569" i="10"/>
  <c r="V570" i="10"/>
  <c r="V571" i="10"/>
  <c r="V572" i="10"/>
  <c r="V573" i="10"/>
  <c r="V574" i="10"/>
  <c r="V575" i="10"/>
  <c r="V576" i="10"/>
  <c r="V577" i="10"/>
  <c r="V578" i="10"/>
  <c r="V579" i="10"/>
  <c r="V580" i="10"/>
  <c r="V581" i="10"/>
  <c r="V582" i="10"/>
  <c r="V583" i="10"/>
  <c r="V584" i="10"/>
  <c r="V585" i="10"/>
  <c r="V586" i="10"/>
  <c r="V587" i="10"/>
  <c r="V588" i="10"/>
  <c r="V589" i="10"/>
  <c r="V590" i="10"/>
  <c r="V591" i="10"/>
  <c r="V592" i="10"/>
  <c r="V593" i="10"/>
  <c r="V594" i="10"/>
  <c r="V595" i="10"/>
  <c r="V596" i="10"/>
  <c r="V597" i="10"/>
  <c r="V598" i="10"/>
  <c r="V599" i="10"/>
  <c r="V600" i="10"/>
  <c r="V601" i="10"/>
  <c r="V602" i="10"/>
  <c r="V603" i="10"/>
  <c r="V604" i="10"/>
  <c r="V605" i="10"/>
  <c r="V606" i="10"/>
  <c r="V607" i="10"/>
  <c r="V608" i="10"/>
  <c r="V609" i="10"/>
  <c r="V610" i="10"/>
  <c r="V611" i="10"/>
  <c r="V612" i="10"/>
  <c r="V613" i="10"/>
  <c r="V614" i="10"/>
  <c r="V615" i="10"/>
  <c r="V616" i="10"/>
  <c r="V617" i="10"/>
  <c r="V618" i="10"/>
  <c r="V619" i="10"/>
  <c r="V620" i="10"/>
  <c r="V621" i="10"/>
  <c r="V622" i="10"/>
  <c r="V623" i="10"/>
  <c r="V624" i="10"/>
  <c r="V625" i="10"/>
  <c r="V626" i="10"/>
  <c r="V627" i="10"/>
  <c r="V628" i="10"/>
  <c r="V629" i="10"/>
  <c r="V630" i="10"/>
  <c r="V631" i="10"/>
  <c r="V632" i="10"/>
  <c r="V633" i="10"/>
  <c r="V634" i="10"/>
  <c r="V635" i="10"/>
  <c r="V636" i="10"/>
  <c r="V637" i="10"/>
  <c r="V638" i="10"/>
  <c r="V639" i="10"/>
  <c r="V640" i="10"/>
  <c r="V641" i="10"/>
  <c r="V642" i="10"/>
  <c r="V643" i="10"/>
  <c r="V644" i="10"/>
  <c r="V645" i="10"/>
  <c r="V646" i="10"/>
  <c r="V647" i="10"/>
  <c r="V648" i="10"/>
  <c r="V649" i="10"/>
  <c r="V650" i="10"/>
  <c r="V651" i="10"/>
  <c r="V652" i="10"/>
  <c r="V653" i="10"/>
  <c r="V654" i="10"/>
  <c r="V655" i="10"/>
  <c r="V656" i="10"/>
  <c r="V657" i="10"/>
  <c r="V658" i="10"/>
  <c r="V659" i="10"/>
  <c r="V660" i="10"/>
  <c r="V661" i="10"/>
  <c r="V662" i="10"/>
  <c r="V663" i="10"/>
  <c r="V664" i="10"/>
  <c r="V665" i="10"/>
  <c r="V666" i="10"/>
  <c r="V667" i="10"/>
  <c r="V668" i="10"/>
  <c r="V669" i="10"/>
  <c r="V670" i="10"/>
  <c r="V671" i="10"/>
  <c r="V672" i="10"/>
  <c r="V673" i="10"/>
  <c r="V674" i="10"/>
  <c r="V675" i="10"/>
  <c r="V676" i="10"/>
  <c r="V677" i="10"/>
  <c r="V678" i="10"/>
  <c r="V679" i="10"/>
  <c r="V680" i="10"/>
  <c r="V681" i="10"/>
  <c r="V682" i="10"/>
  <c r="V683" i="10"/>
  <c r="V684" i="10"/>
  <c r="V685" i="10"/>
  <c r="V686" i="10"/>
  <c r="V687" i="10"/>
  <c r="V688" i="10"/>
  <c r="V689" i="10"/>
  <c r="V690" i="10"/>
  <c r="V691" i="10"/>
  <c r="V692" i="10"/>
  <c r="V693" i="10"/>
  <c r="V694" i="10"/>
  <c r="V695" i="10"/>
  <c r="V696" i="10"/>
  <c r="V697" i="10"/>
  <c r="V698" i="10"/>
  <c r="V699" i="10"/>
  <c r="V700" i="10"/>
  <c r="V701" i="10"/>
  <c r="V702" i="10"/>
  <c r="V703" i="10"/>
  <c r="V704" i="10"/>
  <c r="V705" i="10"/>
  <c r="V706" i="10"/>
  <c r="V707" i="10"/>
  <c r="V708" i="10"/>
  <c r="V709" i="10"/>
  <c r="V710" i="10"/>
  <c r="V711" i="10"/>
  <c r="V712" i="10"/>
  <c r="V713" i="10"/>
  <c r="V714" i="10"/>
  <c r="V715" i="10"/>
  <c r="V716" i="10"/>
  <c r="V717" i="10"/>
  <c r="V718" i="10"/>
  <c r="V719" i="10"/>
  <c r="V720" i="10"/>
  <c r="V721" i="10"/>
  <c r="V722" i="10"/>
  <c r="V723" i="10"/>
  <c r="V724" i="10"/>
  <c r="V725" i="10"/>
  <c r="V726" i="10"/>
  <c r="V727" i="10"/>
  <c r="V728" i="10"/>
  <c r="V729" i="10"/>
  <c r="V730" i="10"/>
  <c r="V731" i="10"/>
  <c r="V732" i="10"/>
  <c r="V733" i="10"/>
  <c r="V734" i="10"/>
  <c r="V735" i="10"/>
  <c r="V736" i="10"/>
  <c r="V737" i="10"/>
  <c r="V738" i="10"/>
  <c r="V739" i="10"/>
  <c r="V740" i="10"/>
  <c r="V741" i="10"/>
  <c r="V742" i="10"/>
  <c r="V743" i="10"/>
  <c r="V744" i="10"/>
  <c r="V745" i="10"/>
  <c r="V746" i="10"/>
  <c r="V747" i="10"/>
  <c r="V748" i="10"/>
  <c r="V749" i="10"/>
  <c r="V750" i="10"/>
  <c r="V751" i="10"/>
  <c r="V752" i="10"/>
  <c r="V753" i="10"/>
  <c r="V754" i="10"/>
  <c r="V755" i="10"/>
  <c r="V756" i="10"/>
  <c r="V757" i="10"/>
  <c r="V758" i="10"/>
  <c r="V759" i="10"/>
  <c r="V760" i="10"/>
  <c r="V761" i="10"/>
  <c r="V762" i="10"/>
  <c r="V763" i="10"/>
  <c r="V764" i="10"/>
  <c r="V765" i="10"/>
  <c r="V766" i="10"/>
  <c r="V767" i="10"/>
  <c r="V768" i="10"/>
  <c r="V769" i="10"/>
  <c r="V770" i="10"/>
  <c r="V771" i="10"/>
  <c r="V772" i="10"/>
  <c r="V773" i="10"/>
  <c r="V774" i="10"/>
  <c r="V775" i="10"/>
  <c r="V776" i="10"/>
  <c r="V777" i="10"/>
  <c r="V778" i="10"/>
  <c r="V779" i="10"/>
  <c r="V780" i="10"/>
  <c r="V781" i="10"/>
  <c r="V782" i="10"/>
  <c r="V783" i="10"/>
  <c r="V784" i="10"/>
  <c r="V785" i="10"/>
  <c r="V786" i="10"/>
  <c r="V787" i="10"/>
  <c r="V788" i="10"/>
  <c r="V789" i="10"/>
  <c r="V790" i="10"/>
  <c r="V791" i="10"/>
  <c r="V792" i="10"/>
  <c r="V793" i="10"/>
  <c r="V794" i="10"/>
  <c r="V795" i="10"/>
  <c r="V796" i="10"/>
  <c r="V797" i="10"/>
  <c r="V798" i="10"/>
  <c r="V799" i="10"/>
  <c r="V800" i="10"/>
  <c r="V801" i="10"/>
  <c r="V802" i="10"/>
  <c r="V803" i="10"/>
  <c r="V804" i="10"/>
  <c r="V805" i="10"/>
  <c r="V806" i="10"/>
  <c r="V807" i="10"/>
  <c r="V808" i="10"/>
  <c r="V809" i="10"/>
  <c r="V810" i="10"/>
  <c r="V811" i="10"/>
  <c r="V812" i="10"/>
  <c r="V813" i="10"/>
  <c r="V814" i="10"/>
  <c r="V815" i="10"/>
  <c r="V816" i="10"/>
  <c r="V817" i="10"/>
  <c r="V818" i="10"/>
  <c r="V819" i="10"/>
  <c r="V820" i="10"/>
  <c r="V821" i="10"/>
  <c r="V822" i="10"/>
  <c r="V823" i="10"/>
  <c r="V824" i="10"/>
  <c r="V825" i="10"/>
  <c r="V826" i="10"/>
  <c r="V827" i="10"/>
  <c r="V828" i="10"/>
  <c r="V829" i="10"/>
  <c r="V830" i="10"/>
  <c r="V831" i="10"/>
  <c r="V832" i="10"/>
  <c r="V833" i="10"/>
  <c r="V834" i="10"/>
  <c r="V835" i="10"/>
  <c r="V836" i="10"/>
  <c r="V837" i="10"/>
  <c r="V838" i="10"/>
  <c r="V839" i="10"/>
  <c r="V840" i="10"/>
  <c r="V841" i="10"/>
  <c r="V842" i="10"/>
  <c r="V843" i="10"/>
  <c r="V844" i="10"/>
  <c r="V845" i="10"/>
  <c r="V846" i="10"/>
  <c r="V847" i="10"/>
  <c r="V848" i="10"/>
  <c r="V849" i="10"/>
  <c r="V850" i="10"/>
  <c r="V851" i="10"/>
  <c r="V852" i="10"/>
  <c r="V853" i="10"/>
  <c r="V854" i="10"/>
  <c r="V855" i="10"/>
  <c r="V856" i="10"/>
  <c r="V857" i="10"/>
  <c r="V858" i="10"/>
  <c r="V859" i="10"/>
  <c r="V860" i="10"/>
  <c r="V861" i="10"/>
  <c r="V862" i="10"/>
  <c r="V863" i="10"/>
  <c r="V864" i="10"/>
  <c r="V865" i="10"/>
  <c r="V866" i="10"/>
  <c r="V867" i="10"/>
  <c r="V868" i="10"/>
  <c r="V869" i="10"/>
  <c r="V870" i="10"/>
  <c r="V871" i="10"/>
  <c r="V872" i="10"/>
  <c r="V873" i="10"/>
  <c r="V874" i="10"/>
  <c r="V875" i="10"/>
  <c r="V876" i="10"/>
  <c r="V877" i="10"/>
  <c r="V878" i="10"/>
  <c r="V879" i="10"/>
  <c r="V880" i="10"/>
  <c r="V881" i="10"/>
  <c r="V882" i="10"/>
  <c r="V883" i="10"/>
  <c r="V884" i="10"/>
  <c r="V885" i="10"/>
  <c r="V886" i="10"/>
  <c r="V887" i="10"/>
  <c r="V888" i="10"/>
  <c r="V889" i="10"/>
  <c r="V890" i="10"/>
  <c r="V891" i="10"/>
  <c r="V892" i="10"/>
  <c r="V893" i="10"/>
  <c r="V894" i="10"/>
  <c r="V895" i="10"/>
  <c r="V896" i="10"/>
  <c r="V897" i="10"/>
  <c r="V898" i="10"/>
  <c r="V899" i="10"/>
  <c r="V900" i="10"/>
  <c r="V901" i="10"/>
  <c r="V902" i="10"/>
  <c r="V903" i="10"/>
  <c r="V904" i="10"/>
  <c r="V905" i="10"/>
  <c r="V906" i="10"/>
  <c r="V907" i="10"/>
  <c r="V908" i="10"/>
  <c r="V909" i="10"/>
  <c r="V910" i="10"/>
  <c r="V911" i="10"/>
  <c r="V912" i="10"/>
  <c r="V913" i="10"/>
  <c r="V914" i="10"/>
  <c r="V915" i="10"/>
  <c r="V916" i="10"/>
  <c r="V917" i="10"/>
  <c r="V918" i="10"/>
  <c r="V919" i="10"/>
  <c r="V920" i="10"/>
  <c r="V921" i="10"/>
  <c r="V922" i="10"/>
  <c r="V923" i="10"/>
  <c r="V924" i="10"/>
  <c r="V925" i="10"/>
  <c r="V926" i="10"/>
  <c r="V927" i="10"/>
  <c r="V928" i="10"/>
  <c r="V929" i="10"/>
  <c r="V930" i="10"/>
  <c r="V931" i="10"/>
  <c r="V932" i="10"/>
  <c r="V933" i="10"/>
  <c r="V934" i="10"/>
  <c r="V935" i="10"/>
  <c r="V936" i="10"/>
  <c r="V937" i="10"/>
  <c r="V938" i="10"/>
  <c r="V939" i="10"/>
  <c r="V940" i="10"/>
  <c r="V941" i="10"/>
  <c r="V942" i="10"/>
  <c r="V943" i="10"/>
  <c r="V944" i="10"/>
  <c r="V945" i="10"/>
  <c r="V946" i="10"/>
  <c r="V947" i="10"/>
  <c r="V948" i="10"/>
  <c r="V949" i="10"/>
  <c r="V950" i="10"/>
  <c r="V951" i="10"/>
  <c r="V952" i="10"/>
  <c r="V953" i="10"/>
  <c r="V954" i="10"/>
  <c r="V955" i="10"/>
  <c r="V956" i="10"/>
  <c r="V957" i="10"/>
  <c r="V958" i="10"/>
  <c r="V959" i="10"/>
  <c r="V960" i="10"/>
  <c r="V961" i="10"/>
  <c r="V962" i="10"/>
  <c r="V963" i="10"/>
  <c r="V964" i="10"/>
  <c r="V965" i="10"/>
  <c r="V966" i="10"/>
  <c r="V967" i="10"/>
  <c r="V968" i="10"/>
  <c r="V969" i="10"/>
  <c r="V970" i="10"/>
  <c r="V971" i="10"/>
  <c r="V972" i="10"/>
  <c r="V973" i="10"/>
  <c r="V974" i="10"/>
  <c r="V975" i="10"/>
  <c r="V976" i="10"/>
  <c r="V977" i="10"/>
  <c r="V978" i="10"/>
  <c r="V979" i="10"/>
  <c r="V980" i="10"/>
  <c r="V981" i="10"/>
  <c r="V982" i="10"/>
  <c r="V983" i="10"/>
  <c r="V984" i="10"/>
  <c r="V985" i="10"/>
  <c r="V986" i="10"/>
  <c r="V987" i="10"/>
  <c r="V988" i="10"/>
  <c r="V989" i="10"/>
  <c r="V990" i="10"/>
  <c r="V991" i="10"/>
  <c r="V992" i="10"/>
  <c r="V993" i="10"/>
  <c r="V994" i="10"/>
  <c r="V995" i="10"/>
  <c r="V996" i="10"/>
  <c r="V997" i="10"/>
  <c r="V998" i="10"/>
  <c r="V999" i="10"/>
  <c r="V1000" i="10"/>
  <c r="V1001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2" i="10"/>
  <c r="R100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2" i="10"/>
  <c r="K3" i="9" a="1"/>
  <c r="K3" i="9" s="1"/>
  <c r="K4" i="9" a="1"/>
  <c r="K4" i="9" s="1"/>
  <c r="K5" i="9" a="1"/>
  <c r="K5" i="9" s="1"/>
  <c r="K6" i="9" a="1"/>
  <c r="K6" i="9"/>
  <c r="K2" i="9" a="1"/>
  <c r="K2" i="9" s="1"/>
  <c r="P100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2" i="10"/>
  <c r="J4" i="9" a="1"/>
  <c r="J4" i="9" s="1"/>
  <c r="I4" i="9" a="1"/>
  <c r="I4" i="9" s="1"/>
  <c r="M100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2" i="10"/>
  <c r="K1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2" i="10"/>
  <c r="H3" i="9" a="1"/>
  <c r="H3" i="9" s="1"/>
  <c r="H4" i="9" a="1"/>
  <c r="H4" i="9" s="1"/>
  <c r="H5" i="9" a="1"/>
  <c r="H5" i="9" s="1"/>
  <c r="H6" i="9" a="1"/>
  <c r="H6" i="9"/>
  <c r="H2" i="9" a="1"/>
  <c r="H2" i="9" s="1"/>
  <c r="G3" i="9" a="1"/>
  <c r="G3" i="9" s="1"/>
  <c r="G4" i="9" a="1"/>
  <c r="G4" i="9" s="1"/>
  <c r="G5" i="9" a="1"/>
  <c r="G5" i="9" s="1"/>
  <c r="G6" i="9" a="1"/>
  <c r="G6" i="9"/>
  <c r="G2" i="9" a="1"/>
  <c r="G2" i="9" s="1"/>
  <c r="I100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2" i="10"/>
  <c r="E1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3" i="10"/>
  <c r="D4" i="10"/>
  <c r="D5" i="10"/>
  <c r="D6" i="10"/>
  <c r="D7" i="10"/>
  <c r="D8" i="10"/>
  <c r="D9" i="10"/>
  <c r="D10" i="10"/>
  <c r="D11" i="10"/>
  <c r="D12" i="10"/>
  <c r="D13" i="10"/>
  <c r="D14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2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8" i="10"/>
  <c r="B7" i="10"/>
  <c r="B6" i="10"/>
  <c r="B5" i="10"/>
  <c r="B4" i="10"/>
  <c r="B3" i="10"/>
  <c r="B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2" i="10"/>
  <c r="F3" i="9" a="1"/>
  <c r="F3" i="9"/>
  <c r="F4" i="9" a="1"/>
  <c r="F4" i="9" s="1"/>
  <c r="F5" i="9" a="1"/>
  <c r="F5" i="9"/>
  <c r="F6" i="9" a="1"/>
  <c r="F6" i="9"/>
  <c r="F2" i="9" a="1"/>
  <c r="F2" i="9" s="1"/>
  <c r="E3" i="9" a="1"/>
  <c r="E3" i="9" s="1"/>
  <c r="E4" i="9" a="1"/>
  <c r="E4" i="9" s="1"/>
  <c r="E5" i="9" a="1"/>
  <c r="E5" i="9" s="1"/>
  <c r="E6" i="9" a="1"/>
  <c r="E6" i="9"/>
  <c r="E2" i="9" a="1"/>
  <c r="E2" i="9" s="1"/>
  <c r="D3" i="9" a="1"/>
  <c r="D3" i="9"/>
  <c r="D4" i="9" a="1"/>
  <c r="D4" i="9" s="1"/>
  <c r="D5" i="9" a="1"/>
  <c r="D5" i="9"/>
  <c r="D6" i="9" a="1"/>
  <c r="D6" i="9"/>
  <c r="D2" i="9" a="1"/>
  <c r="D2" i="9" s="1"/>
  <c r="C3" i="9" a="1"/>
  <c r="C3" i="9" s="1"/>
  <c r="C4" i="9" a="1"/>
  <c r="C4" i="9" s="1"/>
  <c r="C5" i="9" a="1"/>
  <c r="C5" i="9" s="1"/>
  <c r="C6" i="9" a="1"/>
  <c r="C6" i="9"/>
  <c r="C2" i="9" a="1"/>
  <c r="C2" i="9" s="1"/>
  <c r="B3" i="9" a="1"/>
  <c r="B3" i="9" s="1"/>
  <c r="B2" i="9" a="1"/>
  <c r="B2" i="9" s="1"/>
  <c r="B4" i="9" a="1"/>
  <c r="B4" i="9" s="1"/>
  <c r="B5" i="9" a="1"/>
  <c r="B5" i="9" s="1"/>
  <c r="B6" i="9" a="1"/>
  <c r="B6" i="9" s="1"/>
  <c r="AS1001" i="1"/>
  <c r="AR1001" i="1"/>
  <c r="AQ1001" i="1"/>
  <c r="AP1001" i="1"/>
  <c r="AO1001" i="1"/>
  <c r="AN1001" i="1"/>
  <c r="AM1001" i="1"/>
  <c r="AJ1001" i="1"/>
  <c r="AL1001" i="1" s="1"/>
  <c r="AI1001" i="1"/>
  <c r="AH1001" i="1"/>
  <c r="AG1001" i="1"/>
  <c r="AF1001" i="1"/>
  <c r="AE1001" i="1"/>
  <c r="AS1000" i="1"/>
  <c r="AR1000" i="1"/>
  <c r="AQ1000" i="1"/>
  <c r="AP1000" i="1"/>
  <c r="AO1000" i="1"/>
  <c r="AN1000" i="1"/>
  <c r="AJ1000" i="1"/>
  <c r="AL1000" i="1" s="1"/>
  <c r="AI1000" i="1"/>
  <c r="AM1000" i="1" s="1"/>
  <c r="AH1000" i="1"/>
  <c r="AG1000" i="1"/>
  <c r="AF1000" i="1"/>
  <c r="AE1000" i="1"/>
  <c r="AS999" i="1"/>
  <c r="AR999" i="1"/>
  <c r="AQ999" i="1"/>
  <c r="AP999" i="1"/>
  <c r="AO999" i="1"/>
  <c r="AN999" i="1"/>
  <c r="AJ999" i="1"/>
  <c r="AI999" i="1"/>
  <c r="AM999" i="1" s="1"/>
  <c r="AH999" i="1"/>
  <c r="AG999" i="1"/>
  <c r="AF999" i="1"/>
  <c r="AE999" i="1"/>
  <c r="AS998" i="1"/>
  <c r="AR998" i="1"/>
  <c r="AQ998" i="1"/>
  <c r="AP998" i="1"/>
  <c r="AO998" i="1"/>
  <c r="AN998" i="1"/>
  <c r="AL998" i="1"/>
  <c r="AK998" i="1"/>
  <c r="AJ998" i="1"/>
  <c r="AI998" i="1"/>
  <c r="AM998" i="1" s="1"/>
  <c r="AH998" i="1"/>
  <c r="AG998" i="1"/>
  <c r="AF998" i="1"/>
  <c r="AE998" i="1"/>
  <c r="AS997" i="1"/>
  <c r="AR997" i="1"/>
  <c r="AQ997" i="1"/>
  <c r="AP997" i="1"/>
  <c r="AO997" i="1"/>
  <c r="AN997" i="1"/>
  <c r="AM997" i="1"/>
  <c r="AJ997" i="1"/>
  <c r="AK997" i="1" s="1"/>
  <c r="AI997" i="1"/>
  <c r="AH997" i="1"/>
  <c r="AG997" i="1"/>
  <c r="AF997" i="1"/>
  <c r="AE997" i="1"/>
  <c r="AS996" i="1"/>
  <c r="AR996" i="1"/>
  <c r="AQ996" i="1"/>
  <c r="AP996" i="1"/>
  <c r="AO996" i="1"/>
  <c r="AN996" i="1"/>
  <c r="AL996" i="1"/>
  <c r="AJ996" i="1"/>
  <c r="AI996" i="1"/>
  <c r="AH996" i="1"/>
  <c r="AG996" i="1"/>
  <c r="AF996" i="1"/>
  <c r="AE996" i="1"/>
  <c r="AS995" i="1"/>
  <c r="AR995" i="1"/>
  <c r="AQ995" i="1"/>
  <c r="AP995" i="1"/>
  <c r="AO995" i="1"/>
  <c r="AN995" i="1"/>
  <c r="AJ995" i="1"/>
  <c r="AL995" i="1" s="1"/>
  <c r="AI995" i="1"/>
  <c r="AM995" i="1" s="1"/>
  <c r="AH995" i="1"/>
  <c r="AG995" i="1"/>
  <c r="AF995" i="1"/>
  <c r="AE995" i="1"/>
  <c r="AS994" i="1"/>
  <c r="AR994" i="1"/>
  <c r="AQ994" i="1"/>
  <c r="AP994" i="1"/>
  <c r="AO994" i="1"/>
  <c r="AN994" i="1"/>
  <c r="AJ994" i="1"/>
  <c r="AI994" i="1"/>
  <c r="AM994" i="1" s="1"/>
  <c r="AH994" i="1"/>
  <c r="AG994" i="1"/>
  <c r="AF994" i="1"/>
  <c r="AE994" i="1"/>
  <c r="AS993" i="1"/>
  <c r="AR993" i="1"/>
  <c r="AQ993" i="1"/>
  <c r="AP993" i="1"/>
  <c r="AO993" i="1"/>
  <c r="AN993" i="1"/>
  <c r="AL993" i="1"/>
  <c r="AJ993" i="1"/>
  <c r="AI993" i="1"/>
  <c r="AM993" i="1" s="1"/>
  <c r="AH993" i="1"/>
  <c r="AG993" i="1"/>
  <c r="AF993" i="1"/>
  <c r="AE993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S991" i="1"/>
  <c r="AR991" i="1"/>
  <c r="AQ991" i="1"/>
  <c r="AP991" i="1"/>
  <c r="AO991" i="1"/>
  <c r="AN991" i="1"/>
  <c r="AM991" i="1"/>
  <c r="AJ991" i="1"/>
  <c r="AK991" i="1" s="1"/>
  <c r="AI991" i="1"/>
  <c r="AH991" i="1"/>
  <c r="AG991" i="1"/>
  <c r="AF991" i="1"/>
  <c r="AE991" i="1"/>
  <c r="AS990" i="1"/>
  <c r="AR990" i="1"/>
  <c r="AQ990" i="1"/>
  <c r="AP990" i="1"/>
  <c r="AO990" i="1"/>
  <c r="AN990" i="1"/>
  <c r="AL990" i="1"/>
  <c r="AJ990" i="1"/>
  <c r="AI990" i="1"/>
  <c r="AH990" i="1"/>
  <c r="AG990" i="1"/>
  <c r="AF990" i="1"/>
  <c r="AE990" i="1"/>
  <c r="AS989" i="1"/>
  <c r="AR989" i="1"/>
  <c r="AQ989" i="1"/>
  <c r="AP989" i="1"/>
  <c r="AO989" i="1"/>
  <c r="AN989" i="1"/>
  <c r="AJ989" i="1"/>
  <c r="AI989" i="1"/>
  <c r="AM989" i="1" s="1"/>
  <c r="AH989" i="1"/>
  <c r="AG989" i="1"/>
  <c r="AF989" i="1"/>
  <c r="AE989" i="1"/>
  <c r="AS988" i="1"/>
  <c r="AR988" i="1"/>
  <c r="AQ988" i="1"/>
  <c r="AP988" i="1"/>
  <c r="AO988" i="1"/>
  <c r="AN988" i="1"/>
  <c r="AJ988" i="1"/>
  <c r="AI988" i="1"/>
  <c r="AM988" i="1" s="1"/>
  <c r="AH988" i="1"/>
  <c r="AG988" i="1"/>
  <c r="AF988" i="1"/>
  <c r="AE988" i="1"/>
  <c r="AS987" i="1"/>
  <c r="AR987" i="1"/>
  <c r="AQ987" i="1"/>
  <c r="AP987" i="1"/>
  <c r="AO987" i="1"/>
  <c r="AN987" i="1"/>
  <c r="AL987" i="1"/>
  <c r="AJ987" i="1"/>
  <c r="AI987" i="1"/>
  <c r="AH987" i="1"/>
  <c r="AG987" i="1"/>
  <c r="AF987" i="1"/>
  <c r="AE987" i="1"/>
  <c r="AS986" i="1"/>
  <c r="AR986" i="1"/>
  <c r="AQ986" i="1"/>
  <c r="AP986" i="1"/>
  <c r="AO986" i="1"/>
  <c r="AN986" i="1"/>
  <c r="AM986" i="1"/>
  <c r="AL986" i="1"/>
  <c r="AJ986" i="1"/>
  <c r="AK986" i="1" s="1"/>
  <c r="AI986" i="1"/>
  <c r="AH986" i="1"/>
  <c r="AG986" i="1"/>
  <c r="AF986" i="1"/>
  <c r="AE986" i="1"/>
  <c r="AS985" i="1"/>
  <c r="AR985" i="1"/>
  <c r="AQ985" i="1"/>
  <c r="AP985" i="1"/>
  <c r="AO985" i="1"/>
  <c r="AN985" i="1"/>
  <c r="AJ985" i="1"/>
  <c r="AL985" i="1" s="1"/>
  <c r="AI985" i="1"/>
  <c r="AM985" i="1" s="1"/>
  <c r="AH985" i="1"/>
  <c r="AG985" i="1"/>
  <c r="AF985" i="1"/>
  <c r="AE985" i="1"/>
  <c r="AS984" i="1"/>
  <c r="AR984" i="1"/>
  <c r="AQ984" i="1"/>
  <c r="AP984" i="1"/>
  <c r="AO984" i="1"/>
  <c r="AN984" i="1"/>
  <c r="AM984" i="1"/>
  <c r="AK984" i="1"/>
  <c r="AJ984" i="1"/>
  <c r="AL984" i="1" s="1"/>
  <c r="AI984" i="1"/>
  <c r="AH984" i="1"/>
  <c r="AG984" i="1"/>
  <c r="AF984" i="1"/>
  <c r="AE984" i="1"/>
  <c r="AS983" i="1"/>
  <c r="AR983" i="1"/>
  <c r="AQ983" i="1"/>
  <c r="AP983" i="1"/>
  <c r="AO983" i="1"/>
  <c r="AN983" i="1"/>
  <c r="AL983" i="1"/>
  <c r="AJ983" i="1"/>
  <c r="AI983" i="1"/>
  <c r="AM983" i="1" s="1"/>
  <c r="AH983" i="1"/>
  <c r="AG983" i="1"/>
  <c r="AF983" i="1"/>
  <c r="AE983" i="1"/>
  <c r="AS982" i="1"/>
  <c r="AR982" i="1"/>
  <c r="AQ982" i="1"/>
  <c r="AP982" i="1"/>
  <c r="AO982" i="1"/>
  <c r="AN982" i="1"/>
  <c r="AL982" i="1"/>
  <c r="AJ982" i="1"/>
  <c r="AI982" i="1"/>
  <c r="AM982" i="1" s="1"/>
  <c r="AH982" i="1"/>
  <c r="AG982" i="1"/>
  <c r="AF982" i="1"/>
  <c r="AE982" i="1"/>
  <c r="AS981" i="1"/>
  <c r="AR981" i="1"/>
  <c r="AQ981" i="1"/>
  <c r="AP981" i="1"/>
  <c r="AO981" i="1"/>
  <c r="AN981" i="1"/>
  <c r="AM981" i="1"/>
  <c r="AJ981" i="1"/>
  <c r="AK981" i="1" s="1"/>
  <c r="AI981" i="1"/>
  <c r="AH981" i="1"/>
  <c r="AG981" i="1"/>
  <c r="AF981" i="1"/>
  <c r="AE981" i="1"/>
  <c r="AS980" i="1"/>
  <c r="AR980" i="1"/>
  <c r="AQ980" i="1"/>
  <c r="AP980" i="1"/>
  <c r="AO980" i="1"/>
  <c r="AN980" i="1"/>
  <c r="AL980" i="1"/>
  <c r="AK980" i="1"/>
  <c r="AJ980" i="1"/>
  <c r="AI980" i="1"/>
  <c r="AM980" i="1" s="1"/>
  <c r="AH980" i="1"/>
  <c r="AG980" i="1"/>
  <c r="AF980" i="1"/>
  <c r="AE980" i="1"/>
  <c r="AS979" i="1"/>
  <c r="AR979" i="1"/>
  <c r="AQ979" i="1"/>
  <c r="AP979" i="1"/>
  <c r="AO979" i="1"/>
  <c r="AN979" i="1"/>
  <c r="AK979" i="1"/>
  <c r="AJ979" i="1"/>
  <c r="AL979" i="1" s="1"/>
  <c r="AI979" i="1"/>
  <c r="AM979" i="1" s="1"/>
  <c r="AH979" i="1"/>
  <c r="AG979" i="1"/>
  <c r="AF979" i="1"/>
  <c r="AE979" i="1"/>
  <c r="AS978" i="1"/>
  <c r="AR978" i="1"/>
  <c r="AQ978" i="1"/>
  <c r="AP978" i="1"/>
  <c r="AO978" i="1"/>
  <c r="AN978" i="1"/>
  <c r="AJ978" i="1"/>
  <c r="AI978" i="1"/>
  <c r="AM978" i="1" s="1"/>
  <c r="AH978" i="1"/>
  <c r="AG978" i="1"/>
  <c r="AF978" i="1"/>
  <c r="AE978" i="1"/>
  <c r="AS977" i="1"/>
  <c r="AR977" i="1"/>
  <c r="AQ977" i="1"/>
  <c r="AP977" i="1"/>
  <c r="AO977" i="1"/>
  <c r="AN977" i="1"/>
  <c r="AL977" i="1"/>
  <c r="AJ977" i="1"/>
  <c r="AI977" i="1"/>
  <c r="AH977" i="1"/>
  <c r="AG977" i="1"/>
  <c r="AF977" i="1"/>
  <c r="AE977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S975" i="1"/>
  <c r="AR975" i="1"/>
  <c r="AQ975" i="1"/>
  <c r="AP975" i="1"/>
  <c r="AO975" i="1"/>
  <c r="AN975" i="1"/>
  <c r="AM975" i="1"/>
  <c r="AJ975" i="1"/>
  <c r="AK975" i="1" s="1"/>
  <c r="AI975" i="1"/>
  <c r="AH975" i="1"/>
  <c r="AG975" i="1"/>
  <c r="AF975" i="1"/>
  <c r="AE975" i="1"/>
  <c r="AS974" i="1"/>
  <c r="AR974" i="1"/>
  <c r="AQ974" i="1"/>
  <c r="AP974" i="1"/>
  <c r="AO974" i="1"/>
  <c r="AN974" i="1"/>
  <c r="AL974" i="1"/>
  <c r="AK974" i="1"/>
  <c r="AJ974" i="1"/>
  <c r="AI974" i="1"/>
  <c r="AM974" i="1" s="1"/>
  <c r="AH974" i="1"/>
  <c r="AG974" i="1"/>
  <c r="AF974" i="1"/>
  <c r="AE974" i="1"/>
  <c r="AS973" i="1"/>
  <c r="AR973" i="1"/>
  <c r="AQ973" i="1"/>
  <c r="AP973" i="1"/>
  <c r="AO973" i="1"/>
  <c r="AN973" i="1"/>
  <c r="AM973" i="1"/>
  <c r="AJ973" i="1"/>
  <c r="AI973" i="1"/>
  <c r="AH973" i="1"/>
  <c r="AG973" i="1"/>
  <c r="AF973" i="1"/>
  <c r="AE973" i="1"/>
  <c r="AS972" i="1"/>
  <c r="AR972" i="1"/>
  <c r="AQ972" i="1"/>
  <c r="AP972" i="1"/>
  <c r="AO972" i="1"/>
  <c r="AN972" i="1"/>
  <c r="AJ972" i="1"/>
  <c r="AI972" i="1"/>
  <c r="AM972" i="1" s="1"/>
  <c r="AH972" i="1"/>
  <c r="AG972" i="1"/>
  <c r="AF972" i="1"/>
  <c r="AE972" i="1"/>
  <c r="AS971" i="1"/>
  <c r="AR971" i="1"/>
  <c r="AQ971" i="1"/>
  <c r="AP971" i="1"/>
  <c r="AO971" i="1"/>
  <c r="AN971" i="1"/>
  <c r="AL971" i="1"/>
  <c r="AJ971" i="1"/>
  <c r="AI971" i="1"/>
  <c r="AH971" i="1"/>
  <c r="AG971" i="1"/>
  <c r="AF971" i="1"/>
  <c r="AE971" i="1"/>
  <c r="AS970" i="1"/>
  <c r="AR970" i="1"/>
  <c r="AQ970" i="1"/>
  <c r="AP970" i="1"/>
  <c r="AO970" i="1"/>
  <c r="AN970" i="1"/>
  <c r="AM970" i="1"/>
  <c r="AL970" i="1"/>
  <c r="AJ970" i="1"/>
  <c r="AK970" i="1" s="1"/>
  <c r="AI970" i="1"/>
  <c r="AH970" i="1"/>
  <c r="AG970" i="1"/>
  <c r="AF970" i="1"/>
  <c r="AE970" i="1"/>
  <c r="AS969" i="1"/>
  <c r="AR969" i="1"/>
  <c r="AQ969" i="1"/>
  <c r="AP969" i="1"/>
  <c r="AO969" i="1"/>
  <c r="AN969" i="1"/>
  <c r="AJ969" i="1"/>
  <c r="AL969" i="1" s="1"/>
  <c r="AI969" i="1"/>
  <c r="AM969" i="1" s="1"/>
  <c r="AH969" i="1"/>
  <c r="AG969" i="1"/>
  <c r="AF969" i="1"/>
  <c r="AE969" i="1"/>
  <c r="AS968" i="1"/>
  <c r="AR968" i="1"/>
  <c r="AQ968" i="1"/>
  <c r="AP968" i="1"/>
  <c r="AO968" i="1"/>
  <c r="AN968" i="1"/>
  <c r="AM968" i="1"/>
  <c r="AK968" i="1"/>
  <c r="AJ968" i="1"/>
  <c r="AL968" i="1" s="1"/>
  <c r="AI968" i="1"/>
  <c r="AH968" i="1"/>
  <c r="AG968" i="1"/>
  <c r="AF968" i="1"/>
  <c r="AE968" i="1"/>
  <c r="AS967" i="1"/>
  <c r="AR967" i="1"/>
  <c r="AQ967" i="1"/>
  <c r="AP967" i="1"/>
  <c r="AO967" i="1"/>
  <c r="AN967" i="1"/>
  <c r="AJ967" i="1"/>
  <c r="AL967" i="1" s="1"/>
  <c r="AI967" i="1"/>
  <c r="AM967" i="1" s="1"/>
  <c r="AH967" i="1"/>
  <c r="AG967" i="1"/>
  <c r="AF967" i="1"/>
  <c r="AE967" i="1"/>
  <c r="AS966" i="1"/>
  <c r="AR966" i="1"/>
  <c r="AQ966" i="1"/>
  <c r="AP966" i="1"/>
  <c r="AO966" i="1"/>
  <c r="AN966" i="1"/>
  <c r="AL966" i="1"/>
  <c r="AJ966" i="1"/>
  <c r="AI966" i="1"/>
  <c r="AM966" i="1" s="1"/>
  <c r="AH966" i="1"/>
  <c r="AG966" i="1"/>
  <c r="AF966" i="1"/>
  <c r="AE966" i="1"/>
  <c r="AS965" i="1"/>
  <c r="AR965" i="1"/>
  <c r="AQ965" i="1"/>
  <c r="AP965" i="1"/>
  <c r="AO965" i="1"/>
  <c r="AN965" i="1"/>
  <c r="AM965" i="1"/>
  <c r="AJ965" i="1"/>
  <c r="AK965" i="1" s="1"/>
  <c r="AI965" i="1"/>
  <c r="AH965" i="1"/>
  <c r="AG965" i="1"/>
  <c r="AF965" i="1"/>
  <c r="AE965" i="1"/>
  <c r="AS964" i="1"/>
  <c r="AR964" i="1"/>
  <c r="AQ964" i="1"/>
  <c r="AP964" i="1"/>
  <c r="AO964" i="1"/>
  <c r="AN964" i="1"/>
  <c r="AL964" i="1"/>
  <c r="AJ964" i="1"/>
  <c r="AI964" i="1"/>
  <c r="AM964" i="1" s="1"/>
  <c r="AH964" i="1"/>
  <c r="AG964" i="1"/>
  <c r="AF964" i="1"/>
  <c r="AE964" i="1"/>
  <c r="AS963" i="1"/>
  <c r="AR963" i="1"/>
  <c r="AQ963" i="1"/>
  <c r="AP963" i="1"/>
  <c r="AO963" i="1"/>
  <c r="AN963" i="1"/>
  <c r="AK963" i="1"/>
  <c r="AJ963" i="1"/>
  <c r="AL963" i="1" s="1"/>
  <c r="AI963" i="1"/>
  <c r="AM963" i="1" s="1"/>
  <c r="AH963" i="1"/>
  <c r="AG963" i="1"/>
  <c r="AF963" i="1"/>
  <c r="AE963" i="1"/>
  <c r="AS962" i="1"/>
  <c r="AR962" i="1"/>
  <c r="AQ962" i="1"/>
  <c r="AP962" i="1"/>
  <c r="AO962" i="1"/>
  <c r="AN962" i="1"/>
  <c r="AJ962" i="1"/>
  <c r="AI962" i="1"/>
  <c r="AM962" i="1" s="1"/>
  <c r="AH962" i="1"/>
  <c r="AG962" i="1"/>
  <c r="AF962" i="1"/>
  <c r="AE962" i="1"/>
  <c r="AS961" i="1"/>
  <c r="AR961" i="1"/>
  <c r="AQ961" i="1"/>
  <c r="AP961" i="1"/>
  <c r="AO961" i="1"/>
  <c r="AN961" i="1"/>
  <c r="AL961" i="1"/>
  <c r="AJ961" i="1"/>
  <c r="AI961" i="1"/>
  <c r="AH961" i="1"/>
  <c r="AG961" i="1"/>
  <c r="AF961" i="1"/>
  <c r="AE961" i="1"/>
  <c r="AS960" i="1"/>
  <c r="AR960" i="1"/>
  <c r="AQ960" i="1"/>
  <c r="AP960" i="1"/>
  <c r="AO960" i="1"/>
  <c r="AN960" i="1"/>
  <c r="AM960" i="1"/>
  <c r="AK960" i="1"/>
  <c r="AJ960" i="1"/>
  <c r="AL960" i="1" s="1"/>
  <c r="AI960" i="1"/>
  <c r="AH960" i="1"/>
  <c r="AG960" i="1"/>
  <c r="AF960" i="1"/>
  <c r="AE960" i="1"/>
  <c r="AS959" i="1"/>
  <c r="AR959" i="1"/>
  <c r="AQ959" i="1"/>
  <c r="AP959" i="1"/>
  <c r="AO959" i="1"/>
  <c r="AN959" i="1"/>
  <c r="AM959" i="1"/>
  <c r="AJ959" i="1"/>
  <c r="AK959" i="1" s="1"/>
  <c r="AI959" i="1"/>
  <c r="AH959" i="1"/>
  <c r="AG959" i="1"/>
  <c r="AF959" i="1"/>
  <c r="AE959" i="1"/>
  <c r="AS958" i="1"/>
  <c r="AR958" i="1"/>
  <c r="AQ958" i="1"/>
  <c r="AP958" i="1"/>
  <c r="AO958" i="1"/>
  <c r="AN958" i="1"/>
  <c r="AL958" i="1"/>
  <c r="AJ958" i="1"/>
  <c r="AI958" i="1"/>
  <c r="AM958" i="1" s="1"/>
  <c r="AH958" i="1"/>
  <c r="AG958" i="1"/>
  <c r="AF958" i="1"/>
  <c r="AE958" i="1"/>
  <c r="AS957" i="1"/>
  <c r="AR957" i="1"/>
  <c r="AQ957" i="1"/>
  <c r="AP957" i="1"/>
  <c r="AO957" i="1"/>
  <c r="AN957" i="1"/>
  <c r="AM957" i="1"/>
  <c r="AJ957" i="1"/>
  <c r="AL957" i="1" s="1"/>
  <c r="AI957" i="1"/>
  <c r="AH957" i="1"/>
  <c r="AG957" i="1"/>
  <c r="AF957" i="1"/>
  <c r="AE957" i="1"/>
  <c r="AS956" i="1"/>
  <c r="AR956" i="1"/>
  <c r="AQ956" i="1"/>
  <c r="AP956" i="1"/>
  <c r="AO956" i="1"/>
  <c r="AN956" i="1"/>
  <c r="AL956" i="1"/>
  <c r="AJ956" i="1"/>
  <c r="AI956" i="1"/>
  <c r="AM956" i="1" s="1"/>
  <c r="AH956" i="1"/>
  <c r="AG956" i="1"/>
  <c r="AF956" i="1"/>
  <c r="AE956" i="1"/>
  <c r="AS955" i="1"/>
  <c r="AR955" i="1"/>
  <c r="AQ955" i="1"/>
  <c r="AP955" i="1"/>
  <c r="AO955" i="1"/>
  <c r="AN955" i="1"/>
  <c r="AL955" i="1"/>
  <c r="AK955" i="1"/>
  <c r="AJ955" i="1"/>
  <c r="AI955" i="1"/>
  <c r="AM955" i="1" s="1"/>
  <c r="AH955" i="1"/>
  <c r="AG955" i="1"/>
  <c r="AF955" i="1"/>
  <c r="AE955" i="1"/>
  <c r="AS954" i="1"/>
  <c r="AR954" i="1"/>
  <c r="AQ954" i="1"/>
  <c r="AP954" i="1"/>
  <c r="AO954" i="1"/>
  <c r="AN954" i="1"/>
  <c r="AM954" i="1"/>
  <c r="AK954" i="1"/>
  <c r="AJ954" i="1"/>
  <c r="AL954" i="1" s="1"/>
  <c r="AI954" i="1"/>
  <c r="AH954" i="1"/>
  <c r="AG954" i="1"/>
  <c r="AF954" i="1"/>
  <c r="AE954" i="1"/>
  <c r="AS953" i="1"/>
  <c r="AR953" i="1"/>
  <c r="AQ953" i="1"/>
  <c r="AP953" i="1"/>
  <c r="AO953" i="1"/>
  <c r="AN953" i="1"/>
  <c r="AL953" i="1"/>
  <c r="AJ953" i="1"/>
  <c r="AK953" i="1" s="1"/>
  <c r="AI953" i="1"/>
  <c r="AM953" i="1" s="1"/>
  <c r="AH953" i="1"/>
  <c r="AG953" i="1"/>
  <c r="AF953" i="1"/>
  <c r="AE953" i="1"/>
  <c r="AS952" i="1"/>
  <c r="AR952" i="1"/>
  <c r="AQ952" i="1"/>
  <c r="AP952" i="1"/>
  <c r="AO952" i="1"/>
  <c r="AN952" i="1"/>
  <c r="AM952" i="1"/>
  <c r="AJ952" i="1"/>
  <c r="AL952" i="1" s="1"/>
  <c r="AI952" i="1"/>
  <c r="AH952" i="1"/>
  <c r="AG952" i="1"/>
  <c r="AF952" i="1"/>
  <c r="AE952" i="1"/>
  <c r="AS951" i="1"/>
  <c r="AR951" i="1"/>
  <c r="AQ951" i="1"/>
  <c r="AP951" i="1"/>
  <c r="AO951" i="1"/>
  <c r="AN951" i="1"/>
  <c r="AJ951" i="1"/>
  <c r="AI951" i="1"/>
  <c r="AM951" i="1" s="1"/>
  <c r="AH951" i="1"/>
  <c r="AG951" i="1"/>
  <c r="AF951" i="1"/>
  <c r="AE951" i="1"/>
  <c r="AS950" i="1"/>
  <c r="AR950" i="1"/>
  <c r="AQ950" i="1"/>
  <c r="AP950" i="1"/>
  <c r="AO950" i="1"/>
  <c r="AN950" i="1"/>
  <c r="AJ950" i="1"/>
  <c r="AL950" i="1" s="1"/>
  <c r="AI950" i="1"/>
  <c r="AM950" i="1" s="1"/>
  <c r="AH950" i="1"/>
  <c r="AG950" i="1"/>
  <c r="AF950" i="1"/>
  <c r="AE950" i="1"/>
  <c r="AS949" i="1"/>
  <c r="AR949" i="1"/>
  <c r="AQ949" i="1"/>
  <c r="AP949" i="1"/>
  <c r="AO949" i="1"/>
  <c r="AN949" i="1"/>
  <c r="AM949" i="1"/>
  <c r="AJ949" i="1"/>
  <c r="AK949" i="1" s="1"/>
  <c r="AI949" i="1"/>
  <c r="AH949" i="1"/>
  <c r="AG949" i="1"/>
  <c r="AF949" i="1"/>
  <c r="AE949" i="1"/>
  <c r="AS948" i="1"/>
  <c r="AR948" i="1"/>
  <c r="AQ948" i="1"/>
  <c r="AP948" i="1"/>
  <c r="AO948" i="1"/>
  <c r="AN948" i="1"/>
  <c r="AL948" i="1"/>
  <c r="AJ948" i="1"/>
  <c r="AI948" i="1"/>
  <c r="AH948" i="1"/>
  <c r="AG948" i="1"/>
  <c r="AF948" i="1"/>
  <c r="AE948" i="1"/>
  <c r="AS947" i="1"/>
  <c r="AR947" i="1"/>
  <c r="AQ947" i="1"/>
  <c r="AP947" i="1"/>
  <c r="AO947" i="1"/>
  <c r="AN947" i="1"/>
  <c r="AK947" i="1"/>
  <c r="AJ947" i="1"/>
  <c r="AL947" i="1" s="1"/>
  <c r="AI947" i="1"/>
  <c r="AM947" i="1" s="1"/>
  <c r="AH947" i="1"/>
  <c r="AG947" i="1"/>
  <c r="AF947" i="1"/>
  <c r="AE947" i="1"/>
  <c r="AS946" i="1"/>
  <c r="AR946" i="1"/>
  <c r="AQ946" i="1"/>
  <c r="AP946" i="1"/>
  <c r="AO946" i="1"/>
  <c r="AN946" i="1"/>
  <c r="AM946" i="1"/>
  <c r="AJ946" i="1"/>
  <c r="AI946" i="1"/>
  <c r="AH946" i="1"/>
  <c r="AG946" i="1"/>
  <c r="AF946" i="1"/>
  <c r="AE946" i="1"/>
  <c r="AS945" i="1"/>
  <c r="AR945" i="1"/>
  <c r="AQ945" i="1"/>
  <c r="AP945" i="1"/>
  <c r="AO945" i="1"/>
  <c r="AN945" i="1"/>
  <c r="AL945" i="1"/>
  <c r="AJ945" i="1"/>
  <c r="AI945" i="1"/>
  <c r="AM945" i="1" s="1"/>
  <c r="AH945" i="1"/>
  <c r="AG945" i="1"/>
  <c r="AF945" i="1"/>
  <c r="AE945" i="1"/>
  <c r="AS944" i="1"/>
  <c r="AR944" i="1"/>
  <c r="AQ944" i="1"/>
  <c r="AP944" i="1"/>
  <c r="AO944" i="1"/>
  <c r="AN944" i="1"/>
  <c r="AM944" i="1"/>
  <c r="AK944" i="1"/>
  <c r="AJ944" i="1"/>
  <c r="AL944" i="1" s="1"/>
  <c r="AI944" i="1"/>
  <c r="AH944" i="1"/>
  <c r="AG944" i="1"/>
  <c r="AF944" i="1"/>
  <c r="AE944" i="1"/>
  <c r="AS943" i="1"/>
  <c r="AR943" i="1"/>
  <c r="AQ943" i="1"/>
  <c r="AP943" i="1"/>
  <c r="AO943" i="1"/>
  <c r="AN943" i="1"/>
  <c r="AM943" i="1"/>
  <c r="AJ943" i="1"/>
  <c r="AK943" i="1" s="1"/>
  <c r="AI943" i="1"/>
  <c r="AH943" i="1"/>
  <c r="AG943" i="1"/>
  <c r="AF943" i="1"/>
  <c r="AE943" i="1"/>
  <c r="AS942" i="1"/>
  <c r="AR942" i="1"/>
  <c r="AQ942" i="1"/>
  <c r="AP942" i="1"/>
  <c r="AO942" i="1"/>
  <c r="AN942" i="1"/>
  <c r="AL942" i="1"/>
  <c r="AK942" i="1"/>
  <c r="AJ942" i="1"/>
  <c r="AI942" i="1"/>
  <c r="AM942" i="1" s="1"/>
  <c r="AH942" i="1"/>
  <c r="AG942" i="1"/>
  <c r="AF942" i="1"/>
  <c r="AE942" i="1"/>
  <c r="AS941" i="1"/>
  <c r="AR941" i="1"/>
  <c r="AQ941" i="1"/>
  <c r="AP941" i="1"/>
  <c r="AO941" i="1"/>
  <c r="AN941" i="1"/>
  <c r="AM941" i="1"/>
  <c r="AK941" i="1"/>
  <c r="AJ941" i="1"/>
  <c r="AL941" i="1" s="1"/>
  <c r="AI941" i="1"/>
  <c r="AH941" i="1"/>
  <c r="AG941" i="1"/>
  <c r="AF941" i="1"/>
  <c r="AE941" i="1"/>
  <c r="AS940" i="1"/>
  <c r="AR940" i="1"/>
  <c r="AQ940" i="1"/>
  <c r="AP940" i="1"/>
  <c r="AO940" i="1"/>
  <c r="AN940" i="1"/>
  <c r="AL940" i="1"/>
  <c r="AJ940" i="1"/>
  <c r="AI940" i="1"/>
  <c r="AM940" i="1" s="1"/>
  <c r="AH940" i="1"/>
  <c r="AG940" i="1"/>
  <c r="AF940" i="1"/>
  <c r="AE940" i="1"/>
  <c r="AS939" i="1"/>
  <c r="AR939" i="1"/>
  <c r="AQ939" i="1"/>
  <c r="AP939" i="1"/>
  <c r="AO939" i="1"/>
  <c r="AN939" i="1"/>
  <c r="AM939" i="1"/>
  <c r="AL939" i="1"/>
  <c r="AJ939" i="1"/>
  <c r="AI939" i="1"/>
  <c r="AK939" i="1" s="1"/>
  <c r="AH939" i="1"/>
  <c r="AG939" i="1"/>
  <c r="AF939" i="1"/>
  <c r="AE939" i="1"/>
  <c r="AS938" i="1"/>
  <c r="AR938" i="1"/>
  <c r="AQ938" i="1"/>
  <c r="AP938" i="1"/>
  <c r="AO938" i="1"/>
  <c r="AN938" i="1"/>
  <c r="AM938" i="1"/>
  <c r="AL938" i="1"/>
  <c r="AJ938" i="1"/>
  <c r="AK938" i="1" s="1"/>
  <c r="AI938" i="1"/>
  <c r="AH938" i="1"/>
  <c r="AG938" i="1"/>
  <c r="AF938" i="1"/>
  <c r="AE938" i="1"/>
  <c r="AS937" i="1"/>
  <c r="AR937" i="1"/>
  <c r="AQ937" i="1"/>
  <c r="AP937" i="1"/>
  <c r="AO937" i="1"/>
  <c r="AN937" i="1"/>
  <c r="AJ937" i="1"/>
  <c r="AL937" i="1" s="1"/>
  <c r="AI937" i="1"/>
  <c r="AM937" i="1" s="1"/>
  <c r="AH937" i="1"/>
  <c r="AG937" i="1"/>
  <c r="AF937" i="1"/>
  <c r="AE937" i="1"/>
  <c r="AS936" i="1"/>
  <c r="AR936" i="1"/>
  <c r="AQ936" i="1"/>
  <c r="AP936" i="1"/>
  <c r="AO936" i="1"/>
  <c r="AN936" i="1"/>
  <c r="AJ936" i="1"/>
  <c r="AL936" i="1" s="1"/>
  <c r="AI936" i="1"/>
  <c r="AM936" i="1" s="1"/>
  <c r="AH936" i="1"/>
  <c r="AG936" i="1"/>
  <c r="AF936" i="1"/>
  <c r="AE936" i="1"/>
  <c r="AS935" i="1"/>
  <c r="AR935" i="1"/>
  <c r="AQ935" i="1"/>
  <c r="AP935" i="1"/>
  <c r="AO935" i="1"/>
  <c r="AN935" i="1"/>
  <c r="AL935" i="1"/>
  <c r="AJ935" i="1"/>
  <c r="AI935" i="1"/>
  <c r="AM935" i="1" s="1"/>
  <c r="AH935" i="1"/>
  <c r="AG935" i="1"/>
  <c r="AF935" i="1"/>
  <c r="AE935" i="1"/>
  <c r="AS934" i="1"/>
  <c r="AR934" i="1"/>
  <c r="AQ934" i="1"/>
  <c r="AP934" i="1"/>
  <c r="AO934" i="1"/>
  <c r="AN934" i="1"/>
  <c r="AM934" i="1"/>
  <c r="AK934" i="1"/>
  <c r="AJ934" i="1"/>
  <c r="AL934" i="1" s="1"/>
  <c r="AI934" i="1"/>
  <c r="AH934" i="1"/>
  <c r="AG934" i="1"/>
  <c r="AF934" i="1"/>
  <c r="AE934" i="1"/>
  <c r="AS933" i="1"/>
  <c r="AR933" i="1"/>
  <c r="AQ933" i="1"/>
  <c r="AP933" i="1"/>
  <c r="AO933" i="1"/>
  <c r="AN933" i="1"/>
  <c r="AM933" i="1"/>
  <c r="AJ933" i="1"/>
  <c r="AI933" i="1"/>
  <c r="AH933" i="1"/>
  <c r="AG933" i="1"/>
  <c r="AF933" i="1"/>
  <c r="AE933" i="1"/>
  <c r="AS932" i="1"/>
  <c r="AR932" i="1"/>
  <c r="AQ932" i="1"/>
  <c r="AP932" i="1"/>
  <c r="AO932" i="1"/>
  <c r="AN932" i="1"/>
  <c r="AL932" i="1"/>
  <c r="AK932" i="1"/>
  <c r="AJ932" i="1"/>
  <c r="AI932" i="1"/>
  <c r="AM932" i="1" s="1"/>
  <c r="AH932" i="1"/>
  <c r="AG932" i="1"/>
  <c r="AF932" i="1"/>
  <c r="AE932" i="1"/>
  <c r="AS931" i="1"/>
  <c r="AR931" i="1"/>
  <c r="AQ931" i="1"/>
  <c r="AP931" i="1"/>
  <c r="AO931" i="1"/>
  <c r="AN931" i="1"/>
  <c r="AJ931" i="1"/>
  <c r="AL931" i="1" s="1"/>
  <c r="AI931" i="1"/>
  <c r="AM931" i="1" s="1"/>
  <c r="AH931" i="1"/>
  <c r="AG931" i="1"/>
  <c r="AF931" i="1"/>
  <c r="AE931" i="1"/>
  <c r="AS930" i="1"/>
  <c r="AR930" i="1"/>
  <c r="AQ930" i="1"/>
  <c r="AP930" i="1"/>
  <c r="AO930" i="1"/>
  <c r="AN930" i="1"/>
  <c r="AJ930" i="1"/>
  <c r="AI930" i="1"/>
  <c r="AM930" i="1" s="1"/>
  <c r="AH930" i="1"/>
  <c r="AG930" i="1"/>
  <c r="AF930" i="1"/>
  <c r="AE930" i="1"/>
  <c r="AS929" i="1"/>
  <c r="AR929" i="1"/>
  <c r="AQ929" i="1"/>
  <c r="AP929" i="1"/>
  <c r="AO929" i="1"/>
  <c r="AN929" i="1"/>
  <c r="AL929" i="1"/>
  <c r="AJ929" i="1"/>
  <c r="AK929" i="1" s="1"/>
  <c r="AI929" i="1"/>
  <c r="AM929" i="1" s="1"/>
  <c r="AH929" i="1"/>
  <c r="AG929" i="1"/>
  <c r="AF929" i="1"/>
  <c r="AE929" i="1"/>
  <c r="AS928" i="1"/>
  <c r="AR928" i="1"/>
  <c r="AQ928" i="1"/>
  <c r="AP928" i="1"/>
  <c r="AO928" i="1"/>
  <c r="AN928" i="1"/>
  <c r="AM928" i="1"/>
  <c r="AK928" i="1"/>
  <c r="AJ928" i="1"/>
  <c r="AL928" i="1" s="1"/>
  <c r="AI928" i="1"/>
  <c r="AH928" i="1"/>
  <c r="AG928" i="1"/>
  <c r="AF928" i="1"/>
  <c r="AE928" i="1"/>
  <c r="AS927" i="1"/>
  <c r="AR927" i="1"/>
  <c r="AQ927" i="1"/>
  <c r="AP927" i="1"/>
  <c r="AO927" i="1"/>
  <c r="AN927" i="1"/>
  <c r="AM927" i="1"/>
  <c r="AL927" i="1"/>
  <c r="AJ927" i="1"/>
  <c r="AK927" i="1" s="1"/>
  <c r="AI927" i="1"/>
  <c r="AH927" i="1"/>
  <c r="AG927" i="1"/>
  <c r="AF927" i="1"/>
  <c r="AE927" i="1"/>
  <c r="AS926" i="1"/>
  <c r="AR926" i="1"/>
  <c r="AQ926" i="1"/>
  <c r="AP926" i="1"/>
  <c r="AO926" i="1"/>
  <c r="AN926" i="1"/>
  <c r="AL926" i="1"/>
  <c r="AJ926" i="1"/>
  <c r="AI926" i="1"/>
  <c r="AH926" i="1"/>
  <c r="AG926" i="1"/>
  <c r="AF926" i="1"/>
  <c r="AE926" i="1"/>
  <c r="AS925" i="1"/>
  <c r="AR925" i="1"/>
  <c r="AQ925" i="1"/>
  <c r="AP925" i="1"/>
  <c r="AO925" i="1"/>
  <c r="AN925" i="1"/>
  <c r="AM925" i="1"/>
  <c r="AK925" i="1"/>
  <c r="AJ925" i="1"/>
  <c r="AL925" i="1" s="1"/>
  <c r="AI925" i="1"/>
  <c r="AH925" i="1"/>
  <c r="AG925" i="1"/>
  <c r="AF925" i="1"/>
  <c r="AE925" i="1"/>
  <c r="AS924" i="1"/>
  <c r="AR924" i="1"/>
  <c r="AQ924" i="1"/>
  <c r="AP924" i="1"/>
  <c r="AO924" i="1"/>
  <c r="AN924" i="1"/>
  <c r="AM924" i="1"/>
  <c r="AJ924" i="1"/>
  <c r="AI924" i="1"/>
  <c r="AH924" i="1"/>
  <c r="AG924" i="1"/>
  <c r="AF924" i="1"/>
  <c r="AE924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S922" i="1"/>
  <c r="AR922" i="1"/>
  <c r="AQ922" i="1"/>
  <c r="AP922" i="1"/>
  <c r="AO922" i="1"/>
  <c r="AN922" i="1"/>
  <c r="AM922" i="1"/>
  <c r="AL922" i="1"/>
  <c r="AJ922" i="1"/>
  <c r="AK922" i="1" s="1"/>
  <c r="AI922" i="1"/>
  <c r="AH922" i="1"/>
  <c r="AG922" i="1"/>
  <c r="AF922" i="1"/>
  <c r="AE922" i="1"/>
  <c r="AS921" i="1"/>
  <c r="AR921" i="1"/>
  <c r="AQ921" i="1"/>
  <c r="AP921" i="1"/>
  <c r="AO921" i="1"/>
  <c r="AN921" i="1"/>
  <c r="AL921" i="1"/>
  <c r="AK921" i="1"/>
  <c r="AJ921" i="1"/>
  <c r="AI921" i="1"/>
  <c r="AM921" i="1" s="1"/>
  <c r="AH921" i="1"/>
  <c r="AG921" i="1"/>
  <c r="AF921" i="1"/>
  <c r="AE921" i="1"/>
  <c r="AS920" i="1"/>
  <c r="AR920" i="1"/>
  <c r="AQ920" i="1"/>
  <c r="AP920" i="1"/>
  <c r="AO920" i="1"/>
  <c r="AN920" i="1"/>
  <c r="AM920" i="1"/>
  <c r="AJ920" i="1"/>
  <c r="AL920" i="1" s="1"/>
  <c r="AI920" i="1"/>
  <c r="AH920" i="1"/>
  <c r="AG920" i="1"/>
  <c r="AF920" i="1"/>
  <c r="AE920" i="1"/>
  <c r="AS919" i="1"/>
  <c r="AR919" i="1"/>
  <c r="AQ919" i="1"/>
  <c r="AP919" i="1"/>
  <c r="AO919" i="1"/>
  <c r="AN919" i="1"/>
  <c r="AJ919" i="1"/>
  <c r="AI919" i="1"/>
  <c r="AM919" i="1" s="1"/>
  <c r="AH919" i="1"/>
  <c r="AG919" i="1"/>
  <c r="AF919" i="1"/>
  <c r="AE919" i="1"/>
  <c r="AS918" i="1"/>
  <c r="AR918" i="1"/>
  <c r="AQ918" i="1"/>
  <c r="AP918" i="1"/>
  <c r="AO918" i="1"/>
  <c r="AN918" i="1"/>
  <c r="AJ918" i="1"/>
  <c r="AL918" i="1" s="1"/>
  <c r="AI918" i="1"/>
  <c r="AH918" i="1"/>
  <c r="AG918" i="1"/>
  <c r="AF918" i="1"/>
  <c r="AE918" i="1"/>
  <c r="AS917" i="1"/>
  <c r="AR917" i="1"/>
  <c r="AQ917" i="1"/>
  <c r="AP917" i="1"/>
  <c r="AO917" i="1"/>
  <c r="AN917" i="1"/>
  <c r="AM917" i="1"/>
  <c r="AJ917" i="1"/>
  <c r="AK917" i="1" s="1"/>
  <c r="AI917" i="1"/>
  <c r="AH917" i="1"/>
  <c r="AG917" i="1"/>
  <c r="AF917" i="1"/>
  <c r="AE917" i="1"/>
  <c r="AS916" i="1"/>
  <c r="AR916" i="1"/>
  <c r="AQ916" i="1"/>
  <c r="AP916" i="1"/>
  <c r="AO916" i="1"/>
  <c r="AN916" i="1"/>
  <c r="AL916" i="1"/>
  <c r="AJ916" i="1"/>
  <c r="AI916" i="1"/>
  <c r="AM916" i="1" s="1"/>
  <c r="AH916" i="1"/>
  <c r="AG916" i="1"/>
  <c r="AF916" i="1"/>
  <c r="AE916" i="1"/>
  <c r="AS915" i="1"/>
  <c r="AR915" i="1"/>
  <c r="AQ915" i="1"/>
  <c r="AP915" i="1"/>
  <c r="AO915" i="1"/>
  <c r="AN915" i="1"/>
  <c r="AK915" i="1"/>
  <c r="AJ915" i="1"/>
  <c r="AL915" i="1" s="1"/>
  <c r="AI915" i="1"/>
  <c r="AM915" i="1" s="1"/>
  <c r="AH915" i="1"/>
  <c r="AG915" i="1"/>
  <c r="AF915" i="1"/>
  <c r="AE915" i="1"/>
  <c r="AS914" i="1"/>
  <c r="AR914" i="1"/>
  <c r="AQ914" i="1"/>
  <c r="AP914" i="1"/>
  <c r="AO914" i="1"/>
  <c r="AN914" i="1"/>
  <c r="AJ914" i="1"/>
  <c r="AI914" i="1"/>
  <c r="AM914" i="1" s="1"/>
  <c r="AH914" i="1"/>
  <c r="AG914" i="1"/>
  <c r="AF914" i="1"/>
  <c r="AE914" i="1"/>
  <c r="AS913" i="1"/>
  <c r="AR913" i="1"/>
  <c r="AQ913" i="1"/>
  <c r="AP913" i="1"/>
  <c r="AO913" i="1"/>
  <c r="AN913" i="1"/>
  <c r="AL913" i="1"/>
  <c r="AJ913" i="1"/>
  <c r="AI913" i="1"/>
  <c r="AH913" i="1"/>
  <c r="AG913" i="1"/>
  <c r="AF913" i="1"/>
  <c r="AE913" i="1"/>
  <c r="AS912" i="1"/>
  <c r="AR912" i="1"/>
  <c r="AQ912" i="1"/>
  <c r="AP912" i="1"/>
  <c r="AO912" i="1"/>
  <c r="AN912" i="1"/>
  <c r="AM912" i="1"/>
  <c r="AK912" i="1"/>
  <c r="AJ912" i="1"/>
  <c r="AL912" i="1" s="1"/>
  <c r="AI912" i="1"/>
  <c r="AH912" i="1"/>
  <c r="AG912" i="1"/>
  <c r="AF912" i="1"/>
  <c r="AE912" i="1"/>
  <c r="AS911" i="1"/>
  <c r="AR911" i="1"/>
  <c r="AQ911" i="1"/>
  <c r="AP911" i="1"/>
  <c r="AO911" i="1"/>
  <c r="AN911" i="1"/>
  <c r="AM911" i="1"/>
  <c r="AL911" i="1"/>
  <c r="AJ911" i="1"/>
  <c r="AK911" i="1" s="1"/>
  <c r="AI911" i="1"/>
  <c r="AH911" i="1"/>
  <c r="AG911" i="1"/>
  <c r="AF911" i="1"/>
  <c r="AE911" i="1"/>
  <c r="AS910" i="1"/>
  <c r="AR910" i="1"/>
  <c r="AQ910" i="1"/>
  <c r="AP910" i="1"/>
  <c r="AO910" i="1"/>
  <c r="AN910" i="1"/>
  <c r="AL910" i="1"/>
  <c r="AK910" i="1"/>
  <c r="AJ910" i="1"/>
  <c r="AI910" i="1"/>
  <c r="AM910" i="1" s="1"/>
  <c r="AH910" i="1"/>
  <c r="AG910" i="1"/>
  <c r="AF910" i="1"/>
  <c r="AE910" i="1"/>
  <c r="AS909" i="1"/>
  <c r="AR909" i="1"/>
  <c r="AQ909" i="1"/>
  <c r="AP909" i="1"/>
  <c r="AO909" i="1"/>
  <c r="AN909" i="1"/>
  <c r="AM909" i="1"/>
  <c r="AJ909" i="1"/>
  <c r="AL909" i="1" s="1"/>
  <c r="AI909" i="1"/>
  <c r="AH909" i="1"/>
  <c r="AG909" i="1"/>
  <c r="AF909" i="1"/>
  <c r="AE909" i="1"/>
  <c r="AS908" i="1"/>
  <c r="AR908" i="1"/>
  <c r="AQ908" i="1"/>
  <c r="AP908" i="1"/>
  <c r="AO908" i="1"/>
  <c r="AN908" i="1"/>
  <c r="AM908" i="1"/>
  <c r="AJ908" i="1"/>
  <c r="AK908" i="1" s="1"/>
  <c r="AI908" i="1"/>
  <c r="AH908" i="1"/>
  <c r="AG908" i="1"/>
  <c r="AF908" i="1"/>
  <c r="AE908" i="1"/>
  <c r="AS907" i="1"/>
  <c r="AR907" i="1"/>
  <c r="AQ907" i="1"/>
  <c r="AP907" i="1"/>
  <c r="AO907" i="1"/>
  <c r="AN907" i="1"/>
  <c r="AL907" i="1"/>
  <c r="AJ907" i="1"/>
  <c r="AI907" i="1"/>
  <c r="AM907" i="1" s="1"/>
  <c r="AH907" i="1"/>
  <c r="AG907" i="1"/>
  <c r="AF907" i="1"/>
  <c r="AE907" i="1"/>
  <c r="AS906" i="1"/>
  <c r="AR906" i="1"/>
  <c r="AQ906" i="1"/>
  <c r="AP906" i="1"/>
  <c r="AO906" i="1"/>
  <c r="AN906" i="1"/>
  <c r="AM906" i="1"/>
  <c r="AJ906" i="1"/>
  <c r="AI906" i="1"/>
  <c r="AH906" i="1"/>
  <c r="AG906" i="1"/>
  <c r="AF906" i="1"/>
  <c r="AE906" i="1"/>
  <c r="AS905" i="1"/>
  <c r="AR905" i="1"/>
  <c r="AQ905" i="1"/>
  <c r="AP905" i="1"/>
  <c r="AO905" i="1"/>
  <c r="AN905" i="1"/>
  <c r="AJ905" i="1"/>
  <c r="AL905" i="1" s="1"/>
  <c r="AI905" i="1"/>
  <c r="AM905" i="1" s="1"/>
  <c r="AH905" i="1"/>
  <c r="AG905" i="1"/>
  <c r="AF905" i="1"/>
  <c r="AE905" i="1"/>
  <c r="AS904" i="1"/>
  <c r="AR904" i="1"/>
  <c r="AQ904" i="1"/>
  <c r="AP904" i="1"/>
  <c r="AO904" i="1"/>
  <c r="AN904" i="1"/>
  <c r="AJ904" i="1"/>
  <c r="AI904" i="1"/>
  <c r="AM904" i="1" s="1"/>
  <c r="AH904" i="1"/>
  <c r="AG904" i="1"/>
  <c r="AF904" i="1"/>
  <c r="AE904" i="1"/>
  <c r="AS903" i="1"/>
  <c r="AR903" i="1"/>
  <c r="AQ903" i="1"/>
  <c r="AP903" i="1"/>
  <c r="AO903" i="1"/>
  <c r="AN903" i="1"/>
  <c r="AJ903" i="1"/>
  <c r="AI903" i="1"/>
  <c r="AM903" i="1" s="1"/>
  <c r="AH903" i="1"/>
  <c r="AG903" i="1"/>
  <c r="AF903" i="1"/>
  <c r="AE903" i="1"/>
  <c r="AS902" i="1"/>
  <c r="AR902" i="1"/>
  <c r="AQ902" i="1"/>
  <c r="AP902" i="1"/>
  <c r="AO902" i="1"/>
  <c r="AN902" i="1"/>
  <c r="AM902" i="1"/>
  <c r="AK902" i="1"/>
  <c r="AJ902" i="1"/>
  <c r="AL902" i="1" s="1"/>
  <c r="AI902" i="1"/>
  <c r="AH902" i="1"/>
  <c r="AG902" i="1"/>
  <c r="AF902" i="1"/>
  <c r="AE902" i="1"/>
  <c r="AS901" i="1"/>
  <c r="AR901" i="1"/>
  <c r="AQ901" i="1"/>
  <c r="AP901" i="1"/>
  <c r="AO901" i="1"/>
  <c r="AN901" i="1"/>
  <c r="AM901" i="1"/>
  <c r="AJ901" i="1"/>
  <c r="AK901" i="1" s="1"/>
  <c r="AI901" i="1"/>
  <c r="AH901" i="1"/>
  <c r="AG901" i="1"/>
  <c r="AF901" i="1"/>
  <c r="AE901" i="1"/>
  <c r="AS900" i="1"/>
  <c r="AR900" i="1"/>
  <c r="AQ900" i="1"/>
  <c r="AP900" i="1"/>
  <c r="AO900" i="1"/>
  <c r="AN900" i="1"/>
  <c r="AL900" i="1"/>
  <c r="AK900" i="1"/>
  <c r="AJ900" i="1"/>
  <c r="AI900" i="1"/>
  <c r="AM900" i="1" s="1"/>
  <c r="AH900" i="1"/>
  <c r="AG900" i="1"/>
  <c r="AF900" i="1"/>
  <c r="AE900" i="1"/>
  <c r="AS899" i="1"/>
  <c r="AR899" i="1"/>
  <c r="AQ899" i="1"/>
  <c r="AP899" i="1"/>
  <c r="AO899" i="1"/>
  <c r="AN899" i="1"/>
  <c r="AJ899" i="1"/>
  <c r="AL899" i="1" s="1"/>
  <c r="AI899" i="1"/>
  <c r="AM899" i="1" s="1"/>
  <c r="AH899" i="1"/>
  <c r="AG899" i="1"/>
  <c r="AF899" i="1"/>
  <c r="AE899" i="1"/>
  <c r="AS898" i="1"/>
  <c r="AR898" i="1"/>
  <c r="AQ898" i="1"/>
  <c r="AP898" i="1"/>
  <c r="AO898" i="1"/>
  <c r="AN898" i="1"/>
  <c r="AJ898" i="1"/>
  <c r="AI898" i="1"/>
  <c r="AM898" i="1" s="1"/>
  <c r="AH898" i="1"/>
  <c r="AG898" i="1"/>
  <c r="AF898" i="1"/>
  <c r="AE898" i="1"/>
  <c r="AS897" i="1"/>
  <c r="AR897" i="1"/>
  <c r="AQ897" i="1"/>
  <c r="AP897" i="1"/>
  <c r="AO897" i="1"/>
  <c r="AN897" i="1"/>
  <c r="AL897" i="1"/>
  <c r="AJ897" i="1"/>
  <c r="AI897" i="1"/>
  <c r="AH897" i="1"/>
  <c r="AG897" i="1"/>
  <c r="AF897" i="1"/>
  <c r="AE897" i="1"/>
  <c r="AS896" i="1"/>
  <c r="AR896" i="1"/>
  <c r="AQ896" i="1"/>
  <c r="AP896" i="1"/>
  <c r="AO896" i="1"/>
  <c r="AN896" i="1"/>
  <c r="AM896" i="1"/>
  <c r="AK896" i="1"/>
  <c r="AJ896" i="1"/>
  <c r="AL896" i="1" s="1"/>
  <c r="AI896" i="1"/>
  <c r="AH896" i="1"/>
  <c r="AG896" i="1"/>
  <c r="AF896" i="1"/>
  <c r="AE896" i="1"/>
  <c r="AS895" i="1"/>
  <c r="AR895" i="1"/>
  <c r="AQ895" i="1"/>
  <c r="AP895" i="1"/>
  <c r="AO895" i="1"/>
  <c r="AN895" i="1"/>
  <c r="AM895" i="1"/>
  <c r="AL895" i="1"/>
  <c r="AJ895" i="1"/>
  <c r="AK895" i="1" s="1"/>
  <c r="AI895" i="1"/>
  <c r="AH895" i="1"/>
  <c r="AG895" i="1"/>
  <c r="AF895" i="1"/>
  <c r="AE895" i="1"/>
  <c r="AS894" i="1"/>
  <c r="AR894" i="1"/>
  <c r="AQ894" i="1"/>
  <c r="AP894" i="1"/>
  <c r="AO894" i="1"/>
  <c r="AN894" i="1"/>
  <c r="AL894" i="1"/>
  <c r="AJ894" i="1"/>
  <c r="AI894" i="1"/>
  <c r="AH894" i="1"/>
  <c r="AG894" i="1"/>
  <c r="AF894" i="1"/>
  <c r="AE894" i="1"/>
  <c r="AS893" i="1"/>
  <c r="AR893" i="1"/>
  <c r="AQ893" i="1"/>
  <c r="AP893" i="1"/>
  <c r="AO893" i="1"/>
  <c r="AN893" i="1"/>
  <c r="AM893" i="1"/>
  <c r="AJ893" i="1"/>
  <c r="AL893" i="1" s="1"/>
  <c r="AI893" i="1"/>
  <c r="AH893" i="1"/>
  <c r="AG893" i="1"/>
  <c r="AF893" i="1"/>
  <c r="AE893" i="1"/>
  <c r="AS892" i="1"/>
  <c r="AR892" i="1"/>
  <c r="AQ892" i="1"/>
  <c r="AP892" i="1"/>
  <c r="AO892" i="1"/>
  <c r="AN892" i="1"/>
  <c r="AJ892" i="1"/>
  <c r="AK892" i="1" s="1"/>
  <c r="AI892" i="1"/>
  <c r="AM892" i="1" s="1"/>
  <c r="AH892" i="1"/>
  <c r="AG892" i="1"/>
  <c r="AF892" i="1"/>
  <c r="AE892" i="1"/>
  <c r="AS891" i="1"/>
  <c r="AR891" i="1"/>
  <c r="AQ891" i="1"/>
  <c r="AP891" i="1"/>
  <c r="AO891" i="1"/>
  <c r="AN891" i="1"/>
  <c r="AL891" i="1"/>
  <c r="AJ891" i="1"/>
  <c r="AI891" i="1"/>
  <c r="AH891" i="1"/>
  <c r="AG891" i="1"/>
  <c r="AF891" i="1"/>
  <c r="AE891" i="1"/>
  <c r="AS890" i="1"/>
  <c r="AR890" i="1"/>
  <c r="AQ890" i="1"/>
  <c r="AP890" i="1"/>
  <c r="AO890" i="1"/>
  <c r="AN890" i="1"/>
  <c r="AM890" i="1"/>
  <c r="AJ890" i="1"/>
  <c r="AL890" i="1" s="1"/>
  <c r="AI890" i="1"/>
  <c r="AH890" i="1"/>
  <c r="AG890" i="1"/>
  <c r="AF890" i="1"/>
  <c r="AE890" i="1"/>
  <c r="AS889" i="1"/>
  <c r="AR889" i="1"/>
  <c r="AQ889" i="1"/>
  <c r="AP889" i="1"/>
  <c r="AO889" i="1"/>
  <c r="AN889" i="1"/>
  <c r="AK889" i="1"/>
  <c r="AJ889" i="1"/>
  <c r="AL889" i="1" s="1"/>
  <c r="AI889" i="1"/>
  <c r="AM889" i="1" s="1"/>
  <c r="AH889" i="1"/>
  <c r="AG889" i="1"/>
  <c r="AF889" i="1"/>
  <c r="AE889" i="1"/>
  <c r="AS888" i="1"/>
  <c r="AR888" i="1"/>
  <c r="AQ888" i="1"/>
  <c r="AP888" i="1"/>
  <c r="AO888" i="1"/>
  <c r="AN888" i="1"/>
  <c r="AK888" i="1"/>
  <c r="AJ888" i="1"/>
  <c r="AL888" i="1" s="1"/>
  <c r="AI888" i="1"/>
  <c r="AM888" i="1" s="1"/>
  <c r="AH888" i="1"/>
  <c r="AG888" i="1"/>
  <c r="AF888" i="1"/>
  <c r="AE888" i="1"/>
  <c r="AS887" i="1"/>
  <c r="AR887" i="1"/>
  <c r="AQ887" i="1"/>
  <c r="AP887" i="1"/>
  <c r="AO887" i="1"/>
  <c r="AN887" i="1"/>
  <c r="AJ887" i="1"/>
  <c r="AK887" i="1" s="1"/>
  <c r="AI887" i="1"/>
  <c r="AM887" i="1" s="1"/>
  <c r="AH887" i="1"/>
  <c r="AG887" i="1"/>
  <c r="AF887" i="1"/>
  <c r="AE887" i="1"/>
  <c r="AS886" i="1"/>
  <c r="AR886" i="1"/>
  <c r="AQ886" i="1"/>
  <c r="AP886" i="1"/>
  <c r="AO886" i="1"/>
  <c r="AN886" i="1"/>
  <c r="AJ886" i="1"/>
  <c r="AL886" i="1" s="1"/>
  <c r="AI886" i="1"/>
  <c r="AM886" i="1" s="1"/>
  <c r="AH886" i="1"/>
  <c r="AG886" i="1"/>
  <c r="AF886" i="1"/>
  <c r="AE886" i="1"/>
  <c r="AS885" i="1"/>
  <c r="AR885" i="1"/>
  <c r="AQ885" i="1"/>
  <c r="AP885" i="1"/>
  <c r="AO885" i="1"/>
  <c r="AN885" i="1"/>
  <c r="AM885" i="1"/>
  <c r="AL885" i="1"/>
  <c r="AJ885" i="1"/>
  <c r="AK885" i="1" s="1"/>
  <c r="AI885" i="1"/>
  <c r="AH885" i="1"/>
  <c r="AG885" i="1"/>
  <c r="AF885" i="1"/>
  <c r="AE885" i="1"/>
  <c r="AS884" i="1"/>
  <c r="AR884" i="1"/>
  <c r="AQ884" i="1"/>
  <c r="AP884" i="1"/>
  <c r="AO884" i="1"/>
  <c r="AN884" i="1"/>
  <c r="AL884" i="1"/>
  <c r="AJ884" i="1"/>
  <c r="AI884" i="1"/>
  <c r="AM884" i="1" s="1"/>
  <c r="AH884" i="1"/>
  <c r="AG884" i="1"/>
  <c r="AF884" i="1"/>
  <c r="AE884" i="1"/>
  <c r="AS883" i="1"/>
  <c r="AR883" i="1"/>
  <c r="AQ883" i="1"/>
  <c r="AP883" i="1"/>
  <c r="AO883" i="1"/>
  <c r="AN883" i="1"/>
  <c r="AM883" i="1"/>
  <c r="AJ883" i="1"/>
  <c r="AL883" i="1" s="1"/>
  <c r="AI883" i="1"/>
  <c r="AH883" i="1"/>
  <c r="AG883" i="1"/>
  <c r="AF883" i="1"/>
  <c r="AE883" i="1"/>
  <c r="AS882" i="1"/>
  <c r="AR882" i="1"/>
  <c r="AQ882" i="1"/>
  <c r="AP882" i="1"/>
  <c r="AO882" i="1"/>
  <c r="AN882" i="1"/>
  <c r="AM882" i="1"/>
  <c r="AJ882" i="1"/>
  <c r="AI882" i="1"/>
  <c r="AH882" i="1"/>
  <c r="AG882" i="1"/>
  <c r="AF882" i="1"/>
  <c r="AE882" i="1"/>
  <c r="AS881" i="1"/>
  <c r="AR881" i="1"/>
  <c r="AQ881" i="1"/>
  <c r="AP881" i="1"/>
  <c r="AO881" i="1"/>
  <c r="AN881" i="1"/>
  <c r="AL881" i="1"/>
  <c r="AJ881" i="1"/>
  <c r="AI881" i="1"/>
  <c r="AH881" i="1"/>
  <c r="AG881" i="1"/>
  <c r="AF881" i="1"/>
  <c r="AE881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S879" i="1"/>
  <c r="AR879" i="1"/>
  <c r="AQ879" i="1"/>
  <c r="AP879" i="1"/>
  <c r="AO879" i="1"/>
  <c r="AN879" i="1"/>
  <c r="AM879" i="1"/>
  <c r="AL879" i="1"/>
  <c r="AJ879" i="1"/>
  <c r="AK879" i="1" s="1"/>
  <c r="AI879" i="1"/>
  <c r="AH879" i="1"/>
  <c r="AG879" i="1"/>
  <c r="AF879" i="1"/>
  <c r="AE879" i="1"/>
  <c r="AS878" i="1"/>
  <c r="AR878" i="1"/>
  <c r="AQ878" i="1"/>
  <c r="AP878" i="1"/>
  <c r="AO878" i="1"/>
  <c r="AN878" i="1"/>
  <c r="AL878" i="1"/>
  <c r="AJ878" i="1"/>
  <c r="AI878" i="1"/>
  <c r="AH878" i="1"/>
  <c r="AG878" i="1"/>
  <c r="AF878" i="1"/>
  <c r="AE878" i="1"/>
  <c r="AS877" i="1"/>
  <c r="AR877" i="1"/>
  <c r="AQ877" i="1"/>
  <c r="AP877" i="1"/>
  <c r="AO877" i="1"/>
  <c r="AN877" i="1"/>
  <c r="AM877" i="1"/>
  <c r="AK877" i="1"/>
  <c r="AJ877" i="1"/>
  <c r="AL877" i="1" s="1"/>
  <c r="AI877" i="1"/>
  <c r="AH877" i="1"/>
  <c r="AG877" i="1"/>
  <c r="AF877" i="1"/>
  <c r="AE877" i="1"/>
  <c r="AS876" i="1"/>
  <c r="AR876" i="1"/>
  <c r="AQ876" i="1"/>
  <c r="AP876" i="1"/>
  <c r="AO876" i="1"/>
  <c r="AN876" i="1"/>
  <c r="AJ876" i="1"/>
  <c r="AK876" i="1" s="1"/>
  <c r="AI876" i="1"/>
  <c r="AM876" i="1" s="1"/>
  <c r="AH876" i="1"/>
  <c r="AG876" i="1"/>
  <c r="AF876" i="1"/>
  <c r="AE876" i="1"/>
  <c r="AS875" i="1"/>
  <c r="AR875" i="1"/>
  <c r="AQ875" i="1"/>
  <c r="AP875" i="1"/>
  <c r="AO875" i="1"/>
  <c r="AN875" i="1"/>
  <c r="AM875" i="1"/>
  <c r="AL875" i="1"/>
  <c r="AJ875" i="1"/>
  <c r="AI875" i="1"/>
  <c r="AK875" i="1" s="1"/>
  <c r="AH875" i="1"/>
  <c r="AG875" i="1"/>
  <c r="AF875" i="1"/>
  <c r="AE875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S873" i="1"/>
  <c r="AR873" i="1"/>
  <c r="AQ873" i="1"/>
  <c r="AP873" i="1"/>
  <c r="AO873" i="1"/>
  <c r="AN873" i="1"/>
  <c r="AJ873" i="1"/>
  <c r="AL873" i="1" s="1"/>
  <c r="AI873" i="1"/>
  <c r="AM873" i="1" s="1"/>
  <c r="AH873" i="1"/>
  <c r="AG873" i="1"/>
  <c r="AF873" i="1"/>
  <c r="AE873" i="1"/>
  <c r="AS872" i="1"/>
  <c r="AR872" i="1"/>
  <c r="AQ872" i="1"/>
  <c r="AP872" i="1"/>
  <c r="AO872" i="1"/>
  <c r="AN872" i="1"/>
  <c r="AJ872" i="1"/>
  <c r="AL872" i="1" s="1"/>
  <c r="AI872" i="1"/>
  <c r="AM872" i="1" s="1"/>
  <c r="AH872" i="1"/>
  <c r="AG872" i="1"/>
  <c r="AF872" i="1"/>
  <c r="AE872" i="1"/>
  <c r="AS871" i="1"/>
  <c r="AR871" i="1"/>
  <c r="AQ871" i="1"/>
  <c r="AP871" i="1"/>
  <c r="AO871" i="1"/>
  <c r="AN871" i="1"/>
  <c r="AJ871" i="1"/>
  <c r="AK871" i="1" s="1"/>
  <c r="AI871" i="1"/>
  <c r="AM871" i="1" s="1"/>
  <c r="AH871" i="1"/>
  <c r="AG871" i="1"/>
  <c r="AF871" i="1"/>
  <c r="AE871" i="1"/>
  <c r="AS870" i="1"/>
  <c r="AR870" i="1"/>
  <c r="AQ870" i="1"/>
  <c r="AP870" i="1"/>
  <c r="AO870" i="1"/>
  <c r="AN870" i="1"/>
  <c r="AJ870" i="1"/>
  <c r="AL870" i="1" s="1"/>
  <c r="AI870" i="1"/>
  <c r="AM870" i="1" s="1"/>
  <c r="AH870" i="1"/>
  <c r="AG870" i="1"/>
  <c r="AF870" i="1"/>
  <c r="AE870" i="1"/>
  <c r="AS869" i="1"/>
  <c r="AR869" i="1"/>
  <c r="AQ869" i="1"/>
  <c r="AP869" i="1"/>
  <c r="AO869" i="1"/>
  <c r="AN869" i="1"/>
  <c r="AM869" i="1"/>
  <c r="AL869" i="1"/>
  <c r="AJ869" i="1"/>
  <c r="AK869" i="1" s="1"/>
  <c r="AI869" i="1"/>
  <c r="AH869" i="1"/>
  <c r="AG869" i="1"/>
  <c r="AF869" i="1"/>
  <c r="AE869" i="1"/>
  <c r="AS868" i="1"/>
  <c r="AR868" i="1"/>
  <c r="AQ868" i="1"/>
  <c r="AP868" i="1"/>
  <c r="AO868" i="1"/>
  <c r="AN868" i="1"/>
  <c r="AL868" i="1"/>
  <c r="AK868" i="1"/>
  <c r="AJ868" i="1"/>
  <c r="AI868" i="1"/>
  <c r="AM868" i="1" s="1"/>
  <c r="AH868" i="1"/>
  <c r="AG868" i="1"/>
  <c r="AF868" i="1"/>
  <c r="AE868" i="1"/>
  <c r="AS867" i="1"/>
  <c r="AR867" i="1"/>
  <c r="AQ867" i="1"/>
  <c r="AP867" i="1"/>
  <c r="AO867" i="1"/>
  <c r="AN867" i="1"/>
  <c r="AJ867" i="1"/>
  <c r="AL867" i="1" s="1"/>
  <c r="AI867" i="1"/>
  <c r="AM867" i="1" s="1"/>
  <c r="AH867" i="1"/>
  <c r="AG867" i="1"/>
  <c r="AF867" i="1"/>
  <c r="AE867" i="1"/>
  <c r="AS866" i="1"/>
  <c r="AR866" i="1"/>
  <c r="AQ866" i="1"/>
  <c r="AP866" i="1"/>
  <c r="AO866" i="1"/>
  <c r="AN866" i="1"/>
  <c r="AJ866" i="1"/>
  <c r="AI866" i="1"/>
  <c r="AM866" i="1" s="1"/>
  <c r="AH866" i="1"/>
  <c r="AG866" i="1"/>
  <c r="AF866" i="1"/>
  <c r="AE866" i="1"/>
  <c r="AS865" i="1"/>
  <c r="AR865" i="1"/>
  <c r="AQ865" i="1"/>
  <c r="AP865" i="1"/>
  <c r="AO865" i="1"/>
  <c r="AN865" i="1"/>
  <c r="AL865" i="1"/>
  <c r="AJ865" i="1"/>
  <c r="AI865" i="1"/>
  <c r="AH865" i="1"/>
  <c r="AG865" i="1"/>
  <c r="AF865" i="1"/>
  <c r="AE865" i="1"/>
  <c r="AS864" i="1"/>
  <c r="AR864" i="1"/>
  <c r="AQ864" i="1"/>
  <c r="AP864" i="1"/>
  <c r="AO864" i="1"/>
  <c r="AN864" i="1"/>
  <c r="AM864" i="1"/>
  <c r="AK864" i="1"/>
  <c r="AJ864" i="1"/>
  <c r="AL864" i="1" s="1"/>
  <c r="AI864" i="1"/>
  <c r="AH864" i="1"/>
  <c r="AG864" i="1"/>
  <c r="AF864" i="1"/>
  <c r="AE864" i="1"/>
  <c r="AS863" i="1"/>
  <c r="AR863" i="1"/>
  <c r="AQ863" i="1"/>
  <c r="AP863" i="1"/>
  <c r="AO863" i="1"/>
  <c r="AN863" i="1"/>
  <c r="AM863" i="1"/>
  <c r="AJ863" i="1"/>
  <c r="AK863" i="1" s="1"/>
  <c r="AI863" i="1"/>
  <c r="AH863" i="1"/>
  <c r="AG863" i="1"/>
  <c r="AF863" i="1"/>
  <c r="AE863" i="1"/>
  <c r="AS862" i="1"/>
  <c r="AR862" i="1"/>
  <c r="AQ862" i="1"/>
  <c r="AP862" i="1"/>
  <c r="AO862" i="1"/>
  <c r="AN862" i="1"/>
  <c r="AL862" i="1"/>
  <c r="AK862" i="1"/>
  <c r="AJ862" i="1"/>
  <c r="AI862" i="1"/>
  <c r="AM862" i="1" s="1"/>
  <c r="AH862" i="1"/>
  <c r="AG862" i="1"/>
  <c r="AF862" i="1"/>
  <c r="AE862" i="1"/>
  <c r="AS861" i="1"/>
  <c r="AR861" i="1"/>
  <c r="AQ861" i="1"/>
  <c r="AP861" i="1"/>
  <c r="AO861" i="1"/>
  <c r="AN861" i="1"/>
  <c r="AM861" i="1"/>
  <c r="AJ861" i="1"/>
  <c r="AL861" i="1" s="1"/>
  <c r="AI861" i="1"/>
  <c r="AH861" i="1"/>
  <c r="AG861" i="1"/>
  <c r="AF861" i="1"/>
  <c r="AE861" i="1"/>
  <c r="AS860" i="1"/>
  <c r="AR860" i="1"/>
  <c r="AQ860" i="1"/>
  <c r="AP860" i="1"/>
  <c r="AO860" i="1"/>
  <c r="AN860" i="1"/>
  <c r="AJ860" i="1"/>
  <c r="AI860" i="1"/>
  <c r="AM860" i="1" s="1"/>
  <c r="AH860" i="1"/>
  <c r="AG860" i="1"/>
  <c r="AF860" i="1"/>
  <c r="AE860" i="1"/>
  <c r="AS859" i="1"/>
  <c r="AR859" i="1"/>
  <c r="AQ859" i="1"/>
  <c r="AP859" i="1"/>
  <c r="AO859" i="1"/>
  <c r="AN859" i="1"/>
  <c r="AL859" i="1"/>
  <c r="AJ859" i="1"/>
  <c r="AI859" i="1"/>
  <c r="AM859" i="1" s="1"/>
  <c r="AH859" i="1"/>
  <c r="AG859" i="1"/>
  <c r="AF859" i="1"/>
  <c r="AE859" i="1"/>
  <c r="AS858" i="1"/>
  <c r="AR858" i="1"/>
  <c r="AQ858" i="1"/>
  <c r="AP858" i="1"/>
  <c r="AO858" i="1"/>
  <c r="AN858" i="1"/>
  <c r="AM858" i="1"/>
  <c r="AJ858" i="1"/>
  <c r="AL858" i="1" s="1"/>
  <c r="AI858" i="1"/>
  <c r="AH858" i="1"/>
  <c r="AG858" i="1"/>
  <c r="AF858" i="1"/>
  <c r="AE858" i="1"/>
  <c r="AS857" i="1"/>
  <c r="AR857" i="1"/>
  <c r="AQ857" i="1"/>
  <c r="AP857" i="1"/>
  <c r="AO857" i="1"/>
  <c r="AN857" i="1"/>
  <c r="AJ857" i="1"/>
  <c r="AI857" i="1"/>
  <c r="AM857" i="1" s="1"/>
  <c r="AH857" i="1"/>
  <c r="AG857" i="1"/>
  <c r="AF857" i="1"/>
  <c r="AE857" i="1"/>
  <c r="AS856" i="1"/>
  <c r="AR856" i="1"/>
  <c r="AQ856" i="1"/>
  <c r="AP856" i="1"/>
  <c r="AO856" i="1"/>
  <c r="AN856" i="1"/>
  <c r="AJ856" i="1"/>
  <c r="AL856" i="1" s="1"/>
  <c r="AI856" i="1"/>
  <c r="AH856" i="1"/>
  <c r="AG856" i="1"/>
  <c r="AF856" i="1"/>
  <c r="AE856" i="1"/>
  <c r="AS855" i="1"/>
  <c r="AR855" i="1"/>
  <c r="AQ855" i="1"/>
  <c r="AP855" i="1"/>
  <c r="AO855" i="1"/>
  <c r="AN855" i="1"/>
  <c r="AJ855" i="1"/>
  <c r="AI855" i="1"/>
  <c r="AM855" i="1" s="1"/>
  <c r="AH855" i="1"/>
  <c r="AG855" i="1"/>
  <c r="AF855" i="1"/>
  <c r="AE855" i="1"/>
  <c r="AS854" i="1"/>
  <c r="AR854" i="1"/>
  <c r="AQ854" i="1"/>
  <c r="AP854" i="1"/>
  <c r="AO854" i="1"/>
  <c r="AN854" i="1"/>
  <c r="AM854" i="1"/>
  <c r="AK854" i="1"/>
  <c r="AJ854" i="1"/>
  <c r="AL854" i="1" s="1"/>
  <c r="AI854" i="1"/>
  <c r="AH854" i="1"/>
  <c r="AG854" i="1"/>
  <c r="AF854" i="1"/>
  <c r="AE854" i="1"/>
  <c r="AS853" i="1"/>
  <c r="AR853" i="1"/>
  <c r="AQ853" i="1"/>
  <c r="AP853" i="1"/>
  <c r="AO853" i="1"/>
  <c r="AN853" i="1"/>
  <c r="AM853" i="1"/>
  <c r="AJ853" i="1"/>
  <c r="AK853" i="1" s="1"/>
  <c r="AI853" i="1"/>
  <c r="AH853" i="1"/>
  <c r="AG853" i="1"/>
  <c r="AF853" i="1"/>
  <c r="AE853" i="1"/>
  <c r="AS852" i="1"/>
  <c r="AR852" i="1"/>
  <c r="AQ852" i="1"/>
  <c r="AP852" i="1"/>
  <c r="AO852" i="1"/>
  <c r="AN852" i="1"/>
  <c r="AL852" i="1"/>
  <c r="AJ852" i="1"/>
  <c r="AI852" i="1"/>
  <c r="AH852" i="1"/>
  <c r="AG852" i="1"/>
  <c r="AF852" i="1"/>
  <c r="AE852" i="1"/>
  <c r="AS851" i="1"/>
  <c r="AR851" i="1"/>
  <c r="AQ851" i="1"/>
  <c r="AP851" i="1"/>
  <c r="AO851" i="1"/>
  <c r="AN851" i="1"/>
  <c r="AM851" i="1"/>
  <c r="AJ851" i="1"/>
  <c r="AI851" i="1"/>
  <c r="AH851" i="1"/>
  <c r="AG851" i="1"/>
  <c r="AF851" i="1"/>
  <c r="AE851" i="1"/>
  <c r="AS850" i="1"/>
  <c r="AR850" i="1"/>
  <c r="AQ850" i="1"/>
  <c r="AP850" i="1"/>
  <c r="AO850" i="1"/>
  <c r="AN850" i="1"/>
  <c r="AM850" i="1"/>
  <c r="AJ850" i="1"/>
  <c r="AI850" i="1"/>
  <c r="AH850" i="1"/>
  <c r="AG850" i="1"/>
  <c r="AF850" i="1"/>
  <c r="AE850" i="1"/>
  <c r="AS849" i="1"/>
  <c r="AR849" i="1"/>
  <c r="AQ849" i="1"/>
  <c r="AP849" i="1"/>
  <c r="AO849" i="1"/>
  <c r="AN849" i="1"/>
  <c r="AL849" i="1"/>
  <c r="AJ849" i="1"/>
  <c r="AI849" i="1"/>
  <c r="AH849" i="1"/>
  <c r="AG849" i="1"/>
  <c r="AF849" i="1"/>
  <c r="AE849" i="1"/>
  <c r="AS848" i="1"/>
  <c r="AR848" i="1"/>
  <c r="AQ848" i="1"/>
  <c r="AP848" i="1"/>
  <c r="AO848" i="1"/>
  <c r="AN848" i="1"/>
  <c r="AM848" i="1"/>
  <c r="AK848" i="1"/>
  <c r="AJ848" i="1"/>
  <c r="AL848" i="1" s="1"/>
  <c r="AI848" i="1"/>
  <c r="AH848" i="1"/>
  <c r="AG848" i="1"/>
  <c r="AF848" i="1"/>
  <c r="AE848" i="1"/>
  <c r="AS847" i="1"/>
  <c r="AR847" i="1"/>
  <c r="AQ847" i="1"/>
  <c r="AP847" i="1"/>
  <c r="AO847" i="1"/>
  <c r="AN847" i="1"/>
  <c r="AM847" i="1"/>
  <c r="AL847" i="1"/>
  <c r="AJ847" i="1"/>
  <c r="AK847" i="1" s="1"/>
  <c r="AI847" i="1"/>
  <c r="AH847" i="1"/>
  <c r="AG847" i="1"/>
  <c r="AF847" i="1"/>
  <c r="AE847" i="1"/>
  <c r="AS846" i="1"/>
  <c r="AR846" i="1"/>
  <c r="AQ846" i="1"/>
  <c r="AP846" i="1"/>
  <c r="AO846" i="1"/>
  <c r="AN846" i="1"/>
  <c r="AL846" i="1"/>
  <c r="AJ846" i="1"/>
  <c r="AI846" i="1"/>
  <c r="AH846" i="1"/>
  <c r="AG846" i="1"/>
  <c r="AF846" i="1"/>
  <c r="AE846" i="1"/>
  <c r="AS845" i="1"/>
  <c r="AR845" i="1"/>
  <c r="AQ845" i="1"/>
  <c r="AP845" i="1"/>
  <c r="AO845" i="1"/>
  <c r="AN845" i="1"/>
  <c r="AM845" i="1"/>
  <c r="AJ845" i="1"/>
  <c r="AL845" i="1" s="1"/>
  <c r="AI845" i="1"/>
  <c r="AH845" i="1"/>
  <c r="AG845" i="1"/>
  <c r="AF845" i="1"/>
  <c r="AE845" i="1"/>
  <c r="AS844" i="1"/>
  <c r="AR844" i="1"/>
  <c r="AQ844" i="1"/>
  <c r="AP844" i="1"/>
  <c r="AO844" i="1"/>
  <c r="AN844" i="1"/>
  <c r="AJ844" i="1"/>
  <c r="AI844" i="1"/>
  <c r="AM844" i="1" s="1"/>
  <c r="AH844" i="1"/>
  <c r="AG844" i="1"/>
  <c r="AF844" i="1"/>
  <c r="AE844" i="1"/>
  <c r="AS843" i="1"/>
  <c r="AR843" i="1"/>
  <c r="AQ843" i="1"/>
  <c r="AP843" i="1"/>
  <c r="AO843" i="1"/>
  <c r="AN843" i="1"/>
  <c r="AL843" i="1"/>
  <c r="AJ843" i="1"/>
  <c r="AI843" i="1"/>
  <c r="AH843" i="1"/>
  <c r="AG843" i="1"/>
  <c r="AF843" i="1"/>
  <c r="AE843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S841" i="1"/>
  <c r="AR841" i="1"/>
  <c r="AQ841" i="1"/>
  <c r="AP841" i="1"/>
  <c r="AO841" i="1"/>
  <c r="AN841" i="1"/>
  <c r="AJ841" i="1"/>
  <c r="AI841" i="1"/>
  <c r="AM841" i="1" s="1"/>
  <c r="AH841" i="1"/>
  <c r="AG841" i="1"/>
  <c r="AF841" i="1"/>
  <c r="AE841" i="1"/>
  <c r="AS840" i="1"/>
  <c r="AR840" i="1"/>
  <c r="AQ840" i="1"/>
  <c r="AP840" i="1"/>
  <c r="AO840" i="1"/>
  <c r="AN840" i="1"/>
  <c r="AM840" i="1"/>
  <c r="AJ840" i="1"/>
  <c r="AL840" i="1" s="1"/>
  <c r="AI840" i="1"/>
  <c r="AH840" i="1"/>
  <c r="AG840" i="1"/>
  <c r="AF840" i="1"/>
  <c r="AE840" i="1"/>
  <c r="AS839" i="1"/>
  <c r="AR839" i="1"/>
  <c r="AQ839" i="1"/>
  <c r="AP839" i="1"/>
  <c r="AO839" i="1"/>
  <c r="AN839" i="1"/>
  <c r="AJ839" i="1"/>
  <c r="AI839" i="1"/>
  <c r="AM839" i="1" s="1"/>
  <c r="AH839" i="1"/>
  <c r="AG839" i="1"/>
  <c r="AF839" i="1"/>
  <c r="AE839" i="1"/>
  <c r="AS838" i="1"/>
  <c r="AR838" i="1"/>
  <c r="AQ838" i="1"/>
  <c r="AP838" i="1"/>
  <c r="AO838" i="1"/>
  <c r="AN838" i="1"/>
  <c r="AM838" i="1"/>
  <c r="AK838" i="1"/>
  <c r="AJ838" i="1"/>
  <c r="AL838" i="1" s="1"/>
  <c r="AI838" i="1"/>
  <c r="AH838" i="1"/>
  <c r="AG838" i="1"/>
  <c r="AF838" i="1"/>
  <c r="AE838" i="1"/>
  <c r="AS837" i="1"/>
  <c r="AR837" i="1"/>
  <c r="AQ837" i="1"/>
  <c r="AP837" i="1"/>
  <c r="AO837" i="1"/>
  <c r="AN837" i="1"/>
  <c r="AM837" i="1"/>
  <c r="AJ837" i="1"/>
  <c r="AK837" i="1" s="1"/>
  <c r="AI837" i="1"/>
  <c r="AH837" i="1"/>
  <c r="AG837" i="1"/>
  <c r="AF837" i="1"/>
  <c r="AE837" i="1"/>
  <c r="AS836" i="1"/>
  <c r="AR836" i="1"/>
  <c r="AQ836" i="1"/>
  <c r="AP836" i="1"/>
  <c r="AO836" i="1"/>
  <c r="AN836" i="1"/>
  <c r="AL836" i="1"/>
  <c r="AK836" i="1"/>
  <c r="AJ836" i="1"/>
  <c r="AI836" i="1"/>
  <c r="AM836" i="1" s="1"/>
  <c r="AH836" i="1"/>
  <c r="AG836" i="1"/>
  <c r="AF836" i="1"/>
  <c r="AE836" i="1"/>
  <c r="AS835" i="1"/>
  <c r="AR835" i="1"/>
  <c r="AQ835" i="1"/>
  <c r="AP835" i="1"/>
  <c r="AO835" i="1"/>
  <c r="AN835" i="1"/>
  <c r="AM835" i="1"/>
  <c r="AJ835" i="1"/>
  <c r="AL835" i="1" s="1"/>
  <c r="AI835" i="1"/>
  <c r="AH835" i="1"/>
  <c r="AG835" i="1"/>
  <c r="AF835" i="1"/>
  <c r="AE835" i="1"/>
  <c r="AS834" i="1"/>
  <c r="AR834" i="1"/>
  <c r="AQ834" i="1"/>
  <c r="AP834" i="1"/>
  <c r="AO834" i="1"/>
  <c r="AN834" i="1"/>
  <c r="AJ834" i="1"/>
  <c r="AI834" i="1"/>
  <c r="AM834" i="1" s="1"/>
  <c r="AH834" i="1"/>
  <c r="AG834" i="1"/>
  <c r="AF834" i="1"/>
  <c r="AE834" i="1"/>
  <c r="AS833" i="1"/>
  <c r="AR833" i="1"/>
  <c r="AQ833" i="1"/>
  <c r="AP833" i="1"/>
  <c r="AO833" i="1"/>
  <c r="AN833" i="1"/>
  <c r="AL833" i="1"/>
  <c r="AJ833" i="1"/>
  <c r="AI833" i="1"/>
  <c r="AH833" i="1"/>
  <c r="AG833" i="1"/>
  <c r="AF833" i="1"/>
  <c r="AE833" i="1"/>
  <c r="AS832" i="1"/>
  <c r="AR832" i="1"/>
  <c r="AQ832" i="1"/>
  <c r="AP832" i="1"/>
  <c r="AO832" i="1"/>
  <c r="AN832" i="1"/>
  <c r="AM832" i="1"/>
  <c r="AK832" i="1"/>
  <c r="AJ832" i="1"/>
  <c r="AL832" i="1" s="1"/>
  <c r="AI832" i="1"/>
  <c r="AH832" i="1"/>
  <c r="AG832" i="1"/>
  <c r="AF832" i="1"/>
  <c r="AE832" i="1"/>
  <c r="AS831" i="1"/>
  <c r="AR831" i="1"/>
  <c r="AQ831" i="1"/>
  <c r="AP831" i="1"/>
  <c r="AO831" i="1"/>
  <c r="AN831" i="1"/>
  <c r="AM831" i="1"/>
  <c r="AJ831" i="1"/>
  <c r="AI831" i="1"/>
  <c r="AH831" i="1"/>
  <c r="AG831" i="1"/>
  <c r="AF831" i="1"/>
  <c r="AE831" i="1"/>
  <c r="AS830" i="1"/>
  <c r="AR830" i="1"/>
  <c r="AQ830" i="1"/>
  <c r="AP830" i="1"/>
  <c r="AO830" i="1"/>
  <c r="AN830" i="1"/>
  <c r="AL830" i="1"/>
  <c r="AJ830" i="1"/>
  <c r="AI830" i="1"/>
  <c r="AM830" i="1" s="1"/>
  <c r="AH830" i="1"/>
  <c r="AG830" i="1"/>
  <c r="AF830" i="1"/>
  <c r="AE830" i="1"/>
  <c r="AS829" i="1"/>
  <c r="AR829" i="1"/>
  <c r="AQ829" i="1"/>
  <c r="AP829" i="1"/>
  <c r="AO829" i="1"/>
  <c r="AN829" i="1"/>
  <c r="AM829" i="1"/>
  <c r="AJ829" i="1"/>
  <c r="AL829" i="1" s="1"/>
  <c r="AI829" i="1"/>
  <c r="AH829" i="1"/>
  <c r="AG829" i="1"/>
  <c r="AF829" i="1"/>
  <c r="AE829" i="1"/>
  <c r="AS828" i="1"/>
  <c r="AR828" i="1"/>
  <c r="AQ828" i="1"/>
  <c r="AP828" i="1"/>
  <c r="AO828" i="1"/>
  <c r="AN828" i="1"/>
  <c r="AM828" i="1"/>
  <c r="AL828" i="1"/>
  <c r="AJ828" i="1"/>
  <c r="AI828" i="1"/>
  <c r="AH828" i="1"/>
  <c r="AG828" i="1"/>
  <c r="AF828" i="1"/>
  <c r="AE828" i="1"/>
  <c r="AS827" i="1"/>
  <c r="AR827" i="1"/>
  <c r="AQ827" i="1"/>
  <c r="AP827" i="1"/>
  <c r="AO827" i="1"/>
  <c r="AN827" i="1"/>
  <c r="AL827" i="1"/>
  <c r="AK827" i="1"/>
  <c r="AJ827" i="1"/>
  <c r="AI827" i="1"/>
  <c r="AM827" i="1" s="1"/>
  <c r="AH827" i="1"/>
  <c r="AG827" i="1"/>
  <c r="AF827" i="1"/>
  <c r="AE827" i="1"/>
  <c r="AS826" i="1"/>
  <c r="AR826" i="1"/>
  <c r="AQ826" i="1"/>
  <c r="AP826" i="1"/>
  <c r="AO826" i="1"/>
  <c r="AN826" i="1"/>
  <c r="AM826" i="1"/>
  <c r="AJ826" i="1"/>
  <c r="AL826" i="1" s="1"/>
  <c r="AI826" i="1"/>
  <c r="AH826" i="1"/>
  <c r="AG826" i="1"/>
  <c r="AF826" i="1"/>
  <c r="AE826" i="1"/>
  <c r="AS825" i="1"/>
  <c r="AR825" i="1"/>
  <c r="AQ825" i="1"/>
  <c r="AP825" i="1"/>
  <c r="AO825" i="1"/>
  <c r="AN825" i="1"/>
  <c r="AL825" i="1"/>
  <c r="AJ825" i="1"/>
  <c r="AI825" i="1"/>
  <c r="AH825" i="1"/>
  <c r="AG825" i="1"/>
  <c r="AF825" i="1"/>
  <c r="AE825" i="1"/>
  <c r="AS824" i="1"/>
  <c r="AR824" i="1"/>
  <c r="AQ824" i="1"/>
  <c r="AP824" i="1"/>
  <c r="AO824" i="1"/>
  <c r="AN824" i="1"/>
  <c r="AK824" i="1"/>
  <c r="AJ824" i="1"/>
  <c r="AL824" i="1" s="1"/>
  <c r="AI824" i="1"/>
  <c r="AM824" i="1" s="1"/>
  <c r="AH824" i="1"/>
  <c r="AG824" i="1"/>
  <c r="AF824" i="1"/>
  <c r="AE824" i="1"/>
  <c r="AS823" i="1"/>
  <c r="AR823" i="1"/>
  <c r="AQ823" i="1"/>
  <c r="AP823" i="1"/>
  <c r="AO823" i="1"/>
  <c r="AN823" i="1"/>
  <c r="AL823" i="1"/>
  <c r="AJ823" i="1"/>
  <c r="AI823" i="1"/>
  <c r="AM823" i="1" s="1"/>
  <c r="AH823" i="1"/>
  <c r="AG823" i="1"/>
  <c r="AF823" i="1"/>
  <c r="AE823" i="1"/>
  <c r="AS822" i="1"/>
  <c r="AR822" i="1"/>
  <c r="AQ822" i="1"/>
  <c r="AP822" i="1"/>
  <c r="AO822" i="1"/>
  <c r="AN822" i="1"/>
  <c r="AJ822" i="1"/>
  <c r="AL822" i="1" s="1"/>
  <c r="AI822" i="1"/>
  <c r="AM822" i="1" s="1"/>
  <c r="AH822" i="1"/>
  <c r="AG822" i="1"/>
  <c r="AF822" i="1"/>
  <c r="AE822" i="1"/>
  <c r="AS821" i="1"/>
  <c r="AR821" i="1"/>
  <c r="AQ821" i="1"/>
  <c r="AP821" i="1"/>
  <c r="AO821" i="1"/>
  <c r="AN821" i="1"/>
  <c r="AM821" i="1"/>
  <c r="AL821" i="1"/>
  <c r="AJ821" i="1"/>
  <c r="AK821" i="1" s="1"/>
  <c r="AI821" i="1"/>
  <c r="AH821" i="1"/>
  <c r="AG821" i="1"/>
  <c r="AF821" i="1"/>
  <c r="AE821" i="1"/>
  <c r="AS820" i="1"/>
  <c r="AR820" i="1"/>
  <c r="AQ820" i="1"/>
  <c r="AP820" i="1"/>
  <c r="AO820" i="1"/>
  <c r="AN820" i="1"/>
  <c r="AL820" i="1"/>
  <c r="AJ820" i="1"/>
  <c r="AI820" i="1"/>
  <c r="AM820" i="1" s="1"/>
  <c r="AH820" i="1"/>
  <c r="AG820" i="1"/>
  <c r="AF820" i="1"/>
  <c r="AE820" i="1"/>
  <c r="AS819" i="1"/>
  <c r="AR819" i="1"/>
  <c r="AQ819" i="1"/>
  <c r="AP819" i="1"/>
  <c r="AO819" i="1"/>
  <c r="AN819" i="1"/>
  <c r="AM819" i="1"/>
  <c r="AJ819" i="1"/>
  <c r="AL819" i="1" s="1"/>
  <c r="AI819" i="1"/>
  <c r="AH819" i="1"/>
  <c r="AG819" i="1"/>
  <c r="AF819" i="1"/>
  <c r="AE819" i="1"/>
  <c r="AS818" i="1"/>
  <c r="AR818" i="1"/>
  <c r="AQ818" i="1"/>
  <c r="AP818" i="1"/>
  <c r="AO818" i="1"/>
  <c r="AN818" i="1"/>
  <c r="AJ818" i="1"/>
  <c r="AI818" i="1"/>
  <c r="AM818" i="1" s="1"/>
  <c r="AH818" i="1"/>
  <c r="AG818" i="1"/>
  <c r="AF818" i="1"/>
  <c r="AE818" i="1"/>
  <c r="AS817" i="1"/>
  <c r="AR817" i="1"/>
  <c r="AQ817" i="1"/>
  <c r="AP817" i="1"/>
  <c r="AO817" i="1"/>
  <c r="AN817" i="1"/>
  <c r="AM817" i="1"/>
  <c r="AL817" i="1"/>
  <c r="AJ817" i="1"/>
  <c r="AI817" i="1"/>
  <c r="AK817" i="1" s="1"/>
  <c r="AH817" i="1"/>
  <c r="AG817" i="1"/>
  <c r="AF817" i="1"/>
  <c r="AE817" i="1"/>
  <c r="AS816" i="1"/>
  <c r="AR816" i="1"/>
  <c r="AQ816" i="1"/>
  <c r="AP816" i="1"/>
  <c r="AO816" i="1"/>
  <c r="AN816" i="1"/>
  <c r="AM816" i="1"/>
  <c r="AK816" i="1"/>
  <c r="AJ816" i="1"/>
  <c r="AL816" i="1" s="1"/>
  <c r="AI816" i="1"/>
  <c r="AH816" i="1"/>
  <c r="AG816" i="1"/>
  <c r="AF816" i="1"/>
  <c r="AE816" i="1"/>
  <c r="AS815" i="1"/>
  <c r="AR815" i="1"/>
  <c r="AQ815" i="1"/>
  <c r="AP815" i="1"/>
  <c r="AO815" i="1"/>
  <c r="AN815" i="1"/>
  <c r="AM815" i="1"/>
  <c r="AJ815" i="1"/>
  <c r="AK815" i="1" s="1"/>
  <c r="AI815" i="1"/>
  <c r="AH815" i="1"/>
  <c r="AG815" i="1"/>
  <c r="AF815" i="1"/>
  <c r="AE815" i="1"/>
  <c r="AS814" i="1"/>
  <c r="AR814" i="1"/>
  <c r="AQ814" i="1"/>
  <c r="AP814" i="1"/>
  <c r="AO814" i="1"/>
  <c r="AN814" i="1"/>
  <c r="AL814" i="1"/>
  <c r="AK814" i="1"/>
  <c r="AJ814" i="1"/>
  <c r="AI814" i="1"/>
  <c r="AM814" i="1" s="1"/>
  <c r="AH814" i="1"/>
  <c r="AG814" i="1"/>
  <c r="AF814" i="1"/>
  <c r="AE814" i="1"/>
  <c r="AS813" i="1"/>
  <c r="AR813" i="1"/>
  <c r="AQ813" i="1"/>
  <c r="AP813" i="1"/>
  <c r="AO813" i="1"/>
  <c r="AN813" i="1"/>
  <c r="AM813" i="1"/>
  <c r="AK813" i="1"/>
  <c r="AJ813" i="1"/>
  <c r="AL813" i="1" s="1"/>
  <c r="AI813" i="1"/>
  <c r="AH813" i="1"/>
  <c r="AG813" i="1"/>
  <c r="AF813" i="1"/>
  <c r="AE813" i="1"/>
  <c r="AS812" i="1"/>
  <c r="AR812" i="1"/>
  <c r="AQ812" i="1"/>
  <c r="AP812" i="1"/>
  <c r="AO812" i="1"/>
  <c r="AN812" i="1"/>
  <c r="AJ812" i="1"/>
  <c r="AI812" i="1"/>
  <c r="AM812" i="1" s="1"/>
  <c r="AH812" i="1"/>
  <c r="AG812" i="1"/>
  <c r="AF812" i="1"/>
  <c r="AE812" i="1"/>
  <c r="AS811" i="1"/>
  <c r="AR811" i="1"/>
  <c r="AQ811" i="1"/>
  <c r="AP811" i="1"/>
  <c r="AO811" i="1"/>
  <c r="AN811" i="1"/>
  <c r="AL811" i="1"/>
  <c r="AK811" i="1"/>
  <c r="AJ811" i="1"/>
  <c r="AI811" i="1"/>
  <c r="AM811" i="1" s="1"/>
  <c r="AH811" i="1"/>
  <c r="AG811" i="1"/>
  <c r="AF811" i="1"/>
  <c r="AE811" i="1"/>
  <c r="AS810" i="1"/>
  <c r="AR810" i="1"/>
  <c r="AQ810" i="1"/>
  <c r="AP810" i="1"/>
  <c r="AO810" i="1"/>
  <c r="AN810" i="1"/>
  <c r="AM810" i="1"/>
  <c r="AJ810" i="1"/>
  <c r="AL810" i="1" s="1"/>
  <c r="AI810" i="1"/>
  <c r="AH810" i="1"/>
  <c r="AG810" i="1"/>
  <c r="AF810" i="1"/>
  <c r="AE810" i="1"/>
  <c r="AS809" i="1"/>
  <c r="AR809" i="1"/>
  <c r="AQ809" i="1"/>
  <c r="AP809" i="1"/>
  <c r="AO809" i="1"/>
  <c r="AN809" i="1"/>
  <c r="AL809" i="1"/>
  <c r="AJ809" i="1"/>
  <c r="AI809" i="1"/>
  <c r="AH809" i="1"/>
  <c r="AG809" i="1"/>
  <c r="AF809" i="1"/>
  <c r="AE809" i="1"/>
  <c r="AS808" i="1"/>
  <c r="AR808" i="1"/>
  <c r="AQ808" i="1"/>
  <c r="AP808" i="1"/>
  <c r="AO808" i="1"/>
  <c r="AN808" i="1"/>
  <c r="AK808" i="1"/>
  <c r="AJ808" i="1"/>
  <c r="AL808" i="1" s="1"/>
  <c r="AI808" i="1"/>
  <c r="AM808" i="1" s="1"/>
  <c r="AH808" i="1"/>
  <c r="AG808" i="1"/>
  <c r="AF808" i="1"/>
  <c r="AE808" i="1"/>
  <c r="AS807" i="1"/>
  <c r="AR807" i="1"/>
  <c r="AQ807" i="1"/>
  <c r="AP807" i="1"/>
  <c r="AO807" i="1"/>
  <c r="AN807" i="1"/>
  <c r="AL807" i="1"/>
  <c r="AJ807" i="1"/>
  <c r="AI807" i="1"/>
  <c r="AM807" i="1" s="1"/>
  <c r="AH807" i="1"/>
  <c r="AG807" i="1"/>
  <c r="AF807" i="1"/>
  <c r="AE807" i="1"/>
  <c r="AS806" i="1"/>
  <c r="AR806" i="1"/>
  <c r="AQ806" i="1"/>
  <c r="AP806" i="1"/>
  <c r="AO806" i="1"/>
  <c r="AN806" i="1"/>
  <c r="AM806" i="1"/>
  <c r="AK806" i="1"/>
  <c r="AJ806" i="1"/>
  <c r="AL806" i="1" s="1"/>
  <c r="AI806" i="1"/>
  <c r="AH806" i="1"/>
  <c r="AG806" i="1"/>
  <c r="AF806" i="1"/>
  <c r="AE806" i="1"/>
  <c r="AS805" i="1"/>
  <c r="AR805" i="1"/>
  <c r="AQ805" i="1"/>
  <c r="AP805" i="1"/>
  <c r="AO805" i="1"/>
  <c r="AN805" i="1"/>
  <c r="AM805" i="1"/>
  <c r="AJ805" i="1"/>
  <c r="AK805" i="1" s="1"/>
  <c r="AI805" i="1"/>
  <c r="AH805" i="1"/>
  <c r="AG805" i="1"/>
  <c r="AF805" i="1"/>
  <c r="AE805" i="1"/>
  <c r="AS804" i="1"/>
  <c r="AR804" i="1"/>
  <c r="AQ804" i="1"/>
  <c r="AP804" i="1"/>
  <c r="AO804" i="1"/>
  <c r="AN804" i="1"/>
  <c r="AL804" i="1"/>
  <c r="AK804" i="1"/>
  <c r="AJ804" i="1"/>
  <c r="AI804" i="1"/>
  <c r="AM804" i="1" s="1"/>
  <c r="AH804" i="1"/>
  <c r="AG804" i="1"/>
  <c r="AF804" i="1"/>
  <c r="AE804" i="1"/>
  <c r="AS803" i="1"/>
  <c r="AR803" i="1"/>
  <c r="AQ803" i="1"/>
  <c r="AP803" i="1"/>
  <c r="AO803" i="1"/>
  <c r="AN803" i="1"/>
  <c r="AJ803" i="1"/>
  <c r="AL803" i="1" s="1"/>
  <c r="AI803" i="1"/>
  <c r="AM803" i="1" s="1"/>
  <c r="AH803" i="1"/>
  <c r="AG803" i="1"/>
  <c r="AF803" i="1"/>
  <c r="AE803" i="1"/>
  <c r="AS802" i="1"/>
  <c r="AR802" i="1"/>
  <c r="AQ802" i="1"/>
  <c r="AP802" i="1"/>
  <c r="AO802" i="1"/>
  <c r="AN802" i="1"/>
  <c r="AM802" i="1"/>
  <c r="AJ802" i="1"/>
  <c r="AI802" i="1"/>
  <c r="AH802" i="1"/>
  <c r="AG802" i="1"/>
  <c r="AF802" i="1"/>
  <c r="AE802" i="1"/>
  <c r="AS801" i="1"/>
  <c r="AR801" i="1"/>
  <c r="AQ801" i="1"/>
  <c r="AP801" i="1"/>
  <c r="AO801" i="1"/>
  <c r="AN801" i="1"/>
  <c r="AL801" i="1"/>
  <c r="AJ801" i="1"/>
  <c r="AI801" i="1"/>
  <c r="AH801" i="1"/>
  <c r="AG801" i="1"/>
  <c r="AF801" i="1"/>
  <c r="AE801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S799" i="1"/>
  <c r="AR799" i="1"/>
  <c r="AQ799" i="1"/>
  <c r="AP799" i="1"/>
  <c r="AO799" i="1"/>
  <c r="AN799" i="1"/>
  <c r="AM799" i="1"/>
  <c r="AJ799" i="1"/>
  <c r="AK799" i="1" s="1"/>
  <c r="AI799" i="1"/>
  <c r="AH799" i="1"/>
  <c r="AG799" i="1"/>
  <c r="AF799" i="1"/>
  <c r="AE799" i="1"/>
  <c r="AS798" i="1"/>
  <c r="AR798" i="1"/>
  <c r="AQ798" i="1"/>
  <c r="AP798" i="1"/>
  <c r="AO798" i="1"/>
  <c r="AN798" i="1"/>
  <c r="AL798" i="1"/>
  <c r="AK798" i="1"/>
  <c r="AJ798" i="1"/>
  <c r="AI798" i="1"/>
  <c r="AM798" i="1" s="1"/>
  <c r="AH798" i="1"/>
  <c r="AG798" i="1"/>
  <c r="AF798" i="1"/>
  <c r="AE798" i="1"/>
  <c r="AS797" i="1"/>
  <c r="AR797" i="1"/>
  <c r="AQ797" i="1"/>
  <c r="AP797" i="1"/>
  <c r="AO797" i="1"/>
  <c r="AN797" i="1"/>
  <c r="AM797" i="1"/>
  <c r="AJ797" i="1"/>
  <c r="AL797" i="1" s="1"/>
  <c r="AI797" i="1"/>
  <c r="AH797" i="1"/>
  <c r="AG797" i="1"/>
  <c r="AF797" i="1"/>
  <c r="AE797" i="1"/>
  <c r="AS796" i="1"/>
  <c r="AR796" i="1"/>
  <c r="AQ796" i="1"/>
  <c r="AP796" i="1"/>
  <c r="AO796" i="1"/>
  <c r="AN796" i="1"/>
  <c r="AJ796" i="1"/>
  <c r="AI796" i="1"/>
  <c r="AM796" i="1" s="1"/>
  <c r="AH796" i="1"/>
  <c r="AG796" i="1"/>
  <c r="AF796" i="1"/>
  <c r="AE796" i="1"/>
  <c r="AS795" i="1"/>
  <c r="AR795" i="1"/>
  <c r="AQ795" i="1"/>
  <c r="AP795" i="1"/>
  <c r="AO795" i="1"/>
  <c r="AN795" i="1"/>
  <c r="AL795" i="1"/>
  <c r="AJ795" i="1"/>
  <c r="AI795" i="1"/>
  <c r="AM795" i="1" s="1"/>
  <c r="AH795" i="1"/>
  <c r="AG795" i="1"/>
  <c r="AF795" i="1"/>
  <c r="AE795" i="1"/>
  <c r="AS794" i="1"/>
  <c r="AR794" i="1"/>
  <c r="AQ794" i="1"/>
  <c r="AP794" i="1"/>
  <c r="AO794" i="1"/>
  <c r="AN794" i="1"/>
  <c r="AM794" i="1"/>
  <c r="AJ794" i="1"/>
  <c r="AI794" i="1"/>
  <c r="AH794" i="1"/>
  <c r="AG794" i="1"/>
  <c r="AF794" i="1"/>
  <c r="AE794" i="1"/>
  <c r="AS793" i="1"/>
  <c r="AR793" i="1"/>
  <c r="AQ793" i="1"/>
  <c r="AP793" i="1"/>
  <c r="AO793" i="1"/>
  <c r="AN793" i="1"/>
  <c r="AL793" i="1"/>
  <c r="AJ793" i="1"/>
  <c r="AK793" i="1" s="1"/>
  <c r="AI793" i="1"/>
  <c r="AM793" i="1" s="1"/>
  <c r="AH793" i="1"/>
  <c r="AG793" i="1"/>
  <c r="AF793" i="1"/>
  <c r="AE793" i="1"/>
  <c r="AS792" i="1"/>
  <c r="AR792" i="1"/>
  <c r="AQ792" i="1"/>
  <c r="AP792" i="1"/>
  <c r="AO792" i="1"/>
  <c r="AN792" i="1"/>
  <c r="AJ792" i="1"/>
  <c r="AI792" i="1"/>
  <c r="AM792" i="1" s="1"/>
  <c r="AH792" i="1"/>
  <c r="AG792" i="1"/>
  <c r="AF792" i="1"/>
  <c r="AE792" i="1"/>
  <c r="AS791" i="1"/>
  <c r="AR791" i="1"/>
  <c r="AQ791" i="1"/>
  <c r="AP791" i="1"/>
  <c r="AO791" i="1"/>
  <c r="AN791" i="1"/>
  <c r="AJ791" i="1"/>
  <c r="AK791" i="1" s="1"/>
  <c r="AI791" i="1"/>
  <c r="AM791" i="1" s="1"/>
  <c r="AH791" i="1"/>
  <c r="AG791" i="1"/>
  <c r="AF791" i="1"/>
  <c r="AE791" i="1"/>
  <c r="AS790" i="1"/>
  <c r="AR790" i="1"/>
  <c r="AQ790" i="1"/>
  <c r="AP790" i="1"/>
  <c r="AO790" i="1"/>
  <c r="AN790" i="1"/>
  <c r="AJ790" i="1"/>
  <c r="AL790" i="1" s="1"/>
  <c r="AI790" i="1"/>
  <c r="AH790" i="1"/>
  <c r="AG790" i="1"/>
  <c r="AF790" i="1"/>
  <c r="AE790" i="1"/>
  <c r="AS789" i="1"/>
  <c r="AR789" i="1"/>
  <c r="AQ789" i="1"/>
  <c r="AP789" i="1"/>
  <c r="AO789" i="1"/>
  <c r="AN789" i="1"/>
  <c r="AM789" i="1"/>
  <c r="AL789" i="1"/>
  <c r="AJ789" i="1"/>
  <c r="AK789" i="1" s="1"/>
  <c r="AI789" i="1"/>
  <c r="AH789" i="1"/>
  <c r="AG789" i="1"/>
  <c r="AF789" i="1"/>
  <c r="AE789" i="1"/>
  <c r="AS788" i="1"/>
  <c r="AR788" i="1"/>
  <c r="AQ788" i="1"/>
  <c r="AP788" i="1"/>
  <c r="AO788" i="1"/>
  <c r="AN788" i="1"/>
  <c r="AL788" i="1"/>
  <c r="AJ788" i="1"/>
  <c r="AI788" i="1"/>
  <c r="AM788" i="1" s="1"/>
  <c r="AH788" i="1"/>
  <c r="AG788" i="1"/>
  <c r="AF788" i="1"/>
  <c r="AE788" i="1"/>
  <c r="AS787" i="1"/>
  <c r="AR787" i="1"/>
  <c r="AQ787" i="1"/>
  <c r="AP787" i="1"/>
  <c r="AO787" i="1"/>
  <c r="AN787" i="1"/>
  <c r="AJ787" i="1"/>
  <c r="AI787" i="1"/>
  <c r="AM787" i="1" s="1"/>
  <c r="AH787" i="1"/>
  <c r="AG787" i="1"/>
  <c r="AF787" i="1"/>
  <c r="AE787" i="1"/>
  <c r="AS786" i="1"/>
  <c r="AR786" i="1"/>
  <c r="AQ786" i="1"/>
  <c r="AP786" i="1"/>
  <c r="AO786" i="1"/>
  <c r="AN786" i="1"/>
  <c r="AM786" i="1"/>
  <c r="AJ786" i="1"/>
  <c r="AI786" i="1"/>
  <c r="AH786" i="1"/>
  <c r="AG786" i="1"/>
  <c r="AF786" i="1"/>
  <c r="AE786" i="1"/>
  <c r="AS785" i="1"/>
  <c r="AR785" i="1"/>
  <c r="AQ785" i="1"/>
  <c r="AP785" i="1"/>
  <c r="AO785" i="1"/>
  <c r="AN785" i="1"/>
  <c r="AL785" i="1"/>
  <c r="AJ785" i="1"/>
  <c r="AI785" i="1"/>
  <c r="AH785" i="1"/>
  <c r="AG785" i="1"/>
  <c r="AF785" i="1"/>
  <c r="AE785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S783" i="1"/>
  <c r="AR783" i="1"/>
  <c r="AQ783" i="1"/>
  <c r="AP783" i="1"/>
  <c r="AO783" i="1"/>
  <c r="AN783" i="1"/>
  <c r="AM783" i="1"/>
  <c r="AL783" i="1"/>
  <c r="AJ783" i="1"/>
  <c r="AK783" i="1" s="1"/>
  <c r="AI783" i="1"/>
  <c r="AH783" i="1"/>
  <c r="AG783" i="1"/>
  <c r="AF783" i="1"/>
  <c r="AE783" i="1"/>
  <c r="AS782" i="1"/>
  <c r="AR782" i="1"/>
  <c r="AQ782" i="1"/>
  <c r="AP782" i="1"/>
  <c r="AO782" i="1"/>
  <c r="AN782" i="1"/>
  <c r="AL782" i="1"/>
  <c r="AJ782" i="1"/>
  <c r="AI782" i="1"/>
  <c r="AM782" i="1" s="1"/>
  <c r="AH782" i="1"/>
  <c r="AG782" i="1"/>
  <c r="AF782" i="1"/>
  <c r="AE782" i="1"/>
  <c r="AS781" i="1"/>
  <c r="AR781" i="1"/>
  <c r="AQ781" i="1"/>
  <c r="AP781" i="1"/>
  <c r="AO781" i="1"/>
  <c r="AN781" i="1"/>
  <c r="AM781" i="1"/>
  <c r="AK781" i="1"/>
  <c r="AJ781" i="1"/>
  <c r="AL781" i="1" s="1"/>
  <c r="AI781" i="1"/>
  <c r="AH781" i="1"/>
  <c r="AG781" i="1"/>
  <c r="AF781" i="1"/>
  <c r="AE781" i="1"/>
  <c r="AS780" i="1"/>
  <c r="AR780" i="1"/>
  <c r="AQ780" i="1"/>
  <c r="AP780" i="1"/>
  <c r="AO780" i="1"/>
  <c r="AN780" i="1"/>
  <c r="AJ780" i="1"/>
  <c r="AI780" i="1"/>
  <c r="AM780" i="1" s="1"/>
  <c r="AH780" i="1"/>
  <c r="AG780" i="1"/>
  <c r="AF780" i="1"/>
  <c r="AE780" i="1"/>
  <c r="AS779" i="1"/>
  <c r="AR779" i="1"/>
  <c r="AQ779" i="1"/>
  <c r="AP779" i="1"/>
  <c r="AO779" i="1"/>
  <c r="AN779" i="1"/>
  <c r="AL779" i="1"/>
  <c r="AJ779" i="1"/>
  <c r="AI779" i="1"/>
  <c r="AH779" i="1"/>
  <c r="AG779" i="1"/>
  <c r="AF779" i="1"/>
  <c r="AE779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S777" i="1"/>
  <c r="AR777" i="1"/>
  <c r="AQ777" i="1"/>
  <c r="AP777" i="1"/>
  <c r="AO777" i="1"/>
  <c r="AN777" i="1"/>
  <c r="AK777" i="1"/>
  <c r="AJ777" i="1"/>
  <c r="AL777" i="1" s="1"/>
  <c r="AI777" i="1"/>
  <c r="AM777" i="1" s="1"/>
  <c r="AH777" i="1"/>
  <c r="AG777" i="1"/>
  <c r="AF777" i="1"/>
  <c r="AE777" i="1"/>
  <c r="AS776" i="1"/>
  <c r="AR776" i="1"/>
  <c r="AQ776" i="1"/>
  <c r="AP776" i="1"/>
  <c r="AO776" i="1"/>
  <c r="AN776" i="1"/>
  <c r="AM776" i="1"/>
  <c r="AJ776" i="1"/>
  <c r="AL776" i="1" s="1"/>
  <c r="AI776" i="1"/>
  <c r="AH776" i="1"/>
  <c r="AG776" i="1"/>
  <c r="AF776" i="1"/>
  <c r="AE776" i="1"/>
  <c r="AS775" i="1"/>
  <c r="AR775" i="1"/>
  <c r="AQ775" i="1"/>
  <c r="AP775" i="1"/>
  <c r="AO775" i="1"/>
  <c r="AN775" i="1"/>
  <c r="AL775" i="1"/>
  <c r="AJ775" i="1"/>
  <c r="AK775" i="1" s="1"/>
  <c r="AI775" i="1"/>
  <c r="AM775" i="1" s="1"/>
  <c r="AH775" i="1"/>
  <c r="AG775" i="1"/>
  <c r="AF775" i="1"/>
  <c r="AE775" i="1"/>
  <c r="AS774" i="1"/>
  <c r="AR774" i="1"/>
  <c r="AQ774" i="1"/>
  <c r="AP774" i="1"/>
  <c r="AO774" i="1"/>
  <c r="AN774" i="1"/>
  <c r="AM774" i="1"/>
  <c r="AK774" i="1"/>
  <c r="AJ774" i="1"/>
  <c r="AL774" i="1" s="1"/>
  <c r="AI774" i="1"/>
  <c r="AH774" i="1"/>
  <c r="AG774" i="1"/>
  <c r="AF774" i="1"/>
  <c r="AE774" i="1"/>
  <c r="AS773" i="1"/>
  <c r="AR773" i="1"/>
  <c r="AQ773" i="1"/>
  <c r="AP773" i="1"/>
  <c r="AO773" i="1"/>
  <c r="AN773" i="1"/>
  <c r="AM773" i="1"/>
  <c r="AJ773" i="1"/>
  <c r="AK773" i="1" s="1"/>
  <c r="AI773" i="1"/>
  <c r="AH773" i="1"/>
  <c r="AG773" i="1"/>
  <c r="AF773" i="1"/>
  <c r="AE773" i="1"/>
  <c r="AS772" i="1"/>
  <c r="AR772" i="1"/>
  <c r="AQ772" i="1"/>
  <c r="AP772" i="1"/>
  <c r="AO772" i="1"/>
  <c r="AN772" i="1"/>
  <c r="AL772" i="1"/>
  <c r="AJ772" i="1"/>
  <c r="AI772" i="1"/>
  <c r="AM772" i="1" s="1"/>
  <c r="AH772" i="1"/>
  <c r="AG772" i="1"/>
  <c r="AF772" i="1"/>
  <c r="AE772" i="1"/>
  <c r="AS771" i="1"/>
  <c r="AR771" i="1"/>
  <c r="AQ771" i="1"/>
  <c r="AP771" i="1"/>
  <c r="AO771" i="1"/>
  <c r="AN771" i="1"/>
  <c r="AK771" i="1"/>
  <c r="AJ771" i="1"/>
  <c r="AL771" i="1" s="1"/>
  <c r="AI771" i="1"/>
  <c r="AM771" i="1" s="1"/>
  <c r="AH771" i="1"/>
  <c r="AG771" i="1"/>
  <c r="AF771" i="1"/>
  <c r="AE771" i="1"/>
  <c r="AS770" i="1"/>
  <c r="AR770" i="1"/>
  <c r="AQ770" i="1"/>
  <c r="AP770" i="1"/>
  <c r="AO770" i="1"/>
  <c r="AN770" i="1"/>
  <c r="AJ770" i="1"/>
  <c r="AI770" i="1"/>
  <c r="AM770" i="1" s="1"/>
  <c r="AH770" i="1"/>
  <c r="AG770" i="1"/>
  <c r="AF770" i="1"/>
  <c r="AE770" i="1"/>
  <c r="AS769" i="1"/>
  <c r="AR769" i="1"/>
  <c r="AQ769" i="1"/>
  <c r="AP769" i="1"/>
  <c r="AO769" i="1"/>
  <c r="AN769" i="1"/>
  <c r="AL769" i="1"/>
  <c r="AJ769" i="1"/>
  <c r="AI769" i="1"/>
  <c r="AH769" i="1"/>
  <c r="AG769" i="1"/>
  <c r="AF769" i="1"/>
  <c r="AE769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S767" i="1"/>
  <c r="AR767" i="1"/>
  <c r="AQ767" i="1"/>
  <c r="AP767" i="1"/>
  <c r="AO767" i="1"/>
  <c r="AN767" i="1"/>
  <c r="AM767" i="1"/>
  <c r="AJ767" i="1"/>
  <c r="AK767" i="1" s="1"/>
  <c r="AI767" i="1"/>
  <c r="AH767" i="1"/>
  <c r="AG767" i="1"/>
  <c r="AF767" i="1"/>
  <c r="AE767" i="1"/>
  <c r="AS766" i="1"/>
  <c r="AR766" i="1"/>
  <c r="AQ766" i="1"/>
  <c r="AP766" i="1"/>
  <c r="AO766" i="1"/>
  <c r="AN766" i="1"/>
  <c r="AL766" i="1"/>
  <c r="AJ766" i="1"/>
  <c r="AI766" i="1"/>
  <c r="AM766" i="1" s="1"/>
  <c r="AH766" i="1"/>
  <c r="AG766" i="1"/>
  <c r="AF766" i="1"/>
  <c r="AE766" i="1"/>
  <c r="AS765" i="1"/>
  <c r="AR765" i="1"/>
  <c r="AQ765" i="1"/>
  <c r="AP765" i="1"/>
  <c r="AO765" i="1"/>
  <c r="AN765" i="1"/>
  <c r="AM765" i="1"/>
  <c r="AJ765" i="1"/>
  <c r="AL765" i="1" s="1"/>
  <c r="AI765" i="1"/>
  <c r="AH765" i="1"/>
  <c r="AG765" i="1"/>
  <c r="AF765" i="1"/>
  <c r="AE765" i="1"/>
  <c r="AS764" i="1"/>
  <c r="AR764" i="1"/>
  <c r="AQ764" i="1"/>
  <c r="AP764" i="1"/>
  <c r="AO764" i="1"/>
  <c r="AN764" i="1"/>
  <c r="AJ764" i="1"/>
  <c r="AI764" i="1"/>
  <c r="AM764" i="1" s="1"/>
  <c r="AH764" i="1"/>
  <c r="AG764" i="1"/>
  <c r="AF764" i="1"/>
  <c r="AE764" i="1"/>
  <c r="AS763" i="1"/>
  <c r="AR763" i="1"/>
  <c r="AQ763" i="1"/>
  <c r="AP763" i="1"/>
  <c r="AO763" i="1"/>
  <c r="AN763" i="1"/>
  <c r="AL763" i="1"/>
  <c r="AJ763" i="1"/>
  <c r="AI763" i="1"/>
  <c r="AK763" i="1" s="1"/>
  <c r="AH763" i="1"/>
  <c r="AG763" i="1"/>
  <c r="AF763" i="1"/>
  <c r="AE763" i="1"/>
  <c r="AS762" i="1"/>
  <c r="AR762" i="1"/>
  <c r="AQ762" i="1"/>
  <c r="AP762" i="1"/>
  <c r="AO762" i="1"/>
  <c r="AN762" i="1"/>
  <c r="AM762" i="1"/>
  <c r="AL762" i="1"/>
  <c r="AJ762" i="1"/>
  <c r="AK762" i="1" s="1"/>
  <c r="AI762" i="1"/>
  <c r="AH762" i="1"/>
  <c r="AG762" i="1"/>
  <c r="AF762" i="1"/>
  <c r="AE762" i="1"/>
  <c r="AS761" i="1"/>
  <c r="AR761" i="1"/>
  <c r="AQ761" i="1"/>
  <c r="AP761" i="1"/>
  <c r="AO761" i="1"/>
  <c r="AN761" i="1"/>
  <c r="AJ761" i="1"/>
  <c r="AI761" i="1"/>
  <c r="AM761" i="1" s="1"/>
  <c r="AH761" i="1"/>
  <c r="AG761" i="1"/>
  <c r="AF761" i="1"/>
  <c r="AE761" i="1"/>
  <c r="AS760" i="1"/>
  <c r="AR760" i="1"/>
  <c r="AQ760" i="1"/>
  <c r="AP760" i="1"/>
  <c r="AO760" i="1"/>
  <c r="AN760" i="1"/>
  <c r="AM760" i="1"/>
  <c r="AK760" i="1"/>
  <c r="AJ760" i="1"/>
  <c r="AL760" i="1" s="1"/>
  <c r="AI760" i="1"/>
  <c r="AH760" i="1"/>
  <c r="AG760" i="1"/>
  <c r="AF760" i="1"/>
  <c r="AE760" i="1"/>
  <c r="AS759" i="1"/>
  <c r="AR759" i="1"/>
  <c r="AQ759" i="1"/>
  <c r="AP759" i="1"/>
  <c r="AO759" i="1"/>
  <c r="AN759" i="1"/>
  <c r="AJ759" i="1"/>
  <c r="AK759" i="1" s="1"/>
  <c r="AI759" i="1"/>
  <c r="AM759" i="1" s="1"/>
  <c r="AH759" i="1"/>
  <c r="AG759" i="1"/>
  <c r="AF759" i="1"/>
  <c r="AE759" i="1"/>
  <c r="AS758" i="1"/>
  <c r="AR758" i="1"/>
  <c r="AQ758" i="1"/>
  <c r="AP758" i="1"/>
  <c r="AO758" i="1"/>
  <c r="AN758" i="1"/>
  <c r="AL758" i="1"/>
  <c r="AK758" i="1"/>
  <c r="AJ758" i="1"/>
  <c r="AI758" i="1"/>
  <c r="AM758" i="1" s="1"/>
  <c r="AH758" i="1"/>
  <c r="AG758" i="1"/>
  <c r="AF758" i="1"/>
  <c r="AE758" i="1"/>
  <c r="AS757" i="1"/>
  <c r="AR757" i="1"/>
  <c r="AQ757" i="1"/>
  <c r="AP757" i="1"/>
  <c r="AO757" i="1"/>
  <c r="AN757" i="1"/>
  <c r="AM757" i="1"/>
  <c r="AJ757" i="1"/>
  <c r="AK757" i="1" s="1"/>
  <c r="AI757" i="1"/>
  <c r="AH757" i="1"/>
  <c r="AG757" i="1"/>
  <c r="AF757" i="1"/>
  <c r="AE757" i="1"/>
  <c r="AS756" i="1"/>
  <c r="AR756" i="1"/>
  <c r="AQ756" i="1"/>
  <c r="AP756" i="1"/>
  <c r="AO756" i="1"/>
  <c r="AN756" i="1"/>
  <c r="AL756" i="1"/>
  <c r="AK756" i="1"/>
  <c r="AJ756" i="1"/>
  <c r="AI756" i="1"/>
  <c r="AM756" i="1" s="1"/>
  <c r="AH756" i="1"/>
  <c r="AG756" i="1"/>
  <c r="AF756" i="1"/>
  <c r="AE756" i="1"/>
  <c r="AS755" i="1"/>
  <c r="AR755" i="1"/>
  <c r="AQ755" i="1"/>
  <c r="AP755" i="1"/>
  <c r="AO755" i="1"/>
  <c r="AN755" i="1"/>
  <c r="AK755" i="1"/>
  <c r="AJ755" i="1"/>
  <c r="AL755" i="1" s="1"/>
  <c r="AI755" i="1"/>
  <c r="AM755" i="1" s="1"/>
  <c r="AH755" i="1"/>
  <c r="AG755" i="1"/>
  <c r="AF755" i="1"/>
  <c r="AE755" i="1"/>
  <c r="AS754" i="1"/>
  <c r="AR754" i="1"/>
  <c r="AQ754" i="1"/>
  <c r="AP754" i="1"/>
  <c r="AO754" i="1"/>
  <c r="AN754" i="1"/>
  <c r="AJ754" i="1"/>
  <c r="AI754" i="1"/>
  <c r="AM754" i="1" s="1"/>
  <c r="AH754" i="1"/>
  <c r="AG754" i="1"/>
  <c r="AF754" i="1"/>
  <c r="AE754" i="1"/>
  <c r="AS753" i="1"/>
  <c r="AR753" i="1"/>
  <c r="AQ753" i="1"/>
  <c r="AP753" i="1"/>
  <c r="AO753" i="1"/>
  <c r="AN753" i="1"/>
  <c r="AL753" i="1"/>
  <c r="AJ753" i="1"/>
  <c r="AI753" i="1"/>
  <c r="AH753" i="1"/>
  <c r="AG753" i="1"/>
  <c r="AF753" i="1"/>
  <c r="AE753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S751" i="1"/>
  <c r="AR751" i="1"/>
  <c r="AQ751" i="1"/>
  <c r="AP751" i="1"/>
  <c r="AO751" i="1"/>
  <c r="AN751" i="1"/>
  <c r="AM751" i="1"/>
  <c r="AJ751" i="1"/>
  <c r="AI751" i="1"/>
  <c r="AH751" i="1"/>
  <c r="AG751" i="1"/>
  <c r="AF751" i="1"/>
  <c r="AE751" i="1"/>
  <c r="AS750" i="1"/>
  <c r="AR750" i="1"/>
  <c r="AQ750" i="1"/>
  <c r="AP750" i="1"/>
  <c r="AO750" i="1"/>
  <c r="AN750" i="1"/>
  <c r="AL750" i="1"/>
  <c r="AJ750" i="1"/>
  <c r="AI750" i="1"/>
  <c r="AM750" i="1" s="1"/>
  <c r="AH750" i="1"/>
  <c r="AG750" i="1"/>
  <c r="AF750" i="1"/>
  <c r="AE750" i="1"/>
  <c r="AS749" i="1"/>
  <c r="AR749" i="1"/>
  <c r="AQ749" i="1"/>
  <c r="AP749" i="1"/>
  <c r="AO749" i="1"/>
  <c r="AN749" i="1"/>
  <c r="AM749" i="1"/>
  <c r="AJ749" i="1"/>
  <c r="AL749" i="1" s="1"/>
  <c r="AI749" i="1"/>
  <c r="AH749" i="1"/>
  <c r="AG749" i="1"/>
  <c r="AF749" i="1"/>
  <c r="AE749" i="1"/>
  <c r="AS748" i="1"/>
  <c r="AR748" i="1"/>
  <c r="AQ748" i="1"/>
  <c r="AP748" i="1"/>
  <c r="AO748" i="1"/>
  <c r="AN748" i="1"/>
  <c r="AJ748" i="1"/>
  <c r="AI748" i="1"/>
  <c r="AM748" i="1" s="1"/>
  <c r="AH748" i="1"/>
  <c r="AG748" i="1"/>
  <c r="AF748" i="1"/>
  <c r="AE748" i="1"/>
  <c r="AS747" i="1"/>
  <c r="AR747" i="1"/>
  <c r="AQ747" i="1"/>
  <c r="AP747" i="1"/>
  <c r="AO747" i="1"/>
  <c r="AN747" i="1"/>
  <c r="AM747" i="1"/>
  <c r="AL747" i="1"/>
  <c r="AJ747" i="1"/>
  <c r="AI747" i="1"/>
  <c r="AK747" i="1" s="1"/>
  <c r="AH747" i="1"/>
  <c r="AG747" i="1"/>
  <c r="AF747" i="1"/>
  <c r="AE747" i="1"/>
  <c r="AS746" i="1"/>
  <c r="AR746" i="1"/>
  <c r="AQ746" i="1"/>
  <c r="AP746" i="1"/>
  <c r="AO746" i="1"/>
  <c r="AN746" i="1"/>
  <c r="AM746" i="1"/>
  <c r="AL746" i="1"/>
  <c r="AJ746" i="1"/>
  <c r="AK746" i="1" s="1"/>
  <c r="AI746" i="1"/>
  <c r="AH746" i="1"/>
  <c r="AG746" i="1"/>
  <c r="AF746" i="1"/>
  <c r="AE746" i="1"/>
  <c r="AS745" i="1"/>
  <c r="AR745" i="1"/>
  <c r="AQ745" i="1"/>
  <c r="AP745" i="1"/>
  <c r="AO745" i="1"/>
  <c r="AN745" i="1"/>
  <c r="AJ745" i="1"/>
  <c r="AI745" i="1"/>
  <c r="AM745" i="1" s="1"/>
  <c r="AH745" i="1"/>
  <c r="AG745" i="1"/>
  <c r="AF745" i="1"/>
  <c r="AE745" i="1"/>
  <c r="AS744" i="1"/>
  <c r="AR744" i="1"/>
  <c r="AQ744" i="1"/>
  <c r="AP744" i="1"/>
  <c r="AO744" i="1"/>
  <c r="AN744" i="1"/>
  <c r="AM744" i="1"/>
  <c r="AK744" i="1"/>
  <c r="AJ744" i="1"/>
  <c r="AL744" i="1" s="1"/>
  <c r="AI744" i="1"/>
  <c r="AH744" i="1"/>
  <c r="AG744" i="1"/>
  <c r="AF744" i="1"/>
  <c r="AE744" i="1"/>
  <c r="AS743" i="1"/>
  <c r="AR743" i="1"/>
  <c r="AQ743" i="1"/>
  <c r="AP743" i="1"/>
  <c r="AO743" i="1"/>
  <c r="AN743" i="1"/>
  <c r="AJ743" i="1"/>
  <c r="AI743" i="1"/>
  <c r="AM743" i="1" s="1"/>
  <c r="AH743" i="1"/>
  <c r="AG743" i="1"/>
  <c r="AF743" i="1"/>
  <c r="AE743" i="1"/>
  <c r="AS742" i="1"/>
  <c r="AR742" i="1"/>
  <c r="AQ742" i="1"/>
  <c r="AP742" i="1"/>
  <c r="AO742" i="1"/>
  <c r="AN742" i="1"/>
  <c r="AM742" i="1"/>
  <c r="AK742" i="1"/>
  <c r="AJ742" i="1"/>
  <c r="AL742" i="1" s="1"/>
  <c r="AI742" i="1"/>
  <c r="AH742" i="1"/>
  <c r="AG742" i="1"/>
  <c r="AF742" i="1"/>
  <c r="AE742" i="1"/>
  <c r="AS741" i="1"/>
  <c r="AR741" i="1"/>
  <c r="AQ741" i="1"/>
  <c r="AP741" i="1"/>
  <c r="AO741" i="1"/>
  <c r="AN741" i="1"/>
  <c r="AM741" i="1"/>
  <c r="AJ741" i="1"/>
  <c r="AK741" i="1" s="1"/>
  <c r="AI741" i="1"/>
  <c r="AH741" i="1"/>
  <c r="AG741" i="1"/>
  <c r="AF741" i="1"/>
  <c r="AE741" i="1"/>
  <c r="AS740" i="1"/>
  <c r="AR740" i="1"/>
  <c r="AQ740" i="1"/>
  <c r="AP740" i="1"/>
  <c r="AO740" i="1"/>
  <c r="AN740" i="1"/>
  <c r="AL740" i="1"/>
  <c r="AK740" i="1"/>
  <c r="AJ740" i="1"/>
  <c r="AI740" i="1"/>
  <c r="AM740" i="1" s="1"/>
  <c r="AH740" i="1"/>
  <c r="AG740" i="1"/>
  <c r="AF740" i="1"/>
  <c r="AE740" i="1"/>
  <c r="AS739" i="1"/>
  <c r="AR739" i="1"/>
  <c r="AQ739" i="1"/>
  <c r="AP739" i="1"/>
  <c r="AO739" i="1"/>
  <c r="AN739" i="1"/>
  <c r="AJ739" i="1"/>
  <c r="AL739" i="1" s="1"/>
  <c r="AI739" i="1"/>
  <c r="AM739" i="1" s="1"/>
  <c r="AH739" i="1"/>
  <c r="AG739" i="1"/>
  <c r="AF739" i="1"/>
  <c r="AE739" i="1"/>
  <c r="AS738" i="1"/>
  <c r="AR738" i="1"/>
  <c r="AQ738" i="1"/>
  <c r="AP738" i="1"/>
  <c r="AO738" i="1"/>
  <c r="AN738" i="1"/>
  <c r="AJ738" i="1"/>
  <c r="AI738" i="1"/>
  <c r="AM738" i="1" s="1"/>
  <c r="AH738" i="1"/>
  <c r="AG738" i="1"/>
  <c r="AF738" i="1"/>
  <c r="AE738" i="1"/>
  <c r="AS737" i="1"/>
  <c r="AR737" i="1"/>
  <c r="AQ737" i="1"/>
  <c r="AP737" i="1"/>
  <c r="AO737" i="1"/>
  <c r="AN737" i="1"/>
  <c r="AL737" i="1"/>
  <c r="AJ737" i="1"/>
  <c r="AI737" i="1"/>
  <c r="AH737" i="1"/>
  <c r="AG737" i="1"/>
  <c r="AF737" i="1"/>
  <c r="AE737" i="1"/>
  <c r="AS736" i="1"/>
  <c r="AR736" i="1"/>
  <c r="AQ736" i="1"/>
  <c r="AP736" i="1"/>
  <c r="AO736" i="1"/>
  <c r="AN736" i="1"/>
  <c r="AM736" i="1"/>
  <c r="AK736" i="1"/>
  <c r="AJ736" i="1"/>
  <c r="AL736" i="1" s="1"/>
  <c r="AI736" i="1"/>
  <c r="AH736" i="1"/>
  <c r="AG736" i="1"/>
  <c r="AF736" i="1"/>
  <c r="AE736" i="1"/>
  <c r="AS735" i="1"/>
  <c r="AR735" i="1"/>
  <c r="AQ735" i="1"/>
  <c r="AP735" i="1"/>
  <c r="AO735" i="1"/>
  <c r="AN735" i="1"/>
  <c r="AM735" i="1"/>
  <c r="AL735" i="1"/>
  <c r="AJ735" i="1"/>
  <c r="AK735" i="1" s="1"/>
  <c r="AI735" i="1"/>
  <c r="AH735" i="1"/>
  <c r="AG735" i="1"/>
  <c r="AF735" i="1"/>
  <c r="AE735" i="1"/>
  <c r="AS734" i="1"/>
  <c r="AR734" i="1"/>
  <c r="AQ734" i="1"/>
  <c r="AP734" i="1"/>
  <c r="AO734" i="1"/>
  <c r="AN734" i="1"/>
  <c r="AL734" i="1"/>
  <c r="AJ734" i="1"/>
  <c r="AI734" i="1"/>
  <c r="AM734" i="1" s="1"/>
  <c r="AH734" i="1"/>
  <c r="AG734" i="1"/>
  <c r="AF734" i="1"/>
  <c r="AE734" i="1"/>
  <c r="AS733" i="1"/>
  <c r="AR733" i="1"/>
  <c r="AQ733" i="1"/>
  <c r="AP733" i="1"/>
  <c r="AO733" i="1"/>
  <c r="AN733" i="1"/>
  <c r="AM733" i="1"/>
  <c r="AJ733" i="1"/>
  <c r="AI733" i="1"/>
  <c r="AH733" i="1"/>
  <c r="AG733" i="1"/>
  <c r="AF733" i="1"/>
  <c r="AE733" i="1"/>
  <c r="AS732" i="1"/>
  <c r="AR732" i="1"/>
  <c r="AQ732" i="1"/>
  <c r="AP732" i="1"/>
  <c r="AO732" i="1"/>
  <c r="AN732" i="1"/>
  <c r="AM732" i="1"/>
  <c r="AJ732" i="1"/>
  <c r="AK732" i="1" s="1"/>
  <c r="AI732" i="1"/>
  <c r="AH732" i="1"/>
  <c r="AG732" i="1"/>
  <c r="AF732" i="1"/>
  <c r="AE732" i="1"/>
  <c r="AS731" i="1"/>
  <c r="AR731" i="1"/>
  <c r="AQ731" i="1"/>
  <c r="AP731" i="1"/>
  <c r="AO731" i="1"/>
  <c r="AN731" i="1"/>
  <c r="AL731" i="1"/>
  <c r="AK731" i="1"/>
  <c r="AJ731" i="1"/>
  <c r="AI731" i="1"/>
  <c r="AM731" i="1" s="1"/>
  <c r="AH731" i="1"/>
  <c r="AG731" i="1"/>
  <c r="AF731" i="1"/>
  <c r="AE731" i="1"/>
  <c r="AS730" i="1"/>
  <c r="AR730" i="1"/>
  <c r="AQ730" i="1"/>
  <c r="AP730" i="1"/>
  <c r="AO730" i="1"/>
  <c r="AN730" i="1"/>
  <c r="AM730" i="1"/>
  <c r="AJ730" i="1"/>
  <c r="AI730" i="1"/>
  <c r="AH730" i="1"/>
  <c r="AG730" i="1"/>
  <c r="AF730" i="1"/>
  <c r="AE730" i="1"/>
  <c r="AS729" i="1"/>
  <c r="AR729" i="1"/>
  <c r="AQ729" i="1"/>
  <c r="AP729" i="1"/>
  <c r="AO729" i="1"/>
  <c r="AN729" i="1"/>
  <c r="AL729" i="1"/>
  <c r="AK729" i="1"/>
  <c r="AJ729" i="1"/>
  <c r="AI729" i="1"/>
  <c r="AM729" i="1" s="1"/>
  <c r="AH729" i="1"/>
  <c r="AG729" i="1"/>
  <c r="AF729" i="1"/>
  <c r="AE729" i="1"/>
  <c r="AS728" i="1"/>
  <c r="AR728" i="1"/>
  <c r="AQ728" i="1"/>
  <c r="AP728" i="1"/>
  <c r="AO728" i="1"/>
  <c r="AN728" i="1"/>
  <c r="AM728" i="1"/>
  <c r="AJ728" i="1"/>
  <c r="AL728" i="1" s="1"/>
  <c r="AI728" i="1"/>
  <c r="AH728" i="1"/>
  <c r="AG728" i="1"/>
  <c r="AF728" i="1"/>
  <c r="AE728" i="1"/>
  <c r="AS727" i="1"/>
  <c r="AR727" i="1"/>
  <c r="AQ727" i="1"/>
  <c r="AP727" i="1"/>
  <c r="AO727" i="1"/>
  <c r="AN727" i="1"/>
  <c r="AJ727" i="1"/>
  <c r="AL727" i="1" s="1"/>
  <c r="AI727" i="1"/>
  <c r="AM727" i="1" s="1"/>
  <c r="AH727" i="1"/>
  <c r="AG727" i="1"/>
  <c r="AF727" i="1"/>
  <c r="AE727" i="1"/>
  <c r="AS726" i="1"/>
  <c r="AR726" i="1"/>
  <c r="AQ726" i="1"/>
  <c r="AP726" i="1"/>
  <c r="AO726" i="1"/>
  <c r="AN726" i="1"/>
  <c r="AL726" i="1"/>
  <c r="AJ726" i="1"/>
  <c r="AI726" i="1"/>
  <c r="AM726" i="1" s="1"/>
  <c r="AH726" i="1"/>
  <c r="AG726" i="1"/>
  <c r="AF726" i="1"/>
  <c r="AE726" i="1"/>
  <c r="AS725" i="1"/>
  <c r="AR725" i="1"/>
  <c r="AQ725" i="1"/>
  <c r="AP725" i="1"/>
  <c r="AO725" i="1"/>
  <c r="AN725" i="1"/>
  <c r="AM725" i="1"/>
  <c r="AJ725" i="1"/>
  <c r="AK725" i="1" s="1"/>
  <c r="AI725" i="1"/>
  <c r="AH725" i="1"/>
  <c r="AG725" i="1"/>
  <c r="AF725" i="1"/>
  <c r="AE725" i="1"/>
  <c r="AS724" i="1"/>
  <c r="AR724" i="1"/>
  <c r="AQ724" i="1"/>
  <c r="AP724" i="1"/>
  <c r="AO724" i="1"/>
  <c r="AN724" i="1"/>
  <c r="AL724" i="1"/>
  <c r="AJ724" i="1"/>
  <c r="AI724" i="1"/>
  <c r="AH724" i="1"/>
  <c r="AG724" i="1"/>
  <c r="AF724" i="1"/>
  <c r="AE724" i="1"/>
  <c r="AS723" i="1"/>
  <c r="AR723" i="1"/>
  <c r="AQ723" i="1"/>
  <c r="AP723" i="1"/>
  <c r="AO723" i="1"/>
  <c r="AN723" i="1"/>
  <c r="AK723" i="1"/>
  <c r="AJ723" i="1"/>
  <c r="AL723" i="1" s="1"/>
  <c r="AI723" i="1"/>
  <c r="AM723" i="1" s="1"/>
  <c r="AH723" i="1"/>
  <c r="AG723" i="1"/>
  <c r="AF723" i="1"/>
  <c r="AE723" i="1"/>
  <c r="AS722" i="1"/>
  <c r="AR722" i="1"/>
  <c r="AQ722" i="1"/>
  <c r="AP722" i="1"/>
  <c r="AO722" i="1"/>
  <c r="AN722" i="1"/>
  <c r="AM722" i="1"/>
  <c r="AJ722" i="1"/>
  <c r="AI722" i="1"/>
  <c r="AH722" i="1"/>
  <c r="AG722" i="1"/>
  <c r="AF722" i="1"/>
  <c r="AE722" i="1"/>
  <c r="AS721" i="1"/>
  <c r="AR721" i="1"/>
  <c r="AQ721" i="1"/>
  <c r="AP721" i="1"/>
  <c r="AO721" i="1"/>
  <c r="AN721" i="1"/>
  <c r="AL721" i="1"/>
  <c r="AJ721" i="1"/>
  <c r="AI721" i="1"/>
  <c r="AH721" i="1"/>
  <c r="AG721" i="1"/>
  <c r="AF721" i="1"/>
  <c r="AE721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S719" i="1"/>
  <c r="AR719" i="1"/>
  <c r="AQ719" i="1"/>
  <c r="AP719" i="1"/>
  <c r="AO719" i="1"/>
  <c r="AN719" i="1"/>
  <c r="AM719" i="1"/>
  <c r="AJ719" i="1"/>
  <c r="AI719" i="1"/>
  <c r="AH719" i="1"/>
  <c r="AG719" i="1"/>
  <c r="AF719" i="1"/>
  <c r="AE719" i="1"/>
  <c r="AS718" i="1"/>
  <c r="AR718" i="1"/>
  <c r="AQ718" i="1"/>
  <c r="AP718" i="1"/>
  <c r="AO718" i="1"/>
  <c r="AN718" i="1"/>
  <c r="AL718" i="1"/>
  <c r="AJ718" i="1"/>
  <c r="AI718" i="1"/>
  <c r="AM718" i="1" s="1"/>
  <c r="AH718" i="1"/>
  <c r="AG718" i="1"/>
  <c r="AF718" i="1"/>
  <c r="AE718" i="1"/>
  <c r="AS717" i="1"/>
  <c r="AR717" i="1"/>
  <c r="AQ717" i="1"/>
  <c r="AP717" i="1"/>
  <c r="AO717" i="1"/>
  <c r="AN717" i="1"/>
  <c r="AM717" i="1"/>
  <c r="AJ717" i="1"/>
  <c r="AI717" i="1"/>
  <c r="AH717" i="1"/>
  <c r="AG717" i="1"/>
  <c r="AF717" i="1"/>
  <c r="AE717" i="1"/>
  <c r="AS716" i="1"/>
  <c r="AR716" i="1"/>
  <c r="AQ716" i="1"/>
  <c r="AP716" i="1"/>
  <c r="AO716" i="1"/>
  <c r="AN716" i="1"/>
  <c r="AM716" i="1"/>
  <c r="AJ716" i="1"/>
  <c r="AK716" i="1" s="1"/>
  <c r="AI716" i="1"/>
  <c r="AH716" i="1"/>
  <c r="AG716" i="1"/>
  <c r="AF716" i="1"/>
  <c r="AE716" i="1"/>
  <c r="AS715" i="1"/>
  <c r="AR715" i="1"/>
  <c r="AQ715" i="1"/>
  <c r="AP715" i="1"/>
  <c r="AO715" i="1"/>
  <c r="AN715" i="1"/>
  <c r="AL715" i="1"/>
  <c r="AK715" i="1"/>
  <c r="AJ715" i="1"/>
  <c r="AI715" i="1"/>
  <c r="AM715" i="1" s="1"/>
  <c r="AH715" i="1"/>
  <c r="AG715" i="1"/>
  <c r="AF715" i="1"/>
  <c r="AE715" i="1"/>
  <c r="AS714" i="1"/>
  <c r="AR714" i="1"/>
  <c r="AQ714" i="1"/>
  <c r="AP714" i="1"/>
  <c r="AO714" i="1"/>
  <c r="AN714" i="1"/>
  <c r="AM714" i="1"/>
  <c r="AJ714" i="1"/>
  <c r="AI714" i="1"/>
  <c r="AH714" i="1"/>
  <c r="AG714" i="1"/>
  <c r="AF714" i="1"/>
  <c r="AE714" i="1"/>
  <c r="AS713" i="1"/>
  <c r="AR713" i="1"/>
  <c r="AQ713" i="1"/>
  <c r="AP713" i="1"/>
  <c r="AO713" i="1"/>
  <c r="AN713" i="1"/>
  <c r="AL713" i="1"/>
  <c r="AK713" i="1"/>
  <c r="AJ713" i="1"/>
  <c r="AI713" i="1"/>
  <c r="AM713" i="1" s="1"/>
  <c r="AH713" i="1"/>
  <c r="AG713" i="1"/>
  <c r="AF713" i="1"/>
  <c r="AE713" i="1"/>
  <c r="AS712" i="1"/>
  <c r="AR712" i="1"/>
  <c r="AQ712" i="1"/>
  <c r="AP712" i="1"/>
  <c r="AO712" i="1"/>
  <c r="AN712" i="1"/>
  <c r="AJ712" i="1"/>
  <c r="AL712" i="1" s="1"/>
  <c r="AI712" i="1"/>
  <c r="AM712" i="1" s="1"/>
  <c r="AH712" i="1"/>
  <c r="AG712" i="1"/>
  <c r="AF712" i="1"/>
  <c r="AE712" i="1"/>
  <c r="AS711" i="1"/>
  <c r="AR711" i="1"/>
  <c r="AQ711" i="1"/>
  <c r="AP711" i="1"/>
  <c r="AO711" i="1"/>
  <c r="AN711" i="1"/>
  <c r="AJ711" i="1"/>
  <c r="AK711" i="1" s="1"/>
  <c r="AI711" i="1"/>
  <c r="AM711" i="1" s="1"/>
  <c r="AH711" i="1"/>
  <c r="AG711" i="1"/>
  <c r="AF711" i="1"/>
  <c r="AE711" i="1"/>
  <c r="AS710" i="1"/>
  <c r="AR710" i="1"/>
  <c r="AQ710" i="1"/>
  <c r="AP710" i="1"/>
  <c r="AO710" i="1"/>
  <c r="AN710" i="1"/>
  <c r="AM710" i="1"/>
  <c r="AK710" i="1"/>
  <c r="AJ710" i="1"/>
  <c r="AL710" i="1" s="1"/>
  <c r="AI710" i="1"/>
  <c r="AH710" i="1"/>
  <c r="AG710" i="1"/>
  <c r="AF710" i="1"/>
  <c r="AE710" i="1"/>
  <c r="AS709" i="1"/>
  <c r="AR709" i="1"/>
  <c r="AQ709" i="1"/>
  <c r="AP709" i="1"/>
  <c r="AO709" i="1"/>
  <c r="AN709" i="1"/>
  <c r="AM709" i="1"/>
  <c r="AJ709" i="1"/>
  <c r="AK709" i="1" s="1"/>
  <c r="AI709" i="1"/>
  <c r="AH709" i="1"/>
  <c r="AG709" i="1"/>
  <c r="AF709" i="1"/>
  <c r="AE709" i="1"/>
  <c r="AS708" i="1"/>
  <c r="AR708" i="1"/>
  <c r="AQ708" i="1"/>
  <c r="AP708" i="1"/>
  <c r="AO708" i="1"/>
  <c r="AN708" i="1"/>
  <c r="AL708" i="1"/>
  <c r="AJ708" i="1"/>
  <c r="AI708" i="1"/>
  <c r="AH708" i="1"/>
  <c r="AG708" i="1"/>
  <c r="AF708" i="1"/>
  <c r="AE708" i="1"/>
  <c r="AS707" i="1"/>
  <c r="AR707" i="1"/>
  <c r="AQ707" i="1"/>
  <c r="AP707" i="1"/>
  <c r="AO707" i="1"/>
  <c r="AN707" i="1"/>
  <c r="AJ707" i="1"/>
  <c r="AI707" i="1"/>
  <c r="AM707" i="1" s="1"/>
  <c r="AH707" i="1"/>
  <c r="AG707" i="1"/>
  <c r="AF707" i="1"/>
  <c r="AE707" i="1"/>
  <c r="AS706" i="1"/>
  <c r="AR706" i="1"/>
  <c r="AQ706" i="1"/>
  <c r="AP706" i="1"/>
  <c r="AO706" i="1"/>
  <c r="AN706" i="1"/>
  <c r="AM706" i="1"/>
  <c r="AJ706" i="1"/>
  <c r="AI706" i="1"/>
  <c r="AH706" i="1"/>
  <c r="AG706" i="1"/>
  <c r="AF706" i="1"/>
  <c r="AE706" i="1"/>
  <c r="AS705" i="1"/>
  <c r="AR705" i="1"/>
  <c r="AQ705" i="1"/>
  <c r="AP705" i="1"/>
  <c r="AO705" i="1"/>
  <c r="AN705" i="1"/>
  <c r="AL705" i="1"/>
  <c r="AJ705" i="1"/>
  <c r="AI705" i="1"/>
  <c r="AH705" i="1"/>
  <c r="AG705" i="1"/>
  <c r="AF705" i="1"/>
  <c r="AE705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S703" i="1"/>
  <c r="AR703" i="1"/>
  <c r="AQ703" i="1"/>
  <c r="AP703" i="1"/>
  <c r="AO703" i="1"/>
  <c r="AN703" i="1"/>
  <c r="AM703" i="1"/>
  <c r="AJ703" i="1"/>
  <c r="AK703" i="1" s="1"/>
  <c r="AI703" i="1"/>
  <c r="AH703" i="1"/>
  <c r="AG703" i="1"/>
  <c r="AF703" i="1"/>
  <c r="AE703" i="1"/>
  <c r="AS702" i="1"/>
  <c r="AR702" i="1"/>
  <c r="AQ702" i="1"/>
  <c r="AP702" i="1"/>
  <c r="AO702" i="1"/>
  <c r="AN702" i="1"/>
  <c r="AL702" i="1"/>
  <c r="AJ702" i="1"/>
  <c r="AI702" i="1"/>
  <c r="AH702" i="1"/>
  <c r="AG702" i="1"/>
  <c r="AF702" i="1"/>
  <c r="AE702" i="1"/>
  <c r="AS701" i="1"/>
  <c r="AR701" i="1"/>
  <c r="AQ701" i="1"/>
  <c r="AP701" i="1"/>
  <c r="AO701" i="1"/>
  <c r="AN701" i="1"/>
  <c r="AM701" i="1"/>
  <c r="AK701" i="1"/>
  <c r="AJ701" i="1"/>
  <c r="AL701" i="1" s="1"/>
  <c r="AI701" i="1"/>
  <c r="AH701" i="1"/>
  <c r="AG701" i="1"/>
  <c r="AF701" i="1"/>
  <c r="AE701" i="1"/>
  <c r="AS700" i="1"/>
  <c r="AR700" i="1"/>
  <c r="AQ700" i="1"/>
  <c r="AP700" i="1"/>
  <c r="AO700" i="1"/>
  <c r="AN700" i="1"/>
  <c r="AL700" i="1"/>
  <c r="AJ700" i="1"/>
  <c r="AI700" i="1"/>
  <c r="AM700" i="1" s="1"/>
  <c r="AH700" i="1"/>
  <c r="AG700" i="1"/>
  <c r="AF700" i="1"/>
  <c r="AE700" i="1"/>
  <c r="AS699" i="1"/>
  <c r="AR699" i="1"/>
  <c r="AQ699" i="1"/>
  <c r="AP699" i="1"/>
  <c r="AO699" i="1"/>
  <c r="AN699" i="1"/>
  <c r="AM699" i="1"/>
  <c r="AL699" i="1"/>
  <c r="AJ699" i="1"/>
  <c r="AI699" i="1"/>
  <c r="AK699" i="1" s="1"/>
  <c r="AH699" i="1"/>
  <c r="AG699" i="1"/>
  <c r="AF699" i="1"/>
  <c r="AE699" i="1"/>
  <c r="AS698" i="1"/>
  <c r="AR698" i="1"/>
  <c r="AQ698" i="1"/>
  <c r="AP698" i="1"/>
  <c r="AO698" i="1"/>
  <c r="AN698" i="1"/>
  <c r="AM698" i="1"/>
  <c r="AL698" i="1"/>
  <c r="AJ698" i="1"/>
  <c r="AK698" i="1" s="1"/>
  <c r="AI698" i="1"/>
  <c r="AH698" i="1"/>
  <c r="AG698" i="1"/>
  <c r="AF698" i="1"/>
  <c r="AE698" i="1"/>
  <c r="AS697" i="1"/>
  <c r="AR697" i="1"/>
  <c r="AQ697" i="1"/>
  <c r="AP697" i="1"/>
  <c r="AO697" i="1"/>
  <c r="AN697" i="1"/>
  <c r="AL697" i="1"/>
  <c r="AJ697" i="1"/>
  <c r="AK697" i="1" s="1"/>
  <c r="AI697" i="1"/>
  <c r="AM697" i="1" s="1"/>
  <c r="AH697" i="1"/>
  <c r="AG697" i="1"/>
  <c r="AF697" i="1"/>
  <c r="AE697" i="1"/>
  <c r="AS696" i="1"/>
  <c r="AR696" i="1"/>
  <c r="AQ696" i="1"/>
  <c r="AP696" i="1"/>
  <c r="AO696" i="1"/>
  <c r="AN696" i="1"/>
  <c r="AM696" i="1"/>
  <c r="AK696" i="1"/>
  <c r="AJ696" i="1"/>
  <c r="AL696" i="1" s="1"/>
  <c r="AI696" i="1"/>
  <c r="AH696" i="1"/>
  <c r="AG696" i="1"/>
  <c r="AF696" i="1"/>
  <c r="AE696" i="1"/>
  <c r="AS695" i="1"/>
  <c r="AR695" i="1"/>
  <c r="AQ695" i="1"/>
  <c r="AP695" i="1"/>
  <c r="AO695" i="1"/>
  <c r="AN695" i="1"/>
  <c r="AJ695" i="1"/>
  <c r="AL695" i="1" s="1"/>
  <c r="AI695" i="1"/>
  <c r="AM695" i="1" s="1"/>
  <c r="AH695" i="1"/>
  <c r="AG695" i="1"/>
  <c r="AF695" i="1"/>
  <c r="AE695" i="1"/>
  <c r="AS694" i="1"/>
  <c r="AR694" i="1"/>
  <c r="AQ694" i="1"/>
  <c r="AP694" i="1"/>
  <c r="AO694" i="1"/>
  <c r="AN694" i="1"/>
  <c r="AJ694" i="1"/>
  <c r="AL694" i="1" s="1"/>
  <c r="AI694" i="1"/>
  <c r="AM694" i="1" s="1"/>
  <c r="AH694" i="1"/>
  <c r="AG694" i="1"/>
  <c r="AF694" i="1"/>
  <c r="AE694" i="1"/>
  <c r="AS693" i="1"/>
  <c r="AR693" i="1"/>
  <c r="AQ693" i="1"/>
  <c r="AP693" i="1"/>
  <c r="AO693" i="1"/>
  <c r="AN693" i="1"/>
  <c r="AM693" i="1"/>
  <c r="AJ693" i="1"/>
  <c r="AI693" i="1"/>
  <c r="AH693" i="1"/>
  <c r="AG693" i="1"/>
  <c r="AF693" i="1"/>
  <c r="AE693" i="1"/>
  <c r="AS692" i="1"/>
  <c r="AR692" i="1"/>
  <c r="AQ692" i="1"/>
  <c r="AP692" i="1"/>
  <c r="AO692" i="1"/>
  <c r="AN692" i="1"/>
  <c r="AL692" i="1"/>
  <c r="AK692" i="1"/>
  <c r="AJ692" i="1"/>
  <c r="AI692" i="1"/>
  <c r="AM692" i="1" s="1"/>
  <c r="AH692" i="1"/>
  <c r="AG692" i="1"/>
  <c r="AF692" i="1"/>
  <c r="AE692" i="1"/>
  <c r="AS691" i="1"/>
  <c r="AR691" i="1"/>
  <c r="AQ691" i="1"/>
  <c r="AP691" i="1"/>
  <c r="AO691" i="1"/>
  <c r="AN691" i="1"/>
  <c r="AJ691" i="1"/>
  <c r="AL691" i="1" s="1"/>
  <c r="AI691" i="1"/>
  <c r="AM691" i="1" s="1"/>
  <c r="AH691" i="1"/>
  <c r="AG691" i="1"/>
  <c r="AF691" i="1"/>
  <c r="AE691" i="1"/>
  <c r="AS690" i="1"/>
  <c r="AR690" i="1"/>
  <c r="AQ690" i="1"/>
  <c r="AP690" i="1"/>
  <c r="AO690" i="1"/>
  <c r="AN690" i="1"/>
  <c r="AM690" i="1"/>
  <c r="AJ690" i="1"/>
  <c r="AI690" i="1"/>
  <c r="AH690" i="1"/>
  <c r="AG690" i="1"/>
  <c r="AF690" i="1"/>
  <c r="AE690" i="1"/>
  <c r="AS689" i="1"/>
  <c r="AR689" i="1"/>
  <c r="AQ689" i="1"/>
  <c r="AP689" i="1"/>
  <c r="AO689" i="1"/>
  <c r="AN689" i="1"/>
  <c r="AL689" i="1"/>
  <c r="AJ689" i="1"/>
  <c r="AI689" i="1"/>
  <c r="AM689" i="1" s="1"/>
  <c r="AH689" i="1"/>
  <c r="AG689" i="1"/>
  <c r="AF689" i="1"/>
  <c r="AE689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S687" i="1"/>
  <c r="AR687" i="1"/>
  <c r="AQ687" i="1"/>
  <c r="AP687" i="1"/>
  <c r="AO687" i="1"/>
  <c r="AN687" i="1"/>
  <c r="AM687" i="1"/>
  <c r="AJ687" i="1"/>
  <c r="AK687" i="1" s="1"/>
  <c r="AI687" i="1"/>
  <c r="AH687" i="1"/>
  <c r="AG687" i="1"/>
  <c r="AF687" i="1"/>
  <c r="AE687" i="1"/>
  <c r="AS686" i="1"/>
  <c r="AR686" i="1"/>
  <c r="AQ686" i="1"/>
  <c r="AP686" i="1"/>
  <c r="AO686" i="1"/>
  <c r="AN686" i="1"/>
  <c r="AL686" i="1"/>
  <c r="AJ686" i="1"/>
  <c r="AI686" i="1"/>
  <c r="AH686" i="1"/>
  <c r="AG686" i="1"/>
  <c r="AF686" i="1"/>
  <c r="AE686" i="1"/>
  <c r="AS685" i="1"/>
  <c r="AR685" i="1"/>
  <c r="AQ685" i="1"/>
  <c r="AP685" i="1"/>
  <c r="AO685" i="1"/>
  <c r="AN685" i="1"/>
  <c r="AM685" i="1"/>
  <c r="AJ685" i="1"/>
  <c r="AL685" i="1" s="1"/>
  <c r="AI685" i="1"/>
  <c r="AH685" i="1"/>
  <c r="AG685" i="1"/>
  <c r="AF685" i="1"/>
  <c r="AE685" i="1"/>
  <c r="AS684" i="1"/>
  <c r="AR684" i="1"/>
  <c r="AQ684" i="1"/>
  <c r="AP684" i="1"/>
  <c r="AO684" i="1"/>
  <c r="AN684" i="1"/>
  <c r="AJ684" i="1"/>
  <c r="AI684" i="1"/>
  <c r="AM684" i="1" s="1"/>
  <c r="AH684" i="1"/>
  <c r="AG684" i="1"/>
  <c r="AF684" i="1"/>
  <c r="AE684" i="1"/>
  <c r="AS683" i="1"/>
  <c r="AR683" i="1"/>
  <c r="AQ683" i="1"/>
  <c r="AP683" i="1"/>
  <c r="AO683" i="1"/>
  <c r="AN683" i="1"/>
  <c r="AL683" i="1"/>
  <c r="AJ683" i="1"/>
  <c r="AI683" i="1"/>
  <c r="AH683" i="1"/>
  <c r="AG683" i="1"/>
  <c r="AF683" i="1"/>
  <c r="AE683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S681" i="1"/>
  <c r="AR681" i="1"/>
  <c r="AQ681" i="1"/>
  <c r="AP681" i="1"/>
  <c r="AO681" i="1"/>
  <c r="AN681" i="1"/>
  <c r="AJ681" i="1"/>
  <c r="AL681" i="1" s="1"/>
  <c r="AI681" i="1"/>
  <c r="AM681" i="1" s="1"/>
  <c r="AH681" i="1"/>
  <c r="AG681" i="1"/>
  <c r="AF681" i="1"/>
  <c r="AE681" i="1"/>
  <c r="AS680" i="1"/>
  <c r="AR680" i="1"/>
  <c r="AQ680" i="1"/>
  <c r="AP680" i="1"/>
  <c r="AO680" i="1"/>
  <c r="AN680" i="1"/>
  <c r="AJ680" i="1"/>
  <c r="AL680" i="1" s="1"/>
  <c r="AI680" i="1"/>
  <c r="AM680" i="1" s="1"/>
  <c r="AH680" i="1"/>
  <c r="AG680" i="1"/>
  <c r="AF680" i="1"/>
  <c r="AE680" i="1"/>
  <c r="AS679" i="1"/>
  <c r="AR679" i="1"/>
  <c r="AQ679" i="1"/>
  <c r="AP679" i="1"/>
  <c r="AO679" i="1"/>
  <c r="AN679" i="1"/>
  <c r="AL679" i="1"/>
  <c r="AJ679" i="1"/>
  <c r="AI679" i="1"/>
  <c r="AM679" i="1" s="1"/>
  <c r="AH679" i="1"/>
  <c r="AG679" i="1"/>
  <c r="AF679" i="1"/>
  <c r="AE679" i="1"/>
  <c r="AS678" i="1"/>
  <c r="AR678" i="1"/>
  <c r="AQ678" i="1"/>
  <c r="AP678" i="1"/>
  <c r="AO678" i="1"/>
  <c r="AN678" i="1"/>
  <c r="AJ678" i="1"/>
  <c r="AL678" i="1" s="1"/>
  <c r="AI678" i="1"/>
  <c r="AM678" i="1" s="1"/>
  <c r="AH678" i="1"/>
  <c r="AG678" i="1"/>
  <c r="AF678" i="1"/>
  <c r="AE678" i="1"/>
  <c r="AS677" i="1"/>
  <c r="AR677" i="1"/>
  <c r="AQ677" i="1"/>
  <c r="AP677" i="1"/>
  <c r="AO677" i="1"/>
  <c r="AN677" i="1"/>
  <c r="AM677" i="1"/>
  <c r="AL677" i="1"/>
  <c r="AJ677" i="1"/>
  <c r="AK677" i="1" s="1"/>
  <c r="AI677" i="1"/>
  <c r="AH677" i="1"/>
  <c r="AG677" i="1"/>
  <c r="AF677" i="1"/>
  <c r="AE677" i="1"/>
  <c r="AS676" i="1"/>
  <c r="AR676" i="1"/>
  <c r="AQ676" i="1"/>
  <c r="AP676" i="1"/>
  <c r="AO676" i="1"/>
  <c r="AN676" i="1"/>
  <c r="AL676" i="1"/>
  <c r="AK676" i="1"/>
  <c r="AJ676" i="1"/>
  <c r="AI676" i="1"/>
  <c r="AM676" i="1" s="1"/>
  <c r="AH676" i="1"/>
  <c r="AG676" i="1"/>
  <c r="AF676" i="1"/>
  <c r="AE676" i="1"/>
  <c r="AS675" i="1"/>
  <c r="AR675" i="1"/>
  <c r="AQ675" i="1"/>
  <c r="AP675" i="1"/>
  <c r="AO675" i="1"/>
  <c r="AN675" i="1"/>
  <c r="AK675" i="1"/>
  <c r="AJ675" i="1"/>
  <c r="AL675" i="1" s="1"/>
  <c r="AI675" i="1"/>
  <c r="AM675" i="1" s="1"/>
  <c r="AH675" i="1"/>
  <c r="AG675" i="1"/>
  <c r="AF675" i="1"/>
  <c r="AE675" i="1"/>
  <c r="AS674" i="1"/>
  <c r="AR674" i="1"/>
  <c r="AQ674" i="1"/>
  <c r="AP674" i="1"/>
  <c r="AO674" i="1"/>
  <c r="AN674" i="1"/>
  <c r="AJ674" i="1"/>
  <c r="AI674" i="1"/>
  <c r="AM674" i="1" s="1"/>
  <c r="AH674" i="1"/>
  <c r="AG674" i="1"/>
  <c r="AF674" i="1"/>
  <c r="AE674" i="1"/>
  <c r="AS673" i="1"/>
  <c r="AR673" i="1"/>
  <c r="AQ673" i="1"/>
  <c r="AP673" i="1"/>
  <c r="AO673" i="1"/>
  <c r="AN673" i="1"/>
  <c r="AL673" i="1"/>
  <c r="AJ673" i="1"/>
  <c r="AI673" i="1"/>
  <c r="AM673" i="1" s="1"/>
  <c r="AH673" i="1"/>
  <c r="AG673" i="1"/>
  <c r="AF673" i="1"/>
  <c r="AE673" i="1"/>
  <c r="AS672" i="1"/>
  <c r="AR672" i="1"/>
  <c r="AQ672" i="1"/>
  <c r="AP672" i="1"/>
  <c r="AO672" i="1"/>
  <c r="AN672" i="1"/>
  <c r="AM672" i="1"/>
  <c r="AK672" i="1"/>
  <c r="AJ672" i="1"/>
  <c r="AL672" i="1" s="1"/>
  <c r="AI672" i="1"/>
  <c r="AH672" i="1"/>
  <c r="AG672" i="1"/>
  <c r="AF672" i="1"/>
  <c r="AE672" i="1"/>
  <c r="AS671" i="1"/>
  <c r="AR671" i="1"/>
  <c r="AQ671" i="1"/>
  <c r="AP671" i="1"/>
  <c r="AO671" i="1"/>
  <c r="AN671" i="1"/>
  <c r="AM671" i="1"/>
  <c r="AJ671" i="1"/>
  <c r="AI671" i="1"/>
  <c r="AH671" i="1"/>
  <c r="AG671" i="1"/>
  <c r="AF671" i="1"/>
  <c r="AE671" i="1"/>
  <c r="AS670" i="1"/>
  <c r="AR670" i="1"/>
  <c r="AQ670" i="1"/>
  <c r="AP670" i="1"/>
  <c r="AO670" i="1"/>
  <c r="AN670" i="1"/>
  <c r="AL670" i="1"/>
  <c r="AK670" i="1"/>
  <c r="AJ670" i="1"/>
  <c r="AI670" i="1"/>
  <c r="AM670" i="1" s="1"/>
  <c r="AH670" i="1"/>
  <c r="AG670" i="1"/>
  <c r="AF670" i="1"/>
  <c r="AE670" i="1"/>
  <c r="AS669" i="1"/>
  <c r="AR669" i="1"/>
  <c r="AQ669" i="1"/>
  <c r="AP669" i="1"/>
  <c r="AO669" i="1"/>
  <c r="AN669" i="1"/>
  <c r="AM669" i="1"/>
  <c r="AJ669" i="1"/>
  <c r="AI669" i="1"/>
  <c r="AH669" i="1"/>
  <c r="AG669" i="1"/>
  <c r="AF669" i="1"/>
  <c r="AE669" i="1"/>
  <c r="AS668" i="1"/>
  <c r="AR668" i="1"/>
  <c r="AQ668" i="1"/>
  <c r="AP668" i="1"/>
  <c r="AO668" i="1"/>
  <c r="AN668" i="1"/>
  <c r="AM668" i="1"/>
  <c r="AL668" i="1"/>
  <c r="AJ668" i="1"/>
  <c r="AK668" i="1" s="1"/>
  <c r="AI668" i="1"/>
  <c r="AH668" i="1"/>
  <c r="AG668" i="1"/>
  <c r="AF668" i="1"/>
  <c r="AE668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S666" i="1"/>
  <c r="AR666" i="1"/>
  <c r="AQ666" i="1"/>
  <c r="AP666" i="1"/>
  <c r="AO666" i="1"/>
  <c r="AN666" i="1"/>
  <c r="AM666" i="1"/>
  <c r="AJ666" i="1"/>
  <c r="AI666" i="1"/>
  <c r="AH666" i="1"/>
  <c r="AG666" i="1"/>
  <c r="AF666" i="1"/>
  <c r="AE666" i="1"/>
  <c r="AS665" i="1"/>
  <c r="AR665" i="1"/>
  <c r="AQ665" i="1"/>
  <c r="AP665" i="1"/>
  <c r="AO665" i="1"/>
  <c r="AN665" i="1"/>
  <c r="AL665" i="1"/>
  <c r="AJ665" i="1"/>
  <c r="AI665" i="1"/>
  <c r="AM665" i="1" s="1"/>
  <c r="AH665" i="1"/>
  <c r="AG665" i="1"/>
  <c r="AF665" i="1"/>
  <c r="AE665" i="1"/>
  <c r="AS664" i="1"/>
  <c r="AR664" i="1"/>
  <c r="AQ664" i="1"/>
  <c r="AP664" i="1"/>
  <c r="AO664" i="1"/>
  <c r="AN664" i="1"/>
  <c r="AJ664" i="1"/>
  <c r="AL664" i="1" s="1"/>
  <c r="AI664" i="1"/>
  <c r="AM664" i="1" s="1"/>
  <c r="AH664" i="1"/>
  <c r="AG664" i="1"/>
  <c r="AF664" i="1"/>
  <c r="AE664" i="1"/>
  <c r="AS663" i="1"/>
  <c r="AR663" i="1"/>
  <c r="AQ663" i="1"/>
  <c r="AP663" i="1"/>
  <c r="AO663" i="1"/>
  <c r="AN663" i="1"/>
  <c r="AL663" i="1"/>
  <c r="AJ663" i="1"/>
  <c r="AK663" i="1" s="1"/>
  <c r="AI663" i="1"/>
  <c r="AM663" i="1" s="1"/>
  <c r="AH663" i="1"/>
  <c r="AG663" i="1"/>
  <c r="AF663" i="1"/>
  <c r="AE663" i="1"/>
  <c r="AS662" i="1"/>
  <c r="AR662" i="1"/>
  <c r="AQ662" i="1"/>
  <c r="AP662" i="1"/>
  <c r="AO662" i="1"/>
  <c r="AN662" i="1"/>
  <c r="AJ662" i="1"/>
  <c r="AL662" i="1" s="1"/>
  <c r="AI662" i="1"/>
  <c r="AH662" i="1"/>
  <c r="AG662" i="1"/>
  <c r="AF662" i="1"/>
  <c r="AE662" i="1"/>
  <c r="AS661" i="1"/>
  <c r="AR661" i="1"/>
  <c r="AQ661" i="1"/>
  <c r="AP661" i="1"/>
  <c r="AO661" i="1"/>
  <c r="AN661" i="1"/>
  <c r="AM661" i="1"/>
  <c r="AL661" i="1"/>
  <c r="AJ661" i="1"/>
  <c r="AK661" i="1" s="1"/>
  <c r="AI661" i="1"/>
  <c r="AH661" i="1"/>
  <c r="AG661" i="1"/>
  <c r="AF661" i="1"/>
  <c r="AE661" i="1"/>
  <c r="AS660" i="1"/>
  <c r="AR660" i="1"/>
  <c r="AQ660" i="1"/>
  <c r="AP660" i="1"/>
  <c r="AO660" i="1"/>
  <c r="AN660" i="1"/>
  <c r="AL660" i="1"/>
  <c r="AJ660" i="1"/>
  <c r="AI660" i="1"/>
  <c r="AH660" i="1"/>
  <c r="AG660" i="1"/>
  <c r="AF660" i="1"/>
  <c r="AE660" i="1"/>
  <c r="AS659" i="1"/>
  <c r="AR659" i="1"/>
  <c r="AQ659" i="1"/>
  <c r="AP659" i="1"/>
  <c r="AO659" i="1"/>
  <c r="AN659" i="1"/>
  <c r="AK659" i="1"/>
  <c r="AJ659" i="1"/>
  <c r="AL659" i="1" s="1"/>
  <c r="AI659" i="1"/>
  <c r="AM659" i="1" s="1"/>
  <c r="AH659" i="1"/>
  <c r="AG659" i="1"/>
  <c r="AF659" i="1"/>
  <c r="AE659" i="1"/>
  <c r="AS658" i="1"/>
  <c r="AR658" i="1"/>
  <c r="AQ658" i="1"/>
  <c r="AP658" i="1"/>
  <c r="AO658" i="1"/>
  <c r="AN658" i="1"/>
  <c r="AM658" i="1"/>
  <c r="AJ658" i="1"/>
  <c r="AI658" i="1"/>
  <c r="AH658" i="1"/>
  <c r="AG658" i="1"/>
  <c r="AF658" i="1"/>
  <c r="AE658" i="1"/>
  <c r="AS657" i="1"/>
  <c r="AR657" i="1"/>
  <c r="AQ657" i="1"/>
  <c r="AP657" i="1"/>
  <c r="AO657" i="1"/>
  <c r="AN657" i="1"/>
  <c r="AL657" i="1"/>
  <c r="AJ657" i="1"/>
  <c r="AK657" i="1" s="1"/>
  <c r="AI657" i="1"/>
  <c r="AM657" i="1" s="1"/>
  <c r="AH657" i="1"/>
  <c r="AG657" i="1"/>
  <c r="AF657" i="1"/>
  <c r="AE657" i="1"/>
  <c r="AS656" i="1"/>
  <c r="AR656" i="1"/>
  <c r="AQ656" i="1"/>
  <c r="AP656" i="1"/>
  <c r="AO656" i="1"/>
  <c r="AN656" i="1"/>
  <c r="AM656" i="1"/>
  <c r="AK656" i="1"/>
  <c r="AJ656" i="1"/>
  <c r="AL656" i="1" s="1"/>
  <c r="AI656" i="1"/>
  <c r="AH656" i="1"/>
  <c r="AG656" i="1"/>
  <c r="AF656" i="1"/>
  <c r="AE656" i="1"/>
  <c r="AS655" i="1"/>
  <c r="AR655" i="1"/>
  <c r="AQ655" i="1"/>
  <c r="AP655" i="1"/>
  <c r="AO655" i="1"/>
  <c r="AN655" i="1"/>
  <c r="AM655" i="1"/>
  <c r="AJ655" i="1"/>
  <c r="AK655" i="1" s="1"/>
  <c r="AI655" i="1"/>
  <c r="AH655" i="1"/>
  <c r="AG655" i="1"/>
  <c r="AF655" i="1"/>
  <c r="AE655" i="1"/>
  <c r="AS654" i="1"/>
  <c r="AR654" i="1"/>
  <c r="AQ654" i="1"/>
  <c r="AP654" i="1"/>
  <c r="AO654" i="1"/>
  <c r="AN654" i="1"/>
  <c r="AL654" i="1"/>
  <c r="AJ654" i="1"/>
  <c r="AI654" i="1"/>
  <c r="AM654" i="1" s="1"/>
  <c r="AH654" i="1"/>
  <c r="AG654" i="1"/>
  <c r="AF654" i="1"/>
  <c r="AE654" i="1"/>
  <c r="AS653" i="1"/>
  <c r="AR653" i="1"/>
  <c r="AQ653" i="1"/>
  <c r="AP653" i="1"/>
  <c r="AO653" i="1"/>
  <c r="AN653" i="1"/>
  <c r="AM653" i="1"/>
  <c r="AK653" i="1"/>
  <c r="AJ653" i="1"/>
  <c r="AL653" i="1" s="1"/>
  <c r="AI653" i="1"/>
  <c r="AH653" i="1"/>
  <c r="AG653" i="1"/>
  <c r="AF653" i="1"/>
  <c r="AE653" i="1"/>
  <c r="AS652" i="1"/>
  <c r="AR652" i="1"/>
  <c r="AQ652" i="1"/>
  <c r="AP652" i="1"/>
  <c r="AO652" i="1"/>
  <c r="AN652" i="1"/>
  <c r="AJ652" i="1"/>
  <c r="AI652" i="1"/>
  <c r="AM652" i="1" s="1"/>
  <c r="AH652" i="1"/>
  <c r="AG652" i="1"/>
  <c r="AF652" i="1"/>
  <c r="AE652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S649" i="1"/>
  <c r="AR649" i="1"/>
  <c r="AQ649" i="1"/>
  <c r="AP649" i="1"/>
  <c r="AO649" i="1"/>
  <c r="AN649" i="1"/>
  <c r="AL649" i="1"/>
  <c r="AK649" i="1"/>
  <c r="AJ649" i="1"/>
  <c r="AI649" i="1"/>
  <c r="AM649" i="1" s="1"/>
  <c r="AH649" i="1"/>
  <c r="AG649" i="1"/>
  <c r="AF649" i="1"/>
  <c r="AE649" i="1"/>
  <c r="AS648" i="1"/>
  <c r="AR648" i="1"/>
  <c r="AQ648" i="1"/>
  <c r="AP648" i="1"/>
  <c r="AO648" i="1"/>
  <c r="AN648" i="1"/>
  <c r="AM648" i="1"/>
  <c r="AJ648" i="1"/>
  <c r="AL648" i="1" s="1"/>
  <c r="AI648" i="1"/>
  <c r="AH648" i="1"/>
  <c r="AG648" i="1"/>
  <c r="AF648" i="1"/>
  <c r="AE648" i="1"/>
  <c r="AS647" i="1"/>
  <c r="AR647" i="1"/>
  <c r="AQ647" i="1"/>
  <c r="AP647" i="1"/>
  <c r="AO647" i="1"/>
  <c r="AN647" i="1"/>
  <c r="AL647" i="1"/>
  <c r="AJ647" i="1"/>
  <c r="AI647" i="1"/>
  <c r="AM647" i="1" s="1"/>
  <c r="AH647" i="1"/>
  <c r="AG647" i="1"/>
  <c r="AF647" i="1"/>
  <c r="AE647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S645" i="1"/>
  <c r="AR645" i="1"/>
  <c r="AQ645" i="1"/>
  <c r="AP645" i="1"/>
  <c r="AO645" i="1"/>
  <c r="AN645" i="1"/>
  <c r="AM645" i="1"/>
  <c r="AJ645" i="1"/>
  <c r="AI645" i="1"/>
  <c r="AH645" i="1"/>
  <c r="AG645" i="1"/>
  <c r="AF645" i="1"/>
  <c r="AE645" i="1"/>
  <c r="AS644" i="1"/>
  <c r="AR644" i="1"/>
  <c r="AQ644" i="1"/>
  <c r="AP644" i="1"/>
  <c r="AO644" i="1"/>
  <c r="AN644" i="1"/>
  <c r="AL644" i="1"/>
  <c r="AK644" i="1"/>
  <c r="AJ644" i="1"/>
  <c r="AI644" i="1"/>
  <c r="AM644" i="1" s="1"/>
  <c r="AH644" i="1"/>
  <c r="AG644" i="1"/>
  <c r="AF644" i="1"/>
  <c r="AE644" i="1"/>
  <c r="AS643" i="1"/>
  <c r="AR643" i="1"/>
  <c r="AQ643" i="1"/>
  <c r="AP643" i="1"/>
  <c r="AO643" i="1"/>
  <c r="AN643" i="1"/>
  <c r="AK643" i="1"/>
  <c r="AJ643" i="1"/>
  <c r="AL643" i="1" s="1"/>
  <c r="AI643" i="1"/>
  <c r="AM643" i="1" s="1"/>
  <c r="AH643" i="1"/>
  <c r="AG643" i="1"/>
  <c r="AF643" i="1"/>
  <c r="AE643" i="1"/>
  <c r="AS642" i="1"/>
  <c r="AR642" i="1"/>
  <c r="AQ642" i="1"/>
  <c r="AP642" i="1"/>
  <c r="AO642" i="1"/>
  <c r="AN642" i="1"/>
  <c r="AM642" i="1"/>
  <c r="AJ642" i="1"/>
  <c r="AI642" i="1"/>
  <c r="AH642" i="1"/>
  <c r="AG642" i="1"/>
  <c r="AF642" i="1"/>
  <c r="AE642" i="1"/>
  <c r="AS641" i="1"/>
  <c r="AR641" i="1"/>
  <c r="AQ641" i="1"/>
  <c r="AP641" i="1"/>
  <c r="AO641" i="1"/>
  <c r="AN641" i="1"/>
  <c r="AL641" i="1"/>
  <c r="AJ641" i="1"/>
  <c r="AI641" i="1"/>
  <c r="AM641" i="1" s="1"/>
  <c r="AH641" i="1"/>
  <c r="AG641" i="1"/>
  <c r="AF641" i="1"/>
  <c r="AE641" i="1"/>
  <c r="AS640" i="1"/>
  <c r="AR640" i="1"/>
  <c r="AQ640" i="1"/>
  <c r="AP640" i="1"/>
  <c r="AO640" i="1"/>
  <c r="AN640" i="1"/>
  <c r="AM640" i="1"/>
  <c r="AK640" i="1"/>
  <c r="AJ640" i="1"/>
  <c r="AL640" i="1" s="1"/>
  <c r="AI640" i="1"/>
  <c r="AH640" i="1"/>
  <c r="AG640" i="1"/>
  <c r="AF640" i="1"/>
  <c r="AE640" i="1"/>
  <c r="AS639" i="1"/>
  <c r="AR639" i="1"/>
  <c r="AQ639" i="1"/>
  <c r="AP639" i="1"/>
  <c r="AO639" i="1"/>
  <c r="AN639" i="1"/>
  <c r="AM639" i="1"/>
  <c r="AL639" i="1"/>
  <c r="AJ639" i="1"/>
  <c r="AK639" i="1" s="1"/>
  <c r="AI639" i="1"/>
  <c r="AH639" i="1"/>
  <c r="AG639" i="1"/>
  <c r="AF639" i="1"/>
  <c r="AE639" i="1"/>
  <c r="AS638" i="1"/>
  <c r="AR638" i="1"/>
  <c r="AQ638" i="1"/>
  <c r="AP638" i="1"/>
  <c r="AO638" i="1"/>
  <c r="AN638" i="1"/>
  <c r="AL638" i="1"/>
  <c r="AJ638" i="1"/>
  <c r="AI638" i="1"/>
  <c r="AH638" i="1"/>
  <c r="AG638" i="1"/>
  <c r="AF638" i="1"/>
  <c r="AE638" i="1"/>
  <c r="AS637" i="1"/>
  <c r="AR637" i="1"/>
  <c r="AQ637" i="1"/>
  <c r="AP637" i="1"/>
  <c r="AO637" i="1"/>
  <c r="AN637" i="1"/>
  <c r="AM637" i="1"/>
  <c r="AK637" i="1"/>
  <c r="AJ637" i="1"/>
  <c r="AL637" i="1" s="1"/>
  <c r="AI637" i="1"/>
  <c r="AH637" i="1"/>
  <c r="AG637" i="1"/>
  <c r="AF637" i="1"/>
  <c r="AE637" i="1"/>
  <c r="AS636" i="1"/>
  <c r="AR636" i="1"/>
  <c r="AQ636" i="1"/>
  <c r="AP636" i="1"/>
  <c r="AO636" i="1"/>
  <c r="AN636" i="1"/>
  <c r="AM636" i="1"/>
  <c r="AJ636" i="1"/>
  <c r="AK636" i="1" s="1"/>
  <c r="AI636" i="1"/>
  <c r="AH636" i="1"/>
  <c r="AG636" i="1"/>
  <c r="AF636" i="1"/>
  <c r="AE636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S634" i="1"/>
  <c r="AR634" i="1"/>
  <c r="AQ634" i="1"/>
  <c r="AP634" i="1"/>
  <c r="AO634" i="1"/>
  <c r="AN634" i="1"/>
  <c r="AM634" i="1"/>
  <c r="AJ634" i="1"/>
  <c r="AK634" i="1" s="1"/>
  <c r="AI634" i="1"/>
  <c r="AH634" i="1"/>
  <c r="AG634" i="1"/>
  <c r="AF634" i="1"/>
  <c r="AE634" i="1"/>
  <c r="AS633" i="1"/>
  <c r="AR633" i="1"/>
  <c r="AQ633" i="1"/>
  <c r="AP633" i="1"/>
  <c r="AO633" i="1"/>
  <c r="AN633" i="1"/>
  <c r="AJ633" i="1"/>
  <c r="AL633" i="1" s="1"/>
  <c r="AI633" i="1"/>
  <c r="AM633" i="1" s="1"/>
  <c r="AH633" i="1"/>
  <c r="AG633" i="1"/>
  <c r="AF633" i="1"/>
  <c r="AE633" i="1"/>
  <c r="AS632" i="1"/>
  <c r="AR632" i="1"/>
  <c r="AQ632" i="1"/>
  <c r="AP632" i="1"/>
  <c r="AO632" i="1"/>
  <c r="AN632" i="1"/>
  <c r="AJ632" i="1"/>
  <c r="AL632" i="1" s="1"/>
  <c r="AI632" i="1"/>
  <c r="AM632" i="1" s="1"/>
  <c r="AH632" i="1"/>
  <c r="AG632" i="1"/>
  <c r="AF632" i="1"/>
  <c r="AE632" i="1"/>
  <c r="AS631" i="1"/>
  <c r="AR631" i="1"/>
  <c r="AQ631" i="1"/>
  <c r="AP631" i="1"/>
  <c r="AO631" i="1"/>
  <c r="AN631" i="1"/>
  <c r="AJ631" i="1"/>
  <c r="AK631" i="1" s="1"/>
  <c r="AI631" i="1"/>
  <c r="AM631" i="1" s="1"/>
  <c r="AH631" i="1"/>
  <c r="AG631" i="1"/>
  <c r="AF631" i="1"/>
  <c r="AE631" i="1"/>
  <c r="AS630" i="1"/>
  <c r="AR630" i="1"/>
  <c r="AQ630" i="1"/>
  <c r="AP630" i="1"/>
  <c r="AO630" i="1"/>
  <c r="AN630" i="1"/>
  <c r="AL630" i="1"/>
  <c r="AK630" i="1"/>
  <c r="AJ630" i="1"/>
  <c r="AI630" i="1"/>
  <c r="AM630" i="1" s="1"/>
  <c r="AH630" i="1"/>
  <c r="AG630" i="1"/>
  <c r="AF630" i="1"/>
  <c r="AE630" i="1"/>
  <c r="AS629" i="1"/>
  <c r="AR629" i="1"/>
  <c r="AQ629" i="1"/>
  <c r="AP629" i="1"/>
  <c r="AO629" i="1"/>
  <c r="AN629" i="1"/>
  <c r="AM629" i="1"/>
  <c r="AL629" i="1"/>
  <c r="AJ629" i="1"/>
  <c r="AK629" i="1" s="1"/>
  <c r="AI629" i="1"/>
  <c r="AH629" i="1"/>
  <c r="AG629" i="1"/>
  <c r="AF629" i="1"/>
  <c r="AE629" i="1"/>
  <c r="AS628" i="1"/>
  <c r="AR628" i="1"/>
  <c r="AQ628" i="1"/>
  <c r="AP628" i="1"/>
  <c r="AO628" i="1"/>
  <c r="AN628" i="1"/>
  <c r="AL628" i="1"/>
  <c r="AK628" i="1"/>
  <c r="AJ628" i="1"/>
  <c r="AI628" i="1"/>
  <c r="AM628" i="1" s="1"/>
  <c r="AH628" i="1"/>
  <c r="AG628" i="1"/>
  <c r="AF628" i="1"/>
  <c r="AE628" i="1"/>
  <c r="AS627" i="1"/>
  <c r="AR627" i="1"/>
  <c r="AQ627" i="1"/>
  <c r="AP627" i="1"/>
  <c r="AO627" i="1"/>
  <c r="AN627" i="1"/>
  <c r="AJ627" i="1"/>
  <c r="AL627" i="1" s="1"/>
  <c r="AI627" i="1"/>
  <c r="AM627" i="1" s="1"/>
  <c r="AH627" i="1"/>
  <c r="AG627" i="1"/>
  <c r="AF627" i="1"/>
  <c r="AE627" i="1"/>
  <c r="AS626" i="1"/>
  <c r="AR626" i="1"/>
  <c r="AQ626" i="1"/>
  <c r="AP626" i="1"/>
  <c r="AO626" i="1"/>
  <c r="AN626" i="1"/>
  <c r="AJ626" i="1"/>
  <c r="AI626" i="1"/>
  <c r="AM626" i="1" s="1"/>
  <c r="AH626" i="1"/>
  <c r="AG626" i="1"/>
  <c r="AF626" i="1"/>
  <c r="AE626" i="1"/>
  <c r="AS625" i="1"/>
  <c r="AR625" i="1"/>
  <c r="AQ625" i="1"/>
  <c r="AP625" i="1"/>
  <c r="AO625" i="1"/>
  <c r="AN625" i="1"/>
  <c r="AL625" i="1"/>
  <c r="AJ625" i="1"/>
  <c r="AI625" i="1"/>
  <c r="AM625" i="1" s="1"/>
  <c r="AH625" i="1"/>
  <c r="AG625" i="1"/>
  <c r="AF625" i="1"/>
  <c r="AE625" i="1"/>
  <c r="AS624" i="1"/>
  <c r="AR624" i="1"/>
  <c r="AQ624" i="1"/>
  <c r="AP624" i="1"/>
  <c r="AO624" i="1"/>
  <c r="AN624" i="1"/>
  <c r="AM624" i="1"/>
  <c r="AK624" i="1"/>
  <c r="AJ624" i="1"/>
  <c r="AL624" i="1" s="1"/>
  <c r="AI624" i="1"/>
  <c r="AH624" i="1"/>
  <c r="AG624" i="1"/>
  <c r="AF624" i="1"/>
  <c r="AE624" i="1"/>
  <c r="AS623" i="1"/>
  <c r="AR623" i="1"/>
  <c r="AQ623" i="1"/>
  <c r="AP623" i="1"/>
  <c r="AO623" i="1"/>
  <c r="AN623" i="1"/>
  <c r="AM623" i="1"/>
  <c r="AJ623" i="1"/>
  <c r="AI623" i="1"/>
  <c r="AH623" i="1"/>
  <c r="AG623" i="1"/>
  <c r="AF623" i="1"/>
  <c r="AE623" i="1"/>
  <c r="AS622" i="1"/>
  <c r="AR622" i="1"/>
  <c r="AQ622" i="1"/>
  <c r="AP622" i="1"/>
  <c r="AO622" i="1"/>
  <c r="AN622" i="1"/>
  <c r="AL622" i="1"/>
  <c r="AK622" i="1"/>
  <c r="AJ622" i="1"/>
  <c r="AI622" i="1"/>
  <c r="AM622" i="1" s="1"/>
  <c r="AH622" i="1"/>
  <c r="AG622" i="1"/>
  <c r="AF622" i="1"/>
  <c r="AE622" i="1"/>
  <c r="AS621" i="1"/>
  <c r="AR621" i="1"/>
  <c r="AQ621" i="1"/>
  <c r="AP621" i="1"/>
  <c r="AO621" i="1"/>
  <c r="AN621" i="1"/>
  <c r="AM621" i="1"/>
  <c r="AJ621" i="1"/>
  <c r="AL621" i="1" s="1"/>
  <c r="AI621" i="1"/>
  <c r="AH621" i="1"/>
  <c r="AG621" i="1"/>
  <c r="AF621" i="1"/>
  <c r="AE621" i="1"/>
  <c r="AS620" i="1"/>
  <c r="AR620" i="1"/>
  <c r="AQ620" i="1"/>
  <c r="AP620" i="1"/>
  <c r="AO620" i="1"/>
  <c r="AN620" i="1"/>
  <c r="AJ620" i="1"/>
  <c r="AL620" i="1" s="1"/>
  <c r="AI620" i="1"/>
  <c r="AM620" i="1" s="1"/>
  <c r="AH620" i="1"/>
  <c r="AG620" i="1"/>
  <c r="AF620" i="1"/>
  <c r="AE620" i="1"/>
  <c r="AS619" i="1"/>
  <c r="AR619" i="1"/>
  <c r="AQ619" i="1"/>
  <c r="AP619" i="1"/>
  <c r="AO619" i="1"/>
  <c r="AN619" i="1"/>
  <c r="AL619" i="1"/>
  <c r="AJ619" i="1"/>
  <c r="AI619" i="1"/>
  <c r="AM619" i="1" s="1"/>
  <c r="AH619" i="1"/>
  <c r="AG619" i="1"/>
  <c r="AF619" i="1"/>
  <c r="AE619" i="1"/>
  <c r="AS618" i="1"/>
  <c r="AR618" i="1"/>
  <c r="AQ618" i="1"/>
  <c r="AP618" i="1"/>
  <c r="AO618" i="1"/>
  <c r="AN618" i="1"/>
  <c r="AM618" i="1"/>
  <c r="AJ618" i="1"/>
  <c r="AL618" i="1" s="1"/>
  <c r="AI618" i="1"/>
  <c r="AH618" i="1"/>
  <c r="AG618" i="1"/>
  <c r="AF618" i="1"/>
  <c r="AE618" i="1"/>
  <c r="AS617" i="1"/>
  <c r="AR617" i="1"/>
  <c r="AQ617" i="1"/>
  <c r="AP617" i="1"/>
  <c r="AO617" i="1"/>
  <c r="AN617" i="1"/>
  <c r="AJ617" i="1"/>
  <c r="AL617" i="1" s="1"/>
  <c r="AI617" i="1"/>
  <c r="AM617" i="1" s="1"/>
  <c r="AH617" i="1"/>
  <c r="AG617" i="1"/>
  <c r="AF617" i="1"/>
  <c r="AE617" i="1"/>
  <c r="AS616" i="1"/>
  <c r="AR616" i="1"/>
  <c r="AQ616" i="1"/>
  <c r="AP616" i="1"/>
  <c r="AO616" i="1"/>
  <c r="AN616" i="1"/>
  <c r="AJ616" i="1"/>
  <c r="AI616" i="1"/>
  <c r="AM616" i="1" s="1"/>
  <c r="AH616" i="1"/>
  <c r="AG616" i="1"/>
  <c r="AF616" i="1"/>
  <c r="AE616" i="1"/>
  <c r="AS615" i="1"/>
  <c r="AR615" i="1"/>
  <c r="AQ615" i="1"/>
  <c r="AP615" i="1"/>
  <c r="AO615" i="1"/>
  <c r="AN615" i="1"/>
  <c r="AL615" i="1"/>
  <c r="AJ615" i="1"/>
  <c r="AI615" i="1"/>
  <c r="AM615" i="1" s="1"/>
  <c r="AH615" i="1"/>
  <c r="AG615" i="1"/>
  <c r="AF615" i="1"/>
  <c r="AE615" i="1"/>
  <c r="AS614" i="1"/>
  <c r="AR614" i="1"/>
  <c r="AQ614" i="1"/>
  <c r="AP614" i="1"/>
  <c r="AO614" i="1"/>
  <c r="AN614" i="1"/>
  <c r="AM614" i="1"/>
  <c r="AL614" i="1"/>
  <c r="AJ614" i="1"/>
  <c r="AI614" i="1"/>
  <c r="AK614" i="1" s="1"/>
  <c r="AH614" i="1"/>
  <c r="AG614" i="1"/>
  <c r="AF614" i="1"/>
  <c r="AE614" i="1"/>
  <c r="AS613" i="1"/>
  <c r="AR613" i="1"/>
  <c r="AQ613" i="1"/>
  <c r="AP613" i="1"/>
  <c r="AO613" i="1"/>
  <c r="AN613" i="1"/>
  <c r="AM613" i="1"/>
  <c r="AL613" i="1"/>
  <c r="AJ613" i="1"/>
  <c r="AK613" i="1" s="1"/>
  <c r="AI613" i="1"/>
  <c r="AH613" i="1"/>
  <c r="AG613" i="1"/>
  <c r="AF613" i="1"/>
  <c r="AE613" i="1"/>
  <c r="AS612" i="1"/>
  <c r="AR612" i="1"/>
  <c r="AQ612" i="1"/>
  <c r="AP612" i="1"/>
  <c r="AO612" i="1"/>
  <c r="AN612" i="1"/>
  <c r="AL612" i="1"/>
  <c r="AJ612" i="1"/>
  <c r="AI612" i="1"/>
  <c r="AM612" i="1" s="1"/>
  <c r="AH612" i="1"/>
  <c r="AG612" i="1"/>
  <c r="AF612" i="1"/>
  <c r="AE612" i="1"/>
  <c r="AS611" i="1"/>
  <c r="AR611" i="1"/>
  <c r="AQ611" i="1"/>
  <c r="AP611" i="1"/>
  <c r="AO611" i="1"/>
  <c r="AN611" i="1"/>
  <c r="AJ611" i="1"/>
  <c r="AL611" i="1" s="1"/>
  <c r="AI611" i="1"/>
  <c r="AM611" i="1" s="1"/>
  <c r="AH611" i="1"/>
  <c r="AG611" i="1"/>
  <c r="AF611" i="1"/>
  <c r="AE611" i="1"/>
  <c r="AS610" i="1"/>
  <c r="AR610" i="1"/>
  <c r="AQ610" i="1"/>
  <c r="AP610" i="1"/>
  <c r="AO610" i="1"/>
  <c r="AN610" i="1"/>
  <c r="AJ610" i="1"/>
  <c r="AI610" i="1"/>
  <c r="AM610" i="1" s="1"/>
  <c r="AH610" i="1"/>
  <c r="AG610" i="1"/>
  <c r="AF610" i="1"/>
  <c r="AE610" i="1"/>
  <c r="AS609" i="1"/>
  <c r="AR609" i="1"/>
  <c r="AQ609" i="1"/>
  <c r="AP609" i="1"/>
  <c r="AO609" i="1"/>
  <c r="AN609" i="1"/>
  <c r="AL609" i="1"/>
  <c r="AJ609" i="1"/>
  <c r="AI609" i="1"/>
  <c r="AM609" i="1" s="1"/>
  <c r="AH609" i="1"/>
  <c r="AG609" i="1"/>
  <c r="AF609" i="1"/>
  <c r="AE609" i="1"/>
  <c r="AS608" i="1"/>
  <c r="AR608" i="1"/>
  <c r="AQ608" i="1"/>
  <c r="AP608" i="1"/>
  <c r="AO608" i="1"/>
  <c r="AN608" i="1"/>
  <c r="AM608" i="1"/>
  <c r="AK608" i="1"/>
  <c r="AJ608" i="1"/>
  <c r="AL608" i="1" s="1"/>
  <c r="AI608" i="1"/>
  <c r="AH608" i="1"/>
  <c r="AG608" i="1"/>
  <c r="AF608" i="1"/>
  <c r="AE608" i="1"/>
  <c r="AS607" i="1"/>
  <c r="AR607" i="1"/>
  <c r="AQ607" i="1"/>
  <c r="AP607" i="1"/>
  <c r="AO607" i="1"/>
  <c r="AN607" i="1"/>
  <c r="AM607" i="1"/>
  <c r="AL607" i="1"/>
  <c r="AJ607" i="1"/>
  <c r="AK607" i="1" s="1"/>
  <c r="AI607" i="1"/>
  <c r="AH607" i="1"/>
  <c r="AG607" i="1"/>
  <c r="AF607" i="1"/>
  <c r="AE607" i="1"/>
  <c r="AS606" i="1"/>
  <c r="AR606" i="1"/>
  <c r="AQ606" i="1"/>
  <c r="AP606" i="1"/>
  <c r="AO606" i="1"/>
  <c r="AN606" i="1"/>
  <c r="AL606" i="1"/>
  <c r="AK606" i="1"/>
  <c r="AJ606" i="1"/>
  <c r="AI606" i="1"/>
  <c r="AM606" i="1" s="1"/>
  <c r="AH606" i="1"/>
  <c r="AG606" i="1"/>
  <c r="AF606" i="1"/>
  <c r="AE606" i="1"/>
  <c r="AS605" i="1"/>
  <c r="AR605" i="1"/>
  <c r="AQ605" i="1"/>
  <c r="AP605" i="1"/>
  <c r="AO605" i="1"/>
  <c r="AN605" i="1"/>
  <c r="AM605" i="1"/>
  <c r="AK605" i="1"/>
  <c r="AJ605" i="1"/>
  <c r="AL605" i="1" s="1"/>
  <c r="AI605" i="1"/>
  <c r="AH605" i="1"/>
  <c r="AG605" i="1"/>
  <c r="AF605" i="1"/>
  <c r="AE605" i="1"/>
  <c r="AS604" i="1"/>
  <c r="AR604" i="1"/>
  <c r="AQ604" i="1"/>
  <c r="AP604" i="1"/>
  <c r="AO604" i="1"/>
  <c r="AN604" i="1"/>
  <c r="AJ604" i="1"/>
  <c r="AI604" i="1"/>
  <c r="AM604" i="1" s="1"/>
  <c r="AH604" i="1"/>
  <c r="AG604" i="1"/>
  <c r="AF604" i="1"/>
  <c r="AE604" i="1"/>
  <c r="AS603" i="1"/>
  <c r="AR603" i="1"/>
  <c r="AQ603" i="1"/>
  <c r="AP603" i="1"/>
  <c r="AO603" i="1"/>
  <c r="AN603" i="1"/>
  <c r="AL603" i="1"/>
  <c r="AJ603" i="1"/>
  <c r="AI603" i="1"/>
  <c r="AM603" i="1" s="1"/>
  <c r="AH603" i="1"/>
  <c r="AG603" i="1"/>
  <c r="AF603" i="1"/>
  <c r="AE603" i="1"/>
  <c r="AS602" i="1"/>
  <c r="AR602" i="1"/>
  <c r="AQ602" i="1"/>
  <c r="AP602" i="1"/>
  <c r="AO602" i="1"/>
  <c r="AN602" i="1"/>
  <c r="AM602" i="1"/>
  <c r="AK602" i="1"/>
  <c r="AJ602" i="1"/>
  <c r="AL602" i="1" s="1"/>
  <c r="AI602" i="1"/>
  <c r="AH602" i="1"/>
  <c r="AG602" i="1"/>
  <c r="AF602" i="1"/>
  <c r="AE602" i="1"/>
  <c r="AS601" i="1"/>
  <c r="AR601" i="1"/>
  <c r="AQ601" i="1"/>
  <c r="AP601" i="1"/>
  <c r="AO601" i="1"/>
  <c r="AN601" i="1"/>
  <c r="AK601" i="1"/>
  <c r="AJ601" i="1"/>
  <c r="AL601" i="1" s="1"/>
  <c r="AI601" i="1"/>
  <c r="AM601" i="1" s="1"/>
  <c r="AH601" i="1"/>
  <c r="AG601" i="1"/>
  <c r="AF601" i="1"/>
  <c r="AE601" i="1"/>
  <c r="AS600" i="1"/>
  <c r="AR600" i="1"/>
  <c r="AQ600" i="1"/>
  <c r="AP600" i="1"/>
  <c r="AO600" i="1"/>
  <c r="AN600" i="1"/>
  <c r="AJ600" i="1"/>
  <c r="AL600" i="1" s="1"/>
  <c r="AI600" i="1"/>
  <c r="AH600" i="1"/>
  <c r="AG600" i="1"/>
  <c r="AF600" i="1"/>
  <c r="AE600" i="1"/>
  <c r="AS599" i="1"/>
  <c r="AR599" i="1"/>
  <c r="AQ599" i="1"/>
  <c r="AP599" i="1"/>
  <c r="AO599" i="1"/>
  <c r="AN599" i="1"/>
  <c r="AJ599" i="1"/>
  <c r="AI599" i="1"/>
  <c r="AM599" i="1" s="1"/>
  <c r="AH599" i="1"/>
  <c r="AG599" i="1"/>
  <c r="AF599" i="1"/>
  <c r="AE599" i="1"/>
  <c r="AS598" i="1"/>
  <c r="AR598" i="1"/>
  <c r="AQ598" i="1"/>
  <c r="AP598" i="1"/>
  <c r="AO598" i="1"/>
  <c r="AN598" i="1"/>
  <c r="AM598" i="1"/>
  <c r="AK598" i="1"/>
  <c r="AJ598" i="1"/>
  <c r="AL598" i="1" s="1"/>
  <c r="AI598" i="1"/>
  <c r="AH598" i="1"/>
  <c r="AG598" i="1"/>
  <c r="AF598" i="1"/>
  <c r="AE598" i="1"/>
  <c r="AS597" i="1"/>
  <c r="AR597" i="1"/>
  <c r="AQ597" i="1"/>
  <c r="AP597" i="1"/>
  <c r="AO597" i="1"/>
  <c r="AN597" i="1"/>
  <c r="AM597" i="1"/>
  <c r="AL597" i="1"/>
  <c r="AJ597" i="1"/>
  <c r="AK597" i="1" s="1"/>
  <c r="AI597" i="1"/>
  <c r="AH597" i="1"/>
  <c r="AG597" i="1"/>
  <c r="AF597" i="1"/>
  <c r="AE597" i="1"/>
  <c r="AS596" i="1"/>
  <c r="AR596" i="1"/>
  <c r="AQ596" i="1"/>
  <c r="AP596" i="1"/>
  <c r="AO596" i="1"/>
  <c r="AN596" i="1"/>
  <c r="AL596" i="1"/>
  <c r="AJ596" i="1"/>
  <c r="AI596" i="1"/>
  <c r="AM596" i="1" s="1"/>
  <c r="AH596" i="1"/>
  <c r="AG596" i="1"/>
  <c r="AF596" i="1"/>
  <c r="AE596" i="1"/>
  <c r="AS595" i="1"/>
  <c r="AR595" i="1"/>
  <c r="AQ595" i="1"/>
  <c r="AP595" i="1"/>
  <c r="AO595" i="1"/>
  <c r="AN595" i="1"/>
  <c r="AK595" i="1"/>
  <c r="AJ595" i="1"/>
  <c r="AL595" i="1" s="1"/>
  <c r="AI595" i="1"/>
  <c r="AM595" i="1" s="1"/>
  <c r="AH595" i="1"/>
  <c r="AG595" i="1"/>
  <c r="AF595" i="1"/>
  <c r="AE595" i="1"/>
  <c r="AS594" i="1"/>
  <c r="AR594" i="1"/>
  <c r="AQ594" i="1"/>
  <c r="AP594" i="1"/>
  <c r="AO594" i="1"/>
  <c r="AN594" i="1"/>
  <c r="AJ594" i="1"/>
  <c r="AI594" i="1"/>
  <c r="AM594" i="1" s="1"/>
  <c r="AH594" i="1"/>
  <c r="AG594" i="1"/>
  <c r="AF594" i="1"/>
  <c r="AE594" i="1"/>
  <c r="AS593" i="1"/>
  <c r="AR593" i="1"/>
  <c r="AQ593" i="1"/>
  <c r="AP593" i="1"/>
  <c r="AO593" i="1"/>
  <c r="AN593" i="1"/>
  <c r="AL593" i="1"/>
  <c r="AJ593" i="1"/>
  <c r="AI593" i="1"/>
  <c r="AM593" i="1" s="1"/>
  <c r="AH593" i="1"/>
  <c r="AG593" i="1"/>
  <c r="AF593" i="1"/>
  <c r="AE593" i="1"/>
  <c r="AS592" i="1"/>
  <c r="AR592" i="1"/>
  <c r="AQ592" i="1"/>
  <c r="AP592" i="1"/>
  <c r="AO592" i="1"/>
  <c r="AN592" i="1"/>
  <c r="AM592" i="1"/>
  <c r="AK592" i="1"/>
  <c r="AJ592" i="1"/>
  <c r="AL592" i="1" s="1"/>
  <c r="AI592" i="1"/>
  <c r="AH592" i="1"/>
  <c r="AG592" i="1"/>
  <c r="AF592" i="1"/>
  <c r="AE592" i="1"/>
  <c r="AS591" i="1"/>
  <c r="AR591" i="1"/>
  <c r="AQ591" i="1"/>
  <c r="AP591" i="1"/>
  <c r="AO591" i="1"/>
  <c r="AN591" i="1"/>
  <c r="AM591" i="1"/>
  <c r="AL591" i="1"/>
  <c r="AJ591" i="1"/>
  <c r="AK591" i="1" s="1"/>
  <c r="AI591" i="1"/>
  <c r="AH591" i="1"/>
  <c r="AG591" i="1"/>
  <c r="AF591" i="1"/>
  <c r="AE591" i="1"/>
  <c r="AS590" i="1"/>
  <c r="AR590" i="1"/>
  <c r="AQ590" i="1"/>
  <c r="AP590" i="1"/>
  <c r="AO590" i="1"/>
  <c r="AN590" i="1"/>
  <c r="AL590" i="1"/>
  <c r="AJ590" i="1"/>
  <c r="AI590" i="1"/>
  <c r="AM590" i="1" s="1"/>
  <c r="AH590" i="1"/>
  <c r="AG590" i="1"/>
  <c r="AF590" i="1"/>
  <c r="AE590" i="1"/>
  <c r="AS589" i="1"/>
  <c r="AR589" i="1"/>
  <c r="AQ589" i="1"/>
  <c r="AP589" i="1"/>
  <c r="AO589" i="1"/>
  <c r="AN589" i="1"/>
  <c r="AM589" i="1"/>
  <c r="AK589" i="1"/>
  <c r="AJ589" i="1"/>
  <c r="AL589" i="1" s="1"/>
  <c r="AI589" i="1"/>
  <c r="AH589" i="1"/>
  <c r="AG589" i="1"/>
  <c r="AF589" i="1"/>
  <c r="AE589" i="1"/>
  <c r="AS588" i="1"/>
  <c r="AR588" i="1"/>
  <c r="AQ588" i="1"/>
  <c r="AP588" i="1"/>
  <c r="AO588" i="1"/>
  <c r="AN588" i="1"/>
  <c r="AM588" i="1"/>
  <c r="AL588" i="1"/>
  <c r="AJ588" i="1"/>
  <c r="AK588" i="1" s="1"/>
  <c r="AI588" i="1"/>
  <c r="AH588" i="1"/>
  <c r="AG588" i="1"/>
  <c r="AF588" i="1"/>
  <c r="AE588" i="1"/>
  <c r="AS587" i="1"/>
  <c r="AR587" i="1"/>
  <c r="AQ587" i="1"/>
  <c r="AP587" i="1"/>
  <c r="AO587" i="1"/>
  <c r="AN587" i="1"/>
  <c r="AL587" i="1"/>
  <c r="AJ587" i="1"/>
  <c r="AI587" i="1"/>
  <c r="AM587" i="1" s="1"/>
  <c r="AH587" i="1"/>
  <c r="AG587" i="1"/>
  <c r="AF587" i="1"/>
  <c r="AE587" i="1"/>
  <c r="AS586" i="1"/>
  <c r="AR586" i="1"/>
  <c r="AQ586" i="1"/>
  <c r="AP586" i="1"/>
  <c r="AO586" i="1"/>
  <c r="AN586" i="1"/>
  <c r="AM586" i="1"/>
  <c r="AK586" i="1"/>
  <c r="AJ586" i="1"/>
  <c r="AL586" i="1" s="1"/>
  <c r="AI586" i="1"/>
  <c r="AH586" i="1"/>
  <c r="AG586" i="1"/>
  <c r="AF586" i="1"/>
  <c r="AE586" i="1"/>
  <c r="AS585" i="1"/>
  <c r="AR585" i="1"/>
  <c r="AQ585" i="1"/>
  <c r="AP585" i="1"/>
  <c r="AO585" i="1"/>
  <c r="AN585" i="1"/>
  <c r="AL585" i="1"/>
  <c r="AJ585" i="1"/>
  <c r="AI585" i="1"/>
  <c r="AH585" i="1"/>
  <c r="AG585" i="1"/>
  <c r="AF585" i="1"/>
  <c r="AE585" i="1"/>
  <c r="AS584" i="1"/>
  <c r="AR584" i="1"/>
  <c r="AQ584" i="1"/>
  <c r="AP584" i="1"/>
  <c r="AO584" i="1"/>
  <c r="AN584" i="1"/>
  <c r="AK584" i="1"/>
  <c r="AJ584" i="1"/>
  <c r="AL584" i="1" s="1"/>
  <c r="AI584" i="1"/>
  <c r="AM584" i="1" s="1"/>
  <c r="AH584" i="1"/>
  <c r="AG584" i="1"/>
  <c r="AF584" i="1"/>
  <c r="AE584" i="1"/>
  <c r="AS583" i="1"/>
  <c r="AR583" i="1"/>
  <c r="AQ583" i="1"/>
  <c r="AP583" i="1"/>
  <c r="AO583" i="1"/>
  <c r="AN583" i="1"/>
  <c r="AL583" i="1"/>
  <c r="AJ583" i="1"/>
  <c r="AK583" i="1" s="1"/>
  <c r="AI583" i="1"/>
  <c r="AM583" i="1" s="1"/>
  <c r="AH583" i="1"/>
  <c r="AG583" i="1"/>
  <c r="AF583" i="1"/>
  <c r="AE583" i="1"/>
  <c r="AS582" i="1"/>
  <c r="AR582" i="1"/>
  <c r="AQ582" i="1"/>
  <c r="AP582" i="1"/>
  <c r="AO582" i="1"/>
  <c r="AN582" i="1"/>
  <c r="AM582" i="1"/>
  <c r="AK582" i="1"/>
  <c r="AJ582" i="1"/>
  <c r="AL582" i="1" s="1"/>
  <c r="AI582" i="1"/>
  <c r="AH582" i="1"/>
  <c r="AG582" i="1"/>
  <c r="AF582" i="1"/>
  <c r="AE582" i="1"/>
  <c r="AS581" i="1"/>
  <c r="AR581" i="1"/>
  <c r="AQ581" i="1"/>
  <c r="AP581" i="1"/>
  <c r="AO581" i="1"/>
  <c r="AN581" i="1"/>
  <c r="AM581" i="1"/>
  <c r="AL581" i="1"/>
  <c r="AJ581" i="1"/>
  <c r="AK581" i="1" s="1"/>
  <c r="AI581" i="1"/>
  <c r="AH581" i="1"/>
  <c r="AG581" i="1"/>
  <c r="AF581" i="1"/>
  <c r="AE581" i="1"/>
  <c r="AS580" i="1"/>
  <c r="AR580" i="1"/>
  <c r="AQ580" i="1"/>
  <c r="AP580" i="1"/>
  <c r="AO580" i="1"/>
  <c r="AN580" i="1"/>
  <c r="AL580" i="1"/>
  <c r="AJ580" i="1"/>
  <c r="AI580" i="1"/>
  <c r="AM580" i="1" s="1"/>
  <c r="AH580" i="1"/>
  <c r="AG580" i="1"/>
  <c r="AF580" i="1"/>
  <c r="AE580" i="1"/>
  <c r="AS579" i="1"/>
  <c r="AR579" i="1"/>
  <c r="AQ579" i="1"/>
  <c r="AP579" i="1"/>
  <c r="AO579" i="1"/>
  <c r="AN579" i="1"/>
  <c r="AJ579" i="1"/>
  <c r="AL579" i="1" s="1"/>
  <c r="AI579" i="1"/>
  <c r="AM579" i="1" s="1"/>
  <c r="AH579" i="1"/>
  <c r="AG579" i="1"/>
  <c r="AF579" i="1"/>
  <c r="AE579" i="1"/>
  <c r="AS578" i="1"/>
  <c r="AR578" i="1"/>
  <c r="AQ578" i="1"/>
  <c r="AP578" i="1"/>
  <c r="AO578" i="1"/>
  <c r="AN578" i="1"/>
  <c r="AM578" i="1"/>
  <c r="AJ578" i="1"/>
  <c r="AI578" i="1"/>
  <c r="AH578" i="1"/>
  <c r="AG578" i="1"/>
  <c r="AF578" i="1"/>
  <c r="AE578" i="1"/>
  <c r="AS577" i="1"/>
  <c r="AR577" i="1"/>
  <c r="AQ577" i="1"/>
  <c r="AP577" i="1"/>
  <c r="AO577" i="1"/>
  <c r="AN577" i="1"/>
  <c r="AL577" i="1"/>
  <c r="AJ577" i="1"/>
  <c r="AI577" i="1"/>
  <c r="AM577" i="1" s="1"/>
  <c r="AH577" i="1"/>
  <c r="AG577" i="1"/>
  <c r="AF577" i="1"/>
  <c r="AE577" i="1"/>
  <c r="AS576" i="1"/>
  <c r="AR576" i="1"/>
  <c r="AQ576" i="1"/>
  <c r="AP576" i="1"/>
  <c r="AO576" i="1"/>
  <c r="AN576" i="1"/>
  <c r="AM576" i="1"/>
  <c r="AK576" i="1"/>
  <c r="AJ576" i="1"/>
  <c r="AL576" i="1" s="1"/>
  <c r="AI576" i="1"/>
  <c r="AH576" i="1"/>
  <c r="AG576" i="1"/>
  <c r="AF576" i="1"/>
  <c r="AE576" i="1"/>
  <c r="AS575" i="1"/>
  <c r="AR575" i="1"/>
  <c r="AQ575" i="1"/>
  <c r="AP575" i="1"/>
  <c r="AO575" i="1"/>
  <c r="AN575" i="1"/>
  <c r="AM575" i="1"/>
  <c r="AL575" i="1"/>
  <c r="AJ575" i="1"/>
  <c r="AK575" i="1" s="1"/>
  <c r="AI575" i="1"/>
  <c r="AH575" i="1"/>
  <c r="AG575" i="1"/>
  <c r="AF575" i="1"/>
  <c r="AE575" i="1"/>
  <c r="AS574" i="1"/>
  <c r="AR574" i="1"/>
  <c r="AQ574" i="1"/>
  <c r="AP574" i="1"/>
  <c r="AO574" i="1"/>
  <c r="AN574" i="1"/>
  <c r="AL574" i="1"/>
  <c r="AJ574" i="1"/>
  <c r="AI574" i="1"/>
  <c r="AM574" i="1" s="1"/>
  <c r="AH574" i="1"/>
  <c r="AG574" i="1"/>
  <c r="AF574" i="1"/>
  <c r="AE574" i="1"/>
  <c r="AS573" i="1"/>
  <c r="AR573" i="1"/>
  <c r="AQ573" i="1"/>
  <c r="AP573" i="1"/>
  <c r="AO573" i="1"/>
  <c r="AN573" i="1"/>
  <c r="AM573" i="1"/>
  <c r="AK573" i="1"/>
  <c r="AJ573" i="1"/>
  <c r="AL573" i="1" s="1"/>
  <c r="AI573" i="1"/>
  <c r="AH573" i="1"/>
  <c r="AG573" i="1"/>
  <c r="AF573" i="1"/>
  <c r="AE573" i="1"/>
  <c r="AS572" i="1"/>
  <c r="AR572" i="1"/>
  <c r="AQ572" i="1"/>
  <c r="AP572" i="1"/>
  <c r="AO572" i="1"/>
  <c r="AN572" i="1"/>
  <c r="AJ572" i="1"/>
  <c r="AI572" i="1"/>
  <c r="AM572" i="1" s="1"/>
  <c r="AH572" i="1"/>
  <c r="AG572" i="1"/>
  <c r="AF572" i="1"/>
  <c r="AE572" i="1"/>
  <c r="AS571" i="1"/>
  <c r="AR571" i="1"/>
  <c r="AQ571" i="1"/>
  <c r="AP571" i="1"/>
  <c r="AO571" i="1"/>
  <c r="AN571" i="1"/>
  <c r="AL571" i="1"/>
  <c r="AJ571" i="1"/>
  <c r="AI571" i="1"/>
  <c r="AH571" i="1"/>
  <c r="AG571" i="1"/>
  <c r="AF571" i="1"/>
  <c r="AE571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S569" i="1"/>
  <c r="AR569" i="1"/>
  <c r="AQ569" i="1"/>
  <c r="AP569" i="1"/>
  <c r="AO569" i="1"/>
  <c r="AN569" i="1"/>
  <c r="AK569" i="1"/>
  <c r="AJ569" i="1"/>
  <c r="AL569" i="1" s="1"/>
  <c r="AI569" i="1"/>
  <c r="AM569" i="1" s="1"/>
  <c r="AH569" i="1"/>
  <c r="AG569" i="1"/>
  <c r="AF569" i="1"/>
  <c r="AE569" i="1"/>
  <c r="AS568" i="1"/>
  <c r="AR568" i="1"/>
  <c r="AQ568" i="1"/>
  <c r="AP568" i="1"/>
  <c r="AO568" i="1"/>
  <c r="AN568" i="1"/>
  <c r="AM568" i="1"/>
  <c r="AJ568" i="1"/>
  <c r="AL568" i="1" s="1"/>
  <c r="AI568" i="1"/>
  <c r="AH568" i="1"/>
  <c r="AG568" i="1"/>
  <c r="AF568" i="1"/>
  <c r="AE568" i="1"/>
  <c r="AS567" i="1"/>
  <c r="AR567" i="1"/>
  <c r="AQ567" i="1"/>
  <c r="AP567" i="1"/>
  <c r="AO567" i="1"/>
  <c r="AN567" i="1"/>
  <c r="AL567" i="1"/>
  <c r="AJ567" i="1"/>
  <c r="AI567" i="1"/>
  <c r="AM567" i="1" s="1"/>
  <c r="AH567" i="1"/>
  <c r="AG567" i="1"/>
  <c r="AF567" i="1"/>
  <c r="AE567" i="1"/>
  <c r="AS566" i="1"/>
  <c r="AR566" i="1"/>
  <c r="AQ566" i="1"/>
  <c r="AP566" i="1"/>
  <c r="AO566" i="1"/>
  <c r="AN566" i="1"/>
  <c r="AJ566" i="1"/>
  <c r="AL566" i="1" s="1"/>
  <c r="AI566" i="1"/>
  <c r="AM566" i="1" s="1"/>
  <c r="AH566" i="1"/>
  <c r="AG566" i="1"/>
  <c r="AF566" i="1"/>
  <c r="AE566" i="1"/>
  <c r="AS565" i="1"/>
  <c r="AR565" i="1"/>
  <c r="AQ565" i="1"/>
  <c r="AP565" i="1"/>
  <c r="AO565" i="1"/>
  <c r="AN565" i="1"/>
  <c r="AM565" i="1"/>
  <c r="AJ565" i="1"/>
  <c r="AI565" i="1"/>
  <c r="AH565" i="1"/>
  <c r="AG565" i="1"/>
  <c r="AF565" i="1"/>
  <c r="AE565" i="1"/>
  <c r="AS564" i="1"/>
  <c r="AR564" i="1"/>
  <c r="AQ564" i="1"/>
  <c r="AP564" i="1"/>
  <c r="AO564" i="1"/>
  <c r="AN564" i="1"/>
  <c r="AL564" i="1"/>
  <c r="AK564" i="1"/>
  <c r="AJ564" i="1"/>
  <c r="AI564" i="1"/>
  <c r="AM564" i="1" s="1"/>
  <c r="AH564" i="1"/>
  <c r="AG564" i="1"/>
  <c r="AF564" i="1"/>
  <c r="AE564" i="1"/>
  <c r="AS563" i="1"/>
  <c r="AR563" i="1"/>
  <c r="AQ563" i="1"/>
  <c r="AP563" i="1"/>
  <c r="AO563" i="1"/>
  <c r="AN563" i="1"/>
  <c r="AK563" i="1"/>
  <c r="AJ563" i="1"/>
  <c r="AL563" i="1" s="1"/>
  <c r="AI563" i="1"/>
  <c r="AM563" i="1" s="1"/>
  <c r="AH563" i="1"/>
  <c r="AG563" i="1"/>
  <c r="AF563" i="1"/>
  <c r="AE563" i="1"/>
  <c r="AS562" i="1"/>
  <c r="AR562" i="1"/>
  <c r="AQ562" i="1"/>
  <c r="AP562" i="1"/>
  <c r="AO562" i="1"/>
  <c r="AN562" i="1"/>
  <c r="AJ562" i="1"/>
  <c r="AI562" i="1"/>
  <c r="AM562" i="1" s="1"/>
  <c r="AH562" i="1"/>
  <c r="AG562" i="1"/>
  <c r="AF562" i="1"/>
  <c r="AE562" i="1"/>
  <c r="AS561" i="1"/>
  <c r="AR561" i="1"/>
  <c r="AQ561" i="1"/>
  <c r="AP561" i="1"/>
  <c r="AO561" i="1"/>
  <c r="AN561" i="1"/>
  <c r="AL561" i="1"/>
  <c r="AJ561" i="1"/>
  <c r="AK561" i="1" s="1"/>
  <c r="AI561" i="1"/>
  <c r="AM561" i="1" s="1"/>
  <c r="AH561" i="1"/>
  <c r="AG561" i="1"/>
  <c r="AF561" i="1"/>
  <c r="AE561" i="1"/>
  <c r="AS560" i="1"/>
  <c r="AR560" i="1"/>
  <c r="AQ560" i="1"/>
  <c r="AP560" i="1"/>
  <c r="AO560" i="1"/>
  <c r="AN560" i="1"/>
  <c r="AM560" i="1"/>
  <c r="AK560" i="1"/>
  <c r="AJ560" i="1"/>
  <c r="AL560" i="1" s="1"/>
  <c r="AI560" i="1"/>
  <c r="AH560" i="1"/>
  <c r="AG560" i="1"/>
  <c r="AF560" i="1"/>
  <c r="AE560" i="1"/>
  <c r="AS559" i="1"/>
  <c r="AR559" i="1"/>
  <c r="AQ559" i="1"/>
  <c r="AP559" i="1"/>
  <c r="AO559" i="1"/>
  <c r="AN559" i="1"/>
  <c r="AM559" i="1"/>
  <c r="AJ559" i="1"/>
  <c r="AI559" i="1"/>
  <c r="AH559" i="1"/>
  <c r="AG559" i="1"/>
  <c r="AF559" i="1"/>
  <c r="AE559" i="1"/>
  <c r="AS558" i="1"/>
  <c r="AR558" i="1"/>
  <c r="AQ558" i="1"/>
  <c r="AP558" i="1"/>
  <c r="AO558" i="1"/>
  <c r="AN558" i="1"/>
  <c r="AL558" i="1"/>
  <c r="AJ558" i="1"/>
  <c r="AI558" i="1"/>
  <c r="AM558" i="1" s="1"/>
  <c r="AH558" i="1"/>
  <c r="AG558" i="1"/>
  <c r="AF558" i="1"/>
  <c r="AE558" i="1"/>
  <c r="AS557" i="1"/>
  <c r="AR557" i="1"/>
  <c r="AQ557" i="1"/>
  <c r="AP557" i="1"/>
  <c r="AO557" i="1"/>
  <c r="AN557" i="1"/>
  <c r="AM557" i="1"/>
  <c r="AJ557" i="1"/>
  <c r="AL557" i="1" s="1"/>
  <c r="AI557" i="1"/>
  <c r="AH557" i="1"/>
  <c r="AG557" i="1"/>
  <c r="AF557" i="1"/>
  <c r="AE557" i="1"/>
  <c r="AS556" i="1"/>
  <c r="AR556" i="1"/>
  <c r="AQ556" i="1"/>
  <c r="AP556" i="1"/>
  <c r="AO556" i="1"/>
  <c r="AN556" i="1"/>
  <c r="AL556" i="1"/>
  <c r="AJ556" i="1"/>
  <c r="AI556" i="1"/>
  <c r="AM556" i="1" s="1"/>
  <c r="AH556" i="1"/>
  <c r="AG556" i="1"/>
  <c r="AF556" i="1"/>
  <c r="AE556" i="1"/>
  <c r="AS555" i="1"/>
  <c r="AR555" i="1"/>
  <c r="AQ555" i="1"/>
  <c r="AP555" i="1"/>
  <c r="AO555" i="1"/>
  <c r="AN555" i="1"/>
  <c r="AL555" i="1"/>
  <c r="AK555" i="1"/>
  <c r="AJ555" i="1"/>
  <c r="AI555" i="1"/>
  <c r="AM555" i="1" s="1"/>
  <c r="AH555" i="1"/>
  <c r="AG555" i="1"/>
  <c r="AF555" i="1"/>
  <c r="AE555" i="1"/>
  <c r="AS554" i="1"/>
  <c r="AR554" i="1"/>
  <c r="AQ554" i="1"/>
  <c r="AP554" i="1"/>
  <c r="AO554" i="1"/>
  <c r="AN554" i="1"/>
  <c r="AM554" i="1"/>
  <c r="AK554" i="1"/>
  <c r="AJ554" i="1"/>
  <c r="AL554" i="1" s="1"/>
  <c r="AI554" i="1"/>
  <c r="AH554" i="1"/>
  <c r="AG554" i="1"/>
  <c r="AF554" i="1"/>
  <c r="AE554" i="1"/>
  <c r="AS553" i="1"/>
  <c r="AR553" i="1"/>
  <c r="AQ553" i="1"/>
  <c r="AP553" i="1"/>
  <c r="AO553" i="1"/>
  <c r="AN553" i="1"/>
  <c r="AL553" i="1"/>
  <c r="AJ553" i="1"/>
  <c r="AI553" i="1"/>
  <c r="AM553" i="1" s="1"/>
  <c r="AH553" i="1"/>
  <c r="AG553" i="1"/>
  <c r="AF553" i="1"/>
  <c r="AE553" i="1"/>
  <c r="AS552" i="1"/>
  <c r="AR552" i="1"/>
  <c r="AQ552" i="1"/>
  <c r="AP552" i="1"/>
  <c r="AO552" i="1"/>
  <c r="AN552" i="1"/>
  <c r="AM552" i="1"/>
  <c r="AJ552" i="1"/>
  <c r="AI552" i="1"/>
  <c r="AH552" i="1"/>
  <c r="AG552" i="1"/>
  <c r="AF552" i="1"/>
  <c r="AE552" i="1"/>
  <c r="AS551" i="1"/>
  <c r="AR551" i="1"/>
  <c r="AQ551" i="1"/>
  <c r="AP551" i="1"/>
  <c r="AO551" i="1"/>
  <c r="AN551" i="1"/>
  <c r="AL551" i="1"/>
  <c r="AJ551" i="1"/>
  <c r="AI551" i="1"/>
  <c r="AM551" i="1" s="1"/>
  <c r="AH551" i="1"/>
  <c r="AG551" i="1"/>
  <c r="AF551" i="1"/>
  <c r="AE551" i="1"/>
  <c r="AS550" i="1"/>
  <c r="AR550" i="1"/>
  <c r="AQ550" i="1"/>
  <c r="AP550" i="1"/>
  <c r="AO550" i="1"/>
  <c r="AN550" i="1"/>
  <c r="AJ550" i="1"/>
  <c r="AL550" i="1" s="1"/>
  <c r="AI550" i="1"/>
  <c r="AM550" i="1" s="1"/>
  <c r="AH550" i="1"/>
  <c r="AG550" i="1"/>
  <c r="AF550" i="1"/>
  <c r="AE550" i="1"/>
  <c r="AS549" i="1"/>
  <c r="AR549" i="1"/>
  <c r="AQ549" i="1"/>
  <c r="AP549" i="1"/>
  <c r="AO549" i="1"/>
  <c r="AN549" i="1"/>
  <c r="AM549" i="1"/>
  <c r="AL549" i="1"/>
  <c r="AJ549" i="1"/>
  <c r="AK549" i="1" s="1"/>
  <c r="AI549" i="1"/>
  <c r="AH549" i="1"/>
  <c r="AG549" i="1"/>
  <c r="AF549" i="1"/>
  <c r="AE549" i="1"/>
  <c r="AS548" i="1"/>
  <c r="AR548" i="1"/>
  <c r="AQ548" i="1"/>
  <c r="AP548" i="1"/>
  <c r="AO548" i="1"/>
  <c r="AN548" i="1"/>
  <c r="AL548" i="1"/>
  <c r="AK548" i="1"/>
  <c r="AJ548" i="1"/>
  <c r="AI548" i="1"/>
  <c r="AM548" i="1" s="1"/>
  <c r="AH548" i="1"/>
  <c r="AG548" i="1"/>
  <c r="AF548" i="1"/>
  <c r="AE548" i="1"/>
  <c r="AS547" i="1"/>
  <c r="AR547" i="1"/>
  <c r="AQ547" i="1"/>
  <c r="AP547" i="1"/>
  <c r="AO547" i="1"/>
  <c r="AN547" i="1"/>
  <c r="AL547" i="1"/>
  <c r="AK547" i="1"/>
  <c r="AJ547" i="1"/>
  <c r="AI547" i="1"/>
  <c r="AM547" i="1" s="1"/>
  <c r="AH547" i="1"/>
  <c r="AG547" i="1"/>
  <c r="AF547" i="1"/>
  <c r="AE547" i="1"/>
  <c r="AS546" i="1"/>
  <c r="AR546" i="1"/>
  <c r="AQ546" i="1"/>
  <c r="AP546" i="1"/>
  <c r="AO546" i="1"/>
  <c r="AN546" i="1"/>
  <c r="AK546" i="1"/>
  <c r="AJ546" i="1"/>
  <c r="AL546" i="1" s="1"/>
  <c r="AI546" i="1"/>
  <c r="AM546" i="1" s="1"/>
  <c r="AH546" i="1"/>
  <c r="AG546" i="1"/>
  <c r="AF546" i="1"/>
  <c r="AE546" i="1"/>
  <c r="AS545" i="1"/>
  <c r="AR545" i="1"/>
  <c r="AQ545" i="1"/>
  <c r="AP545" i="1"/>
  <c r="AO545" i="1"/>
  <c r="AN545" i="1"/>
  <c r="AL545" i="1"/>
  <c r="AJ545" i="1"/>
  <c r="AI545" i="1"/>
  <c r="AM545" i="1" s="1"/>
  <c r="AH545" i="1"/>
  <c r="AG545" i="1"/>
  <c r="AF545" i="1"/>
  <c r="AE545" i="1"/>
  <c r="AS544" i="1"/>
  <c r="AR544" i="1"/>
  <c r="AQ544" i="1"/>
  <c r="AP544" i="1"/>
  <c r="AO544" i="1"/>
  <c r="AN544" i="1"/>
  <c r="AM544" i="1"/>
  <c r="AJ544" i="1"/>
  <c r="AL544" i="1" s="1"/>
  <c r="AI544" i="1"/>
  <c r="AK544" i="1" s="1"/>
  <c r="AH544" i="1"/>
  <c r="AG544" i="1"/>
  <c r="AF544" i="1"/>
  <c r="AE544" i="1"/>
  <c r="AS543" i="1"/>
  <c r="AR543" i="1"/>
  <c r="AQ543" i="1"/>
  <c r="AP543" i="1"/>
  <c r="AO543" i="1"/>
  <c r="AN543" i="1"/>
  <c r="AM543" i="1"/>
  <c r="AJ543" i="1"/>
  <c r="AK543" i="1" s="1"/>
  <c r="AI543" i="1"/>
  <c r="AH543" i="1"/>
  <c r="AG543" i="1"/>
  <c r="AF543" i="1"/>
  <c r="AE543" i="1"/>
  <c r="AS542" i="1"/>
  <c r="AR542" i="1"/>
  <c r="AQ542" i="1"/>
  <c r="AP542" i="1"/>
  <c r="AO542" i="1"/>
  <c r="AN542" i="1"/>
  <c r="AL542" i="1"/>
  <c r="AK542" i="1"/>
  <c r="AJ542" i="1"/>
  <c r="AI542" i="1"/>
  <c r="AM542" i="1" s="1"/>
  <c r="AH542" i="1"/>
  <c r="AG542" i="1"/>
  <c r="AF542" i="1"/>
  <c r="AE542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S540" i="1"/>
  <c r="AR540" i="1"/>
  <c r="AQ540" i="1"/>
  <c r="AP540" i="1"/>
  <c r="AO540" i="1"/>
  <c r="AN540" i="1"/>
  <c r="AJ540" i="1"/>
  <c r="AI540" i="1"/>
  <c r="AM540" i="1" s="1"/>
  <c r="AH540" i="1"/>
  <c r="AG540" i="1"/>
  <c r="AF540" i="1"/>
  <c r="AE540" i="1"/>
  <c r="AS539" i="1"/>
  <c r="AR539" i="1"/>
  <c r="AQ539" i="1"/>
  <c r="AP539" i="1"/>
  <c r="AO539" i="1"/>
  <c r="AN539" i="1"/>
  <c r="AJ539" i="1"/>
  <c r="AL539" i="1" s="1"/>
  <c r="AI539" i="1"/>
  <c r="AM539" i="1" s="1"/>
  <c r="AH539" i="1"/>
  <c r="AG539" i="1"/>
  <c r="AF539" i="1"/>
  <c r="AE539" i="1"/>
  <c r="AS538" i="1"/>
  <c r="AR538" i="1"/>
  <c r="AQ538" i="1"/>
  <c r="AP538" i="1"/>
  <c r="AO538" i="1"/>
  <c r="AN538" i="1"/>
  <c r="AJ538" i="1"/>
  <c r="AI538" i="1"/>
  <c r="AM538" i="1" s="1"/>
  <c r="AH538" i="1"/>
  <c r="AG538" i="1"/>
  <c r="AF538" i="1"/>
  <c r="AE538" i="1"/>
  <c r="AS537" i="1"/>
  <c r="AR537" i="1"/>
  <c r="AQ537" i="1"/>
  <c r="AP537" i="1"/>
  <c r="AO537" i="1"/>
  <c r="AN537" i="1"/>
  <c r="AM537" i="1"/>
  <c r="AL537" i="1"/>
  <c r="AJ537" i="1"/>
  <c r="AI537" i="1"/>
  <c r="AK537" i="1" s="1"/>
  <c r="AH537" i="1"/>
  <c r="AG537" i="1"/>
  <c r="AF537" i="1"/>
  <c r="AE537" i="1"/>
  <c r="AS536" i="1"/>
  <c r="AR536" i="1"/>
  <c r="AQ536" i="1"/>
  <c r="AP536" i="1"/>
  <c r="AO536" i="1"/>
  <c r="AN536" i="1"/>
  <c r="AL536" i="1"/>
  <c r="AJ536" i="1"/>
  <c r="AK536" i="1" s="1"/>
  <c r="AI536" i="1"/>
  <c r="AM536" i="1" s="1"/>
  <c r="AH536" i="1"/>
  <c r="AG536" i="1"/>
  <c r="AF536" i="1"/>
  <c r="AE536" i="1"/>
  <c r="AS535" i="1"/>
  <c r="AR535" i="1"/>
  <c r="AQ535" i="1"/>
  <c r="AP535" i="1"/>
  <c r="AO535" i="1"/>
  <c r="AN535" i="1"/>
  <c r="AJ535" i="1"/>
  <c r="AI535" i="1"/>
  <c r="AM535" i="1" s="1"/>
  <c r="AH535" i="1"/>
  <c r="AG535" i="1"/>
  <c r="AF535" i="1"/>
  <c r="AE535" i="1"/>
  <c r="AS534" i="1"/>
  <c r="AR534" i="1"/>
  <c r="AQ534" i="1"/>
  <c r="AP534" i="1"/>
  <c r="AO534" i="1"/>
  <c r="AN534" i="1"/>
  <c r="AM534" i="1"/>
  <c r="AK534" i="1"/>
  <c r="AJ534" i="1"/>
  <c r="AL534" i="1" s="1"/>
  <c r="AI534" i="1"/>
  <c r="AH534" i="1"/>
  <c r="AG534" i="1"/>
  <c r="AF534" i="1"/>
  <c r="AE534" i="1"/>
  <c r="AS533" i="1"/>
  <c r="AR533" i="1"/>
  <c r="AQ533" i="1"/>
  <c r="AP533" i="1"/>
  <c r="AO533" i="1"/>
  <c r="AN533" i="1"/>
  <c r="AJ533" i="1"/>
  <c r="AI533" i="1"/>
  <c r="AM533" i="1" s="1"/>
  <c r="AH533" i="1"/>
  <c r="AG533" i="1"/>
  <c r="AF533" i="1"/>
  <c r="AE533" i="1"/>
  <c r="AS532" i="1"/>
  <c r="AR532" i="1"/>
  <c r="AQ532" i="1"/>
  <c r="AP532" i="1"/>
  <c r="AO532" i="1"/>
  <c r="AN532" i="1"/>
  <c r="AL532" i="1"/>
  <c r="AK532" i="1"/>
  <c r="AJ532" i="1"/>
  <c r="AI532" i="1"/>
  <c r="AM532" i="1" s="1"/>
  <c r="AH532" i="1"/>
  <c r="AG532" i="1"/>
  <c r="AF532" i="1"/>
  <c r="AE532" i="1"/>
  <c r="AS531" i="1"/>
  <c r="AR531" i="1"/>
  <c r="AQ531" i="1"/>
  <c r="AP531" i="1"/>
  <c r="AO531" i="1"/>
  <c r="AN531" i="1"/>
  <c r="AJ531" i="1"/>
  <c r="AI531" i="1"/>
  <c r="AM531" i="1" s="1"/>
  <c r="AH531" i="1"/>
  <c r="AG531" i="1"/>
  <c r="AF531" i="1"/>
  <c r="AE531" i="1"/>
  <c r="AS530" i="1"/>
  <c r="AR530" i="1"/>
  <c r="AQ530" i="1"/>
  <c r="AP530" i="1"/>
  <c r="AO530" i="1"/>
  <c r="AN530" i="1"/>
  <c r="AM530" i="1"/>
  <c r="AJ530" i="1"/>
  <c r="AL530" i="1" s="1"/>
  <c r="AI530" i="1"/>
  <c r="AK530" i="1" s="1"/>
  <c r="AH530" i="1"/>
  <c r="AG530" i="1"/>
  <c r="AF530" i="1"/>
  <c r="AE530" i="1"/>
  <c r="AS529" i="1"/>
  <c r="AR529" i="1"/>
  <c r="AQ529" i="1"/>
  <c r="AP529" i="1"/>
  <c r="AO529" i="1"/>
  <c r="AN529" i="1"/>
  <c r="AJ529" i="1"/>
  <c r="AL529" i="1" s="1"/>
  <c r="AI529" i="1"/>
  <c r="AM529" i="1" s="1"/>
  <c r="AH529" i="1"/>
  <c r="AG529" i="1"/>
  <c r="AF529" i="1"/>
  <c r="AE529" i="1"/>
  <c r="AS528" i="1"/>
  <c r="AR528" i="1"/>
  <c r="AQ528" i="1"/>
  <c r="AP528" i="1"/>
  <c r="AO528" i="1"/>
  <c r="AN528" i="1"/>
  <c r="AJ528" i="1"/>
  <c r="AL528" i="1" s="1"/>
  <c r="AI528" i="1"/>
  <c r="AH528" i="1"/>
  <c r="AG528" i="1"/>
  <c r="AF528" i="1"/>
  <c r="AE528" i="1"/>
  <c r="AS527" i="1"/>
  <c r="AR527" i="1"/>
  <c r="AQ527" i="1"/>
  <c r="AP527" i="1"/>
  <c r="AO527" i="1"/>
  <c r="AN527" i="1"/>
  <c r="AL527" i="1"/>
  <c r="AJ527" i="1"/>
  <c r="AI527" i="1"/>
  <c r="AM527" i="1" s="1"/>
  <c r="AH527" i="1"/>
  <c r="AG527" i="1"/>
  <c r="AF527" i="1"/>
  <c r="AE527" i="1"/>
  <c r="AS526" i="1"/>
  <c r="AR526" i="1"/>
  <c r="AQ526" i="1"/>
  <c r="AP526" i="1"/>
  <c r="AO526" i="1"/>
  <c r="AN526" i="1"/>
  <c r="AM526" i="1"/>
  <c r="AL526" i="1"/>
  <c r="AJ526" i="1"/>
  <c r="AI526" i="1"/>
  <c r="AK526" i="1" s="1"/>
  <c r="AH526" i="1"/>
  <c r="AG526" i="1"/>
  <c r="AF526" i="1"/>
  <c r="AE526" i="1"/>
  <c r="AS525" i="1"/>
  <c r="AR525" i="1"/>
  <c r="AQ525" i="1"/>
  <c r="AP525" i="1"/>
  <c r="AO525" i="1"/>
  <c r="AN525" i="1"/>
  <c r="AM525" i="1"/>
  <c r="AL525" i="1"/>
  <c r="AJ525" i="1"/>
  <c r="AK525" i="1" s="1"/>
  <c r="AI525" i="1"/>
  <c r="AH525" i="1"/>
  <c r="AG525" i="1"/>
  <c r="AF525" i="1"/>
  <c r="AE525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S522" i="1"/>
  <c r="AR522" i="1"/>
  <c r="AQ522" i="1"/>
  <c r="AP522" i="1"/>
  <c r="AO522" i="1"/>
  <c r="AN522" i="1"/>
  <c r="AK522" i="1"/>
  <c r="AJ522" i="1"/>
  <c r="AL522" i="1" s="1"/>
  <c r="AI522" i="1"/>
  <c r="AM522" i="1" s="1"/>
  <c r="AH522" i="1"/>
  <c r="AG522" i="1"/>
  <c r="AF522" i="1"/>
  <c r="AE522" i="1"/>
  <c r="AS521" i="1"/>
  <c r="AR521" i="1"/>
  <c r="AQ521" i="1"/>
  <c r="AP521" i="1"/>
  <c r="AO521" i="1"/>
  <c r="AN521" i="1"/>
  <c r="AM521" i="1"/>
  <c r="AJ521" i="1"/>
  <c r="AL521" i="1" s="1"/>
  <c r="AI521" i="1"/>
  <c r="AH521" i="1"/>
  <c r="AG521" i="1"/>
  <c r="AF521" i="1"/>
  <c r="AE521" i="1"/>
  <c r="AS520" i="1"/>
  <c r="AR520" i="1"/>
  <c r="AQ520" i="1"/>
  <c r="AP520" i="1"/>
  <c r="AO520" i="1"/>
  <c r="AN520" i="1"/>
  <c r="AM520" i="1"/>
  <c r="AL520" i="1"/>
  <c r="AJ520" i="1"/>
  <c r="AI520" i="1"/>
  <c r="AK520" i="1" s="1"/>
  <c r="AH520" i="1"/>
  <c r="AG520" i="1"/>
  <c r="AF520" i="1"/>
  <c r="AE520" i="1"/>
  <c r="AS519" i="1"/>
  <c r="AR519" i="1"/>
  <c r="AQ519" i="1"/>
  <c r="AP519" i="1"/>
  <c r="AO519" i="1"/>
  <c r="AN519" i="1"/>
  <c r="AL519" i="1"/>
  <c r="AK519" i="1"/>
  <c r="AJ519" i="1"/>
  <c r="AI519" i="1"/>
  <c r="AM519" i="1" s="1"/>
  <c r="AH519" i="1"/>
  <c r="AG519" i="1"/>
  <c r="AF519" i="1"/>
  <c r="AE519" i="1"/>
  <c r="AS518" i="1"/>
  <c r="AR518" i="1"/>
  <c r="AQ518" i="1"/>
  <c r="AP518" i="1"/>
  <c r="AO518" i="1"/>
  <c r="AN518" i="1"/>
  <c r="AM518" i="1"/>
  <c r="AK518" i="1"/>
  <c r="AJ518" i="1"/>
  <c r="AL518" i="1" s="1"/>
  <c r="AI518" i="1"/>
  <c r="AH518" i="1"/>
  <c r="AG518" i="1"/>
  <c r="AF518" i="1"/>
  <c r="AE518" i="1"/>
  <c r="AS517" i="1"/>
  <c r="AR517" i="1"/>
  <c r="AQ517" i="1"/>
  <c r="AP517" i="1"/>
  <c r="AO517" i="1"/>
  <c r="AN517" i="1"/>
  <c r="AK517" i="1"/>
  <c r="AJ517" i="1"/>
  <c r="AL517" i="1" s="1"/>
  <c r="AI517" i="1"/>
  <c r="AM517" i="1" s="1"/>
  <c r="AH517" i="1"/>
  <c r="AG517" i="1"/>
  <c r="AF517" i="1"/>
  <c r="AE517" i="1"/>
  <c r="AS516" i="1"/>
  <c r="AR516" i="1"/>
  <c r="AQ516" i="1"/>
  <c r="AP516" i="1"/>
  <c r="AO516" i="1"/>
  <c r="AN516" i="1"/>
  <c r="AJ516" i="1"/>
  <c r="AI516" i="1"/>
  <c r="AM516" i="1" s="1"/>
  <c r="AH516" i="1"/>
  <c r="AG516" i="1"/>
  <c r="AF516" i="1"/>
  <c r="AE516" i="1"/>
  <c r="AS515" i="1"/>
  <c r="AR515" i="1"/>
  <c r="AQ515" i="1"/>
  <c r="AP515" i="1"/>
  <c r="AO515" i="1"/>
  <c r="AN515" i="1"/>
  <c r="AM515" i="1"/>
  <c r="AJ515" i="1"/>
  <c r="AL515" i="1" s="1"/>
  <c r="AI515" i="1"/>
  <c r="AK515" i="1" s="1"/>
  <c r="AH515" i="1"/>
  <c r="AG515" i="1"/>
  <c r="AF515" i="1"/>
  <c r="AE515" i="1"/>
  <c r="AS514" i="1"/>
  <c r="AR514" i="1"/>
  <c r="AQ514" i="1"/>
  <c r="AP514" i="1"/>
  <c r="AO514" i="1"/>
  <c r="AN514" i="1"/>
  <c r="AL514" i="1"/>
  <c r="AJ514" i="1"/>
  <c r="AK514" i="1" s="1"/>
  <c r="AI514" i="1"/>
  <c r="AM514" i="1" s="1"/>
  <c r="AH514" i="1"/>
  <c r="AG514" i="1"/>
  <c r="AF514" i="1"/>
  <c r="AE514" i="1"/>
  <c r="AS513" i="1"/>
  <c r="AR513" i="1"/>
  <c r="AQ513" i="1"/>
  <c r="AP513" i="1"/>
  <c r="AO513" i="1"/>
  <c r="AN513" i="1"/>
  <c r="AJ513" i="1"/>
  <c r="AI513" i="1"/>
  <c r="AM513" i="1" s="1"/>
  <c r="AH513" i="1"/>
  <c r="AG513" i="1"/>
  <c r="AF513" i="1"/>
  <c r="AE513" i="1"/>
  <c r="AS512" i="1"/>
  <c r="AR512" i="1"/>
  <c r="AQ512" i="1"/>
  <c r="AP512" i="1"/>
  <c r="AO512" i="1"/>
  <c r="AN512" i="1"/>
  <c r="AM512" i="1"/>
  <c r="AK512" i="1"/>
  <c r="AJ512" i="1"/>
  <c r="AL512" i="1" s="1"/>
  <c r="AI512" i="1"/>
  <c r="AH512" i="1"/>
  <c r="AG512" i="1"/>
  <c r="AF512" i="1"/>
  <c r="AE512" i="1"/>
  <c r="AS511" i="1"/>
  <c r="AR511" i="1"/>
  <c r="AQ511" i="1"/>
  <c r="AP511" i="1"/>
  <c r="AO511" i="1"/>
  <c r="AN511" i="1"/>
  <c r="AJ511" i="1"/>
  <c r="AK511" i="1" s="1"/>
  <c r="AI511" i="1"/>
  <c r="AM511" i="1" s="1"/>
  <c r="AH511" i="1"/>
  <c r="AG511" i="1"/>
  <c r="AF511" i="1"/>
  <c r="AE511" i="1"/>
  <c r="AS510" i="1"/>
  <c r="AR510" i="1"/>
  <c r="AQ510" i="1"/>
  <c r="AP510" i="1"/>
  <c r="AO510" i="1"/>
  <c r="AN510" i="1"/>
  <c r="AL510" i="1"/>
  <c r="AJ510" i="1"/>
  <c r="AI510" i="1"/>
  <c r="AH510" i="1"/>
  <c r="AG510" i="1"/>
  <c r="AF510" i="1"/>
  <c r="AE510" i="1"/>
  <c r="AS509" i="1"/>
  <c r="AR509" i="1"/>
  <c r="AQ509" i="1"/>
  <c r="AP509" i="1"/>
  <c r="AO509" i="1"/>
  <c r="AN509" i="1"/>
  <c r="AM509" i="1"/>
  <c r="AJ509" i="1"/>
  <c r="AI509" i="1"/>
  <c r="AH509" i="1"/>
  <c r="AG509" i="1"/>
  <c r="AF509" i="1"/>
  <c r="AE509" i="1"/>
  <c r="AS508" i="1"/>
  <c r="AR508" i="1"/>
  <c r="AQ508" i="1"/>
  <c r="AP508" i="1"/>
  <c r="AO508" i="1"/>
  <c r="AN508" i="1"/>
  <c r="AJ508" i="1"/>
  <c r="AL508" i="1" s="1"/>
  <c r="AI508" i="1"/>
  <c r="AM508" i="1" s="1"/>
  <c r="AH508" i="1"/>
  <c r="AG508" i="1"/>
  <c r="AF508" i="1"/>
  <c r="AE508" i="1"/>
  <c r="AS507" i="1"/>
  <c r="AR507" i="1"/>
  <c r="AQ507" i="1"/>
  <c r="AP507" i="1"/>
  <c r="AO507" i="1"/>
  <c r="AN507" i="1"/>
  <c r="AL507" i="1"/>
  <c r="AJ507" i="1"/>
  <c r="AI507" i="1"/>
  <c r="AM507" i="1" s="1"/>
  <c r="AH507" i="1"/>
  <c r="AG507" i="1"/>
  <c r="AF507" i="1"/>
  <c r="AE507" i="1"/>
  <c r="AS506" i="1"/>
  <c r="AR506" i="1"/>
  <c r="AQ506" i="1"/>
  <c r="AP506" i="1"/>
  <c r="AO506" i="1"/>
  <c r="AN506" i="1"/>
  <c r="AK506" i="1"/>
  <c r="AJ506" i="1"/>
  <c r="AL506" i="1" s="1"/>
  <c r="AI506" i="1"/>
  <c r="AM506" i="1" s="1"/>
  <c r="AH506" i="1"/>
  <c r="AG506" i="1"/>
  <c r="AF506" i="1"/>
  <c r="AE506" i="1"/>
  <c r="AS505" i="1"/>
  <c r="AR505" i="1"/>
  <c r="AQ505" i="1"/>
  <c r="AP505" i="1"/>
  <c r="AO505" i="1"/>
  <c r="AN505" i="1"/>
  <c r="AL505" i="1"/>
  <c r="AJ505" i="1"/>
  <c r="AI505" i="1"/>
  <c r="AH505" i="1"/>
  <c r="AG505" i="1"/>
  <c r="AF505" i="1"/>
  <c r="AE505" i="1"/>
  <c r="AS504" i="1"/>
  <c r="AR504" i="1"/>
  <c r="AQ504" i="1"/>
  <c r="AP504" i="1"/>
  <c r="AO504" i="1"/>
  <c r="AN504" i="1"/>
  <c r="AK504" i="1"/>
  <c r="AJ504" i="1"/>
  <c r="AL504" i="1" s="1"/>
  <c r="AI504" i="1"/>
  <c r="AM504" i="1" s="1"/>
  <c r="AH504" i="1"/>
  <c r="AG504" i="1"/>
  <c r="AF504" i="1"/>
  <c r="AE504" i="1"/>
  <c r="AS503" i="1"/>
  <c r="AR503" i="1"/>
  <c r="AQ503" i="1"/>
  <c r="AP503" i="1"/>
  <c r="AO503" i="1"/>
  <c r="AN503" i="1"/>
  <c r="AJ503" i="1"/>
  <c r="AI503" i="1"/>
  <c r="AM503" i="1" s="1"/>
  <c r="AH503" i="1"/>
  <c r="AG503" i="1"/>
  <c r="AF503" i="1"/>
  <c r="AE503" i="1"/>
  <c r="AS502" i="1"/>
  <c r="AR502" i="1"/>
  <c r="AQ502" i="1"/>
  <c r="AP502" i="1"/>
  <c r="AO502" i="1"/>
  <c r="AN502" i="1"/>
  <c r="AM502" i="1"/>
  <c r="AJ502" i="1"/>
  <c r="AL502" i="1" s="1"/>
  <c r="AI502" i="1"/>
  <c r="AK502" i="1" s="1"/>
  <c r="AH502" i="1"/>
  <c r="AG502" i="1"/>
  <c r="AF502" i="1"/>
  <c r="AE502" i="1"/>
  <c r="AS501" i="1"/>
  <c r="AR501" i="1"/>
  <c r="AQ501" i="1"/>
  <c r="AP501" i="1"/>
  <c r="AO501" i="1"/>
  <c r="AN501" i="1"/>
  <c r="AL501" i="1"/>
  <c r="AJ501" i="1"/>
  <c r="AK501" i="1" s="1"/>
  <c r="AI501" i="1"/>
  <c r="AM501" i="1" s="1"/>
  <c r="AH501" i="1"/>
  <c r="AG501" i="1"/>
  <c r="AF501" i="1"/>
  <c r="AE501" i="1"/>
  <c r="AS500" i="1"/>
  <c r="AR500" i="1"/>
  <c r="AQ500" i="1"/>
  <c r="AP500" i="1"/>
  <c r="AO500" i="1"/>
  <c r="AN500" i="1"/>
  <c r="AK500" i="1"/>
  <c r="AJ500" i="1"/>
  <c r="AL500" i="1" s="1"/>
  <c r="AI500" i="1"/>
  <c r="AM500" i="1" s="1"/>
  <c r="AH500" i="1"/>
  <c r="AG500" i="1"/>
  <c r="AF500" i="1"/>
  <c r="AE500" i="1"/>
  <c r="AS499" i="1"/>
  <c r="AR499" i="1"/>
  <c r="AQ499" i="1"/>
  <c r="AP499" i="1"/>
  <c r="AO499" i="1"/>
  <c r="AN499" i="1"/>
  <c r="AM499" i="1"/>
  <c r="AJ499" i="1"/>
  <c r="AI499" i="1"/>
  <c r="AH499" i="1"/>
  <c r="AG499" i="1"/>
  <c r="AF499" i="1"/>
  <c r="AE499" i="1"/>
  <c r="AS498" i="1"/>
  <c r="AR498" i="1"/>
  <c r="AQ498" i="1"/>
  <c r="AP498" i="1"/>
  <c r="AO498" i="1"/>
  <c r="AN498" i="1"/>
  <c r="AM498" i="1"/>
  <c r="AL498" i="1"/>
  <c r="AJ498" i="1"/>
  <c r="AI498" i="1"/>
  <c r="AH498" i="1"/>
  <c r="AG498" i="1"/>
  <c r="AF498" i="1"/>
  <c r="AE498" i="1"/>
  <c r="AS497" i="1"/>
  <c r="AR497" i="1"/>
  <c r="AQ497" i="1"/>
  <c r="AP497" i="1"/>
  <c r="AO497" i="1"/>
  <c r="AN497" i="1"/>
  <c r="AJ497" i="1"/>
  <c r="AL497" i="1" s="1"/>
  <c r="AI497" i="1"/>
  <c r="AM497" i="1" s="1"/>
  <c r="AH497" i="1"/>
  <c r="AG497" i="1"/>
  <c r="AF497" i="1"/>
  <c r="AE497" i="1"/>
  <c r="AS496" i="1"/>
  <c r="AR496" i="1"/>
  <c r="AQ496" i="1"/>
  <c r="AP496" i="1"/>
  <c r="AO496" i="1"/>
  <c r="AN496" i="1"/>
  <c r="AM496" i="1"/>
  <c r="AK496" i="1"/>
  <c r="AJ496" i="1"/>
  <c r="AL496" i="1" s="1"/>
  <c r="AI496" i="1"/>
  <c r="AH496" i="1"/>
  <c r="AG496" i="1"/>
  <c r="AF496" i="1"/>
  <c r="AE496" i="1"/>
  <c r="AS495" i="1"/>
  <c r="AR495" i="1"/>
  <c r="AQ495" i="1"/>
  <c r="AP495" i="1"/>
  <c r="AO495" i="1"/>
  <c r="AN495" i="1"/>
  <c r="AJ495" i="1"/>
  <c r="AI495" i="1"/>
  <c r="AM495" i="1" s="1"/>
  <c r="AH495" i="1"/>
  <c r="AG495" i="1"/>
  <c r="AF495" i="1"/>
  <c r="AE495" i="1"/>
  <c r="AS494" i="1"/>
  <c r="AR494" i="1"/>
  <c r="AQ494" i="1"/>
  <c r="AP494" i="1"/>
  <c r="AO494" i="1"/>
  <c r="AN494" i="1"/>
  <c r="AJ494" i="1"/>
  <c r="AL494" i="1" s="1"/>
  <c r="AI494" i="1"/>
  <c r="AM494" i="1" s="1"/>
  <c r="AH494" i="1"/>
  <c r="AG494" i="1"/>
  <c r="AF494" i="1"/>
  <c r="AE494" i="1"/>
  <c r="AS493" i="1"/>
  <c r="AR493" i="1"/>
  <c r="AQ493" i="1"/>
  <c r="AP493" i="1"/>
  <c r="AO493" i="1"/>
  <c r="AN493" i="1"/>
  <c r="AL493" i="1"/>
  <c r="AJ493" i="1"/>
  <c r="AI493" i="1"/>
  <c r="AM493" i="1" s="1"/>
  <c r="AH493" i="1"/>
  <c r="AG493" i="1"/>
  <c r="AF493" i="1"/>
  <c r="AE493" i="1"/>
  <c r="AS492" i="1"/>
  <c r="AR492" i="1"/>
  <c r="AQ492" i="1"/>
  <c r="AP492" i="1"/>
  <c r="AO492" i="1"/>
  <c r="AN492" i="1"/>
  <c r="AJ492" i="1"/>
  <c r="AI492" i="1"/>
  <c r="AM492" i="1" s="1"/>
  <c r="AH492" i="1"/>
  <c r="AG492" i="1"/>
  <c r="AF492" i="1"/>
  <c r="AE492" i="1"/>
  <c r="AS491" i="1"/>
  <c r="AR491" i="1"/>
  <c r="AQ491" i="1"/>
  <c r="AP491" i="1"/>
  <c r="AO491" i="1"/>
  <c r="AN491" i="1"/>
  <c r="AK491" i="1"/>
  <c r="AJ491" i="1"/>
  <c r="AL491" i="1" s="1"/>
  <c r="AI491" i="1"/>
  <c r="AM491" i="1" s="1"/>
  <c r="AH491" i="1"/>
  <c r="AG491" i="1"/>
  <c r="AF491" i="1"/>
  <c r="AE491" i="1"/>
  <c r="AS490" i="1"/>
  <c r="AR490" i="1"/>
  <c r="AQ490" i="1"/>
  <c r="AP490" i="1"/>
  <c r="AO490" i="1"/>
  <c r="AN490" i="1"/>
  <c r="AJ490" i="1"/>
  <c r="AI490" i="1"/>
  <c r="AM490" i="1" s="1"/>
  <c r="AH490" i="1"/>
  <c r="AG490" i="1"/>
  <c r="AF490" i="1"/>
  <c r="AE490" i="1"/>
  <c r="AS489" i="1"/>
  <c r="AR489" i="1"/>
  <c r="AQ489" i="1"/>
  <c r="AP489" i="1"/>
  <c r="AO489" i="1"/>
  <c r="AN489" i="1"/>
  <c r="AL489" i="1"/>
  <c r="AJ489" i="1"/>
  <c r="AI489" i="1"/>
  <c r="AH489" i="1"/>
  <c r="AG489" i="1"/>
  <c r="AF489" i="1"/>
  <c r="AE489" i="1"/>
  <c r="AS488" i="1"/>
  <c r="AR488" i="1"/>
  <c r="AQ488" i="1"/>
  <c r="AP488" i="1"/>
  <c r="AO488" i="1"/>
  <c r="AN488" i="1"/>
  <c r="AL488" i="1"/>
  <c r="AJ488" i="1"/>
  <c r="AK488" i="1" s="1"/>
  <c r="AI488" i="1"/>
  <c r="AM488" i="1" s="1"/>
  <c r="AH488" i="1"/>
  <c r="AG488" i="1"/>
  <c r="AF488" i="1"/>
  <c r="AE488" i="1"/>
  <c r="AS487" i="1"/>
  <c r="AR487" i="1"/>
  <c r="AQ487" i="1"/>
  <c r="AP487" i="1"/>
  <c r="AO487" i="1"/>
  <c r="AN487" i="1"/>
  <c r="AK487" i="1"/>
  <c r="AJ487" i="1"/>
  <c r="AL487" i="1" s="1"/>
  <c r="AI487" i="1"/>
  <c r="AM487" i="1" s="1"/>
  <c r="AH487" i="1"/>
  <c r="AG487" i="1"/>
  <c r="AF487" i="1"/>
  <c r="AE487" i="1"/>
  <c r="AS486" i="1"/>
  <c r="AR486" i="1"/>
  <c r="AQ486" i="1"/>
  <c r="AP486" i="1"/>
  <c r="AO486" i="1"/>
  <c r="AN486" i="1"/>
  <c r="AM486" i="1"/>
  <c r="AJ486" i="1"/>
  <c r="AI486" i="1"/>
  <c r="AH486" i="1"/>
  <c r="AG486" i="1"/>
  <c r="AF486" i="1"/>
  <c r="AE486" i="1"/>
  <c r="AS485" i="1"/>
  <c r="AR485" i="1"/>
  <c r="AQ485" i="1"/>
  <c r="AP485" i="1"/>
  <c r="AO485" i="1"/>
  <c r="AN485" i="1"/>
  <c r="AM485" i="1"/>
  <c r="AL485" i="1"/>
  <c r="AJ485" i="1"/>
  <c r="AK485" i="1" s="1"/>
  <c r="AI485" i="1"/>
  <c r="AH485" i="1"/>
  <c r="AG485" i="1"/>
  <c r="AF485" i="1"/>
  <c r="AE485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S483" i="1"/>
  <c r="AR483" i="1"/>
  <c r="AQ483" i="1"/>
  <c r="AP483" i="1"/>
  <c r="AO483" i="1"/>
  <c r="AN483" i="1"/>
  <c r="AM483" i="1"/>
  <c r="AJ483" i="1"/>
  <c r="AK483" i="1" s="1"/>
  <c r="AI483" i="1"/>
  <c r="AH483" i="1"/>
  <c r="AG483" i="1"/>
  <c r="AF483" i="1"/>
  <c r="AE483" i="1"/>
  <c r="AS482" i="1"/>
  <c r="AR482" i="1"/>
  <c r="AQ482" i="1"/>
  <c r="AP482" i="1"/>
  <c r="AO482" i="1"/>
  <c r="AN482" i="1"/>
  <c r="AJ482" i="1"/>
  <c r="AL482" i="1" s="1"/>
  <c r="AI482" i="1"/>
  <c r="AM482" i="1" s="1"/>
  <c r="AH482" i="1"/>
  <c r="AG482" i="1"/>
  <c r="AF482" i="1"/>
  <c r="AE482" i="1"/>
  <c r="AS481" i="1"/>
  <c r="AR481" i="1"/>
  <c r="AQ481" i="1"/>
  <c r="AP481" i="1"/>
  <c r="AO481" i="1"/>
  <c r="AN481" i="1"/>
  <c r="AJ481" i="1"/>
  <c r="AL481" i="1" s="1"/>
  <c r="AI481" i="1"/>
  <c r="AM481" i="1" s="1"/>
  <c r="AH481" i="1"/>
  <c r="AG481" i="1"/>
  <c r="AF481" i="1"/>
  <c r="AE481" i="1"/>
  <c r="AS480" i="1"/>
  <c r="AR480" i="1"/>
  <c r="AQ480" i="1"/>
  <c r="AP480" i="1"/>
  <c r="AO480" i="1"/>
  <c r="AN480" i="1"/>
  <c r="AJ480" i="1"/>
  <c r="AI480" i="1"/>
  <c r="AM480" i="1" s="1"/>
  <c r="AH480" i="1"/>
  <c r="AG480" i="1"/>
  <c r="AF480" i="1"/>
  <c r="AE480" i="1"/>
  <c r="AS479" i="1"/>
  <c r="AR479" i="1"/>
  <c r="AQ479" i="1"/>
  <c r="AP479" i="1"/>
  <c r="AO479" i="1"/>
  <c r="AN479" i="1"/>
  <c r="AJ479" i="1"/>
  <c r="AL479" i="1" s="1"/>
  <c r="AI479" i="1"/>
  <c r="AM479" i="1" s="1"/>
  <c r="AH479" i="1"/>
  <c r="AG479" i="1"/>
  <c r="AF479" i="1"/>
  <c r="AE479" i="1"/>
  <c r="AS478" i="1"/>
  <c r="AR478" i="1"/>
  <c r="AQ478" i="1"/>
  <c r="AP478" i="1"/>
  <c r="AO478" i="1"/>
  <c r="AN478" i="1"/>
  <c r="AJ478" i="1"/>
  <c r="AL478" i="1" s="1"/>
  <c r="AI478" i="1"/>
  <c r="AM478" i="1" s="1"/>
  <c r="AH478" i="1"/>
  <c r="AG478" i="1"/>
  <c r="AF478" i="1"/>
  <c r="AE478" i="1"/>
  <c r="AS477" i="1"/>
  <c r="AR477" i="1"/>
  <c r="AQ477" i="1"/>
  <c r="AP477" i="1"/>
  <c r="AO477" i="1"/>
  <c r="AN477" i="1"/>
  <c r="AJ477" i="1"/>
  <c r="AI477" i="1"/>
  <c r="AM477" i="1" s="1"/>
  <c r="AH477" i="1"/>
  <c r="AG477" i="1"/>
  <c r="AF477" i="1"/>
  <c r="AE477" i="1"/>
  <c r="AS476" i="1"/>
  <c r="AR476" i="1"/>
  <c r="AQ476" i="1"/>
  <c r="AP476" i="1"/>
  <c r="AO476" i="1"/>
  <c r="AN476" i="1"/>
  <c r="AL476" i="1"/>
  <c r="AK476" i="1"/>
  <c r="AJ476" i="1"/>
  <c r="AI476" i="1"/>
  <c r="AM476" i="1" s="1"/>
  <c r="AH476" i="1"/>
  <c r="AG476" i="1"/>
  <c r="AF476" i="1"/>
  <c r="AE476" i="1"/>
  <c r="AS475" i="1"/>
  <c r="AR475" i="1"/>
  <c r="AQ475" i="1"/>
  <c r="AP475" i="1"/>
  <c r="AO475" i="1"/>
  <c r="AN475" i="1"/>
  <c r="AJ475" i="1"/>
  <c r="AL475" i="1" s="1"/>
  <c r="AI475" i="1"/>
  <c r="AM475" i="1" s="1"/>
  <c r="AH475" i="1"/>
  <c r="AG475" i="1"/>
  <c r="AF475" i="1"/>
  <c r="AE475" i="1"/>
  <c r="AS474" i="1"/>
  <c r="AR474" i="1"/>
  <c r="AQ474" i="1"/>
  <c r="AP474" i="1"/>
  <c r="AO474" i="1"/>
  <c r="AN474" i="1"/>
  <c r="AJ474" i="1"/>
  <c r="AI474" i="1"/>
  <c r="AM474" i="1" s="1"/>
  <c r="AH474" i="1"/>
  <c r="AG474" i="1"/>
  <c r="AF474" i="1"/>
  <c r="AE474" i="1"/>
  <c r="AS473" i="1"/>
  <c r="AR473" i="1"/>
  <c r="AQ473" i="1"/>
  <c r="AP473" i="1"/>
  <c r="AO473" i="1"/>
  <c r="AN473" i="1"/>
  <c r="AM473" i="1"/>
  <c r="AJ473" i="1"/>
  <c r="AL473" i="1" s="1"/>
  <c r="AI473" i="1"/>
  <c r="AK473" i="1" s="1"/>
  <c r="AH473" i="1"/>
  <c r="AG473" i="1"/>
  <c r="AF473" i="1"/>
  <c r="AE473" i="1"/>
  <c r="AS472" i="1"/>
  <c r="AR472" i="1"/>
  <c r="AQ472" i="1"/>
  <c r="AP472" i="1"/>
  <c r="AO472" i="1"/>
  <c r="AN472" i="1"/>
  <c r="AL472" i="1"/>
  <c r="AJ472" i="1"/>
  <c r="AK472" i="1" s="1"/>
  <c r="AI472" i="1"/>
  <c r="AM472" i="1" s="1"/>
  <c r="AH472" i="1"/>
  <c r="AG472" i="1"/>
  <c r="AF472" i="1"/>
  <c r="AE472" i="1"/>
  <c r="AS471" i="1"/>
  <c r="AR471" i="1"/>
  <c r="AQ471" i="1"/>
  <c r="AP471" i="1"/>
  <c r="AO471" i="1"/>
  <c r="AN471" i="1"/>
  <c r="AK471" i="1"/>
  <c r="AJ471" i="1"/>
  <c r="AL471" i="1" s="1"/>
  <c r="AI471" i="1"/>
  <c r="AM471" i="1" s="1"/>
  <c r="AH471" i="1"/>
  <c r="AG471" i="1"/>
  <c r="AF471" i="1"/>
  <c r="AE471" i="1"/>
  <c r="AS470" i="1"/>
  <c r="AR470" i="1"/>
  <c r="AQ470" i="1"/>
  <c r="AP470" i="1"/>
  <c r="AO470" i="1"/>
  <c r="AN470" i="1"/>
  <c r="AM470" i="1"/>
  <c r="AJ470" i="1"/>
  <c r="AI470" i="1"/>
  <c r="AH470" i="1"/>
  <c r="AG470" i="1"/>
  <c r="AF470" i="1"/>
  <c r="AE470" i="1"/>
  <c r="AS469" i="1"/>
  <c r="AR469" i="1"/>
  <c r="AQ469" i="1"/>
  <c r="AP469" i="1"/>
  <c r="AO469" i="1"/>
  <c r="AN469" i="1"/>
  <c r="AM469" i="1"/>
  <c r="AL469" i="1"/>
  <c r="AJ469" i="1"/>
  <c r="AI469" i="1"/>
  <c r="AK469" i="1" s="1"/>
  <c r="AH469" i="1"/>
  <c r="AG469" i="1"/>
  <c r="AF469" i="1"/>
  <c r="AE469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S467" i="1"/>
  <c r="AR467" i="1"/>
  <c r="AQ467" i="1"/>
  <c r="AP467" i="1"/>
  <c r="AO467" i="1"/>
  <c r="AN467" i="1"/>
  <c r="AM467" i="1"/>
  <c r="AJ467" i="1"/>
  <c r="AL467" i="1" s="1"/>
  <c r="AI467" i="1"/>
  <c r="AH467" i="1"/>
  <c r="AG467" i="1"/>
  <c r="AF467" i="1"/>
  <c r="AE467" i="1"/>
  <c r="AS466" i="1"/>
  <c r="AR466" i="1"/>
  <c r="AQ466" i="1"/>
  <c r="AP466" i="1"/>
  <c r="AO466" i="1"/>
  <c r="AN466" i="1"/>
  <c r="AM466" i="1"/>
  <c r="AJ466" i="1"/>
  <c r="AL466" i="1" s="1"/>
  <c r="AI466" i="1"/>
  <c r="AH466" i="1"/>
  <c r="AG466" i="1"/>
  <c r="AF466" i="1"/>
  <c r="AE466" i="1"/>
  <c r="AS465" i="1"/>
  <c r="AR465" i="1"/>
  <c r="AQ465" i="1"/>
  <c r="AP465" i="1"/>
  <c r="AO465" i="1"/>
  <c r="AN465" i="1"/>
  <c r="AL465" i="1"/>
  <c r="AJ465" i="1"/>
  <c r="AI465" i="1"/>
  <c r="AM465" i="1" s="1"/>
  <c r="AH465" i="1"/>
  <c r="AG465" i="1"/>
  <c r="AF465" i="1"/>
  <c r="AE465" i="1"/>
  <c r="AS464" i="1"/>
  <c r="AR464" i="1"/>
  <c r="AQ464" i="1"/>
  <c r="AP464" i="1"/>
  <c r="AO464" i="1"/>
  <c r="AN464" i="1"/>
  <c r="AK464" i="1"/>
  <c r="AJ464" i="1"/>
  <c r="AL464" i="1" s="1"/>
  <c r="AI464" i="1"/>
  <c r="AM464" i="1" s="1"/>
  <c r="AH464" i="1"/>
  <c r="AG464" i="1"/>
  <c r="AF464" i="1"/>
  <c r="AE464" i="1"/>
  <c r="AS463" i="1"/>
  <c r="AR463" i="1"/>
  <c r="AQ463" i="1"/>
  <c r="AP463" i="1"/>
  <c r="AO463" i="1"/>
  <c r="AN463" i="1"/>
  <c r="AM463" i="1"/>
  <c r="AJ463" i="1"/>
  <c r="AL463" i="1" s="1"/>
  <c r="AI463" i="1"/>
  <c r="AH463" i="1"/>
  <c r="AG463" i="1"/>
  <c r="AF463" i="1"/>
  <c r="AE463" i="1"/>
  <c r="AS462" i="1"/>
  <c r="AR462" i="1"/>
  <c r="AQ462" i="1"/>
  <c r="AP462" i="1"/>
  <c r="AO462" i="1"/>
  <c r="AN462" i="1"/>
  <c r="AL462" i="1"/>
  <c r="AK462" i="1"/>
  <c r="AJ462" i="1"/>
  <c r="AI462" i="1"/>
  <c r="AM462" i="1" s="1"/>
  <c r="AH462" i="1"/>
  <c r="AG462" i="1"/>
  <c r="AF462" i="1"/>
  <c r="AE462" i="1"/>
  <c r="AS461" i="1"/>
  <c r="AR461" i="1"/>
  <c r="AQ461" i="1"/>
  <c r="AP461" i="1"/>
  <c r="AO461" i="1"/>
  <c r="AN461" i="1"/>
  <c r="AJ461" i="1"/>
  <c r="AL461" i="1" s="1"/>
  <c r="AI461" i="1"/>
  <c r="AM461" i="1" s="1"/>
  <c r="AH461" i="1"/>
  <c r="AG461" i="1"/>
  <c r="AF461" i="1"/>
  <c r="AE461" i="1"/>
  <c r="AS460" i="1"/>
  <c r="AR460" i="1"/>
  <c r="AQ460" i="1"/>
  <c r="AP460" i="1"/>
  <c r="AO460" i="1"/>
  <c r="AN460" i="1"/>
  <c r="AL460" i="1"/>
  <c r="AJ460" i="1"/>
  <c r="AI460" i="1"/>
  <c r="AM460" i="1" s="1"/>
  <c r="AH460" i="1"/>
  <c r="AG460" i="1"/>
  <c r="AF460" i="1"/>
  <c r="AE460" i="1"/>
  <c r="AS459" i="1"/>
  <c r="AR459" i="1"/>
  <c r="AQ459" i="1"/>
  <c r="AP459" i="1"/>
  <c r="AO459" i="1"/>
  <c r="AN459" i="1"/>
  <c r="AJ459" i="1"/>
  <c r="AI459" i="1"/>
  <c r="AM459" i="1" s="1"/>
  <c r="AH459" i="1"/>
  <c r="AG459" i="1"/>
  <c r="AF459" i="1"/>
  <c r="AE459" i="1"/>
  <c r="AS458" i="1"/>
  <c r="AR458" i="1"/>
  <c r="AQ458" i="1"/>
  <c r="AP458" i="1"/>
  <c r="AO458" i="1"/>
  <c r="AN458" i="1"/>
  <c r="AJ458" i="1"/>
  <c r="AI458" i="1"/>
  <c r="AM458" i="1" s="1"/>
  <c r="AH458" i="1"/>
  <c r="AG458" i="1"/>
  <c r="AF458" i="1"/>
  <c r="AE458" i="1"/>
  <c r="AS457" i="1"/>
  <c r="AR457" i="1"/>
  <c r="AQ457" i="1"/>
  <c r="AP457" i="1"/>
  <c r="AO457" i="1"/>
  <c r="AN457" i="1"/>
  <c r="AM457" i="1"/>
  <c r="AJ457" i="1"/>
  <c r="AL457" i="1" s="1"/>
  <c r="AI457" i="1"/>
  <c r="AK457" i="1" s="1"/>
  <c r="AH457" i="1"/>
  <c r="AG457" i="1"/>
  <c r="AF457" i="1"/>
  <c r="AE457" i="1"/>
  <c r="AS456" i="1"/>
  <c r="AR456" i="1"/>
  <c r="AQ456" i="1"/>
  <c r="AP456" i="1"/>
  <c r="AO456" i="1"/>
  <c r="AN456" i="1"/>
  <c r="AL456" i="1"/>
  <c r="AJ456" i="1"/>
  <c r="AK456" i="1" s="1"/>
  <c r="AI456" i="1"/>
  <c r="AM456" i="1" s="1"/>
  <c r="AH456" i="1"/>
  <c r="AG456" i="1"/>
  <c r="AF456" i="1"/>
  <c r="AE456" i="1"/>
  <c r="AS455" i="1"/>
  <c r="AR455" i="1"/>
  <c r="AQ455" i="1"/>
  <c r="AP455" i="1"/>
  <c r="AO455" i="1"/>
  <c r="AN455" i="1"/>
  <c r="AK455" i="1"/>
  <c r="AJ455" i="1"/>
  <c r="AL455" i="1" s="1"/>
  <c r="AI455" i="1"/>
  <c r="AM455" i="1" s="1"/>
  <c r="AH455" i="1"/>
  <c r="AG455" i="1"/>
  <c r="AF455" i="1"/>
  <c r="AE455" i="1"/>
  <c r="AS454" i="1"/>
  <c r="AR454" i="1"/>
  <c r="AQ454" i="1"/>
  <c r="AP454" i="1"/>
  <c r="AO454" i="1"/>
  <c r="AN454" i="1"/>
  <c r="AM454" i="1"/>
  <c r="AJ454" i="1"/>
  <c r="AI454" i="1"/>
  <c r="AH454" i="1"/>
  <c r="AG454" i="1"/>
  <c r="AF454" i="1"/>
  <c r="AE454" i="1"/>
  <c r="AS453" i="1"/>
  <c r="AR453" i="1"/>
  <c r="AQ453" i="1"/>
  <c r="AP453" i="1"/>
  <c r="AO453" i="1"/>
  <c r="AN453" i="1"/>
  <c r="AM453" i="1"/>
  <c r="AL453" i="1"/>
  <c r="AJ453" i="1"/>
  <c r="AK453" i="1" s="1"/>
  <c r="AI453" i="1"/>
  <c r="AH453" i="1"/>
  <c r="AG453" i="1"/>
  <c r="AF453" i="1"/>
  <c r="AE453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S451" i="1"/>
  <c r="AR451" i="1"/>
  <c r="AQ451" i="1"/>
  <c r="AP451" i="1"/>
  <c r="AO451" i="1"/>
  <c r="AN451" i="1"/>
  <c r="AM451" i="1"/>
  <c r="AJ451" i="1"/>
  <c r="AL451" i="1" s="1"/>
  <c r="AI451" i="1"/>
  <c r="AH451" i="1"/>
  <c r="AG451" i="1"/>
  <c r="AF451" i="1"/>
  <c r="AE451" i="1"/>
  <c r="AS450" i="1"/>
  <c r="AR450" i="1"/>
  <c r="AQ450" i="1"/>
  <c r="AP450" i="1"/>
  <c r="AO450" i="1"/>
  <c r="AN450" i="1"/>
  <c r="AM450" i="1"/>
  <c r="AL450" i="1"/>
  <c r="AJ450" i="1"/>
  <c r="AK450" i="1" s="1"/>
  <c r="AI450" i="1"/>
  <c r="AH450" i="1"/>
  <c r="AG450" i="1"/>
  <c r="AF450" i="1"/>
  <c r="AE450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S448" i="1"/>
  <c r="AR448" i="1"/>
  <c r="AQ448" i="1"/>
  <c r="AP448" i="1"/>
  <c r="AO448" i="1"/>
  <c r="AN448" i="1"/>
  <c r="AM448" i="1"/>
  <c r="AJ448" i="1"/>
  <c r="AK448" i="1" s="1"/>
  <c r="AI448" i="1"/>
  <c r="AH448" i="1"/>
  <c r="AG448" i="1"/>
  <c r="AF448" i="1"/>
  <c r="AE448" i="1"/>
  <c r="AS447" i="1"/>
  <c r="AR447" i="1"/>
  <c r="AQ447" i="1"/>
  <c r="AP447" i="1"/>
  <c r="AO447" i="1"/>
  <c r="AN447" i="1"/>
  <c r="AJ447" i="1"/>
  <c r="AK447" i="1" s="1"/>
  <c r="AI447" i="1"/>
  <c r="AM447" i="1" s="1"/>
  <c r="AH447" i="1"/>
  <c r="AG447" i="1"/>
  <c r="AF447" i="1"/>
  <c r="AE447" i="1"/>
  <c r="AS446" i="1"/>
  <c r="AR446" i="1"/>
  <c r="AQ446" i="1"/>
  <c r="AP446" i="1"/>
  <c r="AO446" i="1"/>
  <c r="AN446" i="1"/>
  <c r="AJ446" i="1"/>
  <c r="AL446" i="1" s="1"/>
  <c r="AI446" i="1"/>
  <c r="AM446" i="1" s="1"/>
  <c r="AH446" i="1"/>
  <c r="AG446" i="1"/>
  <c r="AF446" i="1"/>
  <c r="AE446" i="1"/>
  <c r="AS445" i="1"/>
  <c r="AR445" i="1"/>
  <c r="AQ445" i="1"/>
  <c r="AP445" i="1"/>
  <c r="AO445" i="1"/>
  <c r="AN445" i="1"/>
  <c r="AJ445" i="1"/>
  <c r="AL445" i="1" s="1"/>
  <c r="AI445" i="1"/>
  <c r="AM445" i="1" s="1"/>
  <c r="AH445" i="1"/>
  <c r="AG445" i="1"/>
  <c r="AF445" i="1"/>
  <c r="AE445" i="1"/>
  <c r="AS444" i="1"/>
  <c r="AR444" i="1"/>
  <c r="AQ444" i="1"/>
  <c r="AP444" i="1"/>
  <c r="AO444" i="1"/>
  <c r="AN444" i="1"/>
  <c r="AJ444" i="1"/>
  <c r="AI444" i="1"/>
  <c r="AM444" i="1" s="1"/>
  <c r="AH444" i="1"/>
  <c r="AG444" i="1"/>
  <c r="AF444" i="1"/>
  <c r="AE444" i="1"/>
  <c r="AS443" i="1"/>
  <c r="AR443" i="1"/>
  <c r="AQ443" i="1"/>
  <c r="AP443" i="1"/>
  <c r="AO443" i="1"/>
  <c r="AN443" i="1"/>
  <c r="AK443" i="1"/>
  <c r="AJ443" i="1"/>
  <c r="AL443" i="1" s="1"/>
  <c r="AI443" i="1"/>
  <c r="AM443" i="1" s="1"/>
  <c r="AH443" i="1"/>
  <c r="AG443" i="1"/>
  <c r="AF443" i="1"/>
  <c r="AE443" i="1"/>
  <c r="AS442" i="1"/>
  <c r="AR442" i="1"/>
  <c r="AQ442" i="1"/>
  <c r="AP442" i="1"/>
  <c r="AO442" i="1"/>
  <c r="AN442" i="1"/>
  <c r="AJ442" i="1"/>
  <c r="AI442" i="1"/>
  <c r="AM442" i="1" s="1"/>
  <c r="AH442" i="1"/>
  <c r="AG442" i="1"/>
  <c r="AF442" i="1"/>
  <c r="AE442" i="1"/>
  <c r="AS441" i="1"/>
  <c r="AR441" i="1"/>
  <c r="AQ441" i="1"/>
  <c r="AP441" i="1"/>
  <c r="AO441" i="1"/>
  <c r="AN441" i="1"/>
  <c r="AJ441" i="1"/>
  <c r="AL441" i="1" s="1"/>
  <c r="AI441" i="1"/>
  <c r="AK441" i="1" s="1"/>
  <c r="AH441" i="1"/>
  <c r="AG441" i="1"/>
  <c r="AF441" i="1"/>
  <c r="AE441" i="1"/>
  <c r="AS440" i="1"/>
  <c r="AR440" i="1"/>
  <c r="AQ440" i="1"/>
  <c r="AP440" i="1"/>
  <c r="AO440" i="1"/>
  <c r="AN440" i="1"/>
  <c r="AL440" i="1"/>
  <c r="AJ440" i="1"/>
  <c r="AK440" i="1" s="1"/>
  <c r="AI440" i="1"/>
  <c r="AM440" i="1" s="1"/>
  <c r="AH440" i="1"/>
  <c r="AG440" i="1"/>
  <c r="AF440" i="1"/>
  <c r="AE440" i="1"/>
  <c r="AS439" i="1"/>
  <c r="AR439" i="1"/>
  <c r="AQ439" i="1"/>
  <c r="AP439" i="1"/>
  <c r="AO439" i="1"/>
  <c r="AN439" i="1"/>
  <c r="AK439" i="1"/>
  <c r="AJ439" i="1"/>
  <c r="AL439" i="1" s="1"/>
  <c r="AI439" i="1"/>
  <c r="AM439" i="1" s="1"/>
  <c r="AH439" i="1"/>
  <c r="AG439" i="1"/>
  <c r="AF439" i="1"/>
  <c r="AE439" i="1"/>
  <c r="AS438" i="1"/>
  <c r="AR438" i="1"/>
  <c r="AQ438" i="1"/>
  <c r="AP438" i="1"/>
  <c r="AO438" i="1"/>
  <c r="AN438" i="1"/>
  <c r="AM438" i="1"/>
  <c r="AJ438" i="1"/>
  <c r="AI438" i="1"/>
  <c r="AH438" i="1"/>
  <c r="AG438" i="1"/>
  <c r="AF438" i="1"/>
  <c r="AE438" i="1"/>
  <c r="AS437" i="1"/>
  <c r="AR437" i="1"/>
  <c r="AQ437" i="1"/>
  <c r="AP437" i="1"/>
  <c r="AO437" i="1"/>
  <c r="AN437" i="1"/>
  <c r="AL437" i="1"/>
  <c r="AJ437" i="1"/>
  <c r="AI437" i="1"/>
  <c r="AM437" i="1" s="1"/>
  <c r="AH437" i="1"/>
  <c r="AG437" i="1"/>
  <c r="AF437" i="1"/>
  <c r="AE437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S434" i="1"/>
  <c r="AR434" i="1"/>
  <c r="AQ434" i="1"/>
  <c r="AP434" i="1"/>
  <c r="AO434" i="1"/>
  <c r="AN434" i="1"/>
  <c r="AM434" i="1"/>
  <c r="AJ434" i="1"/>
  <c r="AL434" i="1" s="1"/>
  <c r="AI434" i="1"/>
  <c r="AH434" i="1"/>
  <c r="AG434" i="1"/>
  <c r="AF434" i="1"/>
  <c r="AE434" i="1"/>
  <c r="AS433" i="1"/>
  <c r="AR433" i="1"/>
  <c r="AQ433" i="1"/>
  <c r="AP433" i="1"/>
  <c r="AO433" i="1"/>
  <c r="AN433" i="1"/>
  <c r="AJ433" i="1"/>
  <c r="AL433" i="1" s="1"/>
  <c r="AI433" i="1"/>
  <c r="AM433" i="1" s="1"/>
  <c r="AH433" i="1"/>
  <c r="AG433" i="1"/>
  <c r="AF433" i="1"/>
  <c r="AE433" i="1"/>
  <c r="AS432" i="1"/>
  <c r="AR432" i="1"/>
  <c r="AQ432" i="1"/>
  <c r="AP432" i="1"/>
  <c r="AO432" i="1"/>
  <c r="AN432" i="1"/>
  <c r="AJ432" i="1"/>
  <c r="AL432" i="1" s="1"/>
  <c r="AI432" i="1"/>
  <c r="AM432" i="1" s="1"/>
  <c r="AH432" i="1"/>
  <c r="AG432" i="1"/>
  <c r="AF432" i="1"/>
  <c r="AE432" i="1"/>
  <c r="AS431" i="1"/>
  <c r="AR431" i="1"/>
  <c r="AQ431" i="1"/>
  <c r="AP431" i="1"/>
  <c r="AO431" i="1"/>
  <c r="AN431" i="1"/>
  <c r="AJ431" i="1"/>
  <c r="AL431" i="1" s="1"/>
  <c r="AI431" i="1"/>
  <c r="AM431" i="1" s="1"/>
  <c r="AH431" i="1"/>
  <c r="AG431" i="1"/>
  <c r="AF431" i="1"/>
  <c r="AE431" i="1"/>
  <c r="AS430" i="1"/>
  <c r="AR430" i="1"/>
  <c r="AQ430" i="1"/>
  <c r="AP430" i="1"/>
  <c r="AO430" i="1"/>
  <c r="AN430" i="1"/>
  <c r="AL430" i="1"/>
  <c r="AK430" i="1"/>
  <c r="AJ430" i="1"/>
  <c r="AI430" i="1"/>
  <c r="AM430" i="1" s="1"/>
  <c r="AH430" i="1"/>
  <c r="AG430" i="1"/>
  <c r="AF430" i="1"/>
  <c r="AE430" i="1"/>
  <c r="AS429" i="1"/>
  <c r="AR429" i="1"/>
  <c r="AQ429" i="1"/>
  <c r="AP429" i="1"/>
  <c r="AO429" i="1"/>
  <c r="AN429" i="1"/>
  <c r="AJ429" i="1"/>
  <c r="AL429" i="1" s="1"/>
  <c r="AI429" i="1"/>
  <c r="AM429" i="1" s="1"/>
  <c r="AH429" i="1"/>
  <c r="AG429" i="1"/>
  <c r="AF429" i="1"/>
  <c r="AE429" i="1"/>
  <c r="AS428" i="1"/>
  <c r="AR428" i="1"/>
  <c r="AQ428" i="1"/>
  <c r="AP428" i="1"/>
  <c r="AO428" i="1"/>
  <c r="AN428" i="1"/>
  <c r="AJ428" i="1"/>
  <c r="AL428" i="1" s="1"/>
  <c r="AI428" i="1"/>
  <c r="AM428" i="1" s="1"/>
  <c r="AH428" i="1"/>
  <c r="AG428" i="1"/>
  <c r="AF428" i="1"/>
  <c r="AE428" i="1"/>
  <c r="AS427" i="1"/>
  <c r="AR427" i="1"/>
  <c r="AQ427" i="1"/>
  <c r="AP427" i="1"/>
  <c r="AO427" i="1"/>
  <c r="AN427" i="1"/>
  <c r="AK427" i="1"/>
  <c r="AJ427" i="1"/>
  <c r="AL427" i="1" s="1"/>
  <c r="AI427" i="1"/>
  <c r="AM427" i="1" s="1"/>
  <c r="AH427" i="1"/>
  <c r="AG427" i="1"/>
  <c r="AF427" i="1"/>
  <c r="AE427" i="1"/>
  <c r="AS426" i="1"/>
  <c r="AR426" i="1"/>
  <c r="AQ426" i="1"/>
  <c r="AP426" i="1"/>
  <c r="AO426" i="1"/>
  <c r="AN426" i="1"/>
  <c r="AJ426" i="1"/>
  <c r="AI426" i="1"/>
  <c r="AM426" i="1" s="1"/>
  <c r="AH426" i="1"/>
  <c r="AG426" i="1"/>
  <c r="AF426" i="1"/>
  <c r="AE426" i="1"/>
  <c r="AS425" i="1"/>
  <c r="AR425" i="1"/>
  <c r="AQ425" i="1"/>
  <c r="AP425" i="1"/>
  <c r="AO425" i="1"/>
  <c r="AN425" i="1"/>
  <c r="AM425" i="1"/>
  <c r="AJ425" i="1"/>
  <c r="AL425" i="1" s="1"/>
  <c r="AI425" i="1"/>
  <c r="AK425" i="1" s="1"/>
  <c r="AH425" i="1"/>
  <c r="AG425" i="1"/>
  <c r="AF425" i="1"/>
  <c r="AE425" i="1"/>
  <c r="AS424" i="1"/>
  <c r="AR424" i="1"/>
  <c r="AQ424" i="1"/>
  <c r="AP424" i="1"/>
  <c r="AO424" i="1"/>
  <c r="AN424" i="1"/>
  <c r="AL424" i="1"/>
  <c r="AJ424" i="1"/>
  <c r="AK424" i="1" s="1"/>
  <c r="AI424" i="1"/>
  <c r="AM424" i="1" s="1"/>
  <c r="AH424" i="1"/>
  <c r="AG424" i="1"/>
  <c r="AF424" i="1"/>
  <c r="AE424" i="1"/>
  <c r="AS423" i="1"/>
  <c r="AR423" i="1"/>
  <c r="AQ423" i="1"/>
  <c r="AP423" i="1"/>
  <c r="AO423" i="1"/>
  <c r="AN423" i="1"/>
  <c r="AK423" i="1"/>
  <c r="AJ423" i="1"/>
  <c r="AL423" i="1" s="1"/>
  <c r="AI423" i="1"/>
  <c r="AM423" i="1" s="1"/>
  <c r="AH423" i="1"/>
  <c r="AG423" i="1"/>
  <c r="AF423" i="1"/>
  <c r="AE423" i="1"/>
  <c r="AS422" i="1"/>
  <c r="AR422" i="1"/>
  <c r="AQ422" i="1"/>
  <c r="AP422" i="1"/>
  <c r="AO422" i="1"/>
  <c r="AN422" i="1"/>
  <c r="AM422" i="1"/>
  <c r="AJ422" i="1"/>
  <c r="AI422" i="1"/>
  <c r="AH422" i="1"/>
  <c r="AG422" i="1"/>
  <c r="AF422" i="1"/>
  <c r="AE422" i="1"/>
  <c r="AS421" i="1"/>
  <c r="AR421" i="1"/>
  <c r="AQ421" i="1"/>
  <c r="AP421" i="1"/>
  <c r="AO421" i="1"/>
  <c r="AN421" i="1"/>
  <c r="AL421" i="1"/>
  <c r="AJ421" i="1"/>
  <c r="AK421" i="1" s="1"/>
  <c r="AI421" i="1"/>
  <c r="AM421" i="1" s="1"/>
  <c r="AH421" i="1"/>
  <c r="AG421" i="1"/>
  <c r="AF421" i="1"/>
  <c r="AE421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S417" i="1"/>
  <c r="AR417" i="1"/>
  <c r="AQ417" i="1"/>
  <c r="AP417" i="1"/>
  <c r="AO417" i="1"/>
  <c r="AN417" i="1"/>
  <c r="AM417" i="1"/>
  <c r="AL417" i="1"/>
  <c r="AJ417" i="1"/>
  <c r="AK417" i="1" s="1"/>
  <c r="AI417" i="1"/>
  <c r="AH417" i="1"/>
  <c r="AG417" i="1"/>
  <c r="AF417" i="1"/>
  <c r="AE417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S415" i="1"/>
  <c r="AR415" i="1"/>
  <c r="AQ415" i="1"/>
  <c r="AP415" i="1"/>
  <c r="AO415" i="1"/>
  <c r="AN415" i="1"/>
  <c r="AJ415" i="1"/>
  <c r="AL415" i="1" s="1"/>
  <c r="AI415" i="1"/>
  <c r="AM415" i="1" s="1"/>
  <c r="AH415" i="1"/>
  <c r="AG415" i="1"/>
  <c r="AF415" i="1"/>
  <c r="AE415" i="1"/>
  <c r="AS414" i="1"/>
  <c r="AR414" i="1"/>
  <c r="AQ414" i="1"/>
  <c r="AP414" i="1"/>
  <c r="AO414" i="1"/>
  <c r="AN414" i="1"/>
  <c r="AJ414" i="1"/>
  <c r="AL414" i="1" s="1"/>
  <c r="AI414" i="1"/>
  <c r="AM414" i="1" s="1"/>
  <c r="AH414" i="1"/>
  <c r="AG414" i="1"/>
  <c r="AF414" i="1"/>
  <c r="AE414" i="1"/>
  <c r="AS413" i="1"/>
  <c r="AR413" i="1"/>
  <c r="AQ413" i="1"/>
  <c r="AP413" i="1"/>
  <c r="AO413" i="1"/>
  <c r="AN413" i="1"/>
  <c r="AJ413" i="1"/>
  <c r="AI413" i="1"/>
  <c r="AM413" i="1" s="1"/>
  <c r="AH413" i="1"/>
  <c r="AG413" i="1"/>
  <c r="AF413" i="1"/>
  <c r="AE413" i="1"/>
  <c r="AS412" i="1"/>
  <c r="AR412" i="1"/>
  <c r="AQ412" i="1"/>
  <c r="AP412" i="1"/>
  <c r="AO412" i="1"/>
  <c r="AN412" i="1"/>
  <c r="AJ412" i="1"/>
  <c r="AL412" i="1" s="1"/>
  <c r="AI412" i="1"/>
  <c r="AM412" i="1" s="1"/>
  <c r="AH412" i="1"/>
  <c r="AG412" i="1"/>
  <c r="AF412" i="1"/>
  <c r="AE412" i="1"/>
  <c r="AS411" i="1"/>
  <c r="AR411" i="1"/>
  <c r="AQ411" i="1"/>
  <c r="AP411" i="1"/>
  <c r="AO411" i="1"/>
  <c r="AN411" i="1"/>
  <c r="AJ411" i="1"/>
  <c r="AL411" i="1" s="1"/>
  <c r="AI411" i="1"/>
  <c r="AM411" i="1" s="1"/>
  <c r="AH411" i="1"/>
  <c r="AG411" i="1"/>
  <c r="AF411" i="1"/>
  <c r="AE411" i="1"/>
  <c r="AS410" i="1"/>
  <c r="AR410" i="1"/>
  <c r="AQ410" i="1"/>
  <c r="AP410" i="1"/>
  <c r="AO410" i="1"/>
  <c r="AN410" i="1"/>
  <c r="AJ410" i="1"/>
  <c r="AI410" i="1"/>
  <c r="AM410" i="1" s="1"/>
  <c r="AH410" i="1"/>
  <c r="AG410" i="1"/>
  <c r="AF410" i="1"/>
  <c r="AE410" i="1"/>
  <c r="AS409" i="1"/>
  <c r="AR409" i="1"/>
  <c r="AQ409" i="1"/>
  <c r="AP409" i="1"/>
  <c r="AO409" i="1"/>
  <c r="AN409" i="1"/>
  <c r="AJ409" i="1"/>
  <c r="AL409" i="1" s="1"/>
  <c r="AI409" i="1"/>
  <c r="AK409" i="1" s="1"/>
  <c r="AH409" i="1"/>
  <c r="AG409" i="1"/>
  <c r="AF409" i="1"/>
  <c r="AE409" i="1"/>
  <c r="AS408" i="1"/>
  <c r="AR408" i="1"/>
  <c r="AQ408" i="1"/>
  <c r="AP408" i="1"/>
  <c r="AO408" i="1"/>
  <c r="AN408" i="1"/>
  <c r="AL408" i="1"/>
  <c r="AJ408" i="1"/>
  <c r="AK408" i="1" s="1"/>
  <c r="AI408" i="1"/>
  <c r="AM408" i="1" s="1"/>
  <c r="AH408" i="1"/>
  <c r="AG408" i="1"/>
  <c r="AF408" i="1"/>
  <c r="AE408" i="1"/>
  <c r="AS407" i="1"/>
  <c r="AR407" i="1"/>
  <c r="AQ407" i="1"/>
  <c r="AP407" i="1"/>
  <c r="AO407" i="1"/>
  <c r="AN407" i="1"/>
  <c r="AK407" i="1"/>
  <c r="AJ407" i="1"/>
  <c r="AL407" i="1" s="1"/>
  <c r="AI407" i="1"/>
  <c r="AM407" i="1" s="1"/>
  <c r="AH407" i="1"/>
  <c r="AG407" i="1"/>
  <c r="AF407" i="1"/>
  <c r="AE407" i="1"/>
  <c r="AS406" i="1"/>
  <c r="AR406" i="1"/>
  <c r="AQ406" i="1"/>
  <c r="AP406" i="1"/>
  <c r="AO406" i="1"/>
  <c r="AN406" i="1"/>
  <c r="AM406" i="1"/>
  <c r="AJ406" i="1"/>
  <c r="AI406" i="1"/>
  <c r="AH406" i="1"/>
  <c r="AG406" i="1"/>
  <c r="AF406" i="1"/>
  <c r="AE406" i="1"/>
  <c r="AS405" i="1"/>
  <c r="AR405" i="1"/>
  <c r="AQ405" i="1"/>
  <c r="AP405" i="1"/>
  <c r="AO405" i="1"/>
  <c r="AN405" i="1"/>
  <c r="AL405" i="1"/>
  <c r="AJ405" i="1"/>
  <c r="AK405" i="1" s="1"/>
  <c r="AI405" i="1"/>
  <c r="AM405" i="1" s="1"/>
  <c r="AH405" i="1"/>
  <c r="AG405" i="1"/>
  <c r="AF405" i="1"/>
  <c r="AE405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S401" i="1"/>
  <c r="AR401" i="1"/>
  <c r="AQ401" i="1"/>
  <c r="AP401" i="1"/>
  <c r="AO401" i="1"/>
  <c r="AN401" i="1"/>
  <c r="AM401" i="1"/>
  <c r="AJ401" i="1"/>
  <c r="AK401" i="1" s="1"/>
  <c r="AI401" i="1"/>
  <c r="AH401" i="1"/>
  <c r="AG401" i="1"/>
  <c r="AF401" i="1"/>
  <c r="AE401" i="1"/>
  <c r="AS400" i="1"/>
  <c r="AR400" i="1"/>
  <c r="AQ400" i="1"/>
  <c r="AP400" i="1"/>
  <c r="AO400" i="1"/>
  <c r="AN400" i="1"/>
  <c r="AJ400" i="1"/>
  <c r="AL400" i="1" s="1"/>
  <c r="AI400" i="1"/>
  <c r="AM400" i="1" s="1"/>
  <c r="AH400" i="1"/>
  <c r="AG400" i="1"/>
  <c r="AF400" i="1"/>
  <c r="AE400" i="1"/>
  <c r="AS399" i="1"/>
  <c r="AR399" i="1"/>
  <c r="AQ399" i="1"/>
  <c r="AP399" i="1"/>
  <c r="AO399" i="1"/>
  <c r="AN399" i="1"/>
  <c r="AJ399" i="1"/>
  <c r="AL399" i="1" s="1"/>
  <c r="AI399" i="1"/>
  <c r="AM399" i="1" s="1"/>
  <c r="AH399" i="1"/>
  <c r="AG399" i="1"/>
  <c r="AF399" i="1"/>
  <c r="AE399" i="1"/>
  <c r="AS398" i="1"/>
  <c r="AR398" i="1"/>
  <c r="AQ398" i="1"/>
  <c r="AP398" i="1"/>
  <c r="AO398" i="1"/>
  <c r="AN398" i="1"/>
  <c r="AJ398" i="1"/>
  <c r="AI398" i="1"/>
  <c r="AM398" i="1" s="1"/>
  <c r="AH398" i="1"/>
  <c r="AG398" i="1"/>
  <c r="AF398" i="1"/>
  <c r="AE398" i="1"/>
  <c r="AS397" i="1"/>
  <c r="AR397" i="1"/>
  <c r="AQ397" i="1"/>
  <c r="AP397" i="1"/>
  <c r="AO397" i="1"/>
  <c r="AN397" i="1"/>
  <c r="AJ397" i="1"/>
  <c r="AI397" i="1"/>
  <c r="AM397" i="1" s="1"/>
  <c r="AH397" i="1"/>
  <c r="AG397" i="1"/>
  <c r="AF397" i="1"/>
  <c r="AE397" i="1"/>
  <c r="AS396" i="1"/>
  <c r="AR396" i="1"/>
  <c r="AQ396" i="1"/>
  <c r="AP396" i="1"/>
  <c r="AO396" i="1"/>
  <c r="AN396" i="1"/>
  <c r="AJ396" i="1"/>
  <c r="AL396" i="1" s="1"/>
  <c r="AI396" i="1"/>
  <c r="AM396" i="1" s="1"/>
  <c r="AH396" i="1"/>
  <c r="AG396" i="1"/>
  <c r="AF396" i="1"/>
  <c r="AE396" i="1"/>
  <c r="AS395" i="1"/>
  <c r="AR395" i="1"/>
  <c r="AQ395" i="1"/>
  <c r="AP395" i="1"/>
  <c r="AO395" i="1"/>
  <c r="AN395" i="1"/>
  <c r="AJ395" i="1"/>
  <c r="AI395" i="1"/>
  <c r="AM395" i="1" s="1"/>
  <c r="AH395" i="1"/>
  <c r="AG395" i="1"/>
  <c r="AF395" i="1"/>
  <c r="AE395" i="1"/>
  <c r="AS394" i="1"/>
  <c r="AR394" i="1"/>
  <c r="AQ394" i="1"/>
  <c r="AP394" i="1"/>
  <c r="AO394" i="1"/>
  <c r="AN394" i="1"/>
  <c r="AJ394" i="1"/>
  <c r="AI394" i="1"/>
  <c r="AM394" i="1" s="1"/>
  <c r="AH394" i="1"/>
  <c r="AG394" i="1"/>
  <c r="AF394" i="1"/>
  <c r="AE394" i="1"/>
  <c r="AS393" i="1"/>
  <c r="AR393" i="1"/>
  <c r="AQ393" i="1"/>
  <c r="AP393" i="1"/>
  <c r="AO393" i="1"/>
  <c r="AN393" i="1"/>
  <c r="AM393" i="1"/>
  <c r="AJ393" i="1"/>
  <c r="AL393" i="1" s="1"/>
  <c r="AI393" i="1"/>
  <c r="AK393" i="1" s="1"/>
  <c r="AH393" i="1"/>
  <c r="AG393" i="1"/>
  <c r="AF393" i="1"/>
  <c r="AE393" i="1"/>
  <c r="AS392" i="1"/>
  <c r="AR392" i="1"/>
  <c r="AQ392" i="1"/>
  <c r="AP392" i="1"/>
  <c r="AO392" i="1"/>
  <c r="AN392" i="1"/>
  <c r="AL392" i="1"/>
  <c r="AJ392" i="1"/>
  <c r="AK392" i="1" s="1"/>
  <c r="AI392" i="1"/>
  <c r="AM392" i="1" s="1"/>
  <c r="AH392" i="1"/>
  <c r="AG392" i="1"/>
  <c r="AF392" i="1"/>
  <c r="AE392" i="1"/>
  <c r="AS391" i="1"/>
  <c r="AR391" i="1"/>
  <c r="AQ391" i="1"/>
  <c r="AP391" i="1"/>
  <c r="AO391" i="1"/>
  <c r="AN391" i="1"/>
  <c r="AK391" i="1"/>
  <c r="AJ391" i="1"/>
  <c r="AL391" i="1" s="1"/>
  <c r="AI391" i="1"/>
  <c r="AM391" i="1" s="1"/>
  <c r="AH391" i="1"/>
  <c r="AG391" i="1"/>
  <c r="AF391" i="1"/>
  <c r="AE391" i="1"/>
  <c r="AS390" i="1"/>
  <c r="AR390" i="1"/>
  <c r="AQ390" i="1"/>
  <c r="AP390" i="1"/>
  <c r="AO390" i="1"/>
  <c r="AN390" i="1"/>
  <c r="AM390" i="1"/>
  <c r="AJ390" i="1"/>
  <c r="AI390" i="1"/>
  <c r="AH390" i="1"/>
  <c r="AG390" i="1"/>
  <c r="AF390" i="1"/>
  <c r="AE390" i="1"/>
  <c r="AS389" i="1"/>
  <c r="AR389" i="1"/>
  <c r="AQ389" i="1"/>
  <c r="AP389" i="1"/>
  <c r="AO389" i="1"/>
  <c r="AN389" i="1"/>
  <c r="AM389" i="1"/>
  <c r="AL389" i="1"/>
  <c r="AJ389" i="1"/>
  <c r="AI389" i="1"/>
  <c r="AH389" i="1"/>
  <c r="AG389" i="1"/>
  <c r="AF389" i="1"/>
  <c r="AE389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S387" i="1"/>
  <c r="AR387" i="1"/>
  <c r="AQ387" i="1"/>
  <c r="AP387" i="1"/>
  <c r="AO387" i="1"/>
  <c r="AN387" i="1"/>
  <c r="AM387" i="1"/>
  <c r="AJ387" i="1"/>
  <c r="AI387" i="1"/>
  <c r="AH387" i="1"/>
  <c r="AG387" i="1"/>
  <c r="AF387" i="1"/>
  <c r="AE387" i="1"/>
  <c r="AS386" i="1"/>
  <c r="AR386" i="1"/>
  <c r="AQ386" i="1"/>
  <c r="AP386" i="1"/>
  <c r="AO386" i="1"/>
  <c r="AN386" i="1"/>
  <c r="AL386" i="1"/>
  <c r="AJ386" i="1"/>
  <c r="AI386" i="1"/>
  <c r="AH386" i="1"/>
  <c r="AG386" i="1"/>
  <c r="AF386" i="1"/>
  <c r="AE386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S384" i="1"/>
  <c r="AR384" i="1"/>
  <c r="AQ384" i="1"/>
  <c r="AP384" i="1"/>
  <c r="AO384" i="1"/>
  <c r="AN384" i="1"/>
  <c r="AM384" i="1"/>
  <c r="AJ384" i="1"/>
  <c r="AK384" i="1" s="1"/>
  <c r="AI384" i="1"/>
  <c r="AH384" i="1"/>
  <c r="AG384" i="1"/>
  <c r="AF384" i="1"/>
  <c r="AE384" i="1"/>
  <c r="AS383" i="1"/>
  <c r="AR383" i="1"/>
  <c r="AQ383" i="1"/>
  <c r="AP383" i="1"/>
  <c r="AO383" i="1"/>
  <c r="AN383" i="1"/>
  <c r="AJ383" i="1"/>
  <c r="AL383" i="1" s="1"/>
  <c r="AI383" i="1"/>
  <c r="AM383" i="1" s="1"/>
  <c r="AH383" i="1"/>
  <c r="AG383" i="1"/>
  <c r="AF383" i="1"/>
  <c r="AE383" i="1"/>
  <c r="AS382" i="1"/>
  <c r="AR382" i="1"/>
  <c r="AQ382" i="1"/>
  <c r="AP382" i="1"/>
  <c r="AO382" i="1"/>
  <c r="AN382" i="1"/>
  <c r="AJ382" i="1"/>
  <c r="AL382" i="1" s="1"/>
  <c r="AI382" i="1"/>
  <c r="AM382" i="1" s="1"/>
  <c r="AH382" i="1"/>
  <c r="AG382" i="1"/>
  <c r="AF382" i="1"/>
  <c r="AE382" i="1"/>
  <c r="AS381" i="1"/>
  <c r="AR381" i="1"/>
  <c r="AQ381" i="1"/>
  <c r="AP381" i="1"/>
  <c r="AO381" i="1"/>
  <c r="AN381" i="1"/>
  <c r="AM381" i="1"/>
  <c r="AJ381" i="1"/>
  <c r="AL381" i="1" s="1"/>
  <c r="AI381" i="1"/>
  <c r="AH381" i="1"/>
  <c r="AG381" i="1"/>
  <c r="AF381" i="1"/>
  <c r="AE381" i="1"/>
  <c r="AS380" i="1"/>
  <c r="AR380" i="1"/>
  <c r="AQ380" i="1"/>
  <c r="AP380" i="1"/>
  <c r="AO380" i="1"/>
  <c r="AN380" i="1"/>
  <c r="AK380" i="1"/>
  <c r="AJ380" i="1"/>
  <c r="AL380" i="1" s="1"/>
  <c r="AI380" i="1"/>
  <c r="AM380" i="1" s="1"/>
  <c r="AH380" i="1"/>
  <c r="AG380" i="1"/>
  <c r="AF380" i="1"/>
  <c r="AE380" i="1"/>
  <c r="AS379" i="1"/>
  <c r="AR379" i="1"/>
  <c r="AQ379" i="1"/>
  <c r="AP379" i="1"/>
  <c r="AO379" i="1"/>
  <c r="AN379" i="1"/>
  <c r="AK379" i="1"/>
  <c r="AJ379" i="1"/>
  <c r="AL379" i="1" s="1"/>
  <c r="AI379" i="1"/>
  <c r="AM379" i="1" s="1"/>
  <c r="AH379" i="1"/>
  <c r="AG379" i="1"/>
  <c r="AF379" i="1"/>
  <c r="AE379" i="1"/>
  <c r="AS378" i="1"/>
  <c r="AR378" i="1"/>
  <c r="AQ378" i="1"/>
  <c r="AP378" i="1"/>
  <c r="AO378" i="1"/>
  <c r="AN378" i="1"/>
  <c r="AJ378" i="1"/>
  <c r="AI378" i="1"/>
  <c r="AM378" i="1" s="1"/>
  <c r="AH378" i="1"/>
  <c r="AG378" i="1"/>
  <c r="AF378" i="1"/>
  <c r="AE378" i="1"/>
  <c r="AS377" i="1"/>
  <c r="AR377" i="1"/>
  <c r="AQ377" i="1"/>
  <c r="AP377" i="1"/>
  <c r="AO377" i="1"/>
  <c r="AN377" i="1"/>
  <c r="AM377" i="1"/>
  <c r="AJ377" i="1"/>
  <c r="AL377" i="1" s="1"/>
  <c r="AI377" i="1"/>
  <c r="AK377" i="1" s="1"/>
  <c r="AH377" i="1"/>
  <c r="AG377" i="1"/>
  <c r="AF377" i="1"/>
  <c r="AE377" i="1"/>
  <c r="AS376" i="1"/>
  <c r="AR376" i="1"/>
  <c r="AQ376" i="1"/>
  <c r="AP376" i="1"/>
  <c r="AO376" i="1"/>
  <c r="AN376" i="1"/>
  <c r="AL376" i="1"/>
  <c r="AJ376" i="1"/>
  <c r="AK376" i="1" s="1"/>
  <c r="AI376" i="1"/>
  <c r="AM376" i="1" s="1"/>
  <c r="AH376" i="1"/>
  <c r="AG376" i="1"/>
  <c r="AF376" i="1"/>
  <c r="AE376" i="1"/>
  <c r="AS375" i="1"/>
  <c r="AR375" i="1"/>
  <c r="AQ375" i="1"/>
  <c r="AP375" i="1"/>
  <c r="AO375" i="1"/>
  <c r="AN375" i="1"/>
  <c r="AK375" i="1"/>
  <c r="AJ375" i="1"/>
  <c r="AL375" i="1" s="1"/>
  <c r="AI375" i="1"/>
  <c r="AM375" i="1" s="1"/>
  <c r="AH375" i="1"/>
  <c r="AG375" i="1"/>
  <c r="AF375" i="1"/>
  <c r="AE375" i="1"/>
  <c r="AS374" i="1"/>
  <c r="AR374" i="1"/>
  <c r="AQ374" i="1"/>
  <c r="AP374" i="1"/>
  <c r="AO374" i="1"/>
  <c r="AN374" i="1"/>
  <c r="AM374" i="1"/>
  <c r="AJ374" i="1"/>
  <c r="AI374" i="1"/>
  <c r="AH374" i="1"/>
  <c r="AG374" i="1"/>
  <c r="AF374" i="1"/>
  <c r="AE374" i="1"/>
  <c r="AS373" i="1"/>
  <c r="AR373" i="1"/>
  <c r="AQ373" i="1"/>
  <c r="AP373" i="1"/>
  <c r="AO373" i="1"/>
  <c r="AN373" i="1"/>
  <c r="AL373" i="1"/>
  <c r="AJ373" i="1"/>
  <c r="AI373" i="1"/>
  <c r="AM373" i="1" s="1"/>
  <c r="AH373" i="1"/>
  <c r="AG373" i="1"/>
  <c r="AF373" i="1"/>
  <c r="AE373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S371" i="1"/>
  <c r="AR371" i="1"/>
  <c r="AQ371" i="1"/>
  <c r="AP371" i="1"/>
  <c r="AO371" i="1"/>
  <c r="AN371" i="1"/>
  <c r="AM371" i="1"/>
  <c r="AK371" i="1"/>
  <c r="AJ371" i="1"/>
  <c r="AL371" i="1" s="1"/>
  <c r="AI371" i="1"/>
  <c r="AH371" i="1"/>
  <c r="AG371" i="1"/>
  <c r="AF371" i="1"/>
  <c r="AE371" i="1"/>
  <c r="AS370" i="1"/>
  <c r="AR370" i="1"/>
  <c r="AQ370" i="1"/>
  <c r="AP370" i="1"/>
  <c r="AO370" i="1"/>
  <c r="AN370" i="1"/>
  <c r="AM370" i="1"/>
  <c r="AJ370" i="1"/>
  <c r="AI370" i="1"/>
  <c r="AH370" i="1"/>
  <c r="AG370" i="1"/>
  <c r="AF370" i="1"/>
  <c r="AE370" i="1"/>
  <c r="AS369" i="1"/>
  <c r="AR369" i="1"/>
  <c r="AQ369" i="1"/>
  <c r="AP369" i="1"/>
  <c r="AO369" i="1"/>
  <c r="AN369" i="1"/>
  <c r="AL369" i="1"/>
  <c r="AJ369" i="1"/>
  <c r="AI369" i="1"/>
  <c r="AK369" i="1" s="1"/>
  <c r="AH369" i="1"/>
  <c r="AG369" i="1"/>
  <c r="AF369" i="1"/>
  <c r="AE369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S367" i="1"/>
  <c r="AR367" i="1"/>
  <c r="AQ367" i="1"/>
  <c r="AP367" i="1"/>
  <c r="AO367" i="1"/>
  <c r="AN367" i="1"/>
  <c r="AM367" i="1"/>
  <c r="AK367" i="1"/>
  <c r="AJ367" i="1"/>
  <c r="AL367" i="1" s="1"/>
  <c r="AI367" i="1"/>
  <c r="AH367" i="1"/>
  <c r="AG367" i="1"/>
  <c r="AF367" i="1"/>
  <c r="AE367" i="1"/>
  <c r="AS366" i="1"/>
  <c r="AR366" i="1"/>
  <c r="AQ366" i="1"/>
  <c r="AP366" i="1"/>
  <c r="AO366" i="1"/>
  <c r="AN366" i="1"/>
  <c r="AM366" i="1"/>
  <c r="AJ366" i="1"/>
  <c r="AL366" i="1" s="1"/>
  <c r="AI366" i="1"/>
  <c r="AH366" i="1"/>
  <c r="AG366" i="1"/>
  <c r="AF366" i="1"/>
  <c r="AE366" i="1"/>
  <c r="AS365" i="1"/>
  <c r="AR365" i="1"/>
  <c r="AQ365" i="1"/>
  <c r="AP365" i="1"/>
  <c r="AO365" i="1"/>
  <c r="AN365" i="1"/>
  <c r="AM365" i="1"/>
  <c r="AL365" i="1"/>
  <c r="AJ365" i="1"/>
  <c r="AK365" i="1" s="1"/>
  <c r="AI365" i="1"/>
  <c r="AH365" i="1"/>
  <c r="AG365" i="1"/>
  <c r="AF365" i="1"/>
  <c r="AE365" i="1"/>
  <c r="AS364" i="1"/>
  <c r="AR364" i="1"/>
  <c r="AQ364" i="1"/>
  <c r="AP364" i="1"/>
  <c r="AO364" i="1"/>
  <c r="AN364" i="1"/>
  <c r="AJ364" i="1"/>
  <c r="AK364" i="1" s="1"/>
  <c r="AI364" i="1"/>
  <c r="AM364" i="1" s="1"/>
  <c r="AH364" i="1"/>
  <c r="AG364" i="1"/>
  <c r="AF364" i="1"/>
  <c r="AE364" i="1"/>
  <c r="AS363" i="1"/>
  <c r="AR363" i="1"/>
  <c r="AQ363" i="1"/>
  <c r="AP363" i="1"/>
  <c r="AO363" i="1"/>
  <c r="AN363" i="1"/>
  <c r="AJ363" i="1"/>
  <c r="AL363" i="1" s="1"/>
  <c r="AI363" i="1"/>
  <c r="AM363" i="1" s="1"/>
  <c r="AH363" i="1"/>
  <c r="AG363" i="1"/>
  <c r="AF363" i="1"/>
  <c r="AE363" i="1"/>
  <c r="AS362" i="1"/>
  <c r="AR362" i="1"/>
  <c r="AQ362" i="1"/>
  <c r="AP362" i="1"/>
  <c r="AO362" i="1"/>
  <c r="AN362" i="1"/>
  <c r="AJ362" i="1"/>
  <c r="AI362" i="1"/>
  <c r="AM362" i="1" s="1"/>
  <c r="AH362" i="1"/>
  <c r="AG362" i="1"/>
  <c r="AF362" i="1"/>
  <c r="AE362" i="1"/>
  <c r="AS361" i="1"/>
  <c r="AR361" i="1"/>
  <c r="AQ361" i="1"/>
  <c r="AP361" i="1"/>
  <c r="AO361" i="1"/>
  <c r="AN361" i="1"/>
  <c r="AJ361" i="1"/>
  <c r="AL361" i="1" s="1"/>
  <c r="AI361" i="1"/>
  <c r="AH361" i="1"/>
  <c r="AG361" i="1"/>
  <c r="AF361" i="1"/>
  <c r="AE361" i="1"/>
  <c r="AS360" i="1"/>
  <c r="AR360" i="1"/>
  <c r="AQ360" i="1"/>
  <c r="AP360" i="1"/>
  <c r="AO360" i="1"/>
  <c r="AN360" i="1"/>
  <c r="AL360" i="1"/>
  <c r="AJ360" i="1"/>
  <c r="AK360" i="1" s="1"/>
  <c r="AI360" i="1"/>
  <c r="AM360" i="1" s="1"/>
  <c r="AH360" i="1"/>
  <c r="AG360" i="1"/>
  <c r="AF360" i="1"/>
  <c r="AE360" i="1"/>
  <c r="AS359" i="1"/>
  <c r="AR359" i="1"/>
  <c r="AQ359" i="1"/>
  <c r="AP359" i="1"/>
  <c r="AO359" i="1"/>
  <c r="AN359" i="1"/>
  <c r="AK359" i="1"/>
  <c r="AJ359" i="1"/>
  <c r="AL359" i="1" s="1"/>
  <c r="AI359" i="1"/>
  <c r="AM359" i="1" s="1"/>
  <c r="AH359" i="1"/>
  <c r="AG359" i="1"/>
  <c r="AF359" i="1"/>
  <c r="AE359" i="1"/>
  <c r="AS358" i="1"/>
  <c r="AR358" i="1"/>
  <c r="AQ358" i="1"/>
  <c r="AP358" i="1"/>
  <c r="AO358" i="1"/>
  <c r="AN358" i="1"/>
  <c r="AM358" i="1"/>
  <c r="AJ358" i="1"/>
  <c r="AI358" i="1"/>
  <c r="AH358" i="1"/>
  <c r="AG358" i="1"/>
  <c r="AF358" i="1"/>
  <c r="AE358" i="1"/>
  <c r="AS357" i="1"/>
  <c r="AR357" i="1"/>
  <c r="AQ357" i="1"/>
  <c r="AP357" i="1"/>
  <c r="AO357" i="1"/>
  <c r="AN357" i="1"/>
  <c r="AL357" i="1"/>
  <c r="AJ357" i="1"/>
  <c r="AI357" i="1"/>
  <c r="AM357" i="1" s="1"/>
  <c r="AH357" i="1"/>
  <c r="AG357" i="1"/>
  <c r="AF357" i="1"/>
  <c r="AE357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S354" i="1"/>
  <c r="AR354" i="1"/>
  <c r="AQ354" i="1"/>
  <c r="AP354" i="1"/>
  <c r="AO354" i="1"/>
  <c r="AN354" i="1"/>
  <c r="AM354" i="1"/>
  <c r="AK354" i="1"/>
  <c r="AJ354" i="1"/>
  <c r="AL354" i="1" s="1"/>
  <c r="AI354" i="1"/>
  <c r="AH354" i="1"/>
  <c r="AG354" i="1"/>
  <c r="AF354" i="1"/>
  <c r="AE354" i="1"/>
  <c r="AS353" i="1"/>
  <c r="AR353" i="1"/>
  <c r="AQ353" i="1"/>
  <c r="AP353" i="1"/>
  <c r="AO353" i="1"/>
  <c r="AN353" i="1"/>
  <c r="AM353" i="1"/>
  <c r="AJ353" i="1"/>
  <c r="AI353" i="1"/>
  <c r="AH353" i="1"/>
  <c r="AG353" i="1"/>
  <c r="AF353" i="1"/>
  <c r="AE353" i="1"/>
  <c r="AS352" i="1"/>
  <c r="AR352" i="1"/>
  <c r="AQ352" i="1"/>
  <c r="AP352" i="1"/>
  <c r="AO352" i="1"/>
  <c r="AN352" i="1"/>
  <c r="AM352" i="1"/>
  <c r="AL352" i="1"/>
  <c r="AJ352" i="1"/>
  <c r="AI352" i="1"/>
  <c r="AK352" i="1" s="1"/>
  <c r="AH352" i="1"/>
  <c r="AG352" i="1"/>
  <c r="AF352" i="1"/>
  <c r="AE352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S350" i="1"/>
  <c r="AR350" i="1"/>
  <c r="AQ350" i="1"/>
  <c r="AP350" i="1"/>
  <c r="AO350" i="1"/>
  <c r="AN350" i="1"/>
  <c r="AM350" i="1"/>
  <c r="AJ350" i="1"/>
  <c r="AK350" i="1" s="1"/>
  <c r="AI350" i="1"/>
  <c r="AH350" i="1"/>
  <c r="AG350" i="1"/>
  <c r="AF350" i="1"/>
  <c r="AE350" i="1"/>
  <c r="AS349" i="1"/>
  <c r="AR349" i="1"/>
  <c r="AQ349" i="1"/>
  <c r="AP349" i="1"/>
  <c r="AO349" i="1"/>
  <c r="AN349" i="1"/>
  <c r="AJ349" i="1"/>
  <c r="AK349" i="1" s="1"/>
  <c r="AI349" i="1"/>
  <c r="AM349" i="1" s="1"/>
  <c r="AH349" i="1"/>
  <c r="AG349" i="1"/>
  <c r="AF349" i="1"/>
  <c r="AE349" i="1"/>
  <c r="AS348" i="1"/>
  <c r="AR348" i="1"/>
  <c r="AQ348" i="1"/>
  <c r="AP348" i="1"/>
  <c r="AO348" i="1"/>
  <c r="AN348" i="1"/>
  <c r="AJ348" i="1"/>
  <c r="AL348" i="1" s="1"/>
  <c r="AI348" i="1"/>
  <c r="AM348" i="1" s="1"/>
  <c r="AH348" i="1"/>
  <c r="AG348" i="1"/>
  <c r="AF348" i="1"/>
  <c r="AE348" i="1"/>
  <c r="AS347" i="1"/>
  <c r="AR347" i="1"/>
  <c r="AQ347" i="1"/>
  <c r="AP347" i="1"/>
  <c r="AO347" i="1"/>
  <c r="AN347" i="1"/>
  <c r="AJ347" i="1"/>
  <c r="AL347" i="1" s="1"/>
  <c r="AI347" i="1"/>
  <c r="AM347" i="1" s="1"/>
  <c r="AH347" i="1"/>
  <c r="AG347" i="1"/>
  <c r="AF347" i="1"/>
  <c r="AE347" i="1"/>
  <c r="AS346" i="1"/>
  <c r="AR346" i="1"/>
  <c r="AQ346" i="1"/>
  <c r="AP346" i="1"/>
  <c r="AO346" i="1"/>
  <c r="AN346" i="1"/>
  <c r="AJ346" i="1"/>
  <c r="AI346" i="1"/>
  <c r="AM346" i="1" s="1"/>
  <c r="AH346" i="1"/>
  <c r="AG346" i="1"/>
  <c r="AF346" i="1"/>
  <c r="AE346" i="1"/>
  <c r="AS345" i="1"/>
  <c r="AR345" i="1"/>
  <c r="AQ345" i="1"/>
  <c r="AP345" i="1"/>
  <c r="AO345" i="1"/>
  <c r="AN345" i="1"/>
  <c r="AJ345" i="1"/>
  <c r="AL345" i="1" s="1"/>
  <c r="AI345" i="1"/>
  <c r="AK345" i="1" s="1"/>
  <c r="AH345" i="1"/>
  <c r="AG345" i="1"/>
  <c r="AF345" i="1"/>
  <c r="AE345" i="1"/>
  <c r="AS344" i="1"/>
  <c r="AR344" i="1"/>
  <c r="AQ344" i="1"/>
  <c r="AP344" i="1"/>
  <c r="AO344" i="1"/>
  <c r="AN344" i="1"/>
  <c r="AL344" i="1"/>
  <c r="AJ344" i="1"/>
  <c r="AK344" i="1" s="1"/>
  <c r="AI344" i="1"/>
  <c r="AM344" i="1" s="1"/>
  <c r="AH344" i="1"/>
  <c r="AG344" i="1"/>
  <c r="AF344" i="1"/>
  <c r="AE344" i="1"/>
  <c r="AS343" i="1"/>
  <c r="AR343" i="1"/>
  <c r="AQ343" i="1"/>
  <c r="AP343" i="1"/>
  <c r="AO343" i="1"/>
  <c r="AN343" i="1"/>
  <c r="AK343" i="1"/>
  <c r="AJ343" i="1"/>
  <c r="AL343" i="1" s="1"/>
  <c r="AI343" i="1"/>
  <c r="AM343" i="1" s="1"/>
  <c r="AH343" i="1"/>
  <c r="AG343" i="1"/>
  <c r="AF343" i="1"/>
  <c r="AE343" i="1"/>
  <c r="AS342" i="1"/>
  <c r="AR342" i="1"/>
  <c r="AQ342" i="1"/>
  <c r="AP342" i="1"/>
  <c r="AO342" i="1"/>
  <c r="AN342" i="1"/>
  <c r="AM342" i="1"/>
  <c r="AJ342" i="1"/>
  <c r="AI342" i="1"/>
  <c r="AH342" i="1"/>
  <c r="AG342" i="1"/>
  <c r="AF342" i="1"/>
  <c r="AE342" i="1"/>
  <c r="AS341" i="1"/>
  <c r="AR341" i="1"/>
  <c r="AQ341" i="1"/>
  <c r="AP341" i="1"/>
  <c r="AO341" i="1"/>
  <c r="AN341" i="1"/>
  <c r="AL341" i="1"/>
  <c r="AJ341" i="1"/>
  <c r="AK341" i="1" s="1"/>
  <c r="AI341" i="1"/>
  <c r="AM341" i="1" s="1"/>
  <c r="AH341" i="1"/>
  <c r="AG341" i="1"/>
  <c r="AF341" i="1"/>
  <c r="AE341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S339" i="1"/>
  <c r="AR339" i="1"/>
  <c r="AQ339" i="1"/>
  <c r="AP339" i="1"/>
  <c r="AO339" i="1"/>
  <c r="AN339" i="1"/>
  <c r="AM339" i="1"/>
  <c r="AL339" i="1"/>
  <c r="AJ339" i="1"/>
  <c r="AK339" i="1" s="1"/>
  <c r="AI339" i="1"/>
  <c r="AH339" i="1"/>
  <c r="AG339" i="1"/>
  <c r="AF339" i="1"/>
  <c r="AE339" i="1"/>
  <c r="AS338" i="1"/>
  <c r="AR338" i="1"/>
  <c r="AQ338" i="1"/>
  <c r="AP338" i="1"/>
  <c r="AO338" i="1"/>
  <c r="AN338" i="1"/>
  <c r="AL338" i="1"/>
  <c r="AK338" i="1"/>
  <c r="AJ338" i="1"/>
  <c r="AI338" i="1"/>
  <c r="AM338" i="1" s="1"/>
  <c r="AH338" i="1"/>
  <c r="AG338" i="1"/>
  <c r="AF338" i="1"/>
  <c r="AE338" i="1"/>
  <c r="AS337" i="1"/>
  <c r="AR337" i="1"/>
  <c r="AQ337" i="1"/>
  <c r="AP337" i="1"/>
  <c r="AO337" i="1"/>
  <c r="AN337" i="1"/>
  <c r="AM337" i="1"/>
  <c r="AK337" i="1"/>
  <c r="AJ337" i="1"/>
  <c r="AL337" i="1" s="1"/>
  <c r="AI337" i="1"/>
  <c r="AH337" i="1"/>
  <c r="AG337" i="1"/>
  <c r="AF337" i="1"/>
  <c r="AE337" i="1"/>
  <c r="AS336" i="1"/>
  <c r="AR336" i="1"/>
  <c r="AQ336" i="1"/>
  <c r="AP336" i="1"/>
  <c r="AO336" i="1"/>
  <c r="AN336" i="1"/>
  <c r="AM336" i="1"/>
  <c r="AJ336" i="1"/>
  <c r="AK336" i="1" s="1"/>
  <c r="AI336" i="1"/>
  <c r="AH336" i="1"/>
  <c r="AG336" i="1"/>
  <c r="AF336" i="1"/>
  <c r="AE336" i="1"/>
  <c r="AS335" i="1"/>
  <c r="AR335" i="1"/>
  <c r="AQ335" i="1"/>
  <c r="AP335" i="1"/>
  <c r="AO335" i="1"/>
  <c r="AN335" i="1"/>
  <c r="AL335" i="1"/>
  <c r="AJ335" i="1"/>
  <c r="AI335" i="1"/>
  <c r="AH335" i="1"/>
  <c r="AG335" i="1"/>
  <c r="AF335" i="1"/>
  <c r="AE335" i="1"/>
  <c r="AS334" i="1"/>
  <c r="AR334" i="1"/>
  <c r="AQ334" i="1"/>
  <c r="AP334" i="1"/>
  <c r="AO334" i="1"/>
  <c r="AN334" i="1"/>
  <c r="AM334" i="1"/>
  <c r="AJ334" i="1"/>
  <c r="AK334" i="1" s="1"/>
  <c r="AI334" i="1"/>
  <c r="AH334" i="1"/>
  <c r="AG334" i="1"/>
  <c r="AF334" i="1"/>
  <c r="AE334" i="1"/>
  <c r="AS333" i="1"/>
  <c r="AR333" i="1"/>
  <c r="AQ333" i="1"/>
  <c r="AP333" i="1"/>
  <c r="AO333" i="1"/>
  <c r="AN333" i="1"/>
  <c r="AJ333" i="1"/>
  <c r="AL333" i="1" s="1"/>
  <c r="AI333" i="1"/>
  <c r="AM333" i="1" s="1"/>
  <c r="AH333" i="1"/>
  <c r="AG333" i="1"/>
  <c r="AF333" i="1"/>
  <c r="AE333" i="1"/>
  <c r="AS332" i="1"/>
  <c r="AR332" i="1"/>
  <c r="AQ332" i="1"/>
  <c r="AP332" i="1"/>
  <c r="AO332" i="1"/>
  <c r="AN332" i="1"/>
  <c r="AJ332" i="1"/>
  <c r="AL332" i="1" s="1"/>
  <c r="AI332" i="1"/>
  <c r="AM332" i="1" s="1"/>
  <c r="AH332" i="1"/>
  <c r="AG332" i="1"/>
  <c r="AF332" i="1"/>
  <c r="AE332" i="1"/>
  <c r="AS331" i="1"/>
  <c r="AR331" i="1"/>
  <c r="AQ331" i="1"/>
  <c r="AP331" i="1"/>
  <c r="AO331" i="1"/>
  <c r="AN331" i="1"/>
  <c r="AJ331" i="1"/>
  <c r="AL331" i="1" s="1"/>
  <c r="AI331" i="1"/>
  <c r="AM331" i="1" s="1"/>
  <c r="AH331" i="1"/>
  <c r="AG331" i="1"/>
  <c r="AF331" i="1"/>
  <c r="AE331" i="1"/>
  <c r="AS330" i="1"/>
  <c r="AR330" i="1"/>
  <c r="AQ330" i="1"/>
  <c r="AP330" i="1"/>
  <c r="AO330" i="1"/>
  <c r="AN330" i="1"/>
  <c r="AJ330" i="1"/>
  <c r="AI330" i="1"/>
  <c r="AM330" i="1" s="1"/>
  <c r="AH330" i="1"/>
  <c r="AG330" i="1"/>
  <c r="AF330" i="1"/>
  <c r="AE330" i="1"/>
  <c r="AS329" i="1"/>
  <c r="AR329" i="1"/>
  <c r="AQ329" i="1"/>
  <c r="AP329" i="1"/>
  <c r="AO329" i="1"/>
  <c r="AN329" i="1"/>
  <c r="AM329" i="1"/>
  <c r="AJ329" i="1"/>
  <c r="AL329" i="1" s="1"/>
  <c r="AI329" i="1"/>
  <c r="AK329" i="1" s="1"/>
  <c r="AH329" i="1"/>
  <c r="AG329" i="1"/>
  <c r="AF329" i="1"/>
  <c r="AE329" i="1"/>
  <c r="AS328" i="1"/>
  <c r="AR328" i="1"/>
  <c r="AQ328" i="1"/>
  <c r="AP328" i="1"/>
  <c r="AO328" i="1"/>
  <c r="AN328" i="1"/>
  <c r="AL328" i="1"/>
  <c r="AJ328" i="1"/>
  <c r="AK328" i="1" s="1"/>
  <c r="AI328" i="1"/>
  <c r="AM328" i="1" s="1"/>
  <c r="AH328" i="1"/>
  <c r="AG328" i="1"/>
  <c r="AF328" i="1"/>
  <c r="AE328" i="1"/>
  <c r="AS327" i="1"/>
  <c r="AR327" i="1"/>
  <c r="AQ327" i="1"/>
  <c r="AP327" i="1"/>
  <c r="AO327" i="1"/>
  <c r="AN327" i="1"/>
  <c r="AK327" i="1"/>
  <c r="AJ327" i="1"/>
  <c r="AL327" i="1" s="1"/>
  <c r="AI327" i="1"/>
  <c r="AM327" i="1" s="1"/>
  <c r="AH327" i="1"/>
  <c r="AG327" i="1"/>
  <c r="AF327" i="1"/>
  <c r="AE327" i="1"/>
  <c r="AS326" i="1"/>
  <c r="AR326" i="1"/>
  <c r="AQ326" i="1"/>
  <c r="AP326" i="1"/>
  <c r="AO326" i="1"/>
  <c r="AN326" i="1"/>
  <c r="AM326" i="1"/>
  <c r="AJ326" i="1"/>
  <c r="AI326" i="1"/>
  <c r="AH326" i="1"/>
  <c r="AG326" i="1"/>
  <c r="AF326" i="1"/>
  <c r="AE326" i="1"/>
  <c r="AS325" i="1"/>
  <c r="AR325" i="1"/>
  <c r="AQ325" i="1"/>
  <c r="AP325" i="1"/>
  <c r="AO325" i="1"/>
  <c r="AN325" i="1"/>
  <c r="AM325" i="1"/>
  <c r="AL325" i="1"/>
  <c r="AJ325" i="1"/>
  <c r="AI325" i="1"/>
  <c r="AH325" i="1"/>
  <c r="AG325" i="1"/>
  <c r="AF325" i="1"/>
  <c r="AE325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S323" i="1"/>
  <c r="AR323" i="1"/>
  <c r="AQ323" i="1"/>
  <c r="AP323" i="1"/>
  <c r="AO323" i="1"/>
  <c r="AN323" i="1"/>
  <c r="AM323" i="1"/>
  <c r="AJ323" i="1"/>
  <c r="AI323" i="1"/>
  <c r="AH323" i="1"/>
  <c r="AG323" i="1"/>
  <c r="AF323" i="1"/>
  <c r="AE323" i="1"/>
  <c r="AS322" i="1"/>
  <c r="AR322" i="1"/>
  <c r="AQ322" i="1"/>
  <c r="AP322" i="1"/>
  <c r="AO322" i="1"/>
  <c r="AN322" i="1"/>
  <c r="AL322" i="1"/>
  <c r="AJ322" i="1"/>
  <c r="AI322" i="1"/>
  <c r="AM322" i="1" s="1"/>
  <c r="AH322" i="1"/>
  <c r="AG322" i="1"/>
  <c r="AF322" i="1"/>
  <c r="AE322" i="1"/>
  <c r="AS321" i="1"/>
  <c r="AR321" i="1"/>
  <c r="AQ321" i="1"/>
  <c r="AP321" i="1"/>
  <c r="AO321" i="1"/>
  <c r="AN321" i="1"/>
  <c r="AL321" i="1"/>
  <c r="AK321" i="1"/>
  <c r="AJ321" i="1"/>
  <c r="AI321" i="1"/>
  <c r="AM321" i="1" s="1"/>
  <c r="AH321" i="1"/>
  <c r="AG321" i="1"/>
  <c r="AF321" i="1"/>
  <c r="AE321" i="1"/>
  <c r="AS320" i="1"/>
  <c r="AR320" i="1"/>
  <c r="AQ320" i="1"/>
  <c r="AP320" i="1"/>
  <c r="AO320" i="1"/>
  <c r="AN320" i="1"/>
  <c r="AM320" i="1"/>
  <c r="AK320" i="1"/>
  <c r="AJ320" i="1"/>
  <c r="AL320" i="1" s="1"/>
  <c r="AI320" i="1"/>
  <c r="AH320" i="1"/>
  <c r="AG320" i="1"/>
  <c r="AF320" i="1"/>
  <c r="AE320" i="1"/>
  <c r="AS319" i="1"/>
  <c r="AR319" i="1"/>
  <c r="AQ319" i="1"/>
  <c r="AP319" i="1"/>
  <c r="AO319" i="1"/>
  <c r="AN319" i="1"/>
  <c r="AM319" i="1"/>
  <c r="AL319" i="1"/>
  <c r="AJ319" i="1"/>
  <c r="AK319" i="1" s="1"/>
  <c r="AI319" i="1"/>
  <c r="AH319" i="1"/>
  <c r="AG319" i="1"/>
  <c r="AF319" i="1"/>
  <c r="AE319" i="1"/>
  <c r="AS318" i="1"/>
  <c r="AR318" i="1"/>
  <c r="AQ318" i="1"/>
  <c r="AP318" i="1"/>
  <c r="AO318" i="1"/>
  <c r="AN318" i="1"/>
  <c r="AL318" i="1"/>
  <c r="AK318" i="1"/>
  <c r="AJ318" i="1"/>
  <c r="AI318" i="1"/>
  <c r="AM318" i="1" s="1"/>
  <c r="AH318" i="1"/>
  <c r="AG318" i="1"/>
  <c r="AF318" i="1"/>
  <c r="AE318" i="1"/>
  <c r="AS317" i="1"/>
  <c r="AR317" i="1"/>
  <c r="AQ317" i="1"/>
  <c r="AP317" i="1"/>
  <c r="AO317" i="1"/>
  <c r="AN317" i="1"/>
  <c r="AM317" i="1"/>
  <c r="AJ317" i="1"/>
  <c r="AL317" i="1" s="1"/>
  <c r="AI317" i="1"/>
  <c r="AH317" i="1"/>
  <c r="AG317" i="1"/>
  <c r="AF317" i="1"/>
  <c r="AE317" i="1"/>
  <c r="AS316" i="1"/>
  <c r="AR316" i="1"/>
  <c r="AQ316" i="1"/>
  <c r="AP316" i="1"/>
  <c r="AO316" i="1"/>
  <c r="AN316" i="1"/>
  <c r="AL316" i="1"/>
  <c r="AK316" i="1"/>
  <c r="AJ316" i="1"/>
  <c r="AI316" i="1"/>
  <c r="AM316" i="1" s="1"/>
  <c r="AH316" i="1"/>
  <c r="AG316" i="1"/>
  <c r="AF316" i="1"/>
  <c r="AE316" i="1"/>
  <c r="AS315" i="1"/>
  <c r="AR315" i="1"/>
  <c r="AQ315" i="1"/>
  <c r="AP315" i="1"/>
  <c r="AO315" i="1"/>
  <c r="AN315" i="1"/>
  <c r="AJ315" i="1"/>
  <c r="AL315" i="1" s="1"/>
  <c r="AI315" i="1"/>
  <c r="AM315" i="1" s="1"/>
  <c r="AH315" i="1"/>
  <c r="AG315" i="1"/>
  <c r="AF315" i="1"/>
  <c r="AE315" i="1"/>
  <c r="AS314" i="1"/>
  <c r="AR314" i="1"/>
  <c r="AQ314" i="1"/>
  <c r="AP314" i="1"/>
  <c r="AO314" i="1"/>
  <c r="AN314" i="1"/>
  <c r="AJ314" i="1"/>
  <c r="AK314" i="1" s="1"/>
  <c r="AI314" i="1"/>
  <c r="AM314" i="1" s="1"/>
  <c r="AH314" i="1"/>
  <c r="AG314" i="1"/>
  <c r="AF314" i="1"/>
  <c r="AE314" i="1"/>
  <c r="AS313" i="1"/>
  <c r="AR313" i="1"/>
  <c r="AQ313" i="1"/>
  <c r="AP313" i="1"/>
  <c r="AO313" i="1"/>
  <c r="AN313" i="1"/>
  <c r="AJ313" i="1"/>
  <c r="AL313" i="1" s="1"/>
  <c r="AI313" i="1"/>
  <c r="AM313" i="1" s="1"/>
  <c r="AH313" i="1"/>
  <c r="AG313" i="1"/>
  <c r="AF313" i="1"/>
  <c r="AE313" i="1"/>
  <c r="AS312" i="1"/>
  <c r="AR312" i="1"/>
  <c r="AQ312" i="1"/>
  <c r="AP312" i="1"/>
  <c r="AO312" i="1"/>
  <c r="AN312" i="1"/>
  <c r="AJ312" i="1"/>
  <c r="AL312" i="1" s="1"/>
  <c r="AI312" i="1"/>
  <c r="AM312" i="1" s="1"/>
  <c r="AH312" i="1"/>
  <c r="AG312" i="1"/>
  <c r="AF312" i="1"/>
  <c r="AE312" i="1"/>
  <c r="AS311" i="1"/>
  <c r="AR311" i="1"/>
  <c r="AQ311" i="1"/>
  <c r="AP311" i="1"/>
  <c r="AO311" i="1"/>
  <c r="AN311" i="1"/>
  <c r="AL311" i="1"/>
  <c r="AJ311" i="1"/>
  <c r="AI311" i="1"/>
  <c r="AM311" i="1" s="1"/>
  <c r="AH311" i="1"/>
  <c r="AG311" i="1"/>
  <c r="AF311" i="1"/>
  <c r="AE311" i="1"/>
  <c r="AS310" i="1"/>
  <c r="AR310" i="1"/>
  <c r="AQ310" i="1"/>
  <c r="AP310" i="1"/>
  <c r="AO310" i="1"/>
  <c r="AN310" i="1"/>
  <c r="AK310" i="1"/>
  <c r="AJ310" i="1"/>
  <c r="AL310" i="1" s="1"/>
  <c r="AI310" i="1"/>
  <c r="AM310" i="1" s="1"/>
  <c r="AH310" i="1"/>
  <c r="AG310" i="1"/>
  <c r="AF310" i="1"/>
  <c r="AE310" i="1"/>
  <c r="AS309" i="1"/>
  <c r="AR309" i="1"/>
  <c r="AQ309" i="1"/>
  <c r="AP309" i="1"/>
  <c r="AO309" i="1"/>
  <c r="AN309" i="1"/>
  <c r="AM309" i="1"/>
  <c r="AL309" i="1"/>
  <c r="AJ309" i="1"/>
  <c r="AI309" i="1"/>
  <c r="AH309" i="1"/>
  <c r="AG309" i="1"/>
  <c r="AF309" i="1"/>
  <c r="AE309" i="1"/>
  <c r="AS308" i="1"/>
  <c r="AR308" i="1"/>
  <c r="AQ308" i="1"/>
  <c r="AP308" i="1"/>
  <c r="AO308" i="1"/>
  <c r="AN308" i="1"/>
  <c r="AM308" i="1"/>
  <c r="AJ308" i="1"/>
  <c r="AL308" i="1" s="1"/>
  <c r="AI308" i="1"/>
  <c r="AH308" i="1"/>
  <c r="AG308" i="1"/>
  <c r="AF308" i="1"/>
  <c r="AE308" i="1"/>
  <c r="AS307" i="1"/>
  <c r="AR307" i="1"/>
  <c r="AQ307" i="1"/>
  <c r="AP307" i="1"/>
  <c r="AO307" i="1"/>
  <c r="AN307" i="1"/>
  <c r="AJ307" i="1"/>
  <c r="AL307" i="1" s="1"/>
  <c r="AI307" i="1"/>
  <c r="AM307" i="1" s="1"/>
  <c r="AH307" i="1"/>
  <c r="AG307" i="1"/>
  <c r="AF307" i="1"/>
  <c r="AE307" i="1"/>
  <c r="AS306" i="1"/>
  <c r="AR306" i="1"/>
  <c r="AQ306" i="1"/>
  <c r="AP306" i="1"/>
  <c r="AO306" i="1"/>
  <c r="AN306" i="1"/>
  <c r="AJ306" i="1"/>
  <c r="AL306" i="1" s="1"/>
  <c r="AI306" i="1"/>
  <c r="AM306" i="1" s="1"/>
  <c r="AH306" i="1"/>
  <c r="AG306" i="1"/>
  <c r="AF306" i="1"/>
  <c r="AE306" i="1"/>
  <c r="AS305" i="1"/>
  <c r="AR305" i="1"/>
  <c r="AQ305" i="1"/>
  <c r="AP305" i="1"/>
  <c r="AO305" i="1"/>
  <c r="AN305" i="1"/>
  <c r="AJ305" i="1"/>
  <c r="AK305" i="1" s="1"/>
  <c r="AI305" i="1"/>
  <c r="AM305" i="1" s="1"/>
  <c r="AH305" i="1"/>
  <c r="AG305" i="1"/>
  <c r="AF305" i="1"/>
  <c r="AE305" i="1"/>
  <c r="AS304" i="1"/>
  <c r="AR304" i="1"/>
  <c r="AQ304" i="1"/>
  <c r="AP304" i="1"/>
  <c r="AO304" i="1"/>
  <c r="AN304" i="1"/>
  <c r="AJ304" i="1"/>
  <c r="AK304" i="1" s="1"/>
  <c r="AI304" i="1"/>
  <c r="AM304" i="1" s="1"/>
  <c r="AH304" i="1"/>
  <c r="AG304" i="1"/>
  <c r="AF304" i="1"/>
  <c r="AE304" i="1"/>
  <c r="AS303" i="1"/>
  <c r="AR303" i="1"/>
  <c r="AQ303" i="1"/>
  <c r="AP303" i="1"/>
  <c r="AO303" i="1"/>
  <c r="AN303" i="1"/>
  <c r="AJ303" i="1"/>
  <c r="AL303" i="1" s="1"/>
  <c r="AI303" i="1"/>
  <c r="AM303" i="1" s="1"/>
  <c r="AH303" i="1"/>
  <c r="AG303" i="1"/>
  <c r="AF303" i="1"/>
  <c r="AE303" i="1"/>
  <c r="AS302" i="1"/>
  <c r="AR302" i="1"/>
  <c r="AQ302" i="1"/>
  <c r="AP302" i="1"/>
  <c r="AO302" i="1"/>
  <c r="AN302" i="1"/>
  <c r="AJ302" i="1"/>
  <c r="AI302" i="1"/>
  <c r="AM302" i="1" s="1"/>
  <c r="AH302" i="1"/>
  <c r="AG302" i="1"/>
  <c r="AF302" i="1"/>
  <c r="AE302" i="1"/>
  <c r="AS301" i="1"/>
  <c r="AR301" i="1"/>
  <c r="AQ301" i="1"/>
  <c r="AP301" i="1"/>
  <c r="AO301" i="1"/>
  <c r="AN301" i="1"/>
  <c r="AJ301" i="1"/>
  <c r="AI301" i="1"/>
  <c r="AM301" i="1" s="1"/>
  <c r="AH301" i="1"/>
  <c r="AG301" i="1"/>
  <c r="AF301" i="1"/>
  <c r="AE301" i="1"/>
  <c r="AS300" i="1"/>
  <c r="AR300" i="1"/>
  <c r="AQ300" i="1"/>
  <c r="AP300" i="1"/>
  <c r="AO300" i="1"/>
  <c r="AN300" i="1"/>
  <c r="AJ300" i="1"/>
  <c r="AL300" i="1" s="1"/>
  <c r="AI300" i="1"/>
  <c r="AM300" i="1" s="1"/>
  <c r="AH300" i="1"/>
  <c r="AG300" i="1"/>
  <c r="AF300" i="1"/>
  <c r="AE300" i="1"/>
  <c r="AS299" i="1"/>
  <c r="AR299" i="1"/>
  <c r="AQ299" i="1"/>
  <c r="AP299" i="1"/>
  <c r="AO299" i="1"/>
  <c r="AN299" i="1"/>
  <c r="AM299" i="1"/>
  <c r="AL299" i="1"/>
  <c r="AJ299" i="1"/>
  <c r="AK299" i="1" s="1"/>
  <c r="AI299" i="1"/>
  <c r="AH299" i="1"/>
  <c r="AG299" i="1"/>
  <c r="AF299" i="1"/>
  <c r="AE299" i="1"/>
  <c r="AS298" i="1"/>
  <c r="AR298" i="1"/>
  <c r="AQ298" i="1"/>
  <c r="AP298" i="1"/>
  <c r="AO298" i="1"/>
  <c r="AN298" i="1"/>
  <c r="AJ298" i="1"/>
  <c r="AI298" i="1"/>
  <c r="AM298" i="1" s="1"/>
  <c r="AH298" i="1"/>
  <c r="AG298" i="1"/>
  <c r="AF298" i="1"/>
  <c r="AE298" i="1"/>
  <c r="AS297" i="1"/>
  <c r="AR297" i="1"/>
  <c r="AQ297" i="1"/>
  <c r="AP297" i="1"/>
  <c r="AO297" i="1"/>
  <c r="AN297" i="1"/>
  <c r="AM297" i="1"/>
  <c r="AL297" i="1"/>
  <c r="AJ297" i="1"/>
  <c r="AK297" i="1" s="1"/>
  <c r="AI297" i="1"/>
  <c r="AH297" i="1"/>
  <c r="AG297" i="1"/>
  <c r="AF297" i="1"/>
  <c r="AE297" i="1"/>
  <c r="AS296" i="1"/>
  <c r="AR296" i="1"/>
  <c r="AQ296" i="1"/>
  <c r="AP296" i="1"/>
  <c r="AO296" i="1"/>
  <c r="AN296" i="1"/>
  <c r="AL296" i="1"/>
  <c r="AK296" i="1"/>
  <c r="AJ296" i="1"/>
  <c r="AI296" i="1"/>
  <c r="AM296" i="1" s="1"/>
  <c r="AH296" i="1"/>
  <c r="AG296" i="1"/>
  <c r="AF296" i="1"/>
  <c r="AE296" i="1"/>
  <c r="AS295" i="1"/>
  <c r="AR295" i="1"/>
  <c r="AQ295" i="1"/>
  <c r="AP295" i="1"/>
  <c r="AO295" i="1"/>
  <c r="AN295" i="1"/>
  <c r="AM295" i="1"/>
  <c r="AK295" i="1"/>
  <c r="AJ295" i="1"/>
  <c r="AL295" i="1" s="1"/>
  <c r="AI295" i="1"/>
  <c r="AH295" i="1"/>
  <c r="AG295" i="1"/>
  <c r="AF295" i="1"/>
  <c r="AE295" i="1"/>
  <c r="AS294" i="1"/>
  <c r="AR294" i="1"/>
  <c r="AQ294" i="1"/>
  <c r="AP294" i="1"/>
  <c r="AO294" i="1"/>
  <c r="AN294" i="1"/>
  <c r="AM294" i="1"/>
  <c r="AJ294" i="1"/>
  <c r="AI294" i="1"/>
  <c r="AH294" i="1"/>
  <c r="AG294" i="1"/>
  <c r="AF294" i="1"/>
  <c r="AE294" i="1"/>
  <c r="AS293" i="1"/>
  <c r="AR293" i="1"/>
  <c r="AQ293" i="1"/>
  <c r="AP293" i="1"/>
  <c r="AO293" i="1"/>
  <c r="AN293" i="1"/>
  <c r="AL293" i="1"/>
  <c r="AJ293" i="1"/>
  <c r="AI293" i="1"/>
  <c r="AH293" i="1"/>
  <c r="AG293" i="1"/>
  <c r="AF293" i="1"/>
  <c r="AE293" i="1"/>
  <c r="AS292" i="1"/>
  <c r="AR292" i="1"/>
  <c r="AQ292" i="1"/>
  <c r="AP292" i="1"/>
  <c r="AO292" i="1"/>
  <c r="AN292" i="1"/>
  <c r="AM292" i="1"/>
  <c r="AJ292" i="1"/>
  <c r="AL292" i="1" s="1"/>
  <c r="AI292" i="1"/>
  <c r="AH292" i="1"/>
  <c r="AG292" i="1"/>
  <c r="AF292" i="1"/>
  <c r="AE292" i="1"/>
  <c r="AS291" i="1"/>
  <c r="AR291" i="1"/>
  <c r="AQ291" i="1"/>
  <c r="AP291" i="1"/>
  <c r="AO291" i="1"/>
  <c r="AN291" i="1"/>
  <c r="AJ291" i="1"/>
  <c r="AL291" i="1" s="1"/>
  <c r="AI291" i="1"/>
  <c r="AM291" i="1" s="1"/>
  <c r="AH291" i="1"/>
  <c r="AG291" i="1"/>
  <c r="AF291" i="1"/>
  <c r="AE291" i="1"/>
  <c r="AS290" i="1"/>
  <c r="AR290" i="1"/>
  <c r="AQ290" i="1"/>
  <c r="AP290" i="1"/>
  <c r="AO290" i="1"/>
  <c r="AN290" i="1"/>
  <c r="AM290" i="1"/>
  <c r="AJ290" i="1"/>
  <c r="AL290" i="1" s="1"/>
  <c r="AI290" i="1"/>
  <c r="AH290" i="1"/>
  <c r="AG290" i="1"/>
  <c r="AF290" i="1"/>
  <c r="AE290" i="1"/>
  <c r="AS289" i="1"/>
  <c r="AR289" i="1"/>
  <c r="AQ289" i="1"/>
  <c r="AP289" i="1"/>
  <c r="AO289" i="1"/>
  <c r="AN289" i="1"/>
  <c r="AL289" i="1"/>
  <c r="AJ289" i="1"/>
  <c r="AI289" i="1"/>
  <c r="AM289" i="1" s="1"/>
  <c r="AH289" i="1"/>
  <c r="AG289" i="1"/>
  <c r="AF289" i="1"/>
  <c r="AE289" i="1"/>
  <c r="AS288" i="1"/>
  <c r="AR288" i="1"/>
  <c r="AQ288" i="1"/>
  <c r="AP288" i="1"/>
  <c r="AO288" i="1"/>
  <c r="AN288" i="1"/>
  <c r="AK288" i="1"/>
  <c r="AJ288" i="1"/>
  <c r="AL288" i="1" s="1"/>
  <c r="AI288" i="1"/>
  <c r="AM288" i="1" s="1"/>
  <c r="AH288" i="1"/>
  <c r="AG288" i="1"/>
  <c r="AF288" i="1"/>
  <c r="AE288" i="1"/>
  <c r="AS287" i="1"/>
  <c r="AR287" i="1"/>
  <c r="AQ287" i="1"/>
  <c r="AP287" i="1"/>
  <c r="AO287" i="1"/>
  <c r="AN287" i="1"/>
  <c r="AM287" i="1"/>
  <c r="AJ287" i="1"/>
  <c r="AL287" i="1" s="1"/>
  <c r="AI287" i="1"/>
  <c r="AH287" i="1"/>
  <c r="AG287" i="1"/>
  <c r="AF287" i="1"/>
  <c r="AE287" i="1"/>
  <c r="AS286" i="1"/>
  <c r="AR286" i="1"/>
  <c r="AQ286" i="1"/>
  <c r="AP286" i="1"/>
  <c r="AO286" i="1"/>
  <c r="AN286" i="1"/>
  <c r="AM286" i="1"/>
  <c r="AL286" i="1"/>
  <c r="AJ286" i="1"/>
  <c r="AK286" i="1" s="1"/>
  <c r="AI286" i="1"/>
  <c r="AH286" i="1"/>
  <c r="AG286" i="1"/>
  <c r="AF286" i="1"/>
  <c r="AE286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S284" i="1"/>
  <c r="AR284" i="1"/>
  <c r="AQ284" i="1"/>
  <c r="AP284" i="1"/>
  <c r="AO284" i="1"/>
  <c r="AN284" i="1"/>
  <c r="AJ284" i="1"/>
  <c r="AK284" i="1" s="1"/>
  <c r="AI284" i="1"/>
  <c r="AM284" i="1" s="1"/>
  <c r="AH284" i="1"/>
  <c r="AG284" i="1"/>
  <c r="AF284" i="1"/>
  <c r="AE284" i="1"/>
  <c r="AS283" i="1"/>
  <c r="AR283" i="1"/>
  <c r="AQ283" i="1"/>
  <c r="AP283" i="1"/>
  <c r="AO283" i="1"/>
  <c r="AN283" i="1"/>
  <c r="AJ283" i="1"/>
  <c r="AL283" i="1" s="1"/>
  <c r="AI283" i="1"/>
  <c r="AM283" i="1" s="1"/>
  <c r="AH283" i="1"/>
  <c r="AG283" i="1"/>
  <c r="AF283" i="1"/>
  <c r="AE283" i="1"/>
  <c r="AS282" i="1"/>
  <c r="AR282" i="1"/>
  <c r="AQ282" i="1"/>
  <c r="AP282" i="1"/>
  <c r="AO282" i="1"/>
  <c r="AN282" i="1"/>
  <c r="AJ282" i="1"/>
  <c r="AI282" i="1"/>
  <c r="AM282" i="1" s="1"/>
  <c r="AH282" i="1"/>
  <c r="AG282" i="1"/>
  <c r="AF282" i="1"/>
  <c r="AE282" i="1"/>
  <c r="AS281" i="1"/>
  <c r="AR281" i="1"/>
  <c r="AQ281" i="1"/>
  <c r="AP281" i="1"/>
  <c r="AO281" i="1"/>
  <c r="AN281" i="1"/>
  <c r="AL281" i="1"/>
  <c r="AJ281" i="1"/>
  <c r="AI281" i="1"/>
  <c r="AM281" i="1" s="1"/>
  <c r="AH281" i="1"/>
  <c r="AG281" i="1"/>
  <c r="AF281" i="1"/>
  <c r="AE281" i="1"/>
  <c r="AS280" i="1"/>
  <c r="AR280" i="1"/>
  <c r="AQ280" i="1"/>
  <c r="AP280" i="1"/>
  <c r="AO280" i="1"/>
  <c r="AN280" i="1"/>
  <c r="AL280" i="1"/>
  <c r="AK280" i="1"/>
  <c r="AJ280" i="1"/>
  <c r="AI280" i="1"/>
  <c r="AM280" i="1" s="1"/>
  <c r="AH280" i="1"/>
  <c r="AG280" i="1"/>
  <c r="AF280" i="1"/>
  <c r="AE280" i="1"/>
  <c r="AS279" i="1"/>
  <c r="AR279" i="1"/>
  <c r="AQ279" i="1"/>
  <c r="AP279" i="1"/>
  <c r="AO279" i="1"/>
  <c r="AN279" i="1"/>
  <c r="AM279" i="1"/>
  <c r="AK279" i="1"/>
  <c r="AJ279" i="1"/>
  <c r="AL279" i="1" s="1"/>
  <c r="AI279" i="1"/>
  <c r="AH279" i="1"/>
  <c r="AG279" i="1"/>
  <c r="AF279" i="1"/>
  <c r="AE279" i="1"/>
  <c r="AS278" i="1"/>
  <c r="AR278" i="1"/>
  <c r="AQ278" i="1"/>
  <c r="AP278" i="1"/>
  <c r="AO278" i="1"/>
  <c r="AN278" i="1"/>
  <c r="AM278" i="1"/>
  <c r="AJ278" i="1"/>
  <c r="AK278" i="1" s="1"/>
  <c r="AI278" i="1"/>
  <c r="AH278" i="1"/>
  <c r="AG278" i="1"/>
  <c r="AF278" i="1"/>
  <c r="AE278" i="1"/>
  <c r="AS277" i="1"/>
  <c r="AR277" i="1"/>
  <c r="AQ277" i="1"/>
  <c r="AP277" i="1"/>
  <c r="AO277" i="1"/>
  <c r="AN277" i="1"/>
  <c r="AL277" i="1"/>
  <c r="AJ277" i="1"/>
  <c r="AI277" i="1"/>
  <c r="AM277" i="1" s="1"/>
  <c r="AH277" i="1"/>
  <c r="AG277" i="1"/>
  <c r="AF277" i="1"/>
  <c r="AE277" i="1"/>
  <c r="AS276" i="1"/>
  <c r="AR276" i="1"/>
  <c r="AQ276" i="1"/>
  <c r="AP276" i="1"/>
  <c r="AO276" i="1"/>
  <c r="AN276" i="1"/>
  <c r="AM276" i="1"/>
  <c r="AJ276" i="1"/>
  <c r="AL276" i="1" s="1"/>
  <c r="AI276" i="1"/>
  <c r="AH276" i="1"/>
  <c r="AG276" i="1"/>
  <c r="AF276" i="1"/>
  <c r="AE276" i="1"/>
  <c r="AS275" i="1"/>
  <c r="AR275" i="1"/>
  <c r="AQ275" i="1"/>
  <c r="AP275" i="1"/>
  <c r="AO275" i="1"/>
  <c r="AN275" i="1"/>
  <c r="AJ275" i="1"/>
  <c r="AL275" i="1" s="1"/>
  <c r="AI275" i="1"/>
  <c r="AM275" i="1" s="1"/>
  <c r="AH275" i="1"/>
  <c r="AG275" i="1"/>
  <c r="AF275" i="1"/>
  <c r="AE275" i="1"/>
  <c r="AS274" i="1"/>
  <c r="AR274" i="1"/>
  <c r="AQ274" i="1"/>
  <c r="AP274" i="1"/>
  <c r="AO274" i="1"/>
  <c r="AN274" i="1"/>
  <c r="AJ274" i="1"/>
  <c r="AK274" i="1" s="1"/>
  <c r="AI274" i="1"/>
  <c r="AM274" i="1" s="1"/>
  <c r="AH274" i="1"/>
  <c r="AG274" i="1"/>
  <c r="AF274" i="1"/>
  <c r="AE274" i="1"/>
  <c r="AS273" i="1"/>
  <c r="AR273" i="1"/>
  <c r="AQ273" i="1"/>
  <c r="AP273" i="1"/>
  <c r="AO273" i="1"/>
  <c r="AN273" i="1"/>
  <c r="AJ273" i="1"/>
  <c r="AL273" i="1" s="1"/>
  <c r="AI273" i="1"/>
  <c r="AM273" i="1" s="1"/>
  <c r="AH273" i="1"/>
  <c r="AG273" i="1"/>
  <c r="AF273" i="1"/>
  <c r="AE273" i="1"/>
  <c r="AS272" i="1"/>
  <c r="AR272" i="1"/>
  <c r="AQ272" i="1"/>
  <c r="AP272" i="1"/>
  <c r="AO272" i="1"/>
  <c r="AN272" i="1"/>
  <c r="AJ272" i="1"/>
  <c r="AI272" i="1"/>
  <c r="AM272" i="1" s="1"/>
  <c r="AH272" i="1"/>
  <c r="AG272" i="1"/>
  <c r="AF272" i="1"/>
  <c r="AE272" i="1"/>
  <c r="AS271" i="1"/>
  <c r="AR271" i="1"/>
  <c r="AQ271" i="1"/>
  <c r="AP271" i="1"/>
  <c r="AO271" i="1"/>
  <c r="AN271" i="1"/>
  <c r="AJ271" i="1"/>
  <c r="AK271" i="1" s="1"/>
  <c r="AI271" i="1"/>
  <c r="AM271" i="1" s="1"/>
  <c r="AH271" i="1"/>
  <c r="AG271" i="1"/>
  <c r="AF271" i="1"/>
  <c r="AE271" i="1"/>
  <c r="AS270" i="1"/>
  <c r="AR270" i="1"/>
  <c r="AQ270" i="1"/>
  <c r="AP270" i="1"/>
  <c r="AO270" i="1"/>
  <c r="AN270" i="1"/>
  <c r="AJ270" i="1"/>
  <c r="AL270" i="1" s="1"/>
  <c r="AI270" i="1"/>
  <c r="AM270" i="1" s="1"/>
  <c r="AH270" i="1"/>
  <c r="AG270" i="1"/>
  <c r="AF270" i="1"/>
  <c r="AE270" i="1"/>
  <c r="AS269" i="1"/>
  <c r="AR269" i="1"/>
  <c r="AQ269" i="1"/>
  <c r="AP269" i="1"/>
  <c r="AO269" i="1"/>
  <c r="AN269" i="1"/>
  <c r="AJ269" i="1"/>
  <c r="AL269" i="1" s="1"/>
  <c r="AI269" i="1"/>
  <c r="AM269" i="1" s="1"/>
  <c r="AH269" i="1"/>
  <c r="AG269" i="1"/>
  <c r="AF269" i="1"/>
  <c r="AE269" i="1"/>
  <c r="AS268" i="1"/>
  <c r="AR268" i="1"/>
  <c r="AQ268" i="1"/>
  <c r="AP268" i="1"/>
  <c r="AO268" i="1"/>
  <c r="AN268" i="1"/>
  <c r="AL268" i="1"/>
  <c r="AJ268" i="1"/>
  <c r="AI268" i="1"/>
  <c r="AM268" i="1" s="1"/>
  <c r="AH268" i="1"/>
  <c r="AG268" i="1"/>
  <c r="AF268" i="1"/>
  <c r="AE268" i="1"/>
  <c r="AS267" i="1"/>
  <c r="AR267" i="1"/>
  <c r="AQ267" i="1"/>
  <c r="AP267" i="1"/>
  <c r="AO267" i="1"/>
  <c r="AN267" i="1"/>
  <c r="AJ267" i="1"/>
  <c r="AL267" i="1" s="1"/>
  <c r="AI267" i="1"/>
  <c r="AM267" i="1" s="1"/>
  <c r="AH267" i="1"/>
  <c r="AG267" i="1"/>
  <c r="AF267" i="1"/>
  <c r="AE267" i="1"/>
  <c r="AS266" i="1"/>
  <c r="AR266" i="1"/>
  <c r="AQ266" i="1"/>
  <c r="AP266" i="1"/>
  <c r="AO266" i="1"/>
  <c r="AN266" i="1"/>
  <c r="AJ266" i="1"/>
  <c r="AI266" i="1"/>
  <c r="AM266" i="1" s="1"/>
  <c r="AH266" i="1"/>
  <c r="AG266" i="1"/>
  <c r="AF266" i="1"/>
  <c r="AE266" i="1"/>
  <c r="AS265" i="1"/>
  <c r="AR265" i="1"/>
  <c r="AQ265" i="1"/>
  <c r="AP265" i="1"/>
  <c r="AO265" i="1"/>
  <c r="AN265" i="1"/>
  <c r="AL265" i="1"/>
  <c r="AJ265" i="1"/>
  <c r="AI265" i="1"/>
  <c r="AM265" i="1" s="1"/>
  <c r="AH265" i="1"/>
  <c r="AG265" i="1"/>
  <c r="AF265" i="1"/>
  <c r="AE265" i="1"/>
  <c r="AS264" i="1"/>
  <c r="AR264" i="1"/>
  <c r="AQ264" i="1"/>
  <c r="AP264" i="1"/>
  <c r="AO264" i="1"/>
  <c r="AN264" i="1"/>
  <c r="AL264" i="1"/>
  <c r="AK264" i="1"/>
  <c r="AJ264" i="1"/>
  <c r="AI264" i="1"/>
  <c r="AM264" i="1" s="1"/>
  <c r="AH264" i="1"/>
  <c r="AG264" i="1"/>
  <c r="AF264" i="1"/>
  <c r="AE264" i="1"/>
  <c r="AS263" i="1"/>
  <c r="AR263" i="1"/>
  <c r="AQ263" i="1"/>
  <c r="AP263" i="1"/>
  <c r="AO263" i="1"/>
  <c r="AN263" i="1"/>
  <c r="AM263" i="1"/>
  <c r="AK263" i="1"/>
  <c r="AJ263" i="1"/>
  <c r="AL263" i="1" s="1"/>
  <c r="AI263" i="1"/>
  <c r="AH263" i="1"/>
  <c r="AG263" i="1"/>
  <c r="AF263" i="1"/>
  <c r="AE263" i="1"/>
  <c r="AS262" i="1"/>
  <c r="AR262" i="1"/>
  <c r="AQ262" i="1"/>
  <c r="AP262" i="1"/>
  <c r="AO262" i="1"/>
  <c r="AN262" i="1"/>
  <c r="AM262" i="1"/>
  <c r="AJ262" i="1"/>
  <c r="AK262" i="1" s="1"/>
  <c r="AI262" i="1"/>
  <c r="AH262" i="1"/>
  <c r="AG262" i="1"/>
  <c r="AF262" i="1"/>
  <c r="AE262" i="1"/>
  <c r="AS261" i="1"/>
  <c r="AR261" i="1"/>
  <c r="AQ261" i="1"/>
  <c r="AP261" i="1"/>
  <c r="AO261" i="1"/>
  <c r="AN261" i="1"/>
  <c r="AL261" i="1"/>
  <c r="AJ261" i="1"/>
  <c r="AI261" i="1"/>
  <c r="AM261" i="1" s="1"/>
  <c r="AH261" i="1"/>
  <c r="AG261" i="1"/>
  <c r="AF261" i="1"/>
  <c r="AE261" i="1"/>
  <c r="AS260" i="1"/>
  <c r="AR260" i="1"/>
  <c r="AQ260" i="1"/>
  <c r="AP260" i="1"/>
  <c r="AO260" i="1"/>
  <c r="AN260" i="1"/>
  <c r="AM260" i="1"/>
  <c r="AK260" i="1"/>
  <c r="AJ260" i="1"/>
  <c r="AL260" i="1" s="1"/>
  <c r="AI260" i="1"/>
  <c r="AH260" i="1"/>
  <c r="AG260" i="1"/>
  <c r="AF260" i="1"/>
  <c r="AE260" i="1"/>
  <c r="AS259" i="1"/>
  <c r="AR259" i="1"/>
  <c r="AQ259" i="1"/>
  <c r="AP259" i="1"/>
  <c r="AO259" i="1"/>
  <c r="AN259" i="1"/>
  <c r="AM259" i="1"/>
  <c r="AJ259" i="1"/>
  <c r="AL259" i="1" s="1"/>
  <c r="AI259" i="1"/>
  <c r="AH259" i="1"/>
  <c r="AG259" i="1"/>
  <c r="AF259" i="1"/>
  <c r="AE259" i="1"/>
  <c r="AS258" i="1"/>
  <c r="AR258" i="1"/>
  <c r="AQ258" i="1"/>
  <c r="AP258" i="1"/>
  <c r="AO258" i="1"/>
  <c r="AN258" i="1"/>
  <c r="AM258" i="1"/>
  <c r="AL258" i="1"/>
  <c r="AJ258" i="1"/>
  <c r="AK258" i="1" s="1"/>
  <c r="AI258" i="1"/>
  <c r="AH258" i="1"/>
  <c r="AG258" i="1"/>
  <c r="AF258" i="1"/>
  <c r="AE258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S256" i="1"/>
  <c r="AR256" i="1"/>
  <c r="AQ256" i="1"/>
  <c r="AP256" i="1"/>
  <c r="AO256" i="1"/>
  <c r="AN256" i="1"/>
  <c r="AM256" i="1"/>
  <c r="AJ256" i="1"/>
  <c r="AK256" i="1" s="1"/>
  <c r="AI256" i="1"/>
  <c r="AH256" i="1"/>
  <c r="AG256" i="1"/>
  <c r="AF256" i="1"/>
  <c r="AE256" i="1"/>
  <c r="AS255" i="1"/>
  <c r="AR255" i="1"/>
  <c r="AQ255" i="1"/>
  <c r="AP255" i="1"/>
  <c r="AO255" i="1"/>
  <c r="AN255" i="1"/>
  <c r="AJ255" i="1"/>
  <c r="AL255" i="1" s="1"/>
  <c r="AI255" i="1"/>
  <c r="AM255" i="1" s="1"/>
  <c r="AH255" i="1"/>
  <c r="AG255" i="1"/>
  <c r="AF255" i="1"/>
  <c r="AE255" i="1"/>
  <c r="AS254" i="1"/>
  <c r="AR254" i="1"/>
  <c r="AQ254" i="1"/>
  <c r="AP254" i="1"/>
  <c r="AO254" i="1"/>
  <c r="AN254" i="1"/>
  <c r="AJ254" i="1"/>
  <c r="AL254" i="1" s="1"/>
  <c r="AI254" i="1"/>
  <c r="AK254" i="1" s="1"/>
  <c r="AH254" i="1"/>
  <c r="AG254" i="1"/>
  <c r="AF254" i="1"/>
  <c r="AE254" i="1"/>
  <c r="AS253" i="1"/>
  <c r="AR253" i="1"/>
  <c r="AQ253" i="1"/>
  <c r="AP253" i="1"/>
  <c r="AO253" i="1"/>
  <c r="AN253" i="1"/>
  <c r="AJ253" i="1"/>
  <c r="AL253" i="1" s="1"/>
  <c r="AI253" i="1"/>
  <c r="AM253" i="1" s="1"/>
  <c r="AH253" i="1"/>
  <c r="AG253" i="1"/>
  <c r="AF253" i="1"/>
  <c r="AE253" i="1"/>
  <c r="AS252" i="1"/>
  <c r="AR252" i="1"/>
  <c r="AQ252" i="1"/>
  <c r="AP252" i="1"/>
  <c r="AO252" i="1"/>
  <c r="AN252" i="1"/>
  <c r="AJ252" i="1"/>
  <c r="AL252" i="1" s="1"/>
  <c r="AI252" i="1"/>
  <c r="AM252" i="1" s="1"/>
  <c r="AH252" i="1"/>
  <c r="AG252" i="1"/>
  <c r="AF252" i="1"/>
  <c r="AE252" i="1"/>
  <c r="AS251" i="1"/>
  <c r="AR251" i="1"/>
  <c r="AQ251" i="1"/>
  <c r="AP251" i="1"/>
  <c r="AO251" i="1"/>
  <c r="AN251" i="1"/>
  <c r="AJ251" i="1"/>
  <c r="AL251" i="1" s="1"/>
  <c r="AI251" i="1"/>
  <c r="AM251" i="1" s="1"/>
  <c r="AH251" i="1"/>
  <c r="AG251" i="1"/>
  <c r="AF251" i="1"/>
  <c r="AE251" i="1"/>
  <c r="AS250" i="1"/>
  <c r="AR250" i="1"/>
  <c r="AQ250" i="1"/>
  <c r="AP250" i="1"/>
  <c r="AO250" i="1"/>
  <c r="AN250" i="1"/>
  <c r="AJ250" i="1"/>
  <c r="AI250" i="1"/>
  <c r="AM250" i="1" s="1"/>
  <c r="AH250" i="1"/>
  <c r="AG250" i="1"/>
  <c r="AF250" i="1"/>
  <c r="AE250" i="1"/>
  <c r="AS249" i="1"/>
  <c r="AR249" i="1"/>
  <c r="AQ249" i="1"/>
  <c r="AP249" i="1"/>
  <c r="AO249" i="1"/>
  <c r="AN249" i="1"/>
  <c r="AM249" i="1"/>
  <c r="AL249" i="1"/>
  <c r="AJ249" i="1"/>
  <c r="AI249" i="1"/>
  <c r="AH249" i="1"/>
  <c r="AG249" i="1"/>
  <c r="AF249" i="1"/>
  <c r="AE249" i="1"/>
  <c r="AS248" i="1"/>
  <c r="AR248" i="1"/>
  <c r="AQ248" i="1"/>
  <c r="AP248" i="1"/>
  <c r="AO248" i="1"/>
  <c r="AN248" i="1"/>
  <c r="AL248" i="1"/>
  <c r="AK248" i="1"/>
  <c r="AJ248" i="1"/>
  <c r="AI248" i="1"/>
  <c r="AM248" i="1" s="1"/>
  <c r="AH248" i="1"/>
  <c r="AG248" i="1"/>
  <c r="AF248" i="1"/>
  <c r="AE248" i="1"/>
  <c r="AS247" i="1"/>
  <c r="AR247" i="1"/>
  <c r="AQ247" i="1"/>
  <c r="AP247" i="1"/>
  <c r="AO247" i="1"/>
  <c r="AN247" i="1"/>
  <c r="AM247" i="1"/>
  <c r="AK247" i="1"/>
  <c r="AJ247" i="1"/>
  <c r="AL247" i="1" s="1"/>
  <c r="AI247" i="1"/>
  <c r="AH247" i="1"/>
  <c r="AG247" i="1"/>
  <c r="AF247" i="1"/>
  <c r="AE247" i="1"/>
  <c r="AS246" i="1"/>
  <c r="AR246" i="1"/>
  <c r="AQ246" i="1"/>
  <c r="AP246" i="1"/>
  <c r="AO246" i="1"/>
  <c r="AN246" i="1"/>
  <c r="AM246" i="1"/>
  <c r="AJ246" i="1"/>
  <c r="AK246" i="1" s="1"/>
  <c r="AI246" i="1"/>
  <c r="AH246" i="1"/>
  <c r="AG246" i="1"/>
  <c r="AF246" i="1"/>
  <c r="AE246" i="1"/>
  <c r="AS245" i="1"/>
  <c r="AR245" i="1"/>
  <c r="AQ245" i="1"/>
  <c r="AP245" i="1"/>
  <c r="AO245" i="1"/>
  <c r="AN245" i="1"/>
  <c r="AL245" i="1"/>
  <c r="AK245" i="1"/>
  <c r="AJ245" i="1"/>
  <c r="AI245" i="1"/>
  <c r="AM245" i="1" s="1"/>
  <c r="AH245" i="1"/>
  <c r="AG245" i="1"/>
  <c r="AF245" i="1"/>
  <c r="AE245" i="1"/>
  <c r="AS244" i="1"/>
  <c r="AR244" i="1"/>
  <c r="AQ244" i="1"/>
  <c r="AP244" i="1"/>
  <c r="AO244" i="1"/>
  <c r="AN244" i="1"/>
  <c r="AM244" i="1"/>
  <c r="AJ244" i="1"/>
  <c r="AI244" i="1"/>
  <c r="AH244" i="1"/>
  <c r="AG244" i="1"/>
  <c r="AF244" i="1"/>
  <c r="AE244" i="1"/>
  <c r="AS243" i="1"/>
  <c r="AR243" i="1"/>
  <c r="AQ243" i="1"/>
  <c r="AP243" i="1"/>
  <c r="AO243" i="1"/>
  <c r="AN243" i="1"/>
  <c r="AJ243" i="1"/>
  <c r="AI243" i="1"/>
  <c r="AM243" i="1" s="1"/>
  <c r="AH243" i="1"/>
  <c r="AG243" i="1"/>
  <c r="AF243" i="1"/>
  <c r="AE243" i="1"/>
  <c r="AS242" i="1"/>
  <c r="AR242" i="1"/>
  <c r="AQ242" i="1"/>
  <c r="AP242" i="1"/>
  <c r="AO242" i="1"/>
  <c r="AN242" i="1"/>
  <c r="AJ242" i="1"/>
  <c r="AL242" i="1" s="1"/>
  <c r="AI242" i="1"/>
  <c r="AM242" i="1" s="1"/>
  <c r="AH242" i="1"/>
  <c r="AG242" i="1"/>
  <c r="AF242" i="1"/>
  <c r="AE242" i="1"/>
  <c r="AS241" i="1"/>
  <c r="AR241" i="1"/>
  <c r="AQ241" i="1"/>
  <c r="AP241" i="1"/>
  <c r="AO241" i="1"/>
  <c r="AN241" i="1"/>
  <c r="AJ241" i="1"/>
  <c r="AL241" i="1" s="1"/>
  <c r="AI241" i="1"/>
  <c r="AM241" i="1" s="1"/>
  <c r="AH241" i="1"/>
  <c r="AG241" i="1"/>
  <c r="AF241" i="1"/>
  <c r="AE241" i="1"/>
  <c r="AS240" i="1"/>
  <c r="AR240" i="1"/>
  <c r="AQ240" i="1"/>
  <c r="AP240" i="1"/>
  <c r="AO240" i="1"/>
  <c r="AN240" i="1"/>
  <c r="AM240" i="1"/>
  <c r="AJ240" i="1"/>
  <c r="AL240" i="1" s="1"/>
  <c r="AI240" i="1"/>
  <c r="AH240" i="1"/>
  <c r="AG240" i="1"/>
  <c r="AF240" i="1"/>
  <c r="AE240" i="1"/>
  <c r="AS239" i="1"/>
  <c r="AR239" i="1"/>
  <c r="AQ239" i="1"/>
  <c r="AP239" i="1"/>
  <c r="AO239" i="1"/>
  <c r="AN239" i="1"/>
  <c r="AL239" i="1"/>
  <c r="AJ239" i="1"/>
  <c r="AI239" i="1"/>
  <c r="AM239" i="1" s="1"/>
  <c r="AH239" i="1"/>
  <c r="AG239" i="1"/>
  <c r="AF239" i="1"/>
  <c r="AE239" i="1"/>
  <c r="AS238" i="1"/>
  <c r="AR238" i="1"/>
  <c r="AQ238" i="1"/>
  <c r="AP238" i="1"/>
  <c r="AO238" i="1"/>
  <c r="AN238" i="1"/>
  <c r="AK238" i="1"/>
  <c r="AJ238" i="1"/>
  <c r="AL238" i="1" s="1"/>
  <c r="AI238" i="1"/>
  <c r="AM238" i="1" s="1"/>
  <c r="AH238" i="1"/>
  <c r="AG238" i="1"/>
  <c r="AF238" i="1"/>
  <c r="AE238" i="1"/>
  <c r="AS237" i="1"/>
  <c r="AR237" i="1"/>
  <c r="AQ237" i="1"/>
  <c r="AP237" i="1"/>
  <c r="AO237" i="1"/>
  <c r="AN237" i="1"/>
  <c r="AM237" i="1"/>
  <c r="AJ237" i="1"/>
  <c r="AL237" i="1" s="1"/>
  <c r="AI237" i="1"/>
  <c r="AH237" i="1"/>
  <c r="AG237" i="1"/>
  <c r="AF237" i="1"/>
  <c r="AE237" i="1"/>
  <c r="AS236" i="1"/>
  <c r="AR236" i="1"/>
  <c r="AQ236" i="1"/>
  <c r="AP236" i="1"/>
  <c r="AO236" i="1"/>
  <c r="AN236" i="1"/>
  <c r="AL236" i="1"/>
  <c r="AK236" i="1"/>
  <c r="AJ236" i="1"/>
  <c r="AI236" i="1"/>
  <c r="AM236" i="1" s="1"/>
  <c r="AH236" i="1"/>
  <c r="AG236" i="1"/>
  <c r="AF236" i="1"/>
  <c r="AE236" i="1"/>
  <c r="AS235" i="1"/>
  <c r="AR235" i="1"/>
  <c r="AQ235" i="1"/>
  <c r="AP235" i="1"/>
  <c r="AO235" i="1"/>
  <c r="AN235" i="1"/>
  <c r="AJ235" i="1"/>
  <c r="AL235" i="1" s="1"/>
  <c r="AI235" i="1"/>
  <c r="AM235" i="1" s="1"/>
  <c r="AH235" i="1"/>
  <c r="AG235" i="1"/>
  <c r="AF235" i="1"/>
  <c r="AE235" i="1"/>
  <c r="AS234" i="1"/>
  <c r="AR234" i="1"/>
  <c r="AQ234" i="1"/>
  <c r="AP234" i="1"/>
  <c r="AO234" i="1"/>
  <c r="AN234" i="1"/>
  <c r="AJ234" i="1"/>
  <c r="AI234" i="1"/>
  <c r="AM234" i="1" s="1"/>
  <c r="AH234" i="1"/>
  <c r="AG234" i="1"/>
  <c r="AF234" i="1"/>
  <c r="AE234" i="1"/>
  <c r="AS233" i="1"/>
  <c r="AR233" i="1"/>
  <c r="AQ233" i="1"/>
  <c r="AP233" i="1"/>
  <c r="AO233" i="1"/>
  <c r="AN233" i="1"/>
  <c r="AJ233" i="1"/>
  <c r="AL233" i="1" s="1"/>
  <c r="AI233" i="1"/>
  <c r="AM233" i="1" s="1"/>
  <c r="AH233" i="1"/>
  <c r="AG233" i="1"/>
  <c r="AF233" i="1"/>
  <c r="AE233" i="1"/>
  <c r="AS232" i="1"/>
  <c r="AR232" i="1"/>
  <c r="AQ232" i="1"/>
  <c r="AP232" i="1"/>
  <c r="AO232" i="1"/>
  <c r="AN232" i="1"/>
  <c r="AL232" i="1"/>
  <c r="AJ232" i="1"/>
  <c r="AI232" i="1"/>
  <c r="AM232" i="1" s="1"/>
  <c r="AH232" i="1"/>
  <c r="AG232" i="1"/>
  <c r="AF232" i="1"/>
  <c r="AE232" i="1"/>
  <c r="AS231" i="1"/>
  <c r="AR231" i="1"/>
  <c r="AQ231" i="1"/>
  <c r="AP231" i="1"/>
  <c r="AO231" i="1"/>
  <c r="AN231" i="1"/>
  <c r="AM231" i="1"/>
  <c r="AJ231" i="1"/>
  <c r="AL231" i="1" s="1"/>
  <c r="AI231" i="1"/>
  <c r="AH231" i="1"/>
  <c r="AG231" i="1"/>
  <c r="AF231" i="1"/>
  <c r="AE231" i="1"/>
  <c r="AS230" i="1"/>
  <c r="AR230" i="1"/>
  <c r="AQ230" i="1"/>
  <c r="AP230" i="1"/>
  <c r="AO230" i="1"/>
  <c r="AN230" i="1"/>
  <c r="AM230" i="1"/>
  <c r="AJ230" i="1"/>
  <c r="AK230" i="1" s="1"/>
  <c r="AI230" i="1"/>
  <c r="AH230" i="1"/>
  <c r="AG230" i="1"/>
  <c r="AF230" i="1"/>
  <c r="AE230" i="1"/>
  <c r="AS229" i="1"/>
  <c r="AR229" i="1"/>
  <c r="AQ229" i="1"/>
  <c r="AP229" i="1"/>
  <c r="AO229" i="1"/>
  <c r="AN229" i="1"/>
  <c r="AL229" i="1"/>
  <c r="AJ229" i="1"/>
  <c r="AI229" i="1"/>
  <c r="AM229" i="1" s="1"/>
  <c r="AH229" i="1"/>
  <c r="AG229" i="1"/>
  <c r="AF229" i="1"/>
  <c r="AE229" i="1"/>
  <c r="AS228" i="1"/>
  <c r="AR228" i="1"/>
  <c r="AQ228" i="1"/>
  <c r="AP228" i="1"/>
  <c r="AO228" i="1"/>
  <c r="AN228" i="1"/>
  <c r="AM228" i="1"/>
  <c r="AJ228" i="1"/>
  <c r="AK228" i="1" s="1"/>
  <c r="AI228" i="1"/>
  <c r="AH228" i="1"/>
  <c r="AG228" i="1"/>
  <c r="AF228" i="1"/>
  <c r="AE228" i="1"/>
  <c r="AS227" i="1"/>
  <c r="AR227" i="1"/>
  <c r="AQ227" i="1"/>
  <c r="AP227" i="1"/>
  <c r="AO227" i="1"/>
  <c r="AN227" i="1"/>
  <c r="AJ227" i="1"/>
  <c r="AL227" i="1" s="1"/>
  <c r="AI227" i="1"/>
  <c r="AM227" i="1" s="1"/>
  <c r="AH227" i="1"/>
  <c r="AG227" i="1"/>
  <c r="AF227" i="1"/>
  <c r="AE227" i="1"/>
  <c r="AS226" i="1"/>
  <c r="AR226" i="1"/>
  <c r="AQ226" i="1"/>
  <c r="AP226" i="1"/>
  <c r="AO226" i="1"/>
  <c r="AN226" i="1"/>
  <c r="AJ226" i="1"/>
  <c r="AL226" i="1" s="1"/>
  <c r="AI226" i="1"/>
  <c r="AM226" i="1" s="1"/>
  <c r="AH226" i="1"/>
  <c r="AG226" i="1"/>
  <c r="AF226" i="1"/>
  <c r="AE226" i="1"/>
  <c r="AS225" i="1"/>
  <c r="AR225" i="1"/>
  <c r="AQ225" i="1"/>
  <c r="AP225" i="1"/>
  <c r="AO225" i="1"/>
  <c r="AN225" i="1"/>
  <c r="AJ225" i="1"/>
  <c r="AL225" i="1" s="1"/>
  <c r="AI225" i="1"/>
  <c r="AM225" i="1" s="1"/>
  <c r="AH225" i="1"/>
  <c r="AG225" i="1"/>
  <c r="AF225" i="1"/>
  <c r="AE225" i="1"/>
  <c r="AS224" i="1"/>
  <c r="AR224" i="1"/>
  <c r="AQ224" i="1"/>
  <c r="AP224" i="1"/>
  <c r="AO224" i="1"/>
  <c r="AN224" i="1"/>
  <c r="AJ224" i="1"/>
  <c r="AI224" i="1"/>
  <c r="AM224" i="1" s="1"/>
  <c r="AH224" i="1"/>
  <c r="AG224" i="1"/>
  <c r="AF224" i="1"/>
  <c r="AE224" i="1"/>
  <c r="AS223" i="1"/>
  <c r="AR223" i="1"/>
  <c r="AQ223" i="1"/>
  <c r="AP223" i="1"/>
  <c r="AO223" i="1"/>
  <c r="AN223" i="1"/>
  <c r="AJ223" i="1"/>
  <c r="AK223" i="1" s="1"/>
  <c r="AI223" i="1"/>
  <c r="AM223" i="1" s="1"/>
  <c r="AH223" i="1"/>
  <c r="AG223" i="1"/>
  <c r="AF223" i="1"/>
  <c r="AE223" i="1"/>
  <c r="AS222" i="1"/>
  <c r="AR222" i="1"/>
  <c r="AQ222" i="1"/>
  <c r="AP222" i="1"/>
  <c r="AO222" i="1"/>
  <c r="AN222" i="1"/>
  <c r="AJ222" i="1"/>
  <c r="AL222" i="1" s="1"/>
  <c r="AI222" i="1"/>
  <c r="AM222" i="1" s="1"/>
  <c r="AH222" i="1"/>
  <c r="AG222" i="1"/>
  <c r="AF222" i="1"/>
  <c r="AE222" i="1"/>
  <c r="AS221" i="1"/>
  <c r="AR221" i="1"/>
  <c r="AQ221" i="1"/>
  <c r="AP221" i="1"/>
  <c r="AO221" i="1"/>
  <c r="AN221" i="1"/>
  <c r="AJ221" i="1"/>
  <c r="AL221" i="1" s="1"/>
  <c r="AI221" i="1"/>
  <c r="AM221" i="1" s="1"/>
  <c r="AH221" i="1"/>
  <c r="AG221" i="1"/>
  <c r="AF221" i="1"/>
  <c r="AE221" i="1"/>
  <c r="AS220" i="1"/>
  <c r="AR220" i="1"/>
  <c r="AQ220" i="1"/>
  <c r="AP220" i="1"/>
  <c r="AO220" i="1"/>
  <c r="AN220" i="1"/>
  <c r="AM220" i="1"/>
  <c r="AJ220" i="1"/>
  <c r="AL220" i="1" s="1"/>
  <c r="AI220" i="1"/>
  <c r="AH220" i="1"/>
  <c r="AG220" i="1"/>
  <c r="AF220" i="1"/>
  <c r="AE220" i="1"/>
  <c r="AS219" i="1"/>
  <c r="AR219" i="1"/>
  <c r="AQ219" i="1"/>
  <c r="AP219" i="1"/>
  <c r="AO219" i="1"/>
  <c r="AN219" i="1"/>
  <c r="AK219" i="1"/>
  <c r="AJ219" i="1"/>
  <c r="AL219" i="1" s="1"/>
  <c r="AI219" i="1"/>
  <c r="AM219" i="1" s="1"/>
  <c r="AH219" i="1"/>
  <c r="AG219" i="1"/>
  <c r="AF219" i="1"/>
  <c r="AE219" i="1"/>
  <c r="AS218" i="1"/>
  <c r="AR218" i="1"/>
  <c r="AQ218" i="1"/>
  <c r="AP218" i="1"/>
  <c r="AO218" i="1"/>
  <c r="AN218" i="1"/>
  <c r="AM218" i="1"/>
  <c r="AJ218" i="1"/>
  <c r="AL218" i="1" s="1"/>
  <c r="AI218" i="1"/>
  <c r="AH218" i="1"/>
  <c r="AG218" i="1"/>
  <c r="AF218" i="1"/>
  <c r="AE218" i="1"/>
  <c r="AS217" i="1"/>
  <c r="AR217" i="1"/>
  <c r="AQ217" i="1"/>
  <c r="AP217" i="1"/>
  <c r="AO217" i="1"/>
  <c r="AN217" i="1"/>
  <c r="AM217" i="1"/>
  <c r="AJ217" i="1"/>
  <c r="AK217" i="1" s="1"/>
  <c r="AI217" i="1"/>
  <c r="AH217" i="1"/>
  <c r="AG217" i="1"/>
  <c r="AF217" i="1"/>
  <c r="AE217" i="1"/>
  <c r="AS216" i="1"/>
  <c r="AR216" i="1"/>
  <c r="AQ216" i="1"/>
  <c r="AP216" i="1"/>
  <c r="AO216" i="1"/>
  <c r="AN216" i="1"/>
  <c r="AL216" i="1"/>
  <c r="AJ216" i="1"/>
  <c r="AI216" i="1"/>
  <c r="AM216" i="1" s="1"/>
  <c r="AH216" i="1"/>
  <c r="AG216" i="1"/>
  <c r="AF216" i="1"/>
  <c r="AE216" i="1"/>
  <c r="AS215" i="1"/>
  <c r="AR215" i="1"/>
  <c r="AQ215" i="1"/>
  <c r="AP215" i="1"/>
  <c r="AO215" i="1"/>
  <c r="AN215" i="1"/>
  <c r="AM215" i="1"/>
  <c r="AJ215" i="1"/>
  <c r="AL215" i="1" s="1"/>
  <c r="AI215" i="1"/>
  <c r="AH215" i="1"/>
  <c r="AG215" i="1"/>
  <c r="AF215" i="1"/>
  <c r="AE215" i="1"/>
  <c r="AS214" i="1"/>
  <c r="AR214" i="1"/>
  <c r="AQ214" i="1"/>
  <c r="AP214" i="1"/>
  <c r="AO214" i="1"/>
  <c r="AN214" i="1"/>
  <c r="AJ214" i="1"/>
  <c r="AI214" i="1"/>
  <c r="AM214" i="1" s="1"/>
  <c r="AH214" i="1"/>
  <c r="AG214" i="1"/>
  <c r="AF214" i="1"/>
  <c r="AE214" i="1"/>
  <c r="AS213" i="1"/>
  <c r="AR213" i="1"/>
  <c r="AQ213" i="1"/>
  <c r="AP213" i="1"/>
  <c r="AO213" i="1"/>
  <c r="AN213" i="1"/>
  <c r="AL213" i="1"/>
  <c r="AJ213" i="1"/>
  <c r="AI213" i="1"/>
  <c r="AH213" i="1"/>
  <c r="AG213" i="1"/>
  <c r="AF213" i="1"/>
  <c r="AE213" i="1"/>
  <c r="AS212" i="1"/>
  <c r="AR212" i="1"/>
  <c r="AQ212" i="1"/>
  <c r="AP212" i="1"/>
  <c r="AO212" i="1"/>
  <c r="AN212" i="1"/>
  <c r="AM212" i="1"/>
  <c r="AJ212" i="1"/>
  <c r="AL212" i="1" s="1"/>
  <c r="AI212" i="1"/>
  <c r="AH212" i="1"/>
  <c r="AG212" i="1"/>
  <c r="AF212" i="1"/>
  <c r="AE212" i="1"/>
  <c r="AS211" i="1"/>
  <c r="AR211" i="1"/>
  <c r="AQ211" i="1"/>
  <c r="AP211" i="1"/>
  <c r="AO211" i="1"/>
  <c r="AN211" i="1"/>
  <c r="AJ211" i="1"/>
  <c r="AL211" i="1" s="1"/>
  <c r="AI211" i="1"/>
  <c r="AM211" i="1" s="1"/>
  <c r="AH211" i="1"/>
  <c r="AG211" i="1"/>
  <c r="AF211" i="1"/>
  <c r="AE211" i="1"/>
  <c r="AS210" i="1"/>
  <c r="AR210" i="1"/>
  <c r="AQ210" i="1"/>
  <c r="AP210" i="1"/>
  <c r="AO210" i="1"/>
  <c r="AN210" i="1"/>
  <c r="AM210" i="1"/>
  <c r="AJ210" i="1"/>
  <c r="AL210" i="1" s="1"/>
  <c r="AI210" i="1"/>
  <c r="AH210" i="1"/>
  <c r="AG210" i="1"/>
  <c r="AF210" i="1"/>
  <c r="AE210" i="1"/>
  <c r="AS209" i="1"/>
  <c r="AR209" i="1"/>
  <c r="AQ209" i="1"/>
  <c r="AP209" i="1"/>
  <c r="AO209" i="1"/>
  <c r="AN209" i="1"/>
  <c r="AL209" i="1"/>
  <c r="AJ209" i="1"/>
  <c r="AI209" i="1"/>
  <c r="AM209" i="1" s="1"/>
  <c r="AH209" i="1"/>
  <c r="AG209" i="1"/>
  <c r="AF209" i="1"/>
  <c r="AE209" i="1"/>
  <c r="AS208" i="1"/>
  <c r="AR208" i="1"/>
  <c r="AQ208" i="1"/>
  <c r="AP208" i="1"/>
  <c r="AO208" i="1"/>
  <c r="AN208" i="1"/>
  <c r="AK208" i="1"/>
  <c r="AJ208" i="1"/>
  <c r="AL208" i="1" s="1"/>
  <c r="AI208" i="1"/>
  <c r="AM208" i="1" s="1"/>
  <c r="AH208" i="1"/>
  <c r="AG208" i="1"/>
  <c r="AF208" i="1"/>
  <c r="AE208" i="1"/>
  <c r="AS207" i="1"/>
  <c r="AR207" i="1"/>
  <c r="AQ207" i="1"/>
  <c r="AP207" i="1"/>
  <c r="AO207" i="1"/>
  <c r="AN207" i="1"/>
  <c r="AM207" i="1"/>
  <c r="AJ207" i="1"/>
  <c r="AL207" i="1" s="1"/>
  <c r="AI207" i="1"/>
  <c r="AH207" i="1"/>
  <c r="AG207" i="1"/>
  <c r="AF207" i="1"/>
  <c r="AE207" i="1"/>
  <c r="AS206" i="1"/>
  <c r="AR206" i="1"/>
  <c r="AQ206" i="1"/>
  <c r="AP206" i="1"/>
  <c r="AO206" i="1"/>
  <c r="AN206" i="1"/>
  <c r="AM206" i="1"/>
  <c r="AL206" i="1"/>
  <c r="AJ206" i="1"/>
  <c r="AK206" i="1" s="1"/>
  <c r="AI206" i="1"/>
  <c r="AH206" i="1"/>
  <c r="AG206" i="1"/>
  <c r="AF206" i="1"/>
  <c r="AE206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S204" i="1"/>
  <c r="AR204" i="1"/>
  <c r="AQ204" i="1"/>
  <c r="AP204" i="1"/>
  <c r="AO204" i="1"/>
  <c r="AN204" i="1"/>
  <c r="AM204" i="1"/>
  <c r="AJ204" i="1"/>
  <c r="AL204" i="1" s="1"/>
  <c r="AI204" i="1"/>
  <c r="AH204" i="1"/>
  <c r="AG204" i="1"/>
  <c r="AF204" i="1"/>
  <c r="AE204" i="1"/>
  <c r="AS203" i="1"/>
  <c r="AR203" i="1"/>
  <c r="AQ203" i="1"/>
  <c r="AP203" i="1"/>
  <c r="AO203" i="1"/>
  <c r="AN203" i="1"/>
  <c r="AJ203" i="1"/>
  <c r="AK203" i="1" s="1"/>
  <c r="AI203" i="1"/>
  <c r="AM203" i="1" s="1"/>
  <c r="AH203" i="1"/>
  <c r="AG203" i="1"/>
  <c r="AF203" i="1"/>
  <c r="AE203" i="1"/>
  <c r="AS202" i="1"/>
  <c r="AR202" i="1"/>
  <c r="AQ202" i="1"/>
  <c r="AP202" i="1"/>
  <c r="AO202" i="1"/>
  <c r="AN202" i="1"/>
  <c r="AJ202" i="1"/>
  <c r="AL202" i="1" s="1"/>
  <c r="AI202" i="1"/>
  <c r="AM202" i="1" s="1"/>
  <c r="AH202" i="1"/>
  <c r="AG202" i="1"/>
  <c r="AF202" i="1"/>
  <c r="AE202" i="1"/>
  <c r="AS201" i="1"/>
  <c r="AR201" i="1"/>
  <c r="AQ201" i="1"/>
  <c r="AP201" i="1"/>
  <c r="AO201" i="1"/>
  <c r="AN201" i="1"/>
  <c r="AJ201" i="1"/>
  <c r="AI201" i="1"/>
  <c r="AM201" i="1" s="1"/>
  <c r="AH201" i="1"/>
  <c r="AG201" i="1"/>
  <c r="AF201" i="1"/>
  <c r="AE201" i="1"/>
  <c r="AS200" i="1"/>
  <c r="AR200" i="1"/>
  <c r="AQ200" i="1"/>
  <c r="AP200" i="1"/>
  <c r="AO200" i="1"/>
  <c r="AN200" i="1"/>
  <c r="AL200" i="1"/>
  <c r="AJ200" i="1"/>
  <c r="AI200" i="1"/>
  <c r="AM200" i="1" s="1"/>
  <c r="AH200" i="1"/>
  <c r="AG200" i="1"/>
  <c r="AF200" i="1"/>
  <c r="AE200" i="1"/>
  <c r="AS199" i="1"/>
  <c r="AR199" i="1"/>
  <c r="AQ199" i="1"/>
  <c r="AP199" i="1"/>
  <c r="AO199" i="1"/>
  <c r="AN199" i="1"/>
  <c r="AJ199" i="1"/>
  <c r="AL199" i="1" s="1"/>
  <c r="AI199" i="1"/>
  <c r="AM199" i="1" s="1"/>
  <c r="AH199" i="1"/>
  <c r="AG199" i="1"/>
  <c r="AF199" i="1"/>
  <c r="AE199" i="1"/>
  <c r="AS198" i="1"/>
  <c r="AR198" i="1"/>
  <c r="AQ198" i="1"/>
  <c r="AP198" i="1"/>
  <c r="AO198" i="1"/>
  <c r="AN198" i="1"/>
  <c r="AL198" i="1"/>
  <c r="AJ198" i="1"/>
  <c r="AK198" i="1" s="1"/>
  <c r="AI198" i="1"/>
  <c r="AM198" i="1" s="1"/>
  <c r="AH198" i="1"/>
  <c r="AG198" i="1"/>
  <c r="AF198" i="1"/>
  <c r="AE198" i="1"/>
  <c r="AS197" i="1"/>
  <c r="AR197" i="1"/>
  <c r="AQ197" i="1"/>
  <c r="AP197" i="1"/>
  <c r="AO197" i="1"/>
  <c r="AN197" i="1"/>
  <c r="AM197" i="1"/>
  <c r="AL197" i="1"/>
  <c r="AJ197" i="1"/>
  <c r="AI197" i="1"/>
  <c r="AK197" i="1" s="1"/>
  <c r="AH197" i="1"/>
  <c r="AG197" i="1"/>
  <c r="AF197" i="1"/>
  <c r="AE197" i="1"/>
  <c r="AS196" i="1"/>
  <c r="AR196" i="1"/>
  <c r="AQ196" i="1"/>
  <c r="AP196" i="1"/>
  <c r="AO196" i="1"/>
  <c r="AN196" i="1"/>
  <c r="AM196" i="1"/>
  <c r="AL196" i="1"/>
  <c r="AJ196" i="1"/>
  <c r="AK196" i="1" s="1"/>
  <c r="AI196" i="1"/>
  <c r="AH196" i="1"/>
  <c r="AG196" i="1"/>
  <c r="AF196" i="1"/>
  <c r="AE196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S193" i="1"/>
  <c r="AR193" i="1"/>
  <c r="AQ193" i="1"/>
  <c r="AP193" i="1"/>
  <c r="AO193" i="1"/>
  <c r="AN193" i="1"/>
  <c r="AM193" i="1"/>
  <c r="AL193" i="1"/>
  <c r="AJ193" i="1"/>
  <c r="AK193" i="1" s="1"/>
  <c r="AI193" i="1"/>
  <c r="AH193" i="1"/>
  <c r="AG193" i="1"/>
  <c r="AF193" i="1"/>
  <c r="AE193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S191" i="1"/>
  <c r="AR191" i="1"/>
  <c r="AQ191" i="1"/>
  <c r="AP191" i="1"/>
  <c r="AO191" i="1"/>
  <c r="AN191" i="1"/>
  <c r="AM191" i="1"/>
  <c r="AJ191" i="1"/>
  <c r="AK191" i="1" s="1"/>
  <c r="AI191" i="1"/>
  <c r="AH191" i="1"/>
  <c r="AG191" i="1"/>
  <c r="AF191" i="1"/>
  <c r="AE191" i="1"/>
  <c r="AS190" i="1"/>
  <c r="AR190" i="1"/>
  <c r="AQ190" i="1"/>
  <c r="AP190" i="1"/>
  <c r="AO190" i="1"/>
  <c r="AN190" i="1"/>
  <c r="AJ190" i="1"/>
  <c r="AL190" i="1" s="1"/>
  <c r="AI190" i="1"/>
  <c r="AM190" i="1" s="1"/>
  <c r="AH190" i="1"/>
  <c r="AG190" i="1"/>
  <c r="AF190" i="1"/>
  <c r="AE190" i="1"/>
  <c r="AS189" i="1"/>
  <c r="AR189" i="1"/>
  <c r="AQ189" i="1"/>
  <c r="AP189" i="1"/>
  <c r="AO189" i="1"/>
  <c r="AN189" i="1"/>
  <c r="AJ189" i="1"/>
  <c r="AL189" i="1" s="1"/>
  <c r="AI189" i="1"/>
  <c r="AM189" i="1" s="1"/>
  <c r="AH189" i="1"/>
  <c r="AG189" i="1"/>
  <c r="AF189" i="1"/>
  <c r="AE189" i="1"/>
  <c r="AS188" i="1"/>
  <c r="AR188" i="1"/>
  <c r="AQ188" i="1"/>
  <c r="AP188" i="1"/>
  <c r="AO188" i="1"/>
  <c r="AN188" i="1"/>
  <c r="AJ188" i="1"/>
  <c r="AI188" i="1"/>
  <c r="AM188" i="1" s="1"/>
  <c r="AH188" i="1"/>
  <c r="AG188" i="1"/>
  <c r="AF188" i="1"/>
  <c r="AE188" i="1"/>
  <c r="AS187" i="1"/>
  <c r="AR187" i="1"/>
  <c r="AQ187" i="1"/>
  <c r="AP187" i="1"/>
  <c r="AO187" i="1"/>
  <c r="AN187" i="1"/>
  <c r="AJ187" i="1"/>
  <c r="AI187" i="1"/>
  <c r="AM187" i="1" s="1"/>
  <c r="AH187" i="1"/>
  <c r="AG187" i="1"/>
  <c r="AF187" i="1"/>
  <c r="AE187" i="1"/>
  <c r="AS186" i="1"/>
  <c r="AR186" i="1"/>
  <c r="AQ186" i="1"/>
  <c r="AP186" i="1"/>
  <c r="AO186" i="1"/>
  <c r="AN186" i="1"/>
  <c r="AJ186" i="1"/>
  <c r="AL186" i="1" s="1"/>
  <c r="AI186" i="1"/>
  <c r="AM186" i="1" s="1"/>
  <c r="AH186" i="1"/>
  <c r="AG186" i="1"/>
  <c r="AF186" i="1"/>
  <c r="AE186" i="1"/>
  <c r="AS185" i="1"/>
  <c r="AR185" i="1"/>
  <c r="AQ185" i="1"/>
  <c r="AP185" i="1"/>
  <c r="AO185" i="1"/>
  <c r="AN185" i="1"/>
  <c r="AJ185" i="1"/>
  <c r="AL185" i="1" s="1"/>
  <c r="AI185" i="1"/>
  <c r="AM185" i="1" s="1"/>
  <c r="AH185" i="1"/>
  <c r="AG185" i="1"/>
  <c r="AF185" i="1"/>
  <c r="AE185" i="1"/>
  <c r="AS184" i="1"/>
  <c r="AR184" i="1"/>
  <c r="AQ184" i="1"/>
  <c r="AP184" i="1"/>
  <c r="AO184" i="1"/>
  <c r="AN184" i="1"/>
  <c r="AL184" i="1"/>
  <c r="AJ184" i="1"/>
  <c r="AI184" i="1"/>
  <c r="AM184" i="1" s="1"/>
  <c r="AH184" i="1"/>
  <c r="AG184" i="1"/>
  <c r="AF184" i="1"/>
  <c r="AE184" i="1"/>
  <c r="AS183" i="1"/>
  <c r="AR183" i="1"/>
  <c r="AQ183" i="1"/>
  <c r="AP183" i="1"/>
  <c r="AO183" i="1"/>
  <c r="AN183" i="1"/>
  <c r="AJ183" i="1"/>
  <c r="AL183" i="1" s="1"/>
  <c r="AI183" i="1"/>
  <c r="AM183" i="1" s="1"/>
  <c r="AH183" i="1"/>
  <c r="AG183" i="1"/>
  <c r="AF183" i="1"/>
  <c r="AE183" i="1"/>
  <c r="AS182" i="1"/>
  <c r="AR182" i="1"/>
  <c r="AQ182" i="1"/>
  <c r="AP182" i="1"/>
  <c r="AO182" i="1"/>
  <c r="AN182" i="1"/>
  <c r="AM182" i="1"/>
  <c r="AL182" i="1"/>
  <c r="AJ182" i="1"/>
  <c r="AI182" i="1"/>
  <c r="AH182" i="1"/>
  <c r="AG182" i="1"/>
  <c r="AF182" i="1"/>
  <c r="AE182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S180" i="1"/>
  <c r="AR180" i="1"/>
  <c r="AQ180" i="1"/>
  <c r="AP180" i="1"/>
  <c r="AO180" i="1"/>
  <c r="AN180" i="1"/>
  <c r="AM180" i="1"/>
  <c r="AJ180" i="1"/>
  <c r="AL180" i="1" s="1"/>
  <c r="AI180" i="1"/>
  <c r="AH180" i="1"/>
  <c r="AG180" i="1"/>
  <c r="AF180" i="1"/>
  <c r="AE180" i="1"/>
  <c r="AS179" i="1"/>
  <c r="AR179" i="1"/>
  <c r="AQ179" i="1"/>
  <c r="AP179" i="1"/>
  <c r="AO179" i="1"/>
  <c r="AN179" i="1"/>
  <c r="AJ179" i="1"/>
  <c r="AK179" i="1" s="1"/>
  <c r="AI179" i="1"/>
  <c r="AM179" i="1" s="1"/>
  <c r="AH179" i="1"/>
  <c r="AG179" i="1"/>
  <c r="AF179" i="1"/>
  <c r="AE179" i="1"/>
  <c r="AS178" i="1"/>
  <c r="AR178" i="1"/>
  <c r="AQ178" i="1"/>
  <c r="AP178" i="1"/>
  <c r="AO178" i="1"/>
  <c r="AN178" i="1"/>
  <c r="AJ178" i="1"/>
  <c r="AL178" i="1" s="1"/>
  <c r="AI178" i="1"/>
  <c r="AM178" i="1" s="1"/>
  <c r="AH178" i="1"/>
  <c r="AG178" i="1"/>
  <c r="AF178" i="1"/>
  <c r="AE178" i="1"/>
  <c r="AS177" i="1"/>
  <c r="AR177" i="1"/>
  <c r="AQ177" i="1"/>
  <c r="AP177" i="1"/>
  <c r="AO177" i="1"/>
  <c r="AN177" i="1"/>
  <c r="AJ177" i="1"/>
  <c r="AK177" i="1" s="1"/>
  <c r="AI177" i="1"/>
  <c r="AM177" i="1" s="1"/>
  <c r="AH177" i="1"/>
  <c r="AG177" i="1"/>
  <c r="AF177" i="1"/>
  <c r="AE177" i="1"/>
  <c r="AS176" i="1"/>
  <c r="AR176" i="1"/>
  <c r="AQ176" i="1"/>
  <c r="AP176" i="1"/>
  <c r="AO176" i="1"/>
  <c r="AN176" i="1"/>
  <c r="AJ176" i="1"/>
  <c r="AL176" i="1" s="1"/>
  <c r="AI176" i="1"/>
  <c r="AM176" i="1" s="1"/>
  <c r="AH176" i="1"/>
  <c r="AG176" i="1"/>
  <c r="AF176" i="1"/>
  <c r="AE176" i="1"/>
  <c r="AS175" i="1"/>
  <c r="AR175" i="1"/>
  <c r="AQ175" i="1"/>
  <c r="AP175" i="1"/>
  <c r="AO175" i="1"/>
  <c r="AN175" i="1"/>
  <c r="AJ175" i="1"/>
  <c r="AI175" i="1"/>
  <c r="AM175" i="1" s="1"/>
  <c r="AH175" i="1"/>
  <c r="AG175" i="1"/>
  <c r="AF175" i="1"/>
  <c r="AE175" i="1"/>
  <c r="AS174" i="1"/>
  <c r="AR174" i="1"/>
  <c r="AQ174" i="1"/>
  <c r="AP174" i="1"/>
  <c r="AO174" i="1"/>
  <c r="AN174" i="1"/>
  <c r="AJ174" i="1"/>
  <c r="AI174" i="1"/>
  <c r="AM174" i="1" s="1"/>
  <c r="AH174" i="1"/>
  <c r="AG174" i="1"/>
  <c r="AF174" i="1"/>
  <c r="AE174" i="1"/>
  <c r="AS173" i="1"/>
  <c r="AR173" i="1"/>
  <c r="AQ173" i="1"/>
  <c r="AP173" i="1"/>
  <c r="AO173" i="1"/>
  <c r="AN173" i="1"/>
  <c r="AJ173" i="1"/>
  <c r="AL173" i="1" s="1"/>
  <c r="AI173" i="1"/>
  <c r="AM173" i="1" s="1"/>
  <c r="AH173" i="1"/>
  <c r="AG173" i="1"/>
  <c r="AF173" i="1"/>
  <c r="AE173" i="1"/>
  <c r="AS172" i="1"/>
  <c r="AR172" i="1"/>
  <c r="AQ172" i="1"/>
  <c r="AP172" i="1"/>
  <c r="AO172" i="1"/>
  <c r="AN172" i="1"/>
  <c r="AJ172" i="1"/>
  <c r="AL172" i="1" s="1"/>
  <c r="AI172" i="1"/>
  <c r="AM172" i="1" s="1"/>
  <c r="AH172" i="1"/>
  <c r="AG172" i="1"/>
  <c r="AF172" i="1"/>
  <c r="AE172" i="1"/>
  <c r="AS171" i="1"/>
  <c r="AR171" i="1"/>
  <c r="AQ171" i="1"/>
  <c r="AP171" i="1"/>
  <c r="AO171" i="1"/>
  <c r="AN171" i="1"/>
  <c r="AM171" i="1"/>
  <c r="AJ171" i="1"/>
  <c r="AL171" i="1" s="1"/>
  <c r="AI171" i="1"/>
  <c r="AH171" i="1"/>
  <c r="AG171" i="1"/>
  <c r="AF171" i="1"/>
  <c r="AE171" i="1"/>
  <c r="AS170" i="1"/>
  <c r="AR170" i="1"/>
  <c r="AQ170" i="1"/>
  <c r="AP170" i="1"/>
  <c r="AO170" i="1"/>
  <c r="AN170" i="1"/>
  <c r="AL170" i="1"/>
  <c r="AJ170" i="1"/>
  <c r="AI170" i="1"/>
  <c r="AM170" i="1" s="1"/>
  <c r="AH170" i="1"/>
  <c r="AG170" i="1"/>
  <c r="AF170" i="1"/>
  <c r="AE170" i="1"/>
  <c r="AS169" i="1"/>
  <c r="AR169" i="1"/>
  <c r="AQ169" i="1"/>
  <c r="AP169" i="1"/>
  <c r="AO169" i="1"/>
  <c r="AN169" i="1"/>
  <c r="AK169" i="1"/>
  <c r="AJ169" i="1"/>
  <c r="AL169" i="1" s="1"/>
  <c r="AI169" i="1"/>
  <c r="AM169" i="1" s="1"/>
  <c r="AH169" i="1"/>
  <c r="AG169" i="1"/>
  <c r="AF169" i="1"/>
  <c r="AE169" i="1"/>
  <c r="AS168" i="1"/>
  <c r="AR168" i="1"/>
  <c r="AQ168" i="1"/>
  <c r="AP168" i="1"/>
  <c r="AO168" i="1"/>
  <c r="AN168" i="1"/>
  <c r="AL168" i="1"/>
  <c r="AJ168" i="1"/>
  <c r="AK168" i="1" s="1"/>
  <c r="AI168" i="1"/>
  <c r="AM168" i="1" s="1"/>
  <c r="AH168" i="1"/>
  <c r="AG168" i="1"/>
  <c r="AF168" i="1"/>
  <c r="AE168" i="1"/>
  <c r="AS167" i="1"/>
  <c r="AR167" i="1"/>
  <c r="AQ167" i="1"/>
  <c r="AP167" i="1"/>
  <c r="AO167" i="1"/>
  <c r="AN167" i="1"/>
  <c r="AM167" i="1"/>
  <c r="AJ167" i="1"/>
  <c r="AL167" i="1" s="1"/>
  <c r="AI167" i="1"/>
  <c r="AH167" i="1"/>
  <c r="AG167" i="1"/>
  <c r="AF167" i="1"/>
  <c r="AE167" i="1"/>
  <c r="AS166" i="1"/>
  <c r="AR166" i="1"/>
  <c r="AQ166" i="1"/>
  <c r="AP166" i="1"/>
  <c r="AO166" i="1"/>
  <c r="AN166" i="1"/>
  <c r="AJ166" i="1"/>
  <c r="AI166" i="1"/>
  <c r="AM166" i="1" s="1"/>
  <c r="AH166" i="1"/>
  <c r="AG166" i="1"/>
  <c r="AF166" i="1"/>
  <c r="AE166" i="1"/>
  <c r="AS165" i="1"/>
  <c r="AR165" i="1"/>
  <c r="AQ165" i="1"/>
  <c r="AP165" i="1"/>
  <c r="AO165" i="1"/>
  <c r="AN165" i="1"/>
  <c r="AL165" i="1"/>
  <c r="AJ165" i="1"/>
  <c r="AI165" i="1"/>
  <c r="AK165" i="1" s="1"/>
  <c r="AH165" i="1"/>
  <c r="AG165" i="1"/>
  <c r="AF165" i="1"/>
  <c r="AE165" i="1"/>
  <c r="AS164" i="1"/>
  <c r="AR164" i="1"/>
  <c r="AQ164" i="1"/>
  <c r="AP164" i="1"/>
  <c r="AO164" i="1"/>
  <c r="AN164" i="1"/>
  <c r="AM164" i="1"/>
  <c r="AJ164" i="1"/>
  <c r="AL164" i="1" s="1"/>
  <c r="AI164" i="1"/>
  <c r="AH164" i="1"/>
  <c r="AG164" i="1"/>
  <c r="AF164" i="1"/>
  <c r="AE164" i="1"/>
  <c r="AS163" i="1"/>
  <c r="AR163" i="1"/>
  <c r="AQ163" i="1"/>
  <c r="AP163" i="1"/>
  <c r="AO163" i="1"/>
  <c r="AN163" i="1"/>
  <c r="AJ163" i="1"/>
  <c r="AL163" i="1" s="1"/>
  <c r="AI163" i="1"/>
  <c r="AM163" i="1" s="1"/>
  <c r="AH163" i="1"/>
  <c r="AG163" i="1"/>
  <c r="AF163" i="1"/>
  <c r="AE163" i="1"/>
  <c r="AS162" i="1"/>
  <c r="AR162" i="1"/>
  <c r="AQ162" i="1"/>
  <c r="AP162" i="1"/>
  <c r="AO162" i="1"/>
  <c r="AN162" i="1"/>
  <c r="AJ162" i="1"/>
  <c r="AI162" i="1"/>
  <c r="AM162" i="1" s="1"/>
  <c r="AH162" i="1"/>
  <c r="AG162" i="1"/>
  <c r="AF162" i="1"/>
  <c r="AE162" i="1"/>
  <c r="AS161" i="1"/>
  <c r="AR161" i="1"/>
  <c r="AQ161" i="1"/>
  <c r="AP161" i="1"/>
  <c r="AO161" i="1"/>
  <c r="AN161" i="1"/>
  <c r="AJ161" i="1"/>
  <c r="AI161" i="1"/>
  <c r="AM161" i="1" s="1"/>
  <c r="AH161" i="1"/>
  <c r="AG161" i="1"/>
  <c r="AF161" i="1"/>
  <c r="AE161" i="1"/>
  <c r="AS160" i="1"/>
  <c r="AR160" i="1"/>
  <c r="AQ160" i="1"/>
  <c r="AP160" i="1"/>
  <c r="AO160" i="1"/>
  <c r="AN160" i="1"/>
  <c r="AJ160" i="1"/>
  <c r="AL160" i="1" s="1"/>
  <c r="AI160" i="1"/>
  <c r="AM160" i="1" s="1"/>
  <c r="AH160" i="1"/>
  <c r="AG160" i="1"/>
  <c r="AF160" i="1"/>
  <c r="AE160" i="1"/>
  <c r="AS159" i="1"/>
  <c r="AR159" i="1"/>
  <c r="AQ159" i="1"/>
  <c r="AP159" i="1"/>
  <c r="AO159" i="1"/>
  <c r="AN159" i="1"/>
  <c r="AJ159" i="1"/>
  <c r="AL159" i="1" s="1"/>
  <c r="AI159" i="1"/>
  <c r="AM159" i="1" s="1"/>
  <c r="AH159" i="1"/>
  <c r="AG159" i="1"/>
  <c r="AF159" i="1"/>
  <c r="AE159" i="1"/>
  <c r="AS158" i="1"/>
  <c r="AR158" i="1"/>
  <c r="AQ158" i="1"/>
  <c r="AP158" i="1"/>
  <c r="AO158" i="1"/>
  <c r="AN158" i="1"/>
  <c r="AM158" i="1"/>
  <c r="AJ158" i="1"/>
  <c r="AL158" i="1" s="1"/>
  <c r="AI158" i="1"/>
  <c r="AH158" i="1"/>
  <c r="AG158" i="1"/>
  <c r="AF158" i="1"/>
  <c r="AE158" i="1"/>
  <c r="AS157" i="1"/>
  <c r="AR157" i="1"/>
  <c r="AQ157" i="1"/>
  <c r="AP157" i="1"/>
  <c r="AO157" i="1"/>
  <c r="AN157" i="1"/>
  <c r="AL157" i="1"/>
  <c r="AJ157" i="1"/>
  <c r="AI157" i="1"/>
  <c r="AM157" i="1" s="1"/>
  <c r="AH157" i="1"/>
  <c r="AG157" i="1"/>
  <c r="AF157" i="1"/>
  <c r="AE157" i="1"/>
  <c r="AS156" i="1"/>
  <c r="AR156" i="1"/>
  <c r="AQ156" i="1"/>
  <c r="AP156" i="1"/>
  <c r="AO156" i="1"/>
  <c r="AN156" i="1"/>
  <c r="AK156" i="1"/>
  <c r="AJ156" i="1"/>
  <c r="AL156" i="1" s="1"/>
  <c r="AI156" i="1"/>
  <c r="AM156" i="1" s="1"/>
  <c r="AH156" i="1"/>
  <c r="AG156" i="1"/>
  <c r="AF156" i="1"/>
  <c r="AE156" i="1"/>
  <c r="AS155" i="1"/>
  <c r="AR155" i="1"/>
  <c r="AQ155" i="1"/>
  <c r="AP155" i="1"/>
  <c r="AO155" i="1"/>
  <c r="AN155" i="1"/>
  <c r="AM155" i="1"/>
  <c r="AJ155" i="1"/>
  <c r="AL155" i="1" s="1"/>
  <c r="AI155" i="1"/>
  <c r="AH155" i="1"/>
  <c r="AG155" i="1"/>
  <c r="AF155" i="1"/>
  <c r="AE155" i="1"/>
  <c r="AS154" i="1"/>
  <c r="AR154" i="1"/>
  <c r="AQ154" i="1"/>
  <c r="AP154" i="1"/>
  <c r="AO154" i="1"/>
  <c r="AN154" i="1"/>
  <c r="AM154" i="1"/>
  <c r="AL154" i="1"/>
  <c r="AJ154" i="1"/>
  <c r="AK154" i="1" s="1"/>
  <c r="AI154" i="1"/>
  <c r="AH154" i="1"/>
  <c r="AG154" i="1"/>
  <c r="AF154" i="1"/>
  <c r="AE154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S152" i="1"/>
  <c r="AR152" i="1"/>
  <c r="AQ152" i="1"/>
  <c r="AP152" i="1"/>
  <c r="AO152" i="1"/>
  <c r="AN152" i="1"/>
  <c r="AL152" i="1"/>
  <c r="AK152" i="1"/>
  <c r="AJ152" i="1"/>
  <c r="AI152" i="1"/>
  <c r="AM152" i="1" s="1"/>
  <c r="AH152" i="1"/>
  <c r="AG152" i="1"/>
  <c r="AF152" i="1"/>
  <c r="AE152" i="1"/>
  <c r="AS151" i="1"/>
  <c r="AR151" i="1"/>
  <c r="AQ151" i="1"/>
  <c r="AP151" i="1"/>
  <c r="AO151" i="1"/>
  <c r="AN151" i="1"/>
  <c r="AM151" i="1"/>
  <c r="AK151" i="1"/>
  <c r="AJ151" i="1"/>
  <c r="AL151" i="1" s="1"/>
  <c r="AI151" i="1"/>
  <c r="AH151" i="1"/>
  <c r="AG151" i="1"/>
  <c r="AF151" i="1"/>
  <c r="AE151" i="1"/>
  <c r="AS150" i="1"/>
  <c r="AR150" i="1"/>
  <c r="AQ150" i="1"/>
  <c r="AP150" i="1"/>
  <c r="AO150" i="1"/>
  <c r="AN150" i="1"/>
  <c r="AJ150" i="1"/>
  <c r="AL150" i="1" s="1"/>
  <c r="AI150" i="1"/>
  <c r="AM150" i="1" s="1"/>
  <c r="AH150" i="1"/>
  <c r="AG150" i="1"/>
  <c r="AF150" i="1"/>
  <c r="AE150" i="1"/>
  <c r="AS149" i="1"/>
  <c r="AR149" i="1"/>
  <c r="AQ149" i="1"/>
  <c r="AP149" i="1"/>
  <c r="AO149" i="1"/>
  <c r="AN149" i="1"/>
  <c r="AL149" i="1"/>
  <c r="AJ149" i="1"/>
  <c r="AI149" i="1"/>
  <c r="AH149" i="1"/>
  <c r="AG149" i="1"/>
  <c r="AF149" i="1"/>
  <c r="AE149" i="1"/>
  <c r="AS148" i="1"/>
  <c r="AR148" i="1"/>
  <c r="AQ148" i="1"/>
  <c r="AP148" i="1"/>
  <c r="AO148" i="1"/>
  <c r="AN148" i="1"/>
  <c r="AM148" i="1"/>
  <c r="AJ148" i="1"/>
  <c r="AK148" i="1" s="1"/>
  <c r="AI148" i="1"/>
  <c r="AH148" i="1"/>
  <c r="AG148" i="1"/>
  <c r="AF148" i="1"/>
  <c r="AE148" i="1"/>
  <c r="AS147" i="1"/>
  <c r="AR147" i="1"/>
  <c r="AQ147" i="1"/>
  <c r="AP147" i="1"/>
  <c r="AO147" i="1"/>
  <c r="AN147" i="1"/>
  <c r="AJ147" i="1"/>
  <c r="AL147" i="1" s="1"/>
  <c r="AI147" i="1"/>
  <c r="AM147" i="1" s="1"/>
  <c r="AH147" i="1"/>
  <c r="AG147" i="1"/>
  <c r="AF147" i="1"/>
  <c r="AE147" i="1"/>
  <c r="AS146" i="1"/>
  <c r="AR146" i="1"/>
  <c r="AQ146" i="1"/>
  <c r="AP146" i="1"/>
  <c r="AO146" i="1"/>
  <c r="AN146" i="1"/>
  <c r="AM146" i="1"/>
  <c r="AL146" i="1"/>
  <c r="AJ146" i="1"/>
  <c r="AK146" i="1" s="1"/>
  <c r="AI146" i="1"/>
  <c r="AH146" i="1"/>
  <c r="AG146" i="1"/>
  <c r="AF146" i="1"/>
  <c r="AE146" i="1"/>
  <c r="AS145" i="1"/>
  <c r="AR145" i="1"/>
  <c r="AQ145" i="1"/>
  <c r="AP145" i="1"/>
  <c r="AO145" i="1"/>
  <c r="AN145" i="1"/>
  <c r="AM145" i="1"/>
  <c r="AJ145" i="1"/>
  <c r="AL145" i="1" s="1"/>
  <c r="AI145" i="1"/>
  <c r="AH145" i="1"/>
  <c r="AG145" i="1"/>
  <c r="AF145" i="1"/>
  <c r="AE145" i="1"/>
  <c r="AS144" i="1"/>
  <c r="AR144" i="1"/>
  <c r="AQ144" i="1"/>
  <c r="AP144" i="1"/>
  <c r="AO144" i="1"/>
  <c r="AN144" i="1"/>
  <c r="AL144" i="1"/>
  <c r="AJ144" i="1"/>
  <c r="AI144" i="1"/>
  <c r="AM144" i="1" s="1"/>
  <c r="AH144" i="1"/>
  <c r="AG144" i="1"/>
  <c r="AF144" i="1"/>
  <c r="AE144" i="1"/>
  <c r="AS143" i="1"/>
  <c r="AR143" i="1"/>
  <c r="AQ143" i="1"/>
  <c r="AP143" i="1"/>
  <c r="AO143" i="1"/>
  <c r="AN143" i="1"/>
  <c r="AK143" i="1"/>
  <c r="AJ143" i="1"/>
  <c r="AL143" i="1" s="1"/>
  <c r="AI143" i="1"/>
  <c r="AM143" i="1" s="1"/>
  <c r="AH143" i="1"/>
  <c r="AG143" i="1"/>
  <c r="AF143" i="1"/>
  <c r="AE143" i="1"/>
  <c r="AS142" i="1"/>
  <c r="AR142" i="1"/>
  <c r="AQ142" i="1"/>
  <c r="AP142" i="1"/>
  <c r="AO142" i="1"/>
  <c r="AN142" i="1"/>
  <c r="AM142" i="1"/>
  <c r="AJ142" i="1"/>
  <c r="AL142" i="1" s="1"/>
  <c r="AI142" i="1"/>
  <c r="AH142" i="1"/>
  <c r="AG142" i="1"/>
  <c r="AF142" i="1"/>
  <c r="AE142" i="1"/>
  <c r="AS141" i="1"/>
  <c r="AR141" i="1"/>
  <c r="AQ141" i="1"/>
  <c r="AP141" i="1"/>
  <c r="AO141" i="1"/>
  <c r="AN141" i="1"/>
  <c r="AM141" i="1"/>
  <c r="AL141" i="1"/>
  <c r="AJ141" i="1"/>
  <c r="AK141" i="1" s="1"/>
  <c r="AI141" i="1"/>
  <c r="AH141" i="1"/>
  <c r="AG141" i="1"/>
  <c r="AF141" i="1"/>
  <c r="AE141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S139" i="1"/>
  <c r="AR139" i="1"/>
  <c r="AQ139" i="1"/>
  <c r="AP139" i="1"/>
  <c r="AO139" i="1"/>
  <c r="AN139" i="1"/>
  <c r="AM139" i="1"/>
  <c r="AL139" i="1"/>
  <c r="AJ139" i="1"/>
  <c r="AK139" i="1" s="1"/>
  <c r="AI139" i="1"/>
  <c r="AH139" i="1"/>
  <c r="AG139" i="1"/>
  <c r="AF139" i="1"/>
  <c r="AE139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S137" i="1"/>
  <c r="AR137" i="1"/>
  <c r="AQ137" i="1"/>
  <c r="AP137" i="1"/>
  <c r="AO137" i="1"/>
  <c r="AN137" i="1"/>
  <c r="AM137" i="1"/>
  <c r="AJ137" i="1"/>
  <c r="AK137" i="1" s="1"/>
  <c r="AI137" i="1"/>
  <c r="AH137" i="1"/>
  <c r="AG137" i="1"/>
  <c r="AF137" i="1"/>
  <c r="AE137" i="1"/>
  <c r="AS136" i="1"/>
  <c r="AR136" i="1"/>
  <c r="AQ136" i="1"/>
  <c r="AP136" i="1"/>
  <c r="AO136" i="1"/>
  <c r="AN136" i="1"/>
  <c r="AJ136" i="1"/>
  <c r="AL136" i="1" s="1"/>
  <c r="AI136" i="1"/>
  <c r="AM136" i="1" s="1"/>
  <c r="AH136" i="1"/>
  <c r="AG136" i="1"/>
  <c r="AF136" i="1"/>
  <c r="AE136" i="1"/>
  <c r="AS135" i="1"/>
  <c r="AR135" i="1"/>
  <c r="AQ135" i="1"/>
  <c r="AP135" i="1"/>
  <c r="AO135" i="1"/>
  <c r="AN135" i="1"/>
  <c r="AJ135" i="1"/>
  <c r="AI135" i="1"/>
  <c r="AM135" i="1" s="1"/>
  <c r="AH135" i="1"/>
  <c r="AG135" i="1"/>
  <c r="AF135" i="1"/>
  <c r="AE135" i="1"/>
  <c r="AS134" i="1"/>
  <c r="AR134" i="1"/>
  <c r="AQ134" i="1"/>
  <c r="AP134" i="1"/>
  <c r="AO134" i="1"/>
  <c r="AN134" i="1"/>
  <c r="AJ134" i="1"/>
  <c r="AL134" i="1" s="1"/>
  <c r="AI134" i="1"/>
  <c r="AM134" i="1" s="1"/>
  <c r="AH134" i="1"/>
  <c r="AG134" i="1"/>
  <c r="AF134" i="1"/>
  <c r="AE134" i="1"/>
  <c r="AS133" i="1"/>
  <c r="AR133" i="1"/>
  <c r="AQ133" i="1"/>
  <c r="AP133" i="1"/>
  <c r="AO133" i="1"/>
  <c r="AN133" i="1"/>
  <c r="AL133" i="1"/>
  <c r="AJ133" i="1"/>
  <c r="AI133" i="1"/>
  <c r="AM133" i="1" s="1"/>
  <c r="AH133" i="1"/>
  <c r="AG133" i="1"/>
  <c r="AF133" i="1"/>
  <c r="AE133" i="1"/>
  <c r="AS132" i="1"/>
  <c r="AR132" i="1"/>
  <c r="AQ132" i="1"/>
  <c r="AP132" i="1"/>
  <c r="AO132" i="1"/>
  <c r="AN132" i="1"/>
  <c r="AM132" i="1"/>
  <c r="AJ132" i="1"/>
  <c r="AL132" i="1" s="1"/>
  <c r="AI132" i="1"/>
  <c r="AH132" i="1"/>
  <c r="AG132" i="1"/>
  <c r="AF132" i="1"/>
  <c r="AE132" i="1"/>
  <c r="AS131" i="1"/>
  <c r="AR131" i="1"/>
  <c r="AQ131" i="1"/>
  <c r="AP131" i="1"/>
  <c r="AO131" i="1"/>
  <c r="AN131" i="1"/>
  <c r="AL131" i="1"/>
  <c r="AJ131" i="1"/>
  <c r="AI131" i="1"/>
  <c r="AM131" i="1" s="1"/>
  <c r="AH131" i="1"/>
  <c r="AG131" i="1"/>
  <c r="AF131" i="1"/>
  <c r="AE131" i="1"/>
  <c r="AS130" i="1"/>
  <c r="AR130" i="1"/>
  <c r="AQ130" i="1"/>
  <c r="AP130" i="1"/>
  <c r="AO130" i="1"/>
  <c r="AN130" i="1"/>
  <c r="AK130" i="1"/>
  <c r="AJ130" i="1"/>
  <c r="AL130" i="1" s="1"/>
  <c r="AI130" i="1"/>
  <c r="AM130" i="1" s="1"/>
  <c r="AH130" i="1"/>
  <c r="AG130" i="1"/>
  <c r="AF130" i="1"/>
  <c r="AE130" i="1"/>
  <c r="AS129" i="1"/>
  <c r="AR129" i="1"/>
  <c r="AQ129" i="1"/>
  <c r="AP129" i="1"/>
  <c r="AO129" i="1"/>
  <c r="AN129" i="1"/>
  <c r="AM129" i="1"/>
  <c r="AJ129" i="1"/>
  <c r="AL129" i="1" s="1"/>
  <c r="AI129" i="1"/>
  <c r="AH129" i="1"/>
  <c r="AG129" i="1"/>
  <c r="AF129" i="1"/>
  <c r="AE129" i="1"/>
  <c r="AS128" i="1"/>
  <c r="AR128" i="1"/>
  <c r="AQ128" i="1"/>
  <c r="AP128" i="1"/>
  <c r="AO128" i="1"/>
  <c r="AN128" i="1"/>
  <c r="AM128" i="1"/>
  <c r="AL128" i="1"/>
  <c r="AJ128" i="1"/>
  <c r="AK128" i="1" s="1"/>
  <c r="AI128" i="1"/>
  <c r="AH128" i="1"/>
  <c r="AG128" i="1"/>
  <c r="AF128" i="1"/>
  <c r="AE128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S125" i="1"/>
  <c r="AR125" i="1"/>
  <c r="AQ125" i="1"/>
  <c r="AP125" i="1"/>
  <c r="AO125" i="1"/>
  <c r="AN125" i="1"/>
  <c r="AM125" i="1"/>
  <c r="AL125" i="1"/>
  <c r="AJ125" i="1"/>
  <c r="AK125" i="1" s="1"/>
  <c r="AI125" i="1"/>
  <c r="AH125" i="1"/>
  <c r="AG125" i="1"/>
  <c r="AF125" i="1"/>
  <c r="AE125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S123" i="1"/>
  <c r="AR123" i="1"/>
  <c r="AQ123" i="1"/>
  <c r="AP123" i="1"/>
  <c r="AO123" i="1"/>
  <c r="AN123" i="1"/>
  <c r="AM123" i="1"/>
  <c r="AJ123" i="1"/>
  <c r="AL123" i="1" s="1"/>
  <c r="AI123" i="1"/>
  <c r="AH123" i="1"/>
  <c r="AG123" i="1"/>
  <c r="AF123" i="1"/>
  <c r="AE123" i="1"/>
  <c r="AS122" i="1"/>
  <c r="AR122" i="1"/>
  <c r="AQ122" i="1"/>
  <c r="AP122" i="1"/>
  <c r="AO122" i="1"/>
  <c r="AN122" i="1"/>
  <c r="AJ122" i="1"/>
  <c r="AK122" i="1" s="1"/>
  <c r="AI122" i="1"/>
  <c r="AM122" i="1" s="1"/>
  <c r="AH122" i="1"/>
  <c r="AG122" i="1"/>
  <c r="AF122" i="1"/>
  <c r="AE122" i="1"/>
  <c r="AS121" i="1"/>
  <c r="AR121" i="1"/>
  <c r="AQ121" i="1"/>
  <c r="AP121" i="1"/>
  <c r="AO121" i="1"/>
  <c r="AN121" i="1"/>
  <c r="AJ121" i="1"/>
  <c r="AL121" i="1" s="1"/>
  <c r="AI121" i="1"/>
  <c r="AM121" i="1" s="1"/>
  <c r="AH121" i="1"/>
  <c r="AG121" i="1"/>
  <c r="AF121" i="1"/>
  <c r="AE121" i="1"/>
  <c r="AS120" i="1"/>
  <c r="AR120" i="1"/>
  <c r="AQ120" i="1"/>
  <c r="AP120" i="1"/>
  <c r="AO120" i="1"/>
  <c r="AN120" i="1"/>
  <c r="AJ120" i="1"/>
  <c r="AL120" i="1" s="1"/>
  <c r="AI120" i="1"/>
  <c r="AM120" i="1" s="1"/>
  <c r="AH120" i="1"/>
  <c r="AG120" i="1"/>
  <c r="AF120" i="1"/>
  <c r="AE120" i="1"/>
  <c r="AS119" i="1"/>
  <c r="AR119" i="1"/>
  <c r="AQ119" i="1"/>
  <c r="AP119" i="1"/>
  <c r="AO119" i="1"/>
  <c r="AN119" i="1"/>
  <c r="AJ119" i="1"/>
  <c r="AL119" i="1" s="1"/>
  <c r="AI119" i="1"/>
  <c r="AM119" i="1" s="1"/>
  <c r="AH119" i="1"/>
  <c r="AG119" i="1"/>
  <c r="AF119" i="1"/>
  <c r="AE119" i="1"/>
  <c r="AS118" i="1"/>
  <c r="AR118" i="1"/>
  <c r="AQ118" i="1"/>
  <c r="AP118" i="1"/>
  <c r="AO118" i="1"/>
  <c r="AN118" i="1"/>
  <c r="AM118" i="1"/>
  <c r="AL118" i="1"/>
  <c r="AJ118" i="1"/>
  <c r="AI118" i="1"/>
  <c r="AH118" i="1"/>
  <c r="AG118" i="1"/>
  <c r="AF118" i="1"/>
  <c r="AE118" i="1"/>
  <c r="AS117" i="1"/>
  <c r="AR117" i="1"/>
  <c r="AQ117" i="1"/>
  <c r="AP117" i="1"/>
  <c r="AO117" i="1"/>
  <c r="AN117" i="1"/>
  <c r="AK117" i="1"/>
  <c r="AJ117" i="1"/>
  <c r="AL117" i="1" s="1"/>
  <c r="AI117" i="1"/>
  <c r="AM117" i="1" s="1"/>
  <c r="AH117" i="1"/>
  <c r="AG117" i="1"/>
  <c r="AF117" i="1"/>
  <c r="AE117" i="1"/>
  <c r="AS116" i="1"/>
  <c r="AR116" i="1"/>
  <c r="AQ116" i="1"/>
  <c r="AP116" i="1"/>
  <c r="AO116" i="1"/>
  <c r="AN116" i="1"/>
  <c r="AM116" i="1"/>
  <c r="AJ116" i="1"/>
  <c r="AL116" i="1" s="1"/>
  <c r="AI116" i="1"/>
  <c r="AH116" i="1"/>
  <c r="AG116" i="1"/>
  <c r="AF116" i="1"/>
  <c r="AE116" i="1"/>
  <c r="AS115" i="1"/>
  <c r="AR115" i="1"/>
  <c r="AQ115" i="1"/>
  <c r="AP115" i="1"/>
  <c r="AO115" i="1"/>
  <c r="AN115" i="1"/>
  <c r="AM115" i="1"/>
  <c r="AL115" i="1"/>
  <c r="AJ115" i="1"/>
  <c r="AK115" i="1" s="1"/>
  <c r="AI115" i="1"/>
  <c r="AH115" i="1"/>
  <c r="AG115" i="1"/>
  <c r="AF115" i="1"/>
  <c r="AE115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S113" i="1"/>
  <c r="AR113" i="1"/>
  <c r="AQ113" i="1"/>
  <c r="AP113" i="1"/>
  <c r="AO113" i="1"/>
  <c r="AN113" i="1"/>
  <c r="AM113" i="1"/>
  <c r="AJ113" i="1"/>
  <c r="AL113" i="1" s="1"/>
  <c r="AI113" i="1"/>
  <c r="AH113" i="1"/>
  <c r="AG113" i="1"/>
  <c r="AF113" i="1"/>
  <c r="AE113" i="1"/>
  <c r="AS112" i="1"/>
  <c r="AR112" i="1"/>
  <c r="AQ112" i="1"/>
  <c r="AP112" i="1"/>
  <c r="AO112" i="1"/>
  <c r="AN112" i="1"/>
  <c r="AJ112" i="1"/>
  <c r="AL112" i="1" s="1"/>
  <c r="AI112" i="1"/>
  <c r="AK112" i="1" s="1"/>
  <c r="AH112" i="1"/>
  <c r="AG112" i="1"/>
  <c r="AF112" i="1"/>
  <c r="AE112" i="1"/>
  <c r="AS111" i="1"/>
  <c r="AR111" i="1"/>
  <c r="AQ111" i="1"/>
  <c r="AP111" i="1"/>
  <c r="AO111" i="1"/>
  <c r="AN111" i="1"/>
  <c r="AJ111" i="1"/>
  <c r="AL111" i="1" s="1"/>
  <c r="AI111" i="1"/>
  <c r="AM111" i="1" s="1"/>
  <c r="AH111" i="1"/>
  <c r="AG111" i="1"/>
  <c r="AF111" i="1"/>
  <c r="AE111" i="1"/>
  <c r="AS110" i="1"/>
  <c r="AR110" i="1"/>
  <c r="AQ110" i="1"/>
  <c r="AP110" i="1"/>
  <c r="AO110" i="1"/>
  <c r="AN110" i="1"/>
  <c r="AL110" i="1"/>
  <c r="AJ110" i="1"/>
  <c r="AK110" i="1" s="1"/>
  <c r="AI110" i="1"/>
  <c r="AM110" i="1" s="1"/>
  <c r="AH110" i="1"/>
  <c r="AG110" i="1"/>
  <c r="AF110" i="1"/>
  <c r="AE110" i="1"/>
  <c r="AS109" i="1"/>
  <c r="AR109" i="1"/>
  <c r="AQ109" i="1"/>
  <c r="AP109" i="1"/>
  <c r="AO109" i="1"/>
  <c r="AN109" i="1"/>
  <c r="AL109" i="1"/>
  <c r="AJ109" i="1"/>
  <c r="AK109" i="1" s="1"/>
  <c r="AI109" i="1"/>
  <c r="AM109" i="1" s="1"/>
  <c r="AH109" i="1"/>
  <c r="AG109" i="1"/>
  <c r="AF109" i="1"/>
  <c r="AE109" i="1"/>
  <c r="AS108" i="1"/>
  <c r="AR108" i="1"/>
  <c r="AQ108" i="1"/>
  <c r="AP108" i="1"/>
  <c r="AO108" i="1"/>
  <c r="AN108" i="1"/>
  <c r="AJ108" i="1"/>
  <c r="AL108" i="1" s="1"/>
  <c r="AI108" i="1"/>
  <c r="AM108" i="1" s="1"/>
  <c r="AH108" i="1"/>
  <c r="AG108" i="1"/>
  <c r="AF108" i="1"/>
  <c r="AE108" i="1"/>
  <c r="AS107" i="1"/>
  <c r="AR107" i="1"/>
  <c r="AQ107" i="1"/>
  <c r="AP107" i="1"/>
  <c r="AO107" i="1"/>
  <c r="AN107" i="1"/>
  <c r="AJ107" i="1"/>
  <c r="AI107" i="1"/>
  <c r="AM107" i="1" s="1"/>
  <c r="AH107" i="1"/>
  <c r="AG107" i="1"/>
  <c r="AF107" i="1"/>
  <c r="AE107" i="1"/>
  <c r="AS106" i="1"/>
  <c r="AR106" i="1"/>
  <c r="AQ106" i="1"/>
  <c r="AP106" i="1"/>
  <c r="AO106" i="1"/>
  <c r="AN106" i="1"/>
  <c r="AJ106" i="1"/>
  <c r="AI106" i="1"/>
  <c r="AM106" i="1" s="1"/>
  <c r="AH106" i="1"/>
  <c r="AG106" i="1"/>
  <c r="AF106" i="1"/>
  <c r="AE106" i="1"/>
  <c r="AS105" i="1"/>
  <c r="AR105" i="1"/>
  <c r="AQ105" i="1"/>
  <c r="AP105" i="1"/>
  <c r="AO105" i="1"/>
  <c r="AN105" i="1"/>
  <c r="AJ105" i="1"/>
  <c r="AL105" i="1" s="1"/>
  <c r="AI105" i="1"/>
  <c r="AM105" i="1" s="1"/>
  <c r="AH105" i="1"/>
  <c r="AG105" i="1"/>
  <c r="AF105" i="1"/>
  <c r="AE105" i="1"/>
  <c r="AS104" i="1"/>
  <c r="AR104" i="1"/>
  <c r="AQ104" i="1"/>
  <c r="AP104" i="1"/>
  <c r="AO104" i="1"/>
  <c r="AN104" i="1"/>
  <c r="AJ104" i="1"/>
  <c r="AL104" i="1" s="1"/>
  <c r="AI104" i="1"/>
  <c r="AM104" i="1" s="1"/>
  <c r="AH104" i="1"/>
  <c r="AG104" i="1"/>
  <c r="AF104" i="1"/>
  <c r="AE104" i="1"/>
  <c r="AS103" i="1"/>
  <c r="AR103" i="1"/>
  <c r="AQ103" i="1"/>
  <c r="AP103" i="1"/>
  <c r="AO103" i="1"/>
  <c r="AN103" i="1"/>
  <c r="AM103" i="1"/>
  <c r="AJ103" i="1"/>
  <c r="AL103" i="1" s="1"/>
  <c r="AI103" i="1"/>
  <c r="AH103" i="1"/>
  <c r="AG103" i="1"/>
  <c r="AF103" i="1"/>
  <c r="AE103" i="1"/>
  <c r="AS102" i="1"/>
  <c r="AR102" i="1"/>
  <c r="AQ102" i="1"/>
  <c r="AP102" i="1"/>
  <c r="AO102" i="1"/>
  <c r="AN102" i="1"/>
  <c r="AL102" i="1"/>
  <c r="AJ102" i="1"/>
  <c r="AI102" i="1"/>
  <c r="AM102" i="1" s="1"/>
  <c r="AH102" i="1"/>
  <c r="AG102" i="1"/>
  <c r="AF102" i="1"/>
  <c r="AE102" i="1"/>
  <c r="AS101" i="1"/>
  <c r="AR101" i="1"/>
  <c r="AQ101" i="1"/>
  <c r="AP101" i="1"/>
  <c r="AO101" i="1"/>
  <c r="AN101" i="1"/>
  <c r="AK101" i="1"/>
  <c r="AJ101" i="1"/>
  <c r="AL101" i="1" s="1"/>
  <c r="AI101" i="1"/>
  <c r="AM101" i="1" s="1"/>
  <c r="AH101" i="1"/>
  <c r="AG101" i="1"/>
  <c r="AF101" i="1"/>
  <c r="AE101" i="1"/>
  <c r="AS100" i="1"/>
  <c r="AR100" i="1"/>
  <c r="AQ100" i="1"/>
  <c r="AP100" i="1"/>
  <c r="AO100" i="1"/>
  <c r="AN100" i="1"/>
  <c r="AM100" i="1"/>
  <c r="AJ100" i="1"/>
  <c r="AL100" i="1" s="1"/>
  <c r="AI100" i="1"/>
  <c r="AH100" i="1"/>
  <c r="AG100" i="1"/>
  <c r="AF100" i="1"/>
  <c r="AE100" i="1"/>
  <c r="AS99" i="1"/>
  <c r="AR99" i="1"/>
  <c r="AQ99" i="1"/>
  <c r="AP99" i="1"/>
  <c r="AO99" i="1"/>
  <c r="AN99" i="1"/>
  <c r="AM99" i="1"/>
  <c r="AL99" i="1"/>
  <c r="AJ99" i="1"/>
  <c r="AK99" i="1" s="1"/>
  <c r="AI99" i="1"/>
  <c r="AH99" i="1"/>
  <c r="AG99" i="1"/>
  <c r="AF99" i="1"/>
  <c r="AE99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S97" i="1"/>
  <c r="AR97" i="1"/>
  <c r="AQ97" i="1"/>
  <c r="AP97" i="1"/>
  <c r="AO97" i="1"/>
  <c r="AN97" i="1"/>
  <c r="AM97" i="1"/>
  <c r="AJ97" i="1"/>
  <c r="AK97" i="1" s="1"/>
  <c r="AI97" i="1"/>
  <c r="AH97" i="1"/>
  <c r="AG97" i="1"/>
  <c r="AF97" i="1"/>
  <c r="AE97" i="1"/>
  <c r="AS96" i="1"/>
  <c r="AR96" i="1"/>
  <c r="AQ96" i="1"/>
  <c r="AP96" i="1"/>
  <c r="AO96" i="1"/>
  <c r="AN96" i="1"/>
  <c r="AJ96" i="1"/>
  <c r="AL96" i="1" s="1"/>
  <c r="AI96" i="1"/>
  <c r="AM96" i="1" s="1"/>
  <c r="AH96" i="1"/>
  <c r="AG96" i="1"/>
  <c r="AF96" i="1"/>
  <c r="AE96" i="1"/>
  <c r="AS95" i="1"/>
  <c r="AR95" i="1"/>
  <c r="AQ95" i="1"/>
  <c r="AP95" i="1"/>
  <c r="AO95" i="1"/>
  <c r="AN95" i="1"/>
  <c r="AJ95" i="1"/>
  <c r="AL95" i="1" s="1"/>
  <c r="AI95" i="1"/>
  <c r="AM95" i="1" s="1"/>
  <c r="AH95" i="1"/>
  <c r="AG95" i="1"/>
  <c r="AF95" i="1"/>
  <c r="AE95" i="1"/>
  <c r="AS94" i="1"/>
  <c r="AR94" i="1"/>
  <c r="AQ94" i="1"/>
  <c r="AP94" i="1"/>
  <c r="AO94" i="1"/>
  <c r="AN94" i="1"/>
  <c r="AJ94" i="1"/>
  <c r="AK94" i="1" s="1"/>
  <c r="AI94" i="1"/>
  <c r="AM94" i="1" s="1"/>
  <c r="AH94" i="1"/>
  <c r="AG94" i="1"/>
  <c r="AF94" i="1"/>
  <c r="AE94" i="1"/>
  <c r="AS93" i="1"/>
  <c r="AR93" i="1"/>
  <c r="AQ93" i="1"/>
  <c r="AP93" i="1"/>
  <c r="AO93" i="1"/>
  <c r="AN93" i="1"/>
  <c r="AJ93" i="1"/>
  <c r="AL93" i="1" s="1"/>
  <c r="AI93" i="1"/>
  <c r="AM93" i="1" s="1"/>
  <c r="AH93" i="1"/>
  <c r="AG93" i="1"/>
  <c r="AF93" i="1"/>
  <c r="AE93" i="1"/>
  <c r="AS92" i="1"/>
  <c r="AR92" i="1"/>
  <c r="AQ92" i="1"/>
  <c r="AP92" i="1"/>
  <c r="AO92" i="1"/>
  <c r="AN92" i="1"/>
  <c r="AJ92" i="1"/>
  <c r="AL92" i="1" s="1"/>
  <c r="AI92" i="1"/>
  <c r="AM92" i="1" s="1"/>
  <c r="AH92" i="1"/>
  <c r="AG92" i="1"/>
  <c r="AF92" i="1"/>
  <c r="AE92" i="1"/>
  <c r="AS91" i="1"/>
  <c r="AR91" i="1"/>
  <c r="AQ91" i="1"/>
  <c r="AP91" i="1"/>
  <c r="AO91" i="1"/>
  <c r="AN91" i="1"/>
  <c r="AJ91" i="1"/>
  <c r="AI91" i="1"/>
  <c r="AM91" i="1" s="1"/>
  <c r="AH91" i="1"/>
  <c r="AG91" i="1"/>
  <c r="AF91" i="1"/>
  <c r="AE91" i="1"/>
  <c r="AS90" i="1"/>
  <c r="AR90" i="1"/>
  <c r="AQ90" i="1"/>
  <c r="AP90" i="1"/>
  <c r="AO90" i="1"/>
  <c r="AN90" i="1"/>
  <c r="AJ90" i="1"/>
  <c r="AI90" i="1"/>
  <c r="AM90" i="1" s="1"/>
  <c r="AH90" i="1"/>
  <c r="AG90" i="1"/>
  <c r="AF90" i="1"/>
  <c r="AE90" i="1"/>
  <c r="AS89" i="1"/>
  <c r="AR89" i="1"/>
  <c r="AQ89" i="1"/>
  <c r="AP89" i="1"/>
  <c r="AO89" i="1"/>
  <c r="AN89" i="1"/>
  <c r="AJ89" i="1"/>
  <c r="AL89" i="1" s="1"/>
  <c r="AI89" i="1"/>
  <c r="AM89" i="1" s="1"/>
  <c r="AH89" i="1"/>
  <c r="AG89" i="1"/>
  <c r="AF89" i="1"/>
  <c r="AE89" i="1"/>
  <c r="AS88" i="1"/>
  <c r="AR88" i="1"/>
  <c r="AQ88" i="1"/>
  <c r="AP88" i="1"/>
  <c r="AO88" i="1"/>
  <c r="AN88" i="1"/>
  <c r="AJ88" i="1"/>
  <c r="AL88" i="1" s="1"/>
  <c r="AI88" i="1"/>
  <c r="AM88" i="1" s="1"/>
  <c r="AH88" i="1"/>
  <c r="AG88" i="1"/>
  <c r="AF88" i="1"/>
  <c r="AE88" i="1"/>
  <c r="AS87" i="1"/>
  <c r="AR87" i="1"/>
  <c r="AQ87" i="1"/>
  <c r="AP87" i="1"/>
  <c r="AO87" i="1"/>
  <c r="AN87" i="1"/>
  <c r="AM87" i="1"/>
  <c r="AJ87" i="1"/>
  <c r="AL87" i="1" s="1"/>
  <c r="AI87" i="1"/>
  <c r="AH87" i="1"/>
  <c r="AG87" i="1"/>
  <c r="AF87" i="1"/>
  <c r="AE87" i="1"/>
  <c r="AS86" i="1"/>
  <c r="AR86" i="1"/>
  <c r="AQ86" i="1"/>
  <c r="AP86" i="1"/>
  <c r="AO86" i="1"/>
  <c r="AN86" i="1"/>
  <c r="AL86" i="1"/>
  <c r="AJ86" i="1"/>
  <c r="AI86" i="1"/>
  <c r="AM86" i="1" s="1"/>
  <c r="AH86" i="1"/>
  <c r="AG86" i="1"/>
  <c r="AF86" i="1"/>
  <c r="AE86" i="1"/>
  <c r="AS85" i="1"/>
  <c r="AR85" i="1"/>
  <c r="AQ85" i="1"/>
  <c r="AP85" i="1"/>
  <c r="AO85" i="1"/>
  <c r="AN85" i="1"/>
  <c r="AK85" i="1"/>
  <c r="AJ85" i="1"/>
  <c r="AL85" i="1" s="1"/>
  <c r="AI85" i="1"/>
  <c r="AM85" i="1" s="1"/>
  <c r="AH85" i="1"/>
  <c r="AG85" i="1"/>
  <c r="AF85" i="1"/>
  <c r="AE85" i="1"/>
  <c r="AS84" i="1"/>
  <c r="AR84" i="1"/>
  <c r="AQ84" i="1"/>
  <c r="AP84" i="1"/>
  <c r="AO84" i="1"/>
  <c r="AN84" i="1"/>
  <c r="AM84" i="1"/>
  <c r="AJ84" i="1"/>
  <c r="AL84" i="1" s="1"/>
  <c r="AI84" i="1"/>
  <c r="AH84" i="1"/>
  <c r="AG84" i="1"/>
  <c r="AF84" i="1"/>
  <c r="AE84" i="1"/>
  <c r="AS83" i="1"/>
  <c r="AR83" i="1"/>
  <c r="AQ83" i="1"/>
  <c r="AP83" i="1"/>
  <c r="AO83" i="1"/>
  <c r="AN83" i="1"/>
  <c r="AM83" i="1"/>
  <c r="AL83" i="1"/>
  <c r="AJ83" i="1"/>
  <c r="AK83" i="1" s="1"/>
  <c r="AI83" i="1"/>
  <c r="AH83" i="1"/>
  <c r="AG83" i="1"/>
  <c r="AF83" i="1"/>
  <c r="AE83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S81" i="1"/>
  <c r="AR81" i="1"/>
  <c r="AQ81" i="1"/>
  <c r="AP81" i="1"/>
  <c r="AO81" i="1"/>
  <c r="AN81" i="1"/>
  <c r="AM81" i="1"/>
  <c r="AJ81" i="1"/>
  <c r="AL81" i="1" s="1"/>
  <c r="AI81" i="1"/>
  <c r="AH81" i="1"/>
  <c r="AG81" i="1"/>
  <c r="AF81" i="1"/>
  <c r="AE81" i="1"/>
  <c r="AS80" i="1"/>
  <c r="AR80" i="1"/>
  <c r="AQ80" i="1"/>
  <c r="AP80" i="1"/>
  <c r="AO80" i="1"/>
  <c r="AN80" i="1"/>
  <c r="AJ80" i="1"/>
  <c r="AL80" i="1" s="1"/>
  <c r="AI80" i="1"/>
  <c r="AK80" i="1" s="1"/>
  <c r="AH80" i="1"/>
  <c r="AG80" i="1"/>
  <c r="AF80" i="1"/>
  <c r="AE80" i="1"/>
  <c r="AS79" i="1"/>
  <c r="AR79" i="1"/>
  <c r="AQ79" i="1"/>
  <c r="AP79" i="1"/>
  <c r="AO79" i="1"/>
  <c r="AN79" i="1"/>
  <c r="AJ79" i="1"/>
  <c r="AL79" i="1" s="1"/>
  <c r="AI79" i="1"/>
  <c r="AM79" i="1" s="1"/>
  <c r="AH79" i="1"/>
  <c r="AG79" i="1"/>
  <c r="AF79" i="1"/>
  <c r="AE79" i="1"/>
  <c r="AS78" i="1"/>
  <c r="AR78" i="1"/>
  <c r="AQ78" i="1"/>
  <c r="AP78" i="1"/>
  <c r="AO78" i="1"/>
  <c r="AN78" i="1"/>
  <c r="AL78" i="1"/>
  <c r="AJ78" i="1"/>
  <c r="AK78" i="1" s="1"/>
  <c r="AI78" i="1"/>
  <c r="AM78" i="1" s="1"/>
  <c r="AH78" i="1"/>
  <c r="AG78" i="1"/>
  <c r="AF78" i="1"/>
  <c r="AE78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S76" i="1"/>
  <c r="AR76" i="1"/>
  <c r="AQ76" i="1"/>
  <c r="AP76" i="1"/>
  <c r="AO76" i="1"/>
  <c r="AN76" i="1"/>
  <c r="AL76" i="1"/>
  <c r="AK76" i="1"/>
  <c r="AJ76" i="1"/>
  <c r="AI76" i="1"/>
  <c r="AM76" i="1" s="1"/>
  <c r="AH76" i="1"/>
  <c r="AG76" i="1"/>
  <c r="AF76" i="1"/>
  <c r="AE76" i="1"/>
  <c r="AS75" i="1"/>
  <c r="AR75" i="1"/>
  <c r="AQ75" i="1"/>
  <c r="AP75" i="1"/>
  <c r="AO75" i="1"/>
  <c r="AN75" i="1"/>
  <c r="AJ75" i="1"/>
  <c r="AL75" i="1" s="1"/>
  <c r="AI75" i="1"/>
  <c r="AM75" i="1" s="1"/>
  <c r="AH75" i="1"/>
  <c r="AG75" i="1"/>
  <c r="AF75" i="1"/>
  <c r="AE75" i="1"/>
  <c r="AS74" i="1"/>
  <c r="AR74" i="1"/>
  <c r="AQ74" i="1"/>
  <c r="AP74" i="1"/>
  <c r="AO74" i="1"/>
  <c r="AN74" i="1"/>
  <c r="AJ74" i="1"/>
  <c r="AI74" i="1"/>
  <c r="AM74" i="1" s="1"/>
  <c r="AH74" i="1"/>
  <c r="AG74" i="1"/>
  <c r="AF74" i="1"/>
  <c r="AE74" i="1"/>
  <c r="AS73" i="1"/>
  <c r="AR73" i="1"/>
  <c r="AQ73" i="1"/>
  <c r="AP73" i="1"/>
  <c r="AO73" i="1"/>
  <c r="AN73" i="1"/>
  <c r="AJ73" i="1"/>
  <c r="AL73" i="1" s="1"/>
  <c r="AI73" i="1"/>
  <c r="AM73" i="1" s="1"/>
  <c r="AH73" i="1"/>
  <c r="AG73" i="1"/>
  <c r="AF73" i="1"/>
  <c r="AE73" i="1"/>
  <c r="AS72" i="1"/>
  <c r="AR72" i="1"/>
  <c r="AQ72" i="1"/>
  <c r="AP72" i="1"/>
  <c r="AO72" i="1"/>
  <c r="AN72" i="1"/>
  <c r="AJ72" i="1"/>
  <c r="AL72" i="1" s="1"/>
  <c r="AI72" i="1"/>
  <c r="AM72" i="1" s="1"/>
  <c r="AH72" i="1"/>
  <c r="AG72" i="1"/>
  <c r="AF72" i="1"/>
  <c r="AE72" i="1"/>
  <c r="AS71" i="1"/>
  <c r="AR71" i="1"/>
  <c r="AQ71" i="1"/>
  <c r="AP71" i="1"/>
  <c r="AO71" i="1"/>
  <c r="AN71" i="1"/>
  <c r="AM71" i="1"/>
  <c r="AJ71" i="1"/>
  <c r="AL71" i="1" s="1"/>
  <c r="AI71" i="1"/>
  <c r="AH71" i="1"/>
  <c r="AG71" i="1"/>
  <c r="AF71" i="1"/>
  <c r="AE71" i="1"/>
  <c r="AS70" i="1"/>
  <c r="AR70" i="1"/>
  <c r="AQ70" i="1"/>
  <c r="AP70" i="1"/>
  <c r="AO70" i="1"/>
  <c r="AN70" i="1"/>
  <c r="AL70" i="1"/>
  <c r="AJ70" i="1"/>
  <c r="AI70" i="1"/>
  <c r="AM70" i="1" s="1"/>
  <c r="AH70" i="1"/>
  <c r="AG70" i="1"/>
  <c r="AF70" i="1"/>
  <c r="AE70" i="1"/>
  <c r="AS69" i="1"/>
  <c r="AR69" i="1"/>
  <c r="AQ69" i="1"/>
  <c r="AP69" i="1"/>
  <c r="AO69" i="1"/>
  <c r="AN69" i="1"/>
  <c r="AK69" i="1"/>
  <c r="AJ69" i="1"/>
  <c r="AL69" i="1" s="1"/>
  <c r="AI69" i="1"/>
  <c r="AM69" i="1" s="1"/>
  <c r="AH69" i="1"/>
  <c r="AG69" i="1"/>
  <c r="AF69" i="1"/>
  <c r="AE69" i="1"/>
  <c r="AS68" i="1"/>
  <c r="AR68" i="1"/>
  <c r="AQ68" i="1"/>
  <c r="AP68" i="1"/>
  <c r="AO68" i="1"/>
  <c r="AN68" i="1"/>
  <c r="AM68" i="1"/>
  <c r="AJ68" i="1"/>
  <c r="AL68" i="1" s="1"/>
  <c r="AI68" i="1"/>
  <c r="AH68" i="1"/>
  <c r="AG68" i="1"/>
  <c r="AF68" i="1"/>
  <c r="AE68" i="1"/>
  <c r="AS67" i="1"/>
  <c r="AR67" i="1"/>
  <c r="AQ67" i="1"/>
  <c r="AP67" i="1"/>
  <c r="AO67" i="1"/>
  <c r="AN67" i="1"/>
  <c r="AM67" i="1"/>
  <c r="AL67" i="1"/>
  <c r="AJ67" i="1"/>
  <c r="AK67" i="1" s="1"/>
  <c r="AI67" i="1"/>
  <c r="AH67" i="1"/>
  <c r="AG67" i="1"/>
  <c r="AF67" i="1"/>
  <c r="AE67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S65" i="1"/>
  <c r="AR65" i="1"/>
  <c r="AQ65" i="1"/>
  <c r="AP65" i="1"/>
  <c r="AO65" i="1"/>
  <c r="AN65" i="1"/>
  <c r="AM65" i="1"/>
  <c r="AL65" i="1"/>
  <c r="AJ65" i="1"/>
  <c r="AK65" i="1" s="1"/>
  <c r="AI65" i="1"/>
  <c r="AH65" i="1"/>
  <c r="AG65" i="1"/>
  <c r="AF65" i="1"/>
  <c r="AE65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S63" i="1"/>
  <c r="AR63" i="1"/>
  <c r="AQ63" i="1"/>
  <c r="AP63" i="1"/>
  <c r="AO63" i="1"/>
  <c r="AN63" i="1"/>
  <c r="AM63" i="1"/>
  <c r="AJ63" i="1"/>
  <c r="AL63" i="1" s="1"/>
  <c r="AI63" i="1"/>
  <c r="AH63" i="1"/>
  <c r="AG63" i="1"/>
  <c r="AF63" i="1"/>
  <c r="AE63" i="1"/>
  <c r="AS62" i="1"/>
  <c r="AR62" i="1"/>
  <c r="AQ62" i="1"/>
  <c r="AP62" i="1"/>
  <c r="AO62" i="1"/>
  <c r="AN62" i="1"/>
  <c r="AJ62" i="1"/>
  <c r="AL62" i="1" s="1"/>
  <c r="AI62" i="1"/>
  <c r="AM62" i="1" s="1"/>
  <c r="AH62" i="1"/>
  <c r="AG62" i="1"/>
  <c r="AF62" i="1"/>
  <c r="AE62" i="1"/>
  <c r="AS61" i="1"/>
  <c r="AR61" i="1"/>
  <c r="AQ61" i="1"/>
  <c r="AP61" i="1"/>
  <c r="AO61" i="1"/>
  <c r="AN61" i="1"/>
  <c r="AJ61" i="1"/>
  <c r="AL61" i="1" s="1"/>
  <c r="AI61" i="1"/>
  <c r="AM61" i="1" s="1"/>
  <c r="AH61" i="1"/>
  <c r="AG61" i="1"/>
  <c r="AF61" i="1"/>
  <c r="AE61" i="1"/>
  <c r="AS60" i="1"/>
  <c r="AR60" i="1"/>
  <c r="AQ60" i="1"/>
  <c r="AP60" i="1"/>
  <c r="AO60" i="1"/>
  <c r="AN60" i="1"/>
  <c r="AJ60" i="1"/>
  <c r="AL60" i="1" s="1"/>
  <c r="AI60" i="1"/>
  <c r="AM60" i="1" s="1"/>
  <c r="AH60" i="1"/>
  <c r="AG60" i="1"/>
  <c r="AF60" i="1"/>
  <c r="AE60" i="1"/>
  <c r="AS59" i="1"/>
  <c r="AR59" i="1"/>
  <c r="AQ59" i="1"/>
  <c r="AP59" i="1"/>
  <c r="AO59" i="1"/>
  <c r="AN59" i="1"/>
  <c r="AJ59" i="1"/>
  <c r="AL59" i="1" s="1"/>
  <c r="AI59" i="1"/>
  <c r="AM59" i="1" s="1"/>
  <c r="AH59" i="1"/>
  <c r="AG59" i="1"/>
  <c r="AF59" i="1"/>
  <c r="AE59" i="1"/>
  <c r="AS58" i="1"/>
  <c r="AR58" i="1"/>
  <c r="AQ58" i="1"/>
  <c r="AP58" i="1"/>
  <c r="AO58" i="1"/>
  <c r="AN58" i="1"/>
  <c r="AJ58" i="1"/>
  <c r="AI58" i="1"/>
  <c r="AM58" i="1" s="1"/>
  <c r="AH58" i="1"/>
  <c r="AG58" i="1"/>
  <c r="AF58" i="1"/>
  <c r="AE58" i="1"/>
  <c r="AS57" i="1"/>
  <c r="AR57" i="1"/>
  <c r="AQ57" i="1"/>
  <c r="AP57" i="1"/>
  <c r="AO57" i="1"/>
  <c r="AN57" i="1"/>
  <c r="AJ57" i="1"/>
  <c r="AL57" i="1" s="1"/>
  <c r="AI57" i="1"/>
  <c r="AM57" i="1" s="1"/>
  <c r="AH57" i="1"/>
  <c r="AG57" i="1"/>
  <c r="AF57" i="1"/>
  <c r="AE57" i="1"/>
  <c r="AS56" i="1"/>
  <c r="AR56" i="1"/>
  <c r="AQ56" i="1"/>
  <c r="AP56" i="1"/>
  <c r="AO56" i="1"/>
  <c r="AN56" i="1"/>
  <c r="AJ56" i="1"/>
  <c r="AL56" i="1" s="1"/>
  <c r="AI56" i="1"/>
  <c r="AM56" i="1" s="1"/>
  <c r="AH56" i="1"/>
  <c r="AG56" i="1"/>
  <c r="AF56" i="1"/>
  <c r="AE56" i="1"/>
  <c r="AS55" i="1"/>
  <c r="AR55" i="1"/>
  <c r="AQ55" i="1"/>
  <c r="AP55" i="1"/>
  <c r="AO55" i="1"/>
  <c r="AN55" i="1"/>
  <c r="AM55" i="1"/>
  <c r="AJ55" i="1"/>
  <c r="AL55" i="1" s="1"/>
  <c r="AI55" i="1"/>
  <c r="AH55" i="1"/>
  <c r="AG55" i="1"/>
  <c r="AF55" i="1"/>
  <c r="AE55" i="1"/>
  <c r="AS54" i="1"/>
  <c r="AR54" i="1"/>
  <c r="AQ54" i="1"/>
  <c r="AP54" i="1"/>
  <c r="AO54" i="1"/>
  <c r="AN54" i="1"/>
  <c r="AL54" i="1"/>
  <c r="AJ54" i="1"/>
  <c r="AI54" i="1"/>
  <c r="AM54" i="1" s="1"/>
  <c r="AH54" i="1"/>
  <c r="AG54" i="1"/>
  <c r="AF54" i="1"/>
  <c r="AE54" i="1"/>
  <c r="AS53" i="1"/>
  <c r="AR53" i="1"/>
  <c r="AQ53" i="1"/>
  <c r="AP53" i="1"/>
  <c r="AO53" i="1"/>
  <c r="AN53" i="1"/>
  <c r="AK53" i="1"/>
  <c r="AJ53" i="1"/>
  <c r="AL53" i="1" s="1"/>
  <c r="AI53" i="1"/>
  <c r="AM53" i="1" s="1"/>
  <c r="AH53" i="1"/>
  <c r="AG53" i="1"/>
  <c r="AF53" i="1"/>
  <c r="AE53" i="1"/>
  <c r="AS52" i="1"/>
  <c r="AR52" i="1"/>
  <c r="AQ52" i="1"/>
  <c r="AP52" i="1"/>
  <c r="AO52" i="1"/>
  <c r="AN52" i="1"/>
  <c r="AM52" i="1"/>
  <c r="AJ52" i="1"/>
  <c r="AL52" i="1" s="1"/>
  <c r="AI52" i="1"/>
  <c r="AH52" i="1"/>
  <c r="AG52" i="1"/>
  <c r="AF52" i="1"/>
  <c r="AE52" i="1"/>
  <c r="AS51" i="1"/>
  <c r="AR51" i="1"/>
  <c r="AQ51" i="1"/>
  <c r="AP51" i="1"/>
  <c r="AO51" i="1"/>
  <c r="AN51" i="1"/>
  <c r="AM51" i="1"/>
  <c r="AL51" i="1"/>
  <c r="AJ51" i="1"/>
  <c r="AK51" i="1" s="1"/>
  <c r="AI51" i="1"/>
  <c r="AH51" i="1"/>
  <c r="AG51" i="1"/>
  <c r="AF51" i="1"/>
  <c r="AE51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S49" i="1"/>
  <c r="AR49" i="1"/>
  <c r="AQ49" i="1"/>
  <c r="AP49" i="1"/>
  <c r="AO49" i="1"/>
  <c r="AN49" i="1"/>
  <c r="AM49" i="1"/>
  <c r="AJ49" i="1"/>
  <c r="AK49" i="1" s="1"/>
  <c r="AI49" i="1"/>
  <c r="AH49" i="1"/>
  <c r="AG49" i="1"/>
  <c r="AF49" i="1"/>
  <c r="AE49" i="1"/>
  <c r="AS48" i="1"/>
  <c r="AR48" i="1"/>
  <c r="AQ48" i="1"/>
  <c r="AP48" i="1"/>
  <c r="AO48" i="1"/>
  <c r="AN48" i="1"/>
  <c r="AJ48" i="1"/>
  <c r="AK48" i="1" s="1"/>
  <c r="AI48" i="1"/>
  <c r="AM48" i="1" s="1"/>
  <c r="AH48" i="1"/>
  <c r="AG48" i="1"/>
  <c r="AF48" i="1"/>
  <c r="AE48" i="1"/>
  <c r="AS47" i="1"/>
  <c r="AR47" i="1"/>
  <c r="AQ47" i="1"/>
  <c r="AP47" i="1"/>
  <c r="AO47" i="1"/>
  <c r="AN47" i="1"/>
  <c r="AJ47" i="1"/>
  <c r="AL47" i="1" s="1"/>
  <c r="AI47" i="1"/>
  <c r="AM47" i="1" s="1"/>
  <c r="AH47" i="1"/>
  <c r="AG47" i="1"/>
  <c r="AF47" i="1"/>
  <c r="AE47" i="1"/>
  <c r="AS46" i="1"/>
  <c r="AR46" i="1"/>
  <c r="AQ46" i="1"/>
  <c r="AP46" i="1"/>
  <c r="AO46" i="1"/>
  <c r="AN46" i="1"/>
  <c r="AJ46" i="1"/>
  <c r="AL46" i="1" s="1"/>
  <c r="AI46" i="1"/>
  <c r="AM46" i="1" s="1"/>
  <c r="AH46" i="1"/>
  <c r="AG46" i="1"/>
  <c r="AF46" i="1"/>
  <c r="AE46" i="1"/>
  <c r="AS45" i="1"/>
  <c r="AR45" i="1"/>
  <c r="AQ45" i="1"/>
  <c r="AP45" i="1"/>
  <c r="AO45" i="1"/>
  <c r="AN45" i="1"/>
  <c r="AJ45" i="1"/>
  <c r="AK45" i="1" s="1"/>
  <c r="AI45" i="1"/>
  <c r="AM45" i="1" s="1"/>
  <c r="AH45" i="1"/>
  <c r="AG45" i="1"/>
  <c r="AF45" i="1"/>
  <c r="AE45" i="1"/>
  <c r="AS44" i="1"/>
  <c r="AR44" i="1"/>
  <c r="AQ44" i="1"/>
  <c r="AP44" i="1"/>
  <c r="AO44" i="1"/>
  <c r="AN44" i="1"/>
  <c r="AJ44" i="1"/>
  <c r="AL44" i="1" s="1"/>
  <c r="AI44" i="1"/>
  <c r="AM44" i="1" s="1"/>
  <c r="AH44" i="1"/>
  <c r="AG44" i="1"/>
  <c r="AF44" i="1"/>
  <c r="AE44" i="1"/>
  <c r="AS43" i="1"/>
  <c r="AR43" i="1"/>
  <c r="AQ43" i="1"/>
  <c r="AP43" i="1"/>
  <c r="AO43" i="1"/>
  <c r="AN43" i="1"/>
  <c r="AJ43" i="1"/>
  <c r="AL43" i="1" s="1"/>
  <c r="AI43" i="1"/>
  <c r="AM43" i="1" s="1"/>
  <c r="AH43" i="1"/>
  <c r="AG43" i="1"/>
  <c r="AF43" i="1"/>
  <c r="AE43" i="1"/>
  <c r="AS42" i="1"/>
  <c r="AR42" i="1"/>
  <c r="AQ42" i="1"/>
  <c r="AP42" i="1"/>
  <c r="AO42" i="1"/>
  <c r="AN42" i="1"/>
  <c r="AJ42" i="1"/>
  <c r="AI42" i="1"/>
  <c r="AM42" i="1" s="1"/>
  <c r="AH42" i="1"/>
  <c r="AG42" i="1"/>
  <c r="AF42" i="1"/>
  <c r="AE42" i="1"/>
  <c r="AS41" i="1"/>
  <c r="AR41" i="1"/>
  <c r="AQ41" i="1"/>
  <c r="AP41" i="1"/>
  <c r="AO41" i="1"/>
  <c r="AN41" i="1"/>
  <c r="AJ41" i="1"/>
  <c r="AL41" i="1" s="1"/>
  <c r="AI41" i="1"/>
  <c r="AM41" i="1" s="1"/>
  <c r="AH41" i="1"/>
  <c r="AG41" i="1"/>
  <c r="AF41" i="1"/>
  <c r="AE41" i="1"/>
  <c r="AS40" i="1"/>
  <c r="AR40" i="1"/>
  <c r="AQ40" i="1"/>
  <c r="AP40" i="1"/>
  <c r="AO40" i="1"/>
  <c r="AN40" i="1"/>
  <c r="AJ40" i="1"/>
  <c r="AL40" i="1" s="1"/>
  <c r="AI40" i="1"/>
  <c r="AM40" i="1" s="1"/>
  <c r="AH40" i="1"/>
  <c r="AG40" i="1"/>
  <c r="AF40" i="1"/>
  <c r="AE40" i="1"/>
  <c r="AS39" i="1"/>
  <c r="AR39" i="1"/>
  <c r="AQ39" i="1"/>
  <c r="AP39" i="1"/>
  <c r="AO39" i="1"/>
  <c r="AN39" i="1"/>
  <c r="AM39" i="1"/>
  <c r="AJ39" i="1"/>
  <c r="AL39" i="1" s="1"/>
  <c r="AI39" i="1"/>
  <c r="AH39" i="1"/>
  <c r="AG39" i="1"/>
  <c r="AF39" i="1"/>
  <c r="AE39" i="1"/>
  <c r="AS38" i="1"/>
  <c r="AR38" i="1"/>
  <c r="AQ38" i="1"/>
  <c r="AP38" i="1"/>
  <c r="AO38" i="1"/>
  <c r="AN38" i="1"/>
  <c r="AL38" i="1"/>
  <c r="AJ38" i="1"/>
  <c r="AI38" i="1"/>
  <c r="AM38" i="1" s="1"/>
  <c r="AH38" i="1"/>
  <c r="AG38" i="1"/>
  <c r="AF38" i="1"/>
  <c r="AE38" i="1"/>
  <c r="AS37" i="1"/>
  <c r="AR37" i="1"/>
  <c r="AQ37" i="1"/>
  <c r="AP37" i="1"/>
  <c r="AO37" i="1"/>
  <c r="AN37" i="1"/>
  <c r="AK37" i="1"/>
  <c r="AJ37" i="1"/>
  <c r="AL37" i="1" s="1"/>
  <c r="AI37" i="1"/>
  <c r="AM37" i="1" s="1"/>
  <c r="AH37" i="1"/>
  <c r="AG37" i="1"/>
  <c r="AF37" i="1"/>
  <c r="AE37" i="1"/>
  <c r="AS36" i="1"/>
  <c r="AR36" i="1"/>
  <c r="AQ36" i="1"/>
  <c r="AP36" i="1"/>
  <c r="AO36" i="1"/>
  <c r="AN36" i="1"/>
  <c r="AM36" i="1"/>
  <c r="AJ36" i="1"/>
  <c r="AL36" i="1" s="1"/>
  <c r="AI36" i="1"/>
  <c r="AH36" i="1"/>
  <c r="AG36" i="1"/>
  <c r="AF36" i="1"/>
  <c r="AE36" i="1"/>
  <c r="AS35" i="1"/>
  <c r="AR35" i="1"/>
  <c r="AQ35" i="1"/>
  <c r="AP35" i="1"/>
  <c r="AO35" i="1"/>
  <c r="AN35" i="1"/>
  <c r="AM35" i="1"/>
  <c r="AL35" i="1"/>
  <c r="AJ35" i="1"/>
  <c r="AK35" i="1" s="1"/>
  <c r="AI35" i="1"/>
  <c r="AH35" i="1"/>
  <c r="AG35" i="1"/>
  <c r="AF35" i="1"/>
  <c r="AE35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S33" i="1"/>
  <c r="AR33" i="1"/>
  <c r="AQ33" i="1"/>
  <c r="AP33" i="1"/>
  <c r="AO33" i="1"/>
  <c r="AN33" i="1"/>
  <c r="AM33" i="1"/>
  <c r="AJ33" i="1"/>
  <c r="AK33" i="1" s="1"/>
  <c r="AI33" i="1"/>
  <c r="AH33" i="1"/>
  <c r="AG33" i="1"/>
  <c r="AF33" i="1"/>
  <c r="AE33" i="1"/>
  <c r="AS32" i="1"/>
  <c r="AR32" i="1"/>
  <c r="AQ32" i="1"/>
  <c r="AP32" i="1"/>
  <c r="AO32" i="1"/>
  <c r="AN32" i="1"/>
  <c r="AJ32" i="1"/>
  <c r="AL32" i="1" s="1"/>
  <c r="AI32" i="1"/>
  <c r="AM32" i="1" s="1"/>
  <c r="AH32" i="1"/>
  <c r="AG32" i="1"/>
  <c r="AF32" i="1"/>
  <c r="AE32" i="1"/>
  <c r="AS31" i="1"/>
  <c r="AR31" i="1"/>
  <c r="AQ31" i="1"/>
  <c r="AP31" i="1"/>
  <c r="AO31" i="1"/>
  <c r="AN31" i="1"/>
  <c r="AJ31" i="1"/>
  <c r="AL31" i="1" s="1"/>
  <c r="AI31" i="1"/>
  <c r="AM31" i="1" s="1"/>
  <c r="AH31" i="1"/>
  <c r="AG31" i="1"/>
  <c r="AF31" i="1"/>
  <c r="AE31" i="1"/>
  <c r="AS30" i="1"/>
  <c r="AR30" i="1"/>
  <c r="AQ30" i="1"/>
  <c r="AP30" i="1"/>
  <c r="AO30" i="1"/>
  <c r="AN30" i="1"/>
  <c r="AJ30" i="1"/>
  <c r="AL30" i="1" s="1"/>
  <c r="AI30" i="1"/>
  <c r="AM30" i="1" s="1"/>
  <c r="AH30" i="1"/>
  <c r="AG30" i="1"/>
  <c r="AF30" i="1"/>
  <c r="AE30" i="1"/>
  <c r="AS29" i="1"/>
  <c r="AR29" i="1"/>
  <c r="AQ29" i="1"/>
  <c r="AP29" i="1"/>
  <c r="AO29" i="1"/>
  <c r="AN29" i="1"/>
  <c r="AL29" i="1"/>
  <c r="AJ29" i="1"/>
  <c r="AK29" i="1" s="1"/>
  <c r="AI29" i="1"/>
  <c r="AM29" i="1" s="1"/>
  <c r="AH29" i="1"/>
  <c r="AG29" i="1"/>
  <c r="AF29" i="1"/>
  <c r="AE29" i="1"/>
  <c r="AS28" i="1"/>
  <c r="AR28" i="1"/>
  <c r="AQ28" i="1"/>
  <c r="AP28" i="1"/>
  <c r="AO28" i="1"/>
  <c r="AN28" i="1"/>
  <c r="AL28" i="1"/>
  <c r="AJ28" i="1"/>
  <c r="AK28" i="1" s="1"/>
  <c r="AI28" i="1"/>
  <c r="AM28" i="1" s="1"/>
  <c r="AH28" i="1"/>
  <c r="AG28" i="1"/>
  <c r="AF28" i="1"/>
  <c r="AE28" i="1"/>
  <c r="AS27" i="1"/>
  <c r="AR27" i="1"/>
  <c r="AQ27" i="1"/>
  <c r="AP27" i="1"/>
  <c r="AO27" i="1"/>
  <c r="AN27" i="1"/>
  <c r="AJ27" i="1"/>
  <c r="AL27" i="1" s="1"/>
  <c r="AI27" i="1"/>
  <c r="AM27" i="1" s="1"/>
  <c r="AH27" i="1"/>
  <c r="AG27" i="1"/>
  <c r="AF27" i="1"/>
  <c r="AE27" i="1"/>
  <c r="AS26" i="1"/>
  <c r="AR26" i="1"/>
  <c r="AQ26" i="1"/>
  <c r="AP26" i="1"/>
  <c r="AO26" i="1"/>
  <c r="AN26" i="1"/>
  <c r="AJ26" i="1"/>
  <c r="AI26" i="1"/>
  <c r="AM26" i="1" s="1"/>
  <c r="AH26" i="1"/>
  <c r="AG26" i="1"/>
  <c r="AF26" i="1"/>
  <c r="AE26" i="1"/>
  <c r="AS25" i="1"/>
  <c r="AR25" i="1"/>
  <c r="AQ25" i="1"/>
  <c r="AP25" i="1"/>
  <c r="AO25" i="1"/>
  <c r="AN25" i="1"/>
  <c r="AJ25" i="1"/>
  <c r="AL25" i="1" s="1"/>
  <c r="AI25" i="1"/>
  <c r="AM25" i="1" s="1"/>
  <c r="AH25" i="1"/>
  <c r="AG25" i="1"/>
  <c r="AF25" i="1"/>
  <c r="AE25" i="1"/>
  <c r="AS24" i="1"/>
  <c r="AR24" i="1"/>
  <c r="AQ24" i="1"/>
  <c r="AP24" i="1"/>
  <c r="AO24" i="1"/>
  <c r="AN24" i="1"/>
  <c r="AJ24" i="1"/>
  <c r="AL24" i="1" s="1"/>
  <c r="AI24" i="1"/>
  <c r="AM24" i="1" s="1"/>
  <c r="AH24" i="1"/>
  <c r="AG24" i="1"/>
  <c r="AF24" i="1"/>
  <c r="AE24" i="1"/>
  <c r="AS23" i="1"/>
  <c r="AR23" i="1"/>
  <c r="AQ23" i="1"/>
  <c r="AP23" i="1"/>
  <c r="AO23" i="1"/>
  <c r="AN23" i="1"/>
  <c r="AM23" i="1"/>
  <c r="AJ23" i="1"/>
  <c r="AL23" i="1" s="1"/>
  <c r="AI23" i="1"/>
  <c r="AH23" i="1"/>
  <c r="AG23" i="1"/>
  <c r="AF23" i="1"/>
  <c r="AE23" i="1"/>
  <c r="AS22" i="1"/>
  <c r="AR22" i="1"/>
  <c r="AQ22" i="1"/>
  <c r="AP22" i="1"/>
  <c r="AO22" i="1"/>
  <c r="AN22" i="1"/>
  <c r="AL22" i="1"/>
  <c r="AJ22" i="1"/>
  <c r="AK22" i="1" s="1"/>
  <c r="AI22" i="1"/>
  <c r="AM22" i="1" s="1"/>
  <c r="AH22" i="1"/>
  <c r="AG22" i="1"/>
  <c r="AF22" i="1"/>
  <c r="AE22" i="1"/>
  <c r="AS21" i="1"/>
  <c r="AR21" i="1"/>
  <c r="AQ21" i="1"/>
  <c r="AP21" i="1"/>
  <c r="AO21" i="1"/>
  <c r="AN21" i="1"/>
  <c r="AK21" i="1"/>
  <c r="AJ21" i="1"/>
  <c r="AL21" i="1" s="1"/>
  <c r="AI21" i="1"/>
  <c r="AM21" i="1" s="1"/>
  <c r="AH21" i="1"/>
  <c r="AG21" i="1"/>
  <c r="AF21" i="1"/>
  <c r="AE21" i="1"/>
  <c r="AS20" i="1"/>
  <c r="AR20" i="1"/>
  <c r="AQ20" i="1"/>
  <c r="AP20" i="1"/>
  <c r="AO20" i="1"/>
  <c r="AN20" i="1"/>
  <c r="AM20" i="1"/>
  <c r="AJ20" i="1"/>
  <c r="AL20" i="1" s="1"/>
  <c r="AI20" i="1"/>
  <c r="AH20" i="1"/>
  <c r="AG20" i="1"/>
  <c r="AF20" i="1"/>
  <c r="AE20" i="1"/>
  <c r="AS19" i="1"/>
  <c r="AR19" i="1"/>
  <c r="AQ19" i="1"/>
  <c r="AP19" i="1"/>
  <c r="AO19" i="1"/>
  <c r="AN19" i="1"/>
  <c r="AM19" i="1"/>
  <c r="AL19" i="1"/>
  <c r="AJ19" i="1"/>
  <c r="AK19" i="1" s="1"/>
  <c r="AI19" i="1"/>
  <c r="AH19" i="1"/>
  <c r="AG19" i="1"/>
  <c r="AF19" i="1"/>
  <c r="AE19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S16" i="1"/>
  <c r="AR16" i="1"/>
  <c r="AQ16" i="1"/>
  <c r="AP16" i="1"/>
  <c r="AO16" i="1"/>
  <c r="AN16" i="1"/>
  <c r="AM16" i="1"/>
  <c r="AL16" i="1"/>
  <c r="AJ16" i="1"/>
  <c r="AK16" i="1" s="1"/>
  <c r="AI16" i="1"/>
  <c r="AH16" i="1"/>
  <c r="AG16" i="1"/>
  <c r="AF16" i="1"/>
  <c r="AE16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S14" i="1"/>
  <c r="AR14" i="1"/>
  <c r="AQ14" i="1"/>
  <c r="AP14" i="1"/>
  <c r="AO14" i="1"/>
  <c r="AN14" i="1"/>
  <c r="AM14" i="1"/>
  <c r="AJ14" i="1"/>
  <c r="AL14" i="1" s="1"/>
  <c r="AI14" i="1"/>
  <c r="AH14" i="1"/>
  <c r="AG14" i="1"/>
  <c r="AF14" i="1"/>
  <c r="AE14" i="1"/>
  <c r="AS13" i="1"/>
  <c r="AR13" i="1"/>
  <c r="AQ13" i="1"/>
  <c r="AP13" i="1"/>
  <c r="AO13" i="1"/>
  <c r="AN13" i="1"/>
  <c r="AJ13" i="1"/>
  <c r="AL13" i="1" s="1"/>
  <c r="AI13" i="1"/>
  <c r="AM13" i="1" s="1"/>
  <c r="AH13" i="1"/>
  <c r="AG13" i="1"/>
  <c r="AF13" i="1"/>
  <c r="AE13" i="1"/>
  <c r="AS12" i="1"/>
  <c r="AR12" i="1"/>
  <c r="AQ12" i="1"/>
  <c r="AP12" i="1"/>
  <c r="AO12" i="1"/>
  <c r="AN12" i="1"/>
  <c r="AJ12" i="1"/>
  <c r="AL12" i="1" s="1"/>
  <c r="AI12" i="1"/>
  <c r="AM12" i="1" s="1"/>
  <c r="AH12" i="1"/>
  <c r="AG12" i="1"/>
  <c r="AF12" i="1"/>
  <c r="AE12" i="1"/>
  <c r="AS11" i="1"/>
  <c r="AR11" i="1"/>
  <c r="AQ11" i="1"/>
  <c r="AP11" i="1"/>
  <c r="AO11" i="1"/>
  <c r="AN11" i="1"/>
  <c r="AJ11" i="1"/>
  <c r="AL11" i="1" s="1"/>
  <c r="AI11" i="1"/>
  <c r="AM11" i="1" s="1"/>
  <c r="AH11" i="1"/>
  <c r="AG11" i="1"/>
  <c r="AF11" i="1"/>
  <c r="AE11" i="1"/>
  <c r="AS10" i="1"/>
  <c r="AR10" i="1"/>
  <c r="AQ10" i="1"/>
  <c r="AP10" i="1"/>
  <c r="AO10" i="1"/>
  <c r="AN10" i="1"/>
  <c r="AJ10" i="1"/>
  <c r="AI10" i="1"/>
  <c r="AM10" i="1" s="1"/>
  <c r="AH10" i="1"/>
  <c r="AG10" i="1"/>
  <c r="AF10" i="1"/>
  <c r="AE10" i="1"/>
  <c r="AS9" i="1"/>
  <c r="AR9" i="1"/>
  <c r="AQ9" i="1"/>
  <c r="AP9" i="1"/>
  <c r="AO9" i="1"/>
  <c r="AN9" i="1"/>
  <c r="AJ9" i="1"/>
  <c r="AL9" i="1" s="1"/>
  <c r="AI9" i="1"/>
  <c r="AM9" i="1" s="1"/>
  <c r="AH9" i="1"/>
  <c r="AG9" i="1"/>
  <c r="AF9" i="1"/>
  <c r="AE9" i="1"/>
  <c r="AS8" i="1"/>
  <c r="AR8" i="1"/>
  <c r="AQ8" i="1"/>
  <c r="AP8" i="1"/>
  <c r="AO8" i="1"/>
  <c r="AN8" i="1"/>
  <c r="AJ8" i="1"/>
  <c r="AL8" i="1" s="1"/>
  <c r="AI8" i="1"/>
  <c r="AM8" i="1" s="1"/>
  <c r="AH8" i="1"/>
  <c r="AG8" i="1"/>
  <c r="AF8" i="1"/>
  <c r="AE8" i="1"/>
  <c r="AS7" i="1"/>
  <c r="AR7" i="1"/>
  <c r="AQ7" i="1"/>
  <c r="AP7" i="1"/>
  <c r="AO7" i="1"/>
  <c r="AN7" i="1"/>
  <c r="AM7" i="1"/>
  <c r="AJ7" i="1"/>
  <c r="AL7" i="1" s="1"/>
  <c r="AI7" i="1"/>
  <c r="AH7" i="1"/>
  <c r="AG7" i="1"/>
  <c r="AF7" i="1"/>
  <c r="AE7" i="1"/>
  <c r="AS6" i="1"/>
  <c r="AR6" i="1"/>
  <c r="AQ6" i="1"/>
  <c r="AP6" i="1"/>
  <c r="AO6" i="1"/>
  <c r="AN6" i="1"/>
  <c r="AL6" i="1"/>
  <c r="AJ6" i="1"/>
  <c r="AK6" i="1" s="1"/>
  <c r="AI6" i="1"/>
  <c r="AM6" i="1" s="1"/>
  <c r="AH6" i="1"/>
  <c r="AG6" i="1"/>
  <c r="AF6" i="1"/>
  <c r="AE6" i="1"/>
  <c r="AS5" i="1"/>
  <c r="AR5" i="1"/>
  <c r="AQ5" i="1"/>
  <c r="AP5" i="1"/>
  <c r="AO5" i="1"/>
  <c r="AN5" i="1"/>
  <c r="AK5" i="1"/>
  <c r="AJ5" i="1"/>
  <c r="AL5" i="1" s="1"/>
  <c r="AI5" i="1"/>
  <c r="AM5" i="1" s="1"/>
  <c r="AH5" i="1"/>
  <c r="AG5" i="1"/>
  <c r="AF5" i="1"/>
  <c r="AE5" i="1"/>
  <c r="AS4" i="1"/>
  <c r="AR4" i="1"/>
  <c r="AQ4" i="1"/>
  <c r="AP4" i="1"/>
  <c r="AO4" i="1"/>
  <c r="AN4" i="1"/>
  <c r="AM4" i="1"/>
  <c r="AJ4" i="1"/>
  <c r="AL4" i="1" s="1"/>
  <c r="AI4" i="1"/>
  <c r="AH4" i="1"/>
  <c r="AG4" i="1"/>
  <c r="AF4" i="1"/>
  <c r="AE4" i="1"/>
  <c r="AS3" i="1"/>
  <c r="AR3" i="1"/>
  <c r="AQ3" i="1"/>
  <c r="AP3" i="1"/>
  <c r="AO3" i="1"/>
  <c r="AN3" i="1"/>
  <c r="AM3" i="1"/>
  <c r="AL3" i="1"/>
  <c r="AJ3" i="1"/>
  <c r="AK3" i="1" s="1"/>
  <c r="AI3" i="1"/>
  <c r="AH3" i="1"/>
  <c r="AG3" i="1"/>
  <c r="AF3" i="1"/>
  <c r="AE3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L137" i="1" l="1"/>
  <c r="AL191" i="1"/>
  <c r="AK277" i="1"/>
  <c r="AK315" i="1"/>
  <c r="AK797" i="1"/>
  <c r="AK61" i="1"/>
  <c r="AK75" i="1"/>
  <c r="AK178" i="1"/>
  <c r="AK633" i="1"/>
  <c r="AK95" i="1"/>
  <c r="AL122" i="1"/>
  <c r="AK227" i="1"/>
  <c r="AL234" i="1"/>
  <c r="AK234" i="1"/>
  <c r="AK275" i="1"/>
  <c r="AL350" i="1"/>
  <c r="AK60" i="1"/>
  <c r="AL349" i="1"/>
  <c r="AL626" i="1"/>
  <c r="AK626" i="1"/>
  <c r="AL997" i="1"/>
  <c r="AL48" i="1"/>
  <c r="AK167" i="1"/>
  <c r="AL483" i="1"/>
  <c r="AK489" i="1"/>
  <c r="AM489" i="1"/>
  <c r="AK632" i="1"/>
  <c r="AK728" i="1"/>
  <c r="AL906" i="1"/>
  <c r="AK906" i="1"/>
  <c r="AM996" i="1"/>
  <c r="AK996" i="1"/>
  <c r="AK46" i="1"/>
  <c r="AK243" i="1"/>
  <c r="AL274" i="1"/>
  <c r="AL305" i="1"/>
  <c r="AK348" i="1"/>
  <c r="AK566" i="1"/>
  <c r="AK734" i="1"/>
  <c r="AK59" i="1"/>
  <c r="AM409" i="1"/>
  <c r="AK860" i="1"/>
  <c r="AL45" i="1"/>
  <c r="AL203" i="1"/>
  <c r="AK225" i="1"/>
  <c r="AK273" i="1"/>
  <c r="AL304" i="1"/>
  <c r="AK335" i="1"/>
  <c r="AM335" i="1"/>
  <c r="AL401" i="1"/>
  <c r="AK434" i="1"/>
  <c r="AL448" i="1"/>
  <c r="AK460" i="1"/>
  <c r="AK565" i="1"/>
  <c r="AL565" i="1"/>
  <c r="AL733" i="1"/>
  <c r="AK733" i="1"/>
  <c r="AL860" i="1"/>
  <c r="AK872" i="1"/>
  <c r="AM878" i="1"/>
  <c r="AK878" i="1"/>
  <c r="AL973" i="1"/>
  <c r="AK973" i="1"/>
  <c r="AK10" i="1"/>
  <c r="AL10" i="1"/>
  <c r="AK32" i="1"/>
  <c r="AL33" i="1"/>
  <c r="AK44" i="1"/>
  <c r="AK81" i="1"/>
  <c r="AK92" i="1"/>
  <c r="AK113" i="1"/>
  <c r="AK164" i="1"/>
  <c r="AK202" i="1"/>
  <c r="AK255" i="1"/>
  <c r="AL256" i="1"/>
  <c r="AK400" i="1"/>
  <c r="AK433" i="1"/>
  <c r="AM441" i="1"/>
  <c r="AK446" i="1"/>
  <c r="AL447" i="1"/>
  <c r="AK481" i="1"/>
  <c r="AL531" i="1"/>
  <c r="AK531" i="1"/>
  <c r="AK553" i="1"/>
  <c r="AK559" i="1"/>
  <c r="AL559" i="1"/>
  <c r="AL703" i="1"/>
  <c r="AL709" i="1"/>
  <c r="AL866" i="1"/>
  <c r="AK866" i="1"/>
  <c r="AM702" i="1"/>
  <c r="AK702" i="1"/>
  <c r="AM708" i="1"/>
  <c r="AK708" i="1"/>
  <c r="AL714" i="1"/>
  <c r="AK714" i="1"/>
  <c r="AK726" i="1"/>
  <c r="AK831" i="1"/>
  <c r="AL831" i="1"/>
  <c r="AK859" i="1"/>
  <c r="AK951" i="1"/>
  <c r="AL951" i="1"/>
  <c r="AL394" i="1"/>
  <c r="AK394" i="1"/>
  <c r="AK63" i="1"/>
  <c r="AK123" i="1"/>
  <c r="AK180" i="1"/>
  <c r="AK62" i="1"/>
  <c r="AL284" i="1"/>
  <c r="AL364" i="1"/>
  <c r="AK495" i="1"/>
  <c r="AL495" i="1"/>
  <c r="AL634" i="1"/>
  <c r="AL792" i="1"/>
  <c r="AK792" i="1"/>
  <c r="AL97" i="1"/>
  <c r="AK136" i="1"/>
  <c r="AL179" i="1"/>
  <c r="AL787" i="1"/>
  <c r="AK787" i="1"/>
  <c r="AL914" i="1"/>
  <c r="AK914" i="1"/>
  <c r="AK12" i="1"/>
  <c r="AL228" i="1"/>
  <c r="AK307" i="1"/>
  <c r="AL490" i="1"/>
  <c r="AK490" i="1"/>
  <c r="AM585" i="1"/>
  <c r="AK585" i="1"/>
  <c r="AL49" i="1"/>
  <c r="AL94" i="1"/>
  <c r="AL135" i="1"/>
  <c r="AK135" i="1"/>
  <c r="AL177" i="1"/>
  <c r="AK216" i="1"/>
  <c r="AK11" i="1"/>
  <c r="AM293" i="1"/>
  <c r="AK293" i="1"/>
  <c r="AK482" i="1"/>
  <c r="AK721" i="1"/>
  <c r="AM721" i="1"/>
  <c r="AL745" i="1"/>
  <c r="AK745" i="1"/>
  <c r="AK855" i="1"/>
  <c r="AL855" i="1"/>
  <c r="AL188" i="1"/>
  <c r="AK188" i="1"/>
  <c r="AK58" i="1"/>
  <c r="AL58" i="1"/>
  <c r="AK432" i="1"/>
  <c r="AK79" i="1"/>
  <c r="AK111" i="1"/>
  <c r="AL224" i="1"/>
  <c r="AK224" i="1"/>
  <c r="AK253" i="1"/>
  <c r="AK272" i="1"/>
  <c r="AL272" i="1"/>
  <c r="AK431" i="1"/>
  <c r="AK445" i="1"/>
  <c r="AK162" i="1"/>
  <c r="AL162" i="1"/>
  <c r="AL398" i="1"/>
  <c r="AK398" i="1"/>
  <c r="AL666" i="1"/>
  <c r="AK666" i="1"/>
  <c r="AK90" i="1"/>
  <c r="AL230" i="1"/>
  <c r="AL511" i="1"/>
  <c r="AK13" i="1"/>
  <c r="AK108" i="1"/>
  <c r="AK150" i="1"/>
  <c r="AK415" i="1"/>
  <c r="AK621" i="1"/>
  <c r="AK641" i="1"/>
  <c r="AK919" i="1"/>
  <c r="AL919" i="1"/>
  <c r="AK96" i="1"/>
  <c r="AK190" i="1"/>
  <c r="AK276" i="1"/>
  <c r="AL217" i="1"/>
  <c r="AK386" i="1"/>
  <c r="AM386" i="1"/>
  <c r="AK26" i="1"/>
  <c r="AL26" i="1"/>
  <c r="AK265" i="1"/>
  <c r="AL314" i="1"/>
  <c r="AK414" i="1"/>
  <c r="AK47" i="1"/>
  <c r="AK74" i="1"/>
  <c r="AL74" i="1"/>
  <c r="AK204" i="1"/>
  <c r="AK226" i="1"/>
  <c r="AK619" i="1"/>
  <c r="AL991" i="1"/>
  <c r="AK93" i="1"/>
  <c r="AK166" i="1"/>
  <c r="AK572" i="1"/>
  <c r="AK861" i="1"/>
  <c r="AL166" i="1"/>
  <c r="AL336" i="1"/>
  <c r="AK727" i="1"/>
  <c r="AK31" i="1"/>
  <c r="AL175" i="1"/>
  <c r="AK175" i="1"/>
  <c r="AK30" i="1"/>
  <c r="AK43" i="1"/>
  <c r="AM80" i="1"/>
  <c r="AL91" i="1"/>
  <c r="AK91" i="1"/>
  <c r="AM112" i="1"/>
  <c r="AK163" i="1"/>
  <c r="AK187" i="1"/>
  <c r="AK201" i="1"/>
  <c r="AL201" i="1"/>
  <c r="AK213" i="1"/>
  <c r="AM213" i="1"/>
  <c r="AM254" i="1"/>
  <c r="AL330" i="1"/>
  <c r="AK330" i="1"/>
  <c r="AK399" i="1"/>
  <c r="AL480" i="1"/>
  <c r="AK480" i="1"/>
  <c r="AL540" i="1"/>
  <c r="AK540" i="1"/>
  <c r="AK812" i="1"/>
  <c r="AK819" i="1"/>
  <c r="AL853" i="1"/>
  <c r="AK858" i="1"/>
  <c r="AK42" i="1"/>
  <c r="AL42" i="1"/>
  <c r="AK235" i="1"/>
  <c r="AL278" i="1"/>
  <c r="AK429" i="1"/>
  <c r="AK648" i="1"/>
  <c r="AK683" i="1"/>
  <c r="AM683" i="1"/>
  <c r="AK301" i="1"/>
  <c r="AK322" i="1"/>
  <c r="AM510" i="1"/>
  <c r="AK510" i="1"/>
  <c r="AM660" i="1"/>
  <c r="AK660" i="1"/>
  <c r="AK620" i="1"/>
  <c r="AK627" i="1"/>
  <c r="AK149" i="1"/>
  <c r="AM149" i="1"/>
  <c r="AK161" i="1"/>
  <c r="AK283" i="1"/>
  <c r="AK397" i="1"/>
  <c r="AK907" i="1"/>
  <c r="AK107" i="1"/>
  <c r="AL107" i="1"/>
  <c r="AK294" i="1"/>
  <c r="AL294" i="1"/>
  <c r="AK189" i="1"/>
  <c r="AK313" i="1"/>
  <c r="AK579" i="1"/>
  <c r="AK873" i="1"/>
  <c r="AM990" i="1"/>
  <c r="AK990" i="1"/>
  <c r="AK413" i="1"/>
  <c r="AL413" i="1"/>
  <c r="AL572" i="1"/>
  <c r="AK106" i="1"/>
  <c r="AM165" i="1"/>
  <c r="AK214" i="1"/>
  <c r="AL214" i="1"/>
  <c r="AK303" i="1"/>
  <c r="AL302" i="1"/>
  <c r="AK302" i="1"/>
  <c r="AL535" i="1"/>
  <c r="AK535" i="1"/>
  <c r="AL690" i="1"/>
  <c r="AK690" i="1"/>
  <c r="AL799" i="1"/>
  <c r="AL812" i="1"/>
  <c r="AM846" i="1"/>
  <c r="AK846" i="1"/>
  <c r="AM852" i="1"/>
  <c r="AK852" i="1"/>
  <c r="AK933" i="1"/>
  <c r="AL933" i="1"/>
  <c r="AK945" i="1"/>
  <c r="AK14" i="1"/>
  <c r="AM926" i="1"/>
  <c r="AK926" i="1"/>
  <c r="AK27" i="1"/>
  <c r="AK229" i="1"/>
  <c r="AL387" i="1"/>
  <c r="AK387" i="1"/>
  <c r="AM505" i="1"/>
  <c r="AK505" i="1"/>
  <c r="AK810" i="1"/>
  <c r="AL908" i="1"/>
  <c r="AK244" i="1"/>
  <c r="AL244" i="1"/>
  <c r="AL266" i="1"/>
  <c r="AK266" i="1"/>
  <c r="AK308" i="1"/>
  <c r="AL358" i="1"/>
  <c r="AK358" i="1"/>
  <c r="AK363" i="1"/>
  <c r="AK306" i="1"/>
  <c r="AK121" i="1"/>
  <c r="AK751" i="1"/>
  <c r="AL751" i="1"/>
  <c r="AK461" i="1"/>
  <c r="AK176" i="1"/>
  <c r="AK215" i="1"/>
  <c r="AK867" i="1"/>
  <c r="AL513" i="1"/>
  <c r="AK513" i="1"/>
  <c r="AK174" i="1"/>
  <c r="AL246" i="1"/>
  <c r="AK252" i="1"/>
  <c r="AL323" i="1"/>
  <c r="AK323" i="1"/>
  <c r="AL642" i="1"/>
  <c r="AK642" i="1"/>
  <c r="AK684" i="1"/>
  <c r="AL684" i="1"/>
  <c r="AL805" i="1"/>
  <c r="AK920" i="1"/>
  <c r="AK780" i="1"/>
  <c r="AK120" i="1"/>
  <c r="AL761" i="1"/>
  <c r="AK761" i="1"/>
  <c r="AK9" i="1"/>
  <c r="AK25" i="1"/>
  <c r="AK41" i="1"/>
  <c r="AK57" i="1"/>
  <c r="AK73" i="1"/>
  <c r="AK89" i="1"/>
  <c r="AL90" i="1"/>
  <c r="AK105" i="1"/>
  <c r="AL106" i="1"/>
  <c r="AK147" i="1"/>
  <c r="AL148" i="1"/>
  <c r="AK160" i="1"/>
  <c r="AL161" i="1"/>
  <c r="AK173" i="1"/>
  <c r="AL174" i="1"/>
  <c r="AK186" i="1"/>
  <c r="AL187" i="1"/>
  <c r="AK200" i="1"/>
  <c r="AK212" i="1"/>
  <c r="AK222" i="1"/>
  <c r="AL223" i="1"/>
  <c r="AK242" i="1"/>
  <c r="AL243" i="1"/>
  <c r="AK251" i="1"/>
  <c r="AK270" i="1"/>
  <c r="AL271" i="1"/>
  <c r="AK292" i="1"/>
  <c r="AL301" i="1"/>
  <c r="AK333" i="1"/>
  <c r="AL334" i="1"/>
  <c r="AL342" i="1"/>
  <c r="AK342" i="1"/>
  <c r="AK347" i="1"/>
  <c r="AK383" i="1"/>
  <c r="AL384" i="1"/>
  <c r="AL397" i="1"/>
  <c r="AK412" i="1"/>
  <c r="AK428" i="1"/>
  <c r="AL454" i="1"/>
  <c r="AK454" i="1"/>
  <c r="AL459" i="1"/>
  <c r="AK459" i="1"/>
  <c r="AL474" i="1"/>
  <c r="AK474" i="1"/>
  <c r="AK479" i="1"/>
  <c r="AL499" i="1"/>
  <c r="AK499" i="1"/>
  <c r="AK612" i="1"/>
  <c r="AL773" i="1"/>
  <c r="AM779" i="1"/>
  <c r="AK779" i="1"/>
  <c r="AK796" i="1"/>
  <c r="AL796" i="1"/>
  <c r="AL834" i="1"/>
  <c r="AK834" i="1"/>
  <c r="AK845" i="1"/>
  <c r="AL857" i="1"/>
  <c r="AK857" i="1"/>
  <c r="AK905" i="1"/>
  <c r="AM918" i="1"/>
  <c r="AK918" i="1"/>
  <c r="AL444" i="1"/>
  <c r="AK444" i="1"/>
  <c r="AL552" i="1"/>
  <c r="AK552" i="1"/>
  <c r="AK618" i="1"/>
  <c r="AK689" i="1"/>
  <c r="AK719" i="1"/>
  <c r="AL719" i="1"/>
  <c r="AK8" i="1"/>
  <c r="AK24" i="1"/>
  <c r="AK56" i="1"/>
  <c r="AK72" i="1"/>
  <c r="AK88" i="1"/>
  <c r="AK104" i="1"/>
  <c r="AK119" i="1"/>
  <c r="AK133" i="1"/>
  <c r="AK159" i="1"/>
  <c r="AK172" i="1"/>
  <c r="AK185" i="1"/>
  <c r="AK211" i="1"/>
  <c r="AK221" i="1"/>
  <c r="AK241" i="1"/>
  <c r="AK269" i="1"/>
  <c r="AK281" i="1"/>
  <c r="AK291" i="1"/>
  <c r="AK300" i="1"/>
  <c r="AK311" i="1"/>
  <c r="AK361" i="1"/>
  <c r="AM361" i="1"/>
  <c r="AK382" i="1"/>
  <c r="AK396" i="1"/>
  <c r="AK467" i="1"/>
  <c r="AL509" i="1"/>
  <c r="AK509" i="1"/>
  <c r="AM528" i="1"/>
  <c r="AK528" i="1"/>
  <c r="AK533" i="1"/>
  <c r="AK539" i="1"/>
  <c r="AM600" i="1"/>
  <c r="AK600" i="1"/>
  <c r="AK694" i="1"/>
  <c r="AK766" i="1"/>
  <c r="AL791" i="1"/>
  <c r="AL851" i="1"/>
  <c r="AK851" i="1"/>
  <c r="AK966" i="1"/>
  <c r="AK972" i="1"/>
  <c r="AL972" i="1"/>
  <c r="AL989" i="1"/>
  <c r="AK989" i="1"/>
  <c r="AK40" i="1"/>
  <c r="AK7" i="1"/>
  <c r="AK23" i="1"/>
  <c r="AK39" i="1"/>
  <c r="AK55" i="1"/>
  <c r="AK71" i="1"/>
  <c r="AK87" i="1"/>
  <c r="AK103" i="1"/>
  <c r="AK118" i="1"/>
  <c r="AK132" i="1"/>
  <c r="AK145" i="1"/>
  <c r="AK158" i="1"/>
  <c r="AK171" i="1"/>
  <c r="AK199" i="1"/>
  <c r="AK210" i="1"/>
  <c r="AK220" i="1"/>
  <c r="AK240" i="1"/>
  <c r="AL262" i="1"/>
  <c r="AK290" i="1"/>
  <c r="AK332" i="1"/>
  <c r="AK381" i="1"/>
  <c r="AK466" i="1"/>
  <c r="AK498" i="1"/>
  <c r="AL533" i="1"/>
  <c r="AL669" i="1"/>
  <c r="AK669" i="1"/>
  <c r="AK681" i="1"/>
  <c r="AL707" i="1"/>
  <c r="AK707" i="1"/>
  <c r="AL754" i="1"/>
  <c r="AK754" i="1"/>
  <c r="AK772" i="1"/>
  <c r="AK893" i="1"/>
  <c r="AK899" i="1"/>
  <c r="AL370" i="1"/>
  <c r="AK370" i="1"/>
  <c r="AL767" i="1"/>
  <c r="AL780" i="1"/>
  <c r="AK38" i="1"/>
  <c r="AK54" i="1"/>
  <c r="AK70" i="1"/>
  <c r="AK86" i="1"/>
  <c r="AK102" i="1"/>
  <c r="AK131" i="1"/>
  <c r="AK144" i="1"/>
  <c r="AK157" i="1"/>
  <c r="AK170" i="1"/>
  <c r="AK184" i="1"/>
  <c r="AK209" i="1"/>
  <c r="AK239" i="1"/>
  <c r="AL250" i="1"/>
  <c r="AK250" i="1"/>
  <c r="AK261" i="1"/>
  <c r="AK268" i="1"/>
  <c r="AK289" i="1"/>
  <c r="AM369" i="1"/>
  <c r="AK465" i="1"/>
  <c r="AK478" i="1"/>
  <c r="AL687" i="1"/>
  <c r="AK693" i="1"/>
  <c r="AL693" i="1"/>
  <c r="AK748" i="1"/>
  <c r="AL748" i="1"/>
  <c r="AK765" i="1"/>
  <c r="AM790" i="1"/>
  <c r="AK790" i="1"/>
  <c r="AK844" i="1"/>
  <c r="AL844" i="1"/>
  <c r="AL904" i="1"/>
  <c r="AK904" i="1"/>
  <c r="AL959" i="1"/>
  <c r="AL965" i="1"/>
  <c r="AM971" i="1"/>
  <c r="AK971" i="1"/>
  <c r="AK695" i="1"/>
  <c r="AM894" i="1"/>
  <c r="AK894" i="1"/>
  <c r="AL282" i="1"/>
  <c r="AK282" i="1"/>
  <c r="AL326" i="1"/>
  <c r="AK326" i="1"/>
  <c r="AL390" i="1"/>
  <c r="AK390" i="1"/>
  <c r="AL395" i="1"/>
  <c r="AK395" i="1"/>
  <c r="AL458" i="1"/>
  <c r="AK458" i="1"/>
  <c r="AL492" i="1"/>
  <c r="AK492" i="1"/>
  <c r="AL503" i="1"/>
  <c r="AK503" i="1"/>
  <c r="AL538" i="1"/>
  <c r="AK538" i="1"/>
  <c r="AL562" i="1"/>
  <c r="AK562" i="1"/>
  <c r="AL594" i="1"/>
  <c r="AK594" i="1"/>
  <c r="AM686" i="1"/>
  <c r="AK686" i="1"/>
  <c r="AK952" i="1"/>
  <c r="AL516" i="1"/>
  <c r="AK516" i="1"/>
  <c r="AK134" i="1"/>
  <c r="AK312" i="1"/>
  <c r="AK4" i="1"/>
  <c r="AK20" i="1"/>
  <c r="AK36" i="1"/>
  <c r="AK52" i="1"/>
  <c r="AK68" i="1"/>
  <c r="AK84" i="1"/>
  <c r="AK100" i="1"/>
  <c r="AK116" i="1"/>
  <c r="AK129" i="1"/>
  <c r="AK142" i="1"/>
  <c r="AK155" i="1"/>
  <c r="AK183" i="1"/>
  <c r="AK207" i="1"/>
  <c r="AK237" i="1"/>
  <c r="AK249" i="1"/>
  <c r="AK259" i="1"/>
  <c r="AK287" i="1"/>
  <c r="AL298" i="1"/>
  <c r="AK298" i="1"/>
  <c r="AK317" i="1"/>
  <c r="AK331" i="1"/>
  <c r="AL353" i="1"/>
  <c r="AK353" i="1"/>
  <c r="AK366" i="1"/>
  <c r="AK451" i="1"/>
  <c r="AK463" i="1"/>
  <c r="AK497" i="1"/>
  <c r="AK574" i="1"/>
  <c r="AK587" i="1"/>
  <c r="AM662" i="1"/>
  <c r="AK662" i="1"/>
  <c r="AL674" i="1"/>
  <c r="AK674" i="1"/>
  <c r="AK680" i="1"/>
  <c r="AL759" i="1"/>
  <c r="AK826" i="1"/>
  <c r="AM843" i="1"/>
  <c r="AK843" i="1"/>
  <c r="AK881" i="1"/>
  <c r="AM881" i="1"/>
  <c r="AL892" i="1"/>
  <c r="AK958" i="1"/>
  <c r="AK964" i="1"/>
  <c r="AK357" i="1"/>
  <c r="AK865" i="1"/>
  <c r="AM865" i="1"/>
  <c r="AK913" i="1"/>
  <c r="AM913" i="1"/>
  <c r="AK967" i="1"/>
  <c r="AK182" i="1"/>
  <c r="AK218" i="1"/>
  <c r="AK231" i="1"/>
  <c r="AK267" i="1"/>
  <c r="AK325" i="1"/>
  <c r="AL374" i="1"/>
  <c r="AK374" i="1"/>
  <c r="AL477" i="1"/>
  <c r="AK477" i="1"/>
  <c r="AK567" i="1"/>
  <c r="AK580" i="1"/>
  <c r="AK599" i="1"/>
  <c r="AL599" i="1"/>
  <c r="AL636" i="1"/>
  <c r="AL741" i="1"/>
  <c r="AK820" i="1"/>
  <c r="AM825" i="1"/>
  <c r="AK825" i="1"/>
  <c r="AM891" i="1"/>
  <c r="AK891" i="1"/>
  <c r="AL346" i="1"/>
  <c r="AK346" i="1"/>
  <c r="AK373" i="1"/>
  <c r="AL406" i="1"/>
  <c r="AK406" i="1"/>
  <c r="AM571" i="1"/>
  <c r="AK571" i="1"/>
  <c r="AK604" i="1"/>
  <c r="AK764" i="1"/>
  <c r="AL764" i="1"/>
  <c r="AM809" i="1"/>
  <c r="AK809" i="1"/>
  <c r="AL898" i="1"/>
  <c r="AK898" i="1"/>
  <c r="AK233" i="1"/>
  <c r="AL362" i="1"/>
  <c r="AK362" i="1"/>
  <c r="AK389" i="1"/>
  <c r="AK411" i="1"/>
  <c r="AL422" i="1"/>
  <c r="AK422" i="1"/>
  <c r="AK494" i="1"/>
  <c r="AK508" i="1"/>
  <c r="AL604" i="1"/>
  <c r="AK611" i="1"/>
  <c r="AK617" i="1"/>
  <c r="AK625" i="1"/>
  <c r="AK645" i="1"/>
  <c r="AL645" i="1"/>
  <c r="AK673" i="1"/>
  <c r="AK679" i="1"/>
  <c r="AL706" i="1"/>
  <c r="AK706" i="1"/>
  <c r="AK712" i="1"/>
  <c r="AL725" i="1"/>
  <c r="AL757" i="1"/>
  <c r="AK803" i="1"/>
  <c r="AL837" i="1"/>
  <c r="AK890" i="1"/>
  <c r="AK937" i="1"/>
  <c r="AK957" i="1"/>
  <c r="AK983" i="1"/>
  <c r="AK995" i="1"/>
  <c r="AK232" i="1"/>
  <c r="AL378" i="1"/>
  <c r="AK378" i="1"/>
  <c r="AL438" i="1"/>
  <c r="AK438" i="1"/>
  <c r="AK493" i="1"/>
  <c r="AK507" i="1"/>
  <c r="AK551" i="1"/>
  <c r="AK558" i="1"/>
  <c r="AK603" i="1"/>
  <c r="AM638" i="1"/>
  <c r="AK638" i="1"/>
  <c r="AK665" i="1"/>
  <c r="AK718" i="1"/>
  <c r="AM724" i="1"/>
  <c r="AK724" i="1"/>
  <c r="AK750" i="1"/>
  <c r="AL770" i="1"/>
  <c r="AK770" i="1"/>
  <c r="AK795" i="1"/>
  <c r="AK830" i="1"/>
  <c r="AL850" i="1"/>
  <c r="AK850" i="1"/>
  <c r="AM856" i="1"/>
  <c r="AK856" i="1"/>
  <c r="AK884" i="1"/>
  <c r="AK897" i="1"/>
  <c r="AM897" i="1"/>
  <c r="AK950" i="1"/>
  <c r="AL610" i="1"/>
  <c r="AK610" i="1"/>
  <c r="AK705" i="1"/>
  <c r="AM705" i="1"/>
  <c r="AK903" i="1"/>
  <c r="AL903" i="1"/>
  <c r="AL930" i="1"/>
  <c r="AK930" i="1"/>
  <c r="AK936" i="1"/>
  <c r="AK982" i="1"/>
  <c r="AK988" i="1"/>
  <c r="AL988" i="1"/>
  <c r="AK309" i="1"/>
  <c r="AM345" i="1"/>
  <c r="AL410" i="1"/>
  <c r="AK410" i="1"/>
  <c r="AK437" i="1"/>
  <c r="AL470" i="1"/>
  <c r="AK470" i="1"/>
  <c r="AK521" i="1"/>
  <c r="AL543" i="1"/>
  <c r="AK550" i="1"/>
  <c r="AK557" i="1"/>
  <c r="AK590" i="1"/>
  <c r="AK596" i="1"/>
  <c r="AL616" i="1"/>
  <c r="AK616" i="1"/>
  <c r="AK652" i="1"/>
  <c r="AK664" i="1"/>
  <c r="AL711" i="1"/>
  <c r="AL717" i="1"/>
  <c r="AK717" i="1"/>
  <c r="AK737" i="1"/>
  <c r="AM737" i="1"/>
  <c r="AK743" i="1"/>
  <c r="AK749" i="1"/>
  <c r="AM763" i="1"/>
  <c r="AK782" i="1"/>
  <c r="AL794" i="1"/>
  <c r="AK794" i="1"/>
  <c r="AK829" i="1"/>
  <c r="AL876" i="1"/>
  <c r="AK883" i="1"/>
  <c r="AL943" i="1"/>
  <c r="AL949" i="1"/>
  <c r="AL975" i="1"/>
  <c r="AL426" i="1"/>
  <c r="AK426" i="1"/>
  <c r="AK475" i="1"/>
  <c r="AL486" i="1"/>
  <c r="AK486" i="1"/>
  <c r="AK529" i="1"/>
  <c r="AL652" i="1"/>
  <c r="AL658" i="1"/>
  <c r="AK658" i="1"/>
  <c r="AK678" i="1"/>
  <c r="AL743" i="1"/>
  <c r="AK788" i="1"/>
  <c r="AK801" i="1"/>
  <c r="AM801" i="1"/>
  <c r="AL815" i="1"/>
  <c r="AK822" i="1"/>
  <c r="AK828" i="1"/>
  <c r="AK835" i="1"/>
  <c r="AL841" i="1"/>
  <c r="AK841" i="1"/>
  <c r="AK935" i="1"/>
  <c r="AM948" i="1"/>
  <c r="AK948" i="1"/>
  <c r="AL981" i="1"/>
  <c r="AM987" i="1"/>
  <c r="AK987" i="1"/>
  <c r="AL442" i="1"/>
  <c r="AK442" i="1"/>
  <c r="AK623" i="1"/>
  <c r="AL623" i="1"/>
  <c r="AK671" i="1"/>
  <c r="AL671" i="1"/>
  <c r="AL730" i="1"/>
  <c r="AK730" i="1"/>
  <c r="AL882" i="1"/>
  <c r="AK882" i="1"/>
  <c r="AK556" i="1"/>
  <c r="AK609" i="1"/>
  <c r="AK647" i="1"/>
  <c r="AL818" i="1"/>
  <c r="AK818" i="1"/>
  <c r="AK849" i="1"/>
  <c r="AM849" i="1"/>
  <c r="AK956" i="1"/>
  <c r="AL578" i="1"/>
  <c r="AK578" i="1"/>
  <c r="AL802" i="1"/>
  <c r="AK802" i="1"/>
  <c r="AK833" i="1"/>
  <c r="AM833" i="1"/>
  <c r="AL994" i="1"/>
  <c r="AK994" i="1"/>
  <c r="AK527" i="1"/>
  <c r="AK593" i="1"/>
  <c r="AK615" i="1"/>
  <c r="AL631" i="1"/>
  <c r="AL655" i="1"/>
  <c r="AK685" i="1"/>
  <c r="AK700" i="1"/>
  <c r="AL716" i="1"/>
  <c r="AL732" i="1"/>
  <c r="AK739" i="1"/>
  <c r="AL786" i="1"/>
  <c r="AK786" i="1"/>
  <c r="AK840" i="1"/>
  <c r="AL871" i="1"/>
  <c r="AL887" i="1"/>
  <c r="AL917" i="1"/>
  <c r="AK940" i="1"/>
  <c r="AK1000" i="1"/>
  <c r="AL962" i="1"/>
  <c r="AK962" i="1"/>
  <c r="AL978" i="1"/>
  <c r="AK978" i="1"/>
  <c r="AK577" i="1"/>
  <c r="AK654" i="1"/>
  <c r="AL738" i="1"/>
  <c r="AK738" i="1"/>
  <c r="AK785" i="1"/>
  <c r="AM785" i="1"/>
  <c r="AK839" i="1"/>
  <c r="AK870" i="1"/>
  <c r="AK886" i="1"/>
  <c r="AL901" i="1"/>
  <c r="AK916" i="1"/>
  <c r="AK924" i="1"/>
  <c r="AK969" i="1"/>
  <c r="AK985" i="1"/>
  <c r="AK993" i="1"/>
  <c r="AK999" i="1"/>
  <c r="AK545" i="1"/>
  <c r="AK568" i="1"/>
  <c r="AK691" i="1"/>
  <c r="AL722" i="1"/>
  <c r="AK722" i="1"/>
  <c r="AK753" i="1"/>
  <c r="AM753" i="1"/>
  <c r="AK769" i="1"/>
  <c r="AM769" i="1"/>
  <c r="AK776" i="1"/>
  <c r="AK807" i="1"/>
  <c r="AK823" i="1"/>
  <c r="AL839" i="1"/>
  <c r="AL863" i="1"/>
  <c r="AK909" i="1"/>
  <c r="AL924" i="1"/>
  <c r="AK931" i="1"/>
  <c r="AL946" i="1"/>
  <c r="AK946" i="1"/>
  <c r="AK961" i="1"/>
  <c r="AM961" i="1"/>
  <c r="AK977" i="1"/>
  <c r="AM977" i="1"/>
  <c r="AL999" i="1"/>
  <c r="AK1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<sst xmlns="http://schemas.openxmlformats.org/spreadsheetml/2006/main" count="9223" uniqueCount="2157">
  <si>
    <t>firm_id</t>
  </si>
  <si>
    <t>firm_name</t>
  </si>
  <si>
    <t>sector</t>
  </si>
  <si>
    <t>reporting_period</t>
  </si>
  <si>
    <t>revenue_reported_mm</t>
  </si>
  <si>
    <t>revenue_growth_pct</t>
  </si>
  <si>
    <t>operating_expenses_reported_mm</t>
  </si>
  <si>
    <t>ebitda_reported_mm</t>
  </si>
  <si>
    <t>ebitda_margin_change_pp</t>
  </si>
  <si>
    <t>cfo_reported_mm</t>
  </si>
  <si>
    <t>capex_total_reported_mm</t>
  </si>
  <si>
    <t>capex_growth_pct</t>
  </si>
  <si>
    <t>maintenance_capex_reported_mm</t>
  </si>
  <si>
    <t>growth_capex_reported_mm</t>
  </si>
  <si>
    <t>adjusted_ebitda_reported_mm</t>
  </si>
  <si>
    <t>interest_expense_reported_mm</t>
  </si>
  <si>
    <t>cash_taxes_reported_mm</t>
  </si>
  <si>
    <t>net_income_reported_mm</t>
  </si>
  <si>
    <t>dividends_mm</t>
  </si>
  <si>
    <t>debt_avg_mm</t>
  </si>
  <si>
    <t>debt_end_reported_mm</t>
  </si>
  <si>
    <t>total_assets_reported_mm</t>
  </si>
  <si>
    <t>cash_reported_mm</t>
  </si>
  <si>
    <t>accounts_receivable_reported_mm</t>
  </si>
  <si>
    <t>inventory_reported_mm</t>
  </si>
  <si>
    <t>npl_reported_mm</t>
  </si>
  <si>
    <t>npl_growth_pct</t>
  </si>
  <si>
    <t>provision_reported_mm</t>
  </si>
  <si>
    <t>loan_loss_reserve_reported_mm</t>
  </si>
  <si>
    <t>coverage_change_pp</t>
  </si>
  <si>
    <t>ebitda_margin_pct</t>
  </si>
  <si>
    <t>cfo_margin_pct</t>
  </si>
  <si>
    <t>capex_intensity_pct</t>
  </si>
  <si>
    <t>maintenance_capex_share_pct</t>
  </si>
  <si>
    <t>fcf_reported_mm</t>
  </si>
  <si>
    <t>distributable_cash_flow_reported_mm</t>
  </si>
  <si>
    <t>dcf_fcf_gap_mm</t>
  </si>
  <si>
    <t>dividend_coverage_dcf_x</t>
  </si>
  <si>
    <t>dividend_coverage_fcf_x</t>
  </si>
  <si>
    <t>debt_end_to_avg_x</t>
  </si>
  <si>
    <t>leverage_avg_x</t>
  </si>
  <si>
    <t>leverage_reported_x</t>
  </si>
  <si>
    <t>credit_loss_coverage_reported_x</t>
  </si>
  <si>
    <t>cfo_to_ebitda_reported_x</t>
  </si>
  <si>
    <t>assets_to_revenue_x</t>
  </si>
  <si>
    <t>F0902</t>
  </si>
  <si>
    <t>Empresa Sintética 0902</t>
  </si>
  <si>
    <t>Consumer</t>
  </si>
  <si>
    <t>FY2025</t>
  </si>
  <si>
    <t>F0433</t>
  </si>
  <si>
    <t>Empresa Sintética 0433</t>
  </si>
  <si>
    <t>Technology</t>
  </si>
  <si>
    <t>F0060</t>
  </si>
  <si>
    <t>Empresa Sintética 0060</t>
  </si>
  <si>
    <t>Energy</t>
  </si>
  <si>
    <t>F0257</t>
  </si>
  <si>
    <t>Empresa Sintética 0257</t>
  </si>
  <si>
    <t>Financials</t>
  </si>
  <si>
    <t>F0057</t>
  </si>
  <si>
    <t>Empresa Sintética 0057</t>
  </si>
  <si>
    <t>F0657</t>
  </si>
  <si>
    <t>Empresa Sintética 0657</t>
  </si>
  <si>
    <t>Industrials</t>
  </si>
  <si>
    <t>F0773</t>
  </si>
  <si>
    <t>Empresa Sintética 0773</t>
  </si>
  <si>
    <t>F0574</t>
  </si>
  <si>
    <t>Empresa Sintética 0574</t>
  </si>
  <si>
    <t>F0438</t>
  </si>
  <si>
    <t>Empresa Sintética 0438</t>
  </si>
  <si>
    <t>F0375</t>
  </si>
  <si>
    <t>Empresa Sintética 0375</t>
  </si>
  <si>
    <t>F0296</t>
  </si>
  <si>
    <t>Empresa Sintética 0296</t>
  </si>
  <si>
    <t>F0312</t>
  </si>
  <si>
    <t>Empresa Sintética 0312</t>
  </si>
  <si>
    <t>F0808</t>
  </si>
  <si>
    <t>Empresa Sintética 0808</t>
  </si>
  <si>
    <t>F0062</t>
  </si>
  <si>
    <t>Empresa Sintética 0062</t>
  </si>
  <si>
    <t>F0618</t>
  </si>
  <si>
    <t>Empresa Sintética 0618</t>
  </si>
  <si>
    <t>F0550</t>
  </si>
  <si>
    <t>Empresa Sintética 0550</t>
  </si>
  <si>
    <t>F0224</t>
  </si>
  <si>
    <t>Empresa Sintética 0224</t>
  </si>
  <si>
    <t>F0719</t>
  </si>
  <si>
    <t>Empresa Sintética 0719</t>
  </si>
  <si>
    <t>F0786</t>
  </si>
  <si>
    <t>Empresa Sintética 0786</t>
  </si>
  <si>
    <t>F0586</t>
  </si>
  <si>
    <t>Empresa Sintética 0586</t>
  </si>
  <si>
    <t>F0769</t>
  </si>
  <si>
    <t>Empresa Sintética 0769</t>
  </si>
  <si>
    <t>F0924</t>
  </si>
  <si>
    <t>Empresa Sintética 0924</t>
  </si>
  <si>
    <t>F0354</t>
  </si>
  <si>
    <t>Empresa Sintética 0354</t>
  </si>
  <si>
    <t>F0317</t>
  </si>
  <si>
    <t>Empresa Sintética 0317</t>
  </si>
  <si>
    <t>F0737</t>
  </si>
  <si>
    <t>Empresa Sintética 0737</t>
  </si>
  <si>
    <t>F0428</t>
  </si>
  <si>
    <t>Empresa Sintética 0428</t>
  </si>
  <si>
    <t>F0735</t>
  </si>
  <si>
    <t>Empresa Sintética 0735</t>
  </si>
  <si>
    <t>F0069</t>
  </si>
  <si>
    <t>Empresa Sintética 0069</t>
  </si>
  <si>
    <t>F0480</t>
  </si>
  <si>
    <t>Empresa Sintética 0480</t>
  </si>
  <si>
    <t>F0499</t>
  </si>
  <si>
    <t>Empresa Sintética 0499</t>
  </si>
  <si>
    <t>F0099</t>
  </si>
  <si>
    <t>Empresa Sintética 0099</t>
  </si>
  <si>
    <t>F0813</t>
  </si>
  <si>
    <t>Empresa Sintética 0813</t>
  </si>
  <si>
    <t>F0860</t>
  </si>
  <si>
    <t>Empresa Sintética 0860</t>
  </si>
  <si>
    <t>F0716</t>
  </si>
  <si>
    <t>Empresa Sintética 0716</t>
  </si>
  <si>
    <t>F0758</t>
  </si>
  <si>
    <t>Empresa Sintética 0758</t>
  </si>
  <si>
    <t>F0989</t>
  </si>
  <si>
    <t>Empresa Sintética 0989</t>
  </si>
  <si>
    <t>F0508</t>
  </si>
  <si>
    <t>Empresa Sintética 0508</t>
  </si>
  <si>
    <t>F0270</t>
  </si>
  <si>
    <t>Empresa Sintética 0270</t>
  </si>
  <si>
    <t>F0967</t>
  </si>
  <si>
    <t>Empresa Sintética 0967</t>
  </si>
  <si>
    <t>F0124</t>
  </si>
  <si>
    <t>Empresa Sintética 0124</t>
  </si>
  <si>
    <t>F0929</t>
  </si>
  <si>
    <t>Empresa Sintética 0929</t>
  </si>
  <si>
    <t>F0892</t>
  </si>
  <si>
    <t>Empresa Sintética 0892</t>
  </si>
  <si>
    <t>F0601</t>
  </si>
  <si>
    <t>Empresa Sintética 0601</t>
  </si>
  <si>
    <t>F0617</t>
  </si>
  <si>
    <t>Empresa Sintética 0617</t>
  </si>
  <si>
    <t>F0613</t>
  </si>
  <si>
    <t>Empresa Sintética 0613</t>
  </si>
  <si>
    <t>F0320</t>
  </si>
  <si>
    <t>Empresa Sintética 0320</t>
  </si>
  <si>
    <t>F0788</t>
  </si>
  <si>
    <t>Empresa Sintética 0788</t>
  </si>
  <si>
    <t>F0736</t>
  </si>
  <si>
    <t>Empresa Sintética 0736</t>
  </si>
  <si>
    <t>F0169</t>
  </si>
  <si>
    <t>Empresa Sintética 0169</t>
  </si>
  <si>
    <t>F0456</t>
  </si>
  <si>
    <t>Empresa Sintética 0456</t>
  </si>
  <si>
    <t>F0305</t>
  </si>
  <si>
    <t>Empresa Sintética 0305</t>
  </si>
  <si>
    <t>F0778</t>
  </si>
  <si>
    <t>Empresa Sintética 0778</t>
  </si>
  <si>
    <t>F0393</t>
  </si>
  <si>
    <t>Empresa Sintética 0393</t>
  </si>
  <si>
    <t>F0843</t>
  </si>
  <si>
    <t>Empresa Sintética 0843</t>
  </si>
  <si>
    <t>F0439</t>
  </si>
  <si>
    <t>Empresa Sintética 0439</t>
  </si>
  <si>
    <t>F0809</t>
  </si>
  <si>
    <t>Empresa Sintética 0809</t>
  </si>
  <si>
    <t>F0226</t>
  </si>
  <si>
    <t>Empresa Sintética 0226</t>
  </si>
  <si>
    <t>F0673</t>
  </si>
  <si>
    <t>Empresa Sintética 0673</t>
  </si>
  <si>
    <t>F0107</t>
  </si>
  <si>
    <t>Empresa Sintética 0107</t>
  </si>
  <si>
    <t>F0779</t>
  </si>
  <si>
    <t>Empresa Sintética 0779</t>
  </si>
  <si>
    <t>F0286</t>
  </si>
  <si>
    <t>Empresa Sintética 0286</t>
  </si>
  <si>
    <t>F0466</t>
  </si>
  <si>
    <t>Empresa Sintética 0466</t>
  </si>
  <si>
    <t>F0611</t>
  </si>
  <si>
    <t>Empresa Sintética 0611</t>
  </si>
  <si>
    <t>F0730</t>
  </si>
  <si>
    <t>Empresa Sintética 0730</t>
  </si>
  <si>
    <t>F0102</t>
  </si>
  <si>
    <t>Empresa Sintética 0102</t>
  </si>
  <si>
    <t>F0420</t>
  </si>
  <si>
    <t>Empresa Sintética 0420</t>
  </si>
  <si>
    <t>F0419</t>
  </si>
  <si>
    <t>Empresa Sintética 0419</t>
  </si>
  <si>
    <t>F0692</t>
  </si>
  <si>
    <t>Empresa Sintética 0692</t>
  </si>
  <si>
    <t>F0204</t>
  </si>
  <si>
    <t>Empresa Sintética 0204</t>
  </si>
  <si>
    <t>F0811</t>
  </si>
  <si>
    <t>Empresa Sintética 0811</t>
  </si>
  <si>
    <t>F0917</t>
  </si>
  <si>
    <t>Empresa Sintética 0917</t>
  </si>
  <si>
    <t>F0549</t>
  </si>
  <si>
    <t>Empresa Sintética 0549</t>
  </si>
  <si>
    <t>F0374</t>
  </si>
  <si>
    <t>Empresa Sintética 0374</t>
  </si>
  <si>
    <t>F0029</t>
  </si>
  <si>
    <t>Empresa Sintética 0029</t>
  </si>
  <si>
    <t>F0566</t>
  </si>
  <si>
    <t>Empresa Sintética 0566</t>
  </si>
  <si>
    <t>F0042</t>
  </si>
  <si>
    <t>Empresa Sintética 0042</t>
  </si>
  <si>
    <t>F0448</t>
  </si>
  <si>
    <t>Empresa Sintética 0448</t>
  </si>
  <si>
    <t>F0893</t>
  </si>
  <si>
    <t>Empresa Sintética 0893</t>
  </si>
  <si>
    <t>F0174</t>
  </si>
  <si>
    <t>Empresa Sintética 0174</t>
  </si>
  <si>
    <t>F0143</t>
  </si>
  <si>
    <t>Empresa Sintética 0143</t>
  </si>
  <si>
    <t>F0540</t>
  </si>
  <si>
    <t>Empresa Sintética 0540</t>
  </si>
  <si>
    <t>F0302</t>
  </si>
  <si>
    <t>Empresa Sintética 0302</t>
  </si>
  <si>
    <t>F0173</t>
  </si>
  <si>
    <t>Empresa Sintética 0173</t>
  </si>
  <si>
    <t>F0259</t>
  </si>
  <si>
    <t>Empresa Sintética 0259</t>
  </si>
  <si>
    <t>F0571</t>
  </si>
  <si>
    <t>Empresa Sintética 0571</t>
  </si>
  <si>
    <t>F0138</t>
  </si>
  <si>
    <t>Empresa Sintética 0138</t>
  </si>
  <si>
    <t>F0914</t>
  </si>
  <si>
    <t>Empresa Sintética 0914</t>
  </si>
  <si>
    <t>F0122</t>
  </si>
  <si>
    <t>Empresa Sintética 0122</t>
  </si>
  <si>
    <t>F0422</t>
  </si>
  <si>
    <t>Empresa Sintética 0422</t>
  </si>
  <si>
    <t>F0896</t>
  </si>
  <si>
    <t>Empresa Sintética 0896</t>
  </si>
  <si>
    <t>F0537</t>
  </si>
  <si>
    <t>Empresa Sintética 0537</t>
  </si>
  <si>
    <t>F0337</t>
  </si>
  <si>
    <t>Empresa Sintética 0337</t>
  </si>
  <si>
    <t>F0418</t>
  </si>
  <si>
    <t>Empresa Sintética 0418</t>
  </si>
  <si>
    <t>F0323</t>
  </si>
  <si>
    <t>Empresa Sintética 0323</t>
  </si>
  <si>
    <t>F0338</t>
  </si>
  <si>
    <t>Empresa Sintética 0338</t>
  </si>
  <si>
    <t>F0875</t>
  </si>
  <si>
    <t>Empresa Sintética 0875</t>
  </si>
  <si>
    <t>F0878</t>
  </si>
  <si>
    <t>Empresa Sintética 0878</t>
  </si>
  <si>
    <t>F0935</t>
  </si>
  <si>
    <t>Empresa Sintética 0935</t>
  </si>
  <si>
    <t>F0028</t>
  </si>
  <si>
    <t>Empresa Sintética 0028</t>
  </si>
  <si>
    <t>F0866</t>
  </si>
  <si>
    <t>Empresa Sintética 0866</t>
  </si>
  <si>
    <t>F0447</t>
  </si>
  <si>
    <t>Empresa Sintética 0447</t>
  </si>
  <si>
    <t>F0437</t>
  </si>
  <si>
    <t>Empresa Sintética 0437</t>
  </si>
  <si>
    <t>F0112</t>
  </si>
  <si>
    <t>Empresa Sintética 0112</t>
  </si>
  <si>
    <t>F0495</t>
  </si>
  <si>
    <t>Empresa Sintética 0495</t>
  </si>
  <si>
    <t>F0602</t>
  </si>
  <si>
    <t>Empresa Sintética 0602</t>
  </si>
  <si>
    <t>F0180</t>
  </si>
  <si>
    <t>Empresa Sintética 0180</t>
  </si>
  <si>
    <t>F0849</t>
  </si>
  <si>
    <t>Empresa Sintética 0849</t>
  </si>
  <si>
    <t>F0927</t>
  </si>
  <si>
    <t>Empresa Sintética 0927</t>
  </si>
  <si>
    <t>F0388</t>
  </si>
  <si>
    <t>Empresa Sintética 0388</t>
  </si>
  <si>
    <t>F0149</t>
  </si>
  <si>
    <t>Empresa Sintética 0149</t>
  </si>
  <si>
    <t>F0490</t>
  </si>
  <si>
    <t>Empresa Sintética 0490</t>
  </si>
  <si>
    <t>F0812</t>
  </si>
  <si>
    <t>Empresa Sintética 0812</t>
  </si>
  <si>
    <t>F0512</t>
  </si>
  <si>
    <t>Empresa Sintética 0512</t>
  </si>
  <si>
    <t>F0706</t>
  </si>
  <si>
    <t>Empresa Sintética 0706</t>
  </si>
  <si>
    <t>F0999</t>
  </si>
  <si>
    <t>Empresa Sintética 0999</t>
  </si>
  <si>
    <t>F0563</t>
  </si>
  <si>
    <t>Empresa Sintética 0563</t>
  </si>
  <si>
    <t>F0365</t>
  </si>
  <si>
    <t>Empresa Sintética 0365</t>
  </si>
  <si>
    <t>F0877</t>
  </si>
  <si>
    <t>Empresa Sintética 0877</t>
  </si>
  <si>
    <t>F0491</t>
  </si>
  <si>
    <t>Empresa Sintética 0491</t>
  </si>
  <si>
    <t>F0249</t>
  </si>
  <si>
    <t>Empresa Sintética 0249</t>
  </si>
  <si>
    <t>F0119</t>
  </si>
  <si>
    <t>Empresa Sintética 0119</t>
  </si>
  <si>
    <t>F0946</t>
  </si>
  <si>
    <t>Empresa Sintética 0946</t>
  </si>
  <si>
    <t>F0129</t>
  </si>
  <si>
    <t>Empresa Sintética 0129</t>
  </si>
  <si>
    <t>F0961</t>
  </si>
  <si>
    <t>Empresa Sintética 0961</t>
  </si>
  <si>
    <t>F0061</t>
  </si>
  <si>
    <t>Empresa Sintética 0061</t>
  </si>
  <si>
    <t>F0767</t>
  </si>
  <si>
    <t>Empresa Sintética 0767</t>
  </si>
  <si>
    <t>F0481</t>
  </si>
  <si>
    <t>Empresa Sintética 0481</t>
  </si>
  <si>
    <t>F0269</t>
  </si>
  <si>
    <t>Empresa Sintética 0269</t>
  </si>
  <si>
    <t>F0526</t>
  </si>
  <si>
    <t>Empresa Sintética 0526</t>
  </si>
  <si>
    <t>F0830</t>
  </si>
  <si>
    <t>Empresa Sintética 0830</t>
  </si>
  <si>
    <t>F0756</t>
  </si>
  <si>
    <t>Empresa Sintética 0756</t>
  </si>
  <si>
    <t>F0510</t>
  </si>
  <si>
    <t>Empresa Sintética 0510</t>
  </si>
  <si>
    <t>F0554</t>
  </si>
  <si>
    <t>Empresa Sintética 0554</t>
  </si>
  <si>
    <t>F0690</t>
  </si>
  <si>
    <t>Empresa Sintética 0690</t>
  </si>
  <si>
    <t>F0084</t>
  </si>
  <si>
    <t>Empresa Sintética 0084</t>
  </si>
  <si>
    <t>F0701</t>
  </si>
  <si>
    <t>Empresa Sintética 0701</t>
  </si>
  <si>
    <t>F0366</t>
  </si>
  <si>
    <t>Empresa Sintética 0366</t>
  </si>
  <si>
    <t>F0497</t>
  </si>
  <si>
    <t>Empresa Sintética 0497</t>
  </si>
  <si>
    <t>F0310</t>
  </si>
  <si>
    <t>Empresa Sintética 0310</t>
  </si>
  <si>
    <t>F0193</t>
  </si>
  <si>
    <t>Empresa Sintética 0193</t>
  </si>
  <si>
    <t>F0787</t>
  </si>
  <si>
    <t>Empresa Sintética 0787</t>
  </si>
  <si>
    <t>F0998</t>
  </si>
  <si>
    <t>Empresa Sintética 0998</t>
  </si>
  <si>
    <t>F0220</t>
  </si>
  <si>
    <t>Empresa Sintética 0220</t>
  </si>
  <si>
    <t>F0953</t>
  </si>
  <si>
    <t>Empresa Sintética 0953</t>
  </si>
  <si>
    <t>F0870</t>
  </si>
  <si>
    <t>Empresa Sintética 0870</t>
  </si>
  <si>
    <t>F0841</t>
  </si>
  <si>
    <t>Empresa Sintética 0841</t>
  </si>
  <si>
    <t>F0350</t>
  </si>
  <si>
    <t>Empresa Sintética 0350</t>
  </si>
  <si>
    <t>F0726</t>
  </si>
  <si>
    <t>Empresa Sintética 0726</t>
  </si>
  <si>
    <t>F0947</t>
  </si>
  <si>
    <t>Empresa Sintética 0947</t>
  </si>
  <si>
    <t>F0670</t>
  </si>
  <si>
    <t>Empresa Sintética 0670</t>
  </si>
  <si>
    <t>F0376</t>
  </si>
  <si>
    <t>Empresa Sintética 0376</t>
  </si>
  <si>
    <t>F0049</t>
  </si>
  <si>
    <t>Empresa Sintética 0049</t>
  </si>
  <si>
    <t>F0353</t>
  </si>
  <si>
    <t>Empresa Sintética 0353</t>
  </si>
  <si>
    <t>F0457</t>
  </si>
  <si>
    <t>Empresa Sintética 0457</t>
  </si>
  <si>
    <t>F0981</t>
  </si>
  <si>
    <t>Empresa Sintética 0981</t>
  </si>
  <si>
    <t>F0301</t>
  </si>
  <si>
    <t>Empresa Sintética 0301</t>
  </si>
  <si>
    <t>F0203</t>
  </si>
  <si>
    <t>Empresa Sintética 0203</t>
  </si>
  <si>
    <t>F0939</t>
  </si>
  <si>
    <t>Empresa Sintética 0939</t>
  </si>
  <si>
    <t>F0164</t>
  </si>
  <si>
    <t>Empresa Sintética 0164</t>
  </si>
  <si>
    <t>F0229</t>
  </si>
  <si>
    <t>Empresa Sintética 0229</t>
  </si>
  <si>
    <t>F0266</t>
  </si>
  <si>
    <t>Empresa Sintética 0266</t>
  </si>
  <si>
    <t>F0777</t>
  </si>
  <si>
    <t>Empresa Sintética 0777</t>
  </si>
  <si>
    <t>F0184</t>
  </si>
  <si>
    <t>Empresa Sintética 0184</t>
  </si>
  <si>
    <t>F0824</t>
  </si>
  <si>
    <t>Empresa Sintética 0824</t>
  </si>
  <si>
    <t>F0844</t>
  </si>
  <si>
    <t>Empresa Sintética 0844</t>
  </si>
  <si>
    <t>F0450</t>
  </si>
  <si>
    <t>Empresa Sintética 0450</t>
  </si>
  <si>
    <t>F0417</t>
  </si>
  <si>
    <t>Empresa Sintética 0417</t>
  </si>
  <si>
    <t>F0956</t>
  </si>
  <si>
    <t>Empresa Sintética 0956</t>
  </si>
  <si>
    <t>F0845</t>
  </si>
  <si>
    <t>Empresa Sintética 0845</t>
  </si>
  <si>
    <t>F0915</t>
  </si>
  <si>
    <t>Empresa Sintética 0915</t>
  </si>
  <si>
    <t>F0379</t>
  </si>
  <si>
    <t>Empresa Sintética 0379</t>
  </si>
  <si>
    <t>F0426</t>
  </si>
  <si>
    <t>Empresa Sintética 0426</t>
  </si>
  <si>
    <t>F0515</t>
  </si>
  <si>
    <t>Empresa Sintética 0515</t>
  </si>
  <si>
    <t>F0740</t>
  </si>
  <si>
    <t>Empresa Sintética 0740</t>
  </si>
  <si>
    <t>F0594</t>
  </si>
  <si>
    <t>Empresa Sintética 0594</t>
  </si>
  <si>
    <t>F0695</t>
  </si>
  <si>
    <t>Empresa Sintética 0695</t>
  </si>
  <si>
    <t>F0120</t>
  </si>
  <si>
    <t>Empresa Sintética 0120</t>
  </si>
  <si>
    <t>F0835</t>
  </si>
  <si>
    <t>Empresa Sintética 0835</t>
  </si>
  <si>
    <t>F0052</t>
  </si>
  <si>
    <t>Empresa Sintética 0052</t>
  </si>
  <si>
    <t>F0153</t>
  </si>
  <si>
    <t>Empresa Sintética 0153</t>
  </si>
  <si>
    <t>F0759</t>
  </si>
  <si>
    <t>Empresa Sintética 0759</t>
  </si>
  <si>
    <t>F0311</t>
  </si>
  <si>
    <t>Empresa Sintética 0311</t>
  </si>
  <si>
    <t>F0075</t>
  </si>
  <si>
    <t>Empresa Sintética 0075</t>
  </si>
  <si>
    <t>F0608</t>
  </si>
  <si>
    <t>Empresa Sintética 0608</t>
  </si>
  <si>
    <t>F0984</t>
  </si>
  <si>
    <t>Empresa Sintética 0984</t>
  </si>
  <si>
    <t>F0190</t>
  </si>
  <si>
    <t>Empresa Sintética 0190</t>
  </si>
  <si>
    <t>F0887</t>
  </si>
  <si>
    <t>Empresa Sintética 0887</t>
  </si>
  <si>
    <t>F0055</t>
  </si>
  <si>
    <t>Empresa Sintética 0055</t>
  </si>
  <si>
    <t>F0432</t>
  </si>
  <si>
    <t>Empresa Sintética 0432</t>
  </si>
  <si>
    <t>F0583</t>
  </si>
  <si>
    <t>Empresa Sintética 0583</t>
  </si>
  <si>
    <t>F0729</t>
  </si>
  <si>
    <t>Empresa Sintética 0729</t>
  </si>
  <si>
    <t>F0074</t>
  </si>
  <si>
    <t>Empresa Sintética 0074</t>
  </si>
  <si>
    <t>F0660</t>
  </si>
  <si>
    <t>Empresa Sintética 0660</t>
  </si>
  <si>
    <t>F0933</t>
  </si>
  <si>
    <t>Empresa Sintética 0933</t>
  </si>
  <si>
    <t>F0118</t>
  </si>
  <si>
    <t>Empresa Sintética 0118</t>
  </si>
  <si>
    <t>F0934</t>
  </si>
  <si>
    <t>Empresa Sintética 0934</t>
  </si>
  <si>
    <t>F0010</t>
  </si>
  <si>
    <t>Empresa Sintética 0010</t>
  </si>
  <si>
    <t>F0369</t>
  </si>
  <si>
    <t>Empresa Sintética 0369</t>
  </si>
  <si>
    <t>F0377</t>
  </si>
  <si>
    <t>Empresa Sintética 0377</t>
  </si>
  <si>
    <t>F0324</t>
  </si>
  <si>
    <t>Empresa Sintética 0324</t>
  </si>
  <si>
    <t>F0306</t>
  </si>
  <si>
    <t>Empresa Sintética 0306</t>
  </si>
  <si>
    <t>F0969</t>
  </si>
  <si>
    <t>Empresa Sintética 0969</t>
  </si>
  <si>
    <t>F0380</t>
  </si>
  <si>
    <t>Empresa Sintética 0380</t>
  </si>
  <si>
    <t>F0712</t>
  </si>
  <si>
    <t>Empresa Sintética 0712</t>
  </si>
  <si>
    <t>F0314</t>
  </si>
  <si>
    <t>Empresa Sintética 0314</t>
  </si>
  <si>
    <t>F0918</t>
  </si>
  <si>
    <t>Empresa Sintética 0918</t>
  </si>
  <si>
    <t>F0820</t>
  </si>
  <si>
    <t>Empresa Sintética 0820</t>
  </si>
  <si>
    <t>F0170</t>
  </si>
  <si>
    <t>Empresa Sintética 0170</t>
  </si>
  <si>
    <t>F0347</t>
  </si>
  <si>
    <t>Empresa Sintética 0347</t>
  </si>
  <si>
    <t>F0785</t>
  </si>
  <si>
    <t>Empresa Sintética 0785</t>
  </si>
  <si>
    <t>F0243</t>
  </si>
  <si>
    <t>Empresa Sintética 0243</t>
  </si>
  <si>
    <t>F0414</t>
  </si>
  <si>
    <t>Empresa Sintética 0414</t>
  </si>
  <si>
    <t>F0885</t>
  </si>
  <si>
    <t>Empresa Sintética 0885</t>
  </si>
  <si>
    <t>F0530</t>
  </si>
  <si>
    <t>Empresa Sintética 0530</t>
  </si>
  <si>
    <t>F0232</t>
  </si>
  <si>
    <t>Empresa Sintética 0232</t>
  </si>
  <si>
    <t>F0955</t>
  </si>
  <si>
    <t>Empresa Sintética 0955</t>
  </si>
  <si>
    <t>F0163</t>
  </si>
  <si>
    <t>Empresa Sintética 0163</t>
  </si>
  <si>
    <t>F0645</t>
  </si>
  <si>
    <t>Empresa Sintética 0645</t>
  </si>
  <si>
    <t>F0402</t>
  </si>
  <si>
    <t>Empresa Sintética 0402</t>
  </si>
  <si>
    <t>F0764</t>
  </si>
  <si>
    <t>Empresa Sintética 0764</t>
  </si>
  <si>
    <t>F0251</t>
  </si>
  <si>
    <t>Empresa Sintética 0251</t>
  </si>
  <si>
    <t>F0588</t>
  </si>
  <si>
    <t>Empresa Sintética 0588</t>
  </si>
  <si>
    <t>F0615</t>
  </si>
  <si>
    <t>Empresa Sintética 0615</t>
  </si>
  <si>
    <t>F0765</t>
  </si>
  <si>
    <t>Empresa Sintética 0765</t>
  </si>
  <si>
    <t>F0997</t>
  </si>
  <si>
    <t>Empresa Sintética 0997</t>
  </si>
  <si>
    <t>F0960</t>
  </si>
  <si>
    <t>Empresa Sintética 0960</t>
  </si>
  <si>
    <t>F0056</t>
  </si>
  <si>
    <t>Empresa Sintética 0056</t>
  </si>
  <si>
    <t>F0359</t>
  </si>
  <si>
    <t>Empresa Sintética 0359</t>
  </si>
  <si>
    <t>F0713</t>
  </si>
  <si>
    <t>Empresa Sintética 0713</t>
  </si>
  <si>
    <t>F0543</t>
  </si>
  <si>
    <t>Empresa Sintética 0543</t>
  </si>
  <si>
    <t>F0901</t>
  </si>
  <si>
    <t>Empresa Sintética 0901</t>
  </si>
  <si>
    <t>F0597</t>
  </si>
  <si>
    <t>Empresa Sintética 0597</t>
  </si>
  <si>
    <t>F0514</t>
  </si>
  <si>
    <t>Empresa Sintética 0514</t>
  </si>
  <si>
    <t>F0533</t>
  </si>
  <si>
    <t>Empresa Sintética 0533</t>
  </si>
  <si>
    <t>F0593</t>
  </si>
  <si>
    <t>Empresa Sintética 0593</t>
  </si>
  <si>
    <t>F0427</t>
  </si>
  <si>
    <t>Empresa Sintética 0427</t>
  </si>
  <si>
    <t>F0271</t>
  </si>
  <si>
    <t>Empresa Sintética 0271</t>
  </si>
  <si>
    <t>F0965</t>
  </si>
  <si>
    <t>Empresa Sintética 0965</t>
  </si>
  <si>
    <t>F0951</t>
  </si>
  <si>
    <t>Empresa Sintética 0951</t>
  </si>
  <si>
    <t>F0399</t>
  </si>
  <si>
    <t>Empresa Sintética 0399</t>
  </si>
  <si>
    <t>F0356</t>
  </si>
  <si>
    <t>Empresa Sintética 0356</t>
  </si>
  <si>
    <t>F0192</t>
  </si>
  <si>
    <t>Empresa Sintética 0192</t>
  </si>
  <si>
    <t>F0796</t>
  </si>
  <si>
    <t>Empresa Sintética 0796</t>
  </si>
  <si>
    <t>F0026</t>
  </si>
  <si>
    <t>Empresa Sintética 0026</t>
  </si>
  <si>
    <t>F0743</t>
  </si>
  <si>
    <t>Empresa Sintética 0743</t>
  </si>
  <si>
    <t>F0561</t>
  </si>
  <si>
    <t>Empresa Sintética 0561</t>
  </si>
  <si>
    <t>F0080</t>
  </si>
  <si>
    <t>Empresa Sintética 0080</t>
  </si>
  <si>
    <t>F0230</t>
  </si>
  <si>
    <t>Empresa Sintética 0230</t>
  </si>
  <si>
    <t>F0669</t>
  </si>
  <si>
    <t>Empresa Sintética 0669</t>
  </si>
  <si>
    <t>F0280</t>
  </si>
  <si>
    <t>Empresa Sintética 0280</t>
  </si>
  <si>
    <t>F0823</t>
  </si>
  <si>
    <t>Empresa Sintética 0823</t>
  </si>
  <si>
    <t>F0268</t>
  </si>
  <si>
    <t>Empresa Sintética 0268</t>
  </si>
  <si>
    <t>F0720</t>
  </si>
  <si>
    <t>Empresa Sintética 0720</t>
  </si>
  <si>
    <t>F0564</t>
  </si>
  <si>
    <t>Empresa Sintética 0564</t>
  </si>
  <si>
    <t>F0950</t>
  </si>
  <si>
    <t>Empresa Sintética 0950</t>
  </si>
  <si>
    <t>F0328</t>
  </si>
  <si>
    <t>Empresa Sintética 0328</t>
  </si>
  <si>
    <t>F0015</t>
  </si>
  <si>
    <t>Empresa Sintética 0015</t>
  </si>
  <si>
    <t>F0948</t>
  </si>
  <si>
    <t>Empresa Sintética 0948</t>
  </si>
  <si>
    <t>F0176</t>
  </si>
  <si>
    <t>Empresa Sintética 0176</t>
  </si>
  <si>
    <t>F0907</t>
  </si>
  <si>
    <t>Empresa Sintética 0907</t>
  </si>
  <si>
    <t>F0674</t>
  </si>
  <si>
    <t>Empresa Sintética 0674</t>
  </si>
  <si>
    <t>F0352</t>
  </si>
  <si>
    <t>Empresa Sintética 0352</t>
  </si>
  <si>
    <t>F0570</t>
  </si>
  <si>
    <t>Empresa Sintética 0570</t>
  </si>
  <si>
    <t>F0187</t>
  </si>
  <si>
    <t>Empresa Sintética 0187</t>
  </si>
  <si>
    <t>F0937</t>
  </si>
  <si>
    <t>Empresa Sintética 0937</t>
  </si>
  <si>
    <t>F0544</t>
  </si>
  <si>
    <t>Empresa Sintética 0544</t>
  </si>
  <si>
    <t>F0668</t>
  </si>
  <si>
    <t>Empresa Sintética 0668</t>
  </si>
  <si>
    <t>F0959</t>
  </si>
  <si>
    <t>Empresa Sintética 0959</t>
  </si>
  <si>
    <t>F0071</t>
  </si>
  <si>
    <t>Empresa Sintética 0071</t>
  </si>
  <si>
    <t>F0494</t>
  </si>
  <si>
    <t>Empresa Sintética 0494</t>
  </si>
  <si>
    <t>F0085</t>
  </si>
  <si>
    <t>Empresa Sintética 0085</t>
  </si>
  <si>
    <t>F0705</t>
  </si>
  <si>
    <t>Empresa Sintética 0705</t>
  </si>
  <si>
    <t>F0217</t>
  </si>
  <si>
    <t>Empresa Sintética 0217</t>
  </si>
  <si>
    <t>F0178</t>
  </si>
  <si>
    <t>Empresa Sintética 0178</t>
  </si>
  <si>
    <t>F0094</t>
  </si>
  <si>
    <t>Empresa Sintética 0094</t>
  </si>
  <si>
    <t>F0854</t>
  </si>
  <si>
    <t>Empresa Sintética 0854</t>
  </si>
  <si>
    <t>F0024</t>
  </si>
  <si>
    <t>Empresa Sintética 0024</t>
  </si>
  <si>
    <t>F0988</t>
  </si>
  <si>
    <t>Empresa Sintética 0988</t>
  </si>
  <si>
    <t>F0595</t>
  </si>
  <si>
    <t>Empresa Sintética 0595</t>
  </si>
  <si>
    <t>F0289</t>
  </si>
  <si>
    <t>Empresa Sintética 0289</t>
  </si>
  <si>
    <t>F0092</t>
  </si>
  <si>
    <t>Empresa Sintética 0092</t>
  </si>
  <si>
    <t>F0240</t>
  </si>
  <si>
    <t>Empresa Sintética 0240</t>
  </si>
  <si>
    <t>F0218</t>
  </si>
  <si>
    <t>Empresa Sintética 0218</t>
  </si>
  <si>
    <t>F0973</t>
  </si>
  <si>
    <t>Empresa Sintética 0973</t>
  </si>
  <si>
    <t>F0834</t>
  </si>
  <si>
    <t>Empresa Sintética 0834</t>
  </si>
  <si>
    <t>F0363</t>
  </si>
  <si>
    <t>Empresa Sintética 0363</t>
  </si>
  <si>
    <t>F0855</t>
  </si>
  <si>
    <t>Empresa Sintética 0855</t>
  </si>
  <si>
    <t>F0467</t>
  </si>
  <si>
    <t>Empresa Sintética 0467</t>
  </si>
  <si>
    <t>F1000</t>
  </si>
  <si>
    <t>Empresa Sintética 1000</t>
  </si>
  <si>
    <t>F0577</t>
  </si>
  <si>
    <t>Empresa Sintética 0577</t>
  </si>
  <si>
    <t>F0806</t>
  </si>
  <si>
    <t>Empresa Sintética 0806</t>
  </si>
  <si>
    <t>F0025</t>
  </si>
  <si>
    <t>Empresa Sintética 0025</t>
  </si>
  <si>
    <t>F0560</t>
  </si>
  <si>
    <t>Empresa Sintética 0560</t>
  </si>
  <si>
    <t>F0919</t>
  </si>
  <si>
    <t>Empresa Sintética 0919</t>
  </si>
  <si>
    <t>F0639</t>
  </si>
  <si>
    <t>Empresa Sintética 0639</t>
  </si>
  <si>
    <t>F0905</t>
  </si>
  <si>
    <t>Empresa Sintética 0905</t>
  </si>
  <si>
    <t>F0557</t>
  </si>
  <si>
    <t>Empresa Sintética 0557</t>
  </si>
  <si>
    <t>F0725</t>
  </si>
  <si>
    <t>Empresa Sintética 0725</t>
  </si>
  <si>
    <t>F0133</t>
  </si>
  <si>
    <t>Empresa Sintética 0133</t>
  </si>
  <si>
    <t>F0562</t>
  </si>
  <si>
    <t>Empresa Sintética 0562</t>
  </si>
  <si>
    <t>F0316</t>
  </si>
  <si>
    <t>Empresa Sintética 0316</t>
  </si>
  <si>
    <t>F0585</t>
  </si>
  <si>
    <t>Empresa Sintética 0585</t>
  </si>
  <si>
    <t>F0105</t>
  </si>
  <si>
    <t>Empresa Sintética 0105</t>
  </si>
  <si>
    <t>F0894</t>
  </si>
  <si>
    <t>Empresa Sintética 0894</t>
  </si>
  <si>
    <t>F0213</t>
  </si>
  <si>
    <t>Empresa Sintética 0213</t>
  </si>
  <si>
    <t>F0298</t>
  </si>
  <si>
    <t>Empresa Sintética 0298</t>
  </si>
  <si>
    <t>F0035</t>
  </si>
  <si>
    <t>Empresa Sintética 0035</t>
  </si>
  <si>
    <t>F0043</t>
  </si>
  <si>
    <t>Empresa Sintética 0043</t>
  </si>
  <si>
    <t>F0840</t>
  </si>
  <si>
    <t>Empresa Sintética 0840</t>
  </si>
  <si>
    <t>F0856</t>
  </si>
  <si>
    <t>Empresa Sintética 0856</t>
  </si>
  <si>
    <t>F0803</t>
  </si>
  <si>
    <t>Empresa Sintética 0803</t>
  </si>
  <si>
    <t>F0165</t>
  </si>
  <si>
    <t>Empresa Sintética 0165</t>
  </si>
  <si>
    <t>F0504</t>
  </si>
  <si>
    <t>Empresa Sintética 0504</t>
  </si>
  <si>
    <t>F0678</t>
  </si>
  <si>
    <t>Empresa Sintética 0678</t>
  </si>
  <si>
    <t>F0714</t>
  </si>
  <si>
    <t>Empresa Sintética 0714</t>
  </si>
  <si>
    <t>F0182</t>
  </si>
  <si>
    <t>Empresa Sintética 0182</t>
  </si>
  <si>
    <t>F0746</t>
  </si>
  <si>
    <t>Empresa Sintética 0746</t>
  </si>
  <si>
    <t>F0423</t>
  </si>
  <si>
    <t>Empresa Sintética 0423</t>
  </si>
  <si>
    <t>F0111</t>
  </si>
  <si>
    <t>Empresa Sintética 0111</t>
  </si>
  <si>
    <t>F0451</t>
  </si>
  <si>
    <t>Empresa Sintética 0451</t>
  </si>
  <si>
    <t>F0012</t>
  </si>
  <si>
    <t>Empresa Sintética 0012</t>
  </si>
  <si>
    <t>F0058</t>
  </si>
  <si>
    <t>Empresa Sintética 0058</t>
  </si>
  <si>
    <t>F0676</t>
  </si>
  <si>
    <t>Empresa Sintética 0676</t>
  </si>
  <si>
    <t>F0839</t>
  </si>
  <si>
    <t>Empresa Sintética 0839</t>
  </si>
  <si>
    <t>F0680</t>
  </si>
  <si>
    <t>Empresa Sintética 0680</t>
  </si>
  <si>
    <t>F0246</t>
  </si>
  <si>
    <t>Empresa Sintética 0246</t>
  </si>
  <si>
    <t>F0753</t>
  </si>
  <si>
    <t>Empresa Sintética 0753</t>
  </si>
  <si>
    <t>F0762</t>
  </si>
  <si>
    <t>Empresa Sintética 0762</t>
  </si>
  <si>
    <t>F0715</t>
  </si>
  <si>
    <t>Empresa Sintética 0715</t>
  </si>
  <si>
    <t>F0868</t>
  </si>
  <si>
    <t>Empresa Sintética 0868</t>
  </si>
  <si>
    <t>F0837</t>
  </si>
  <si>
    <t>Empresa Sintética 0837</t>
  </si>
  <si>
    <t>F0093</t>
  </si>
  <si>
    <t>Empresa Sintética 0093</t>
  </si>
  <si>
    <t>F0167</t>
  </si>
  <si>
    <t>Empresa Sintética 0167</t>
  </si>
  <si>
    <t>F0416</t>
  </si>
  <si>
    <t>Empresa Sintética 0416</t>
  </si>
  <si>
    <t>F0775</t>
  </si>
  <si>
    <t>Empresa Sintética 0775</t>
  </si>
  <si>
    <t>F0880</t>
  </si>
  <si>
    <t>Empresa Sintética 0880</t>
  </si>
  <si>
    <t>F0898</t>
  </si>
  <si>
    <t>Empresa Sintética 0898</t>
  </si>
  <si>
    <t>F0162</t>
  </si>
  <si>
    <t>Empresa Sintética 0162</t>
  </si>
  <si>
    <t>F0707</t>
  </si>
  <si>
    <t>Empresa Sintética 0707</t>
  </si>
  <si>
    <t>F0930</t>
  </si>
  <si>
    <t>Empresa Sintética 0930</t>
  </si>
  <si>
    <t>F0385</t>
  </si>
  <si>
    <t>Empresa Sintética 0385</t>
  </si>
  <si>
    <t>F0031</t>
  </si>
  <si>
    <t>Empresa Sintética 0031</t>
  </si>
  <si>
    <t>F0131</t>
  </si>
  <si>
    <t>Empresa Sintética 0131</t>
  </si>
  <si>
    <t>F0235</t>
  </si>
  <si>
    <t>Empresa Sintética 0235</t>
  </si>
  <si>
    <t>F0551</t>
  </si>
  <si>
    <t>Empresa Sintética 0551</t>
  </si>
  <si>
    <t>F0903</t>
  </si>
  <si>
    <t>Empresa Sintética 0903</t>
  </si>
  <si>
    <t>F0307</t>
  </si>
  <si>
    <t>Empresa Sintética 0307</t>
  </si>
  <si>
    <t>F0507</t>
  </si>
  <si>
    <t>Empresa Sintética 0507</t>
  </si>
  <si>
    <t>F0219</t>
  </si>
  <si>
    <t>Empresa Sintética 0219</t>
  </si>
  <si>
    <t>F0630</t>
  </si>
  <si>
    <t>Empresa Sintética 0630</t>
  </si>
  <si>
    <t>F0292</t>
  </si>
  <si>
    <t>Empresa Sintética 0292</t>
  </si>
  <si>
    <t>F0663</t>
  </si>
  <si>
    <t>Empresa Sintética 0663</t>
  </si>
  <si>
    <t>F0140</t>
  </si>
  <si>
    <t>Empresa Sintética 0140</t>
  </si>
  <si>
    <t>F0274</t>
  </si>
  <si>
    <t>Empresa Sintética 0274</t>
  </si>
  <si>
    <t>F0098</t>
  </si>
  <si>
    <t>Empresa Sintética 0098</t>
  </si>
  <si>
    <t>F0415</t>
  </si>
  <si>
    <t>Empresa Sintética 0415</t>
  </si>
  <si>
    <t>F0627</t>
  </si>
  <si>
    <t>Empresa Sintética 0627</t>
  </si>
  <si>
    <t>F0128</t>
  </si>
  <si>
    <t>Empresa Sintética 0128</t>
  </si>
  <si>
    <t>F0671</t>
  </si>
  <si>
    <t>Empresa Sintética 0671</t>
  </si>
  <si>
    <t>F0020</t>
  </si>
  <si>
    <t>Empresa Sintética 0020</t>
  </si>
  <si>
    <t>F0709</t>
  </si>
  <si>
    <t>Empresa Sintética 0709</t>
  </si>
  <si>
    <t>F0372</t>
  </si>
  <si>
    <t>Empresa Sintética 0372</t>
  </si>
  <si>
    <t>F0063</t>
  </si>
  <si>
    <t>Empresa Sintética 0063</t>
  </si>
  <si>
    <t>F0445</t>
  </si>
  <si>
    <t>Empresa Sintética 0445</t>
  </si>
  <si>
    <t>F0144</t>
  </si>
  <si>
    <t>Empresa Sintética 0144</t>
  </si>
  <si>
    <t>F0215</t>
  </si>
  <si>
    <t>Empresa Sintética 0215</t>
  </si>
  <si>
    <t>F0799</t>
  </si>
  <si>
    <t>Empresa Sintética 0799</t>
  </si>
  <si>
    <t>F0693</t>
  </si>
  <si>
    <t>Empresa Sintética 0693</t>
  </si>
  <si>
    <t>F0459</t>
  </si>
  <si>
    <t>Empresa Sintética 0459</t>
  </si>
  <si>
    <t>F0326</t>
  </si>
  <si>
    <t>Empresa Sintética 0326</t>
  </si>
  <si>
    <t>F0019</t>
  </si>
  <si>
    <t>Empresa Sintética 0019</t>
  </si>
  <si>
    <t>F0519</t>
  </si>
  <si>
    <t>Empresa Sintética 0519</t>
  </si>
  <si>
    <t>F0731</t>
  </si>
  <si>
    <t>Empresa Sintética 0731</t>
  </si>
  <si>
    <t>F0475</t>
  </si>
  <si>
    <t>Empresa Sintética 0475</t>
  </si>
  <si>
    <t>F0734</t>
  </si>
  <si>
    <t>Empresa Sintética 0734</t>
  </si>
  <si>
    <t>F0387</t>
  </si>
  <si>
    <t>Empresa Sintética 0387</t>
  </si>
  <si>
    <t>F0733</t>
  </si>
  <si>
    <t>Empresa Sintética 0733</t>
  </si>
  <si>
    <t>F0455</t>
  </si>
  <si>
    <t>Empresa Sintética 0455</t>
  </si>
  <si>
    <t>F0476</t>
  </si>
  <si>
    <t>Empresa Sintética 0476</t>
  </si>
  <si>
    <t>F0672</t>
  </si>
  <si>
    <t>Empresa Sintética 0672</t>
  </si>
  <si>
    <t>F0443</t>
  </si>
  <si>
    <t>Empresa Sintética 0443</t>
  </si>
  <si>
    <t>F0209</t>
  </si>
  <si>
    <t>Empresa Sintética 0209</t>
  </si>
  <si>
    <t>F0634</t>
  </si>
  <si>
    <t>Empresa Sintética 0634</t>
  </si>
  <si>
    <t>F0460</t>
  </si>
  <si>
    <t>Empresa Sintética 0460</t>
  </si>
  <si>
    <t>F0527</t>
  </si>
  <si>
    <t>Empresa Sintética 0527</t>
  </si>
  <si>
    <t>F0087</t>
  </si>
  <si>
    <t>Empresa Sintética 0087</t>
  </si>
  <si>
    <t>F0916</t>
  </si>
  <si>
    <t>Empresa Sintética 0916</t>
  </si>
  <si>
    <t>F0208</t>
  </si>
  <si>
    <t>Empresa Sintética 0208</t>
  </si>
  <si>
    <t>F0859</t>
  </si>
  <si>
    <t>Empresa Sintética 0859</t>
  </si>
  <si>
    <t>F0260</t>
  </si>
  <si>
    <t>Empresa Sintética 0260</t>
  </si>
  <si>
    <t>F0484</t>
  </si>
  <si>
    <t>Empresa Sintética 0484</t>
  </si>
  <si>
    <t>F0109</t>
  </si>
  <si>
    <t>Empresa Sintética 0109</t>
  </si>
  <si>
    <t>F0191</t>
  </si>
  <si>
    <t>Empresa Sintética 0191</t>
  </si>
  <si>
    <t>F0964</t>
  </si>
  <si>
    <t>Empresa Sintética 0964</t>
  </si>
  <si>
    <t>F0255</t>
  </si>
  <si>
    <t>Empresa Sintética 0255</t>
  </si>
  <si>
    <t>F0848</t>
  </si>
  <si>
    <t>Empresa Sintética 0848</t>
  </si>
  <si>
    <t>F0682</t>
  </si>
  <si>
    <t>Empresa Sintética 0682</t>
  </si>
  <si>
    <t>F0429</t>
  </si>
  <si>
    <t>Empresa Sintética 0429</t>
  </si>
  <si>
    <t>F0210</t>
  </si>
  <si>
    <t>Empresa Sintética 0210</t>
  </si>
  <si>
    <t>F0858</t>
  </si>
  <si>
    <t>Empresa Sintética 0858</t>
  </si>
  <si>
    <t>F0277</t>
  </si>
  <si>
    <t>Empresa Sintética 0277</t>
  </si>
  <si>
    <t>F0578</t>
  </si>
  <si>
    <t>Empresa Sintética 0578</t>
  </si>
  <si>
    <t>F0688</t>
  </si>
  <si>
    <t>Empresa Sintética 0688</t>
  </si>
  <si>
    <t>F0373</t>
  </si>
  <si>
    <t>Empresa Sintética 0373</t>
  </si>
  <si>
    <t>F0282</t>
  </si>
  <si>
    <t>Empresa Sintética 0282</t>
  </si>
  <si>
    <t>F0244</t>
  </si>
  <si>
    <t>Empresa Sintética 0244</t>
  </si>
  <si>
    <t>F0744</t>
  </si>
  <si>
    <t>Empresa Sintética 0744</t>
  </si>
  <si>
    <t>F0241</t>
  </si>
  <si>
    <t>Empresa Sintética 0241</t>
  </si>
  <si>
    <t>F0096</t>
  </si>
  <si>
    <t>Empresa Sintética 0096</t>
  </si>
  <si>
    <t>F0698</t>
  </si>
  <si>
    <t>Empresa Sintética 0698</t>
  </si>
  <si>
    <t>F0748</t>
  </si>
  <si>
    <t>Empresa Sintética 0748</t>
  </si>
  <si>
    <t>F0684</t>
  </si>
  <si>
    <t>Empresa Sintética 0684</t>
  </si>
  <si>
    <t>F0542</t>
  </si>
  <si>
    <t>Empresa Sintética 0542</t>
  </si>
  <si>
    <t>F0881</t>
  </si>
  <si>
    <t>Empresa Sintética 0881</t>
  </si>
  <si>
    <t>F0677</t>
  </si>
  <si>
    <t>Empresa Sintética 0677</t>
  </si>
  <si>
    <t>F0755</t>
  </si>
  <si>
    <t>Empresa Sintética 0755</t>
  </si>
  <si>
    <t>F0199</t>
  </si>
  <si>
    <t>Empresa Sintética 0199</t>
  </si>
  <si>
    <t>F0679</t>
  </si>
  <si>
    <t>Empresa Sintética 0679</t>
  </si>
  <si>
    <t>F0632</t>
  </si>
  <si>
    <t>Empresa Sintética 0632</t>
  </si>
  <si>
    <t>F0895</t>
  </si>
  <si>
    <t>Empresa Sintética 0895</t>
  </si>
  <si>
    <t>F0181</t>
  </si>
  <si>
    <t>Empresa Sintética 0181</t>
  </si>
  <si>
    <t>F0761</t>
  </si>
  <si>
    <t>Empresa Sintética 0761</t>
  </si>
  <si>
    <t>F0534</t>
  </si>
  <si>
    <t>Empresa Sintética 0534</t>
  </si>
  <si>
    <t>F0395</t>
  </si>
  <si>
    <t>Empresa Sintética 0395</t>
  </si>
  <si>
    <t>F0231</t>
  </si>
  <si>
    <t>Empresa Sintética 0231</t>
  </si>
  <si>
    <t>F0503</t>
  </si>
  <si>
    <t>Empresa Sintética 0503</t>
  </si>
  <si>
    <t>F0197</t>
  </si>
  <si>
    <t>Empresa Sintética 0197</t>
  </si>
  <si>
    <t>F0536</t>
  </si>
  <si>
    <t>Empresa Sintética 0536</t>
  </si>
  <si>
    <t>F0818</t>
  </si>
  <si>
    <t>Empresa Sintética 0818</t>
  </si>
  <si>
    <t>F0851</t>
  </si>
  <si>
    <t>Empresa Sintética 0851</t>
  </si>
  <si>
    <t>F0498</t>
  </si>
  <si>
    <t>Empresa Sintética 0498</t>
  </si>
  <si>
    <t>F0647</t>
  </si>
  <si>
    <t>Empresa Sintética 0647</t>
  </si>
  <si>
    <t>F0446</t>
  </si>
  <si>
    <t>Empresa Sintética 0446</t>
  </si>
  <si>
    <t>F0996</t>
  </si>
  <si>
    <t>Empresa Sintética 0996</t>
  </si>
  <si>
    <t>F0795</t>
  </si>
  <si>
    <t>Empresa Sintética 0795</t>
  </si>
  <si>
    <t>F0529</t>
  </si>
  <si>
    <t>Empresa Sintética 0529</t>
  </si>
  <si>
    <t>F0348</t>
  </si>
  <si>
    <t>Empresa Sintética 0348</t>
  </si>
  <si>
    <t>F0687</t>
  </si>
  <si>
    <t>Empresa Sintética 0687</t>
  </si>
  <si>
    <t>F0826</t>
  </si>
  <si>
    <t>Empresa Sintética 0826</t>
  </si>
  <si>
    <t>F0666</t>
  </si>
  <si>
    <t>Empresa Sintética 0666</t>
  </si>
  <si>
    <t>F0263</t>
  </si>
  <si>
    <t>Empresa Sintética 0263</t>
  </si>
  <si>
    <t>F0891</t>
  </si>
  <si>
    <t>Empresa Sintética 0891</t>
  </si>
  <si>
    <t>F0136</t>
  </si>
  <si>
    <t>Empresa Sintética 0136</t>
  </si>
  <si>
    <t>F0531</t>
  </si>
  <si>
    <t>Empresa Sintética 0531</t>
  </si>
  <si>
    <t>F0913</t>
  </si>
  <si>
    <t>Empresa Sintética 0913</t>
  </si>
  <si>
    <t>F0847</t>
  </si>
  <si>
    <t>Empresa Sintética 0847</t>
  </si>
  <si>
    <t>F0603</t>
  </si>
  <si>
    <t>Empresa Sintética 0603</t>
  </si>
  <si>
    <t>F0546</t>
  </si>
  <si>
    <t>Empresa Sintética 0546</t>
  </si>
  <si>
    <t>F0652</t>
  </si>
  <si>
    <t>Empresa Sintética 0652</t>
  </si>
  <si>
    <t>F0383</t>
  </si>
  <si>
    <t>Empresa Sintética 0383</t>
  </si>
  <si>
    <t>F0103</t>
  </si>
  <si>
    <t>Empresa Sintética 0103</t>
  </si>
  <si>
    <t>F0943</t>
  </si>
  <si>
    <t>Empresa Sintética 0943</t>
  </si>
  <si>
    <t>F0308</t>
  </si>
  <si>
    <t>Empresa Sintética 0308</t>
  </si>
  <si>
    <t>F0097</t>
  </si>
  <si>
    <t>Empresa Sintética 0097</t>
  </si>
  <si>
    <t>F0113</t>
  </si>
  <si>
    <t>Empresa Sintética 0113</t>
  </si>
  <si>
    <t>F0852</t>
  </si>
  <si>
    <t>Empresa Sintética 0852</t>
  </si>
  <si>
    <t>F0349</t>
  </si>
  <si>
    <t>Empresa Sintética 0349</t>
  </si>
  <si>
    <t>F0579</t>
  </si>
  <si>
    <t>Empresa Sintética 0579</t>
  </si>
  <si>
    <t>F0791</t>
  </si>
  <si>
    <t>Empresa Sintética 0791</t>
  </si>
  <si>
    <t>F0760</t>
  </si>
  <si>
    <t>Empresa Sintética 0760</t>
  </si>
  <si>
    <t>F0909</t>
  </si>
  <si>
    <t>Empresa Sintética 0909</t>
  </si>
  <si>
    <t>F0869</t>
  </si>
  <si>
    <t>Empresa Sintética 0869</t>
  </si>
  <si>
    <t>F0979</t>
  </si>
  <si>
    <t>Empresa Sintética 0979</t>
  </si>
  <si>
    <t>F0228</t>
  </si>
  <si>
    <t>Empresa Sintética 0228</t>
  </si>
  <si>
    <t>F0922</t>
  </si>
  <si>
    <t>Empresa Sintética 0922</t>
  </si>
  <si>
    <t>F0501</t>
  </si>
  <si>
    <t>Empresa Sintética 0501</t>
  </si>
  <si>
    <t>F0741</t>
  </si>
  <si>
    <t>Empresa Sintética 0741</t>
  </si>
  <si>
    <t>F0358</t>
  </si>
  <si>
    <t>Empresa Sintética 0358</t>
  </si>
  <si>
    <t>F0911</t>
  </si>
  <si>
    <t>Empresa Sintética 0911</t>
  </si>
  <si>
    <t>F0908</t>
  </si>
  <si>
    <t>Empresa Sintética 0908</t>
  </si>
  <si>
    <t>F0339</t>
  </si>
  <si>
    <t>Empresa Sintética 0339</t>
  </si>
  <si>
    <t>F0137</t>
  </si>
  <si>
    <t>Empresa Sintética 0137</t>
  </si>
  <si>
    <t>F0410</t>
  </si>
  <si>
    <t>Empresa Sintética 0410</t>
  </si>
  <si>
    <t>F0857</t>
  </si>
  <si>
    <t>Empresa Sintética 0857</t>
  </si>
  <si>
    <t>F0115</t>
  </si>
  <si>
    <t>Empresa Sintética 0115</t>
  </si>
  <si>
    <t>F0496</t>
  </si>
  <si>
    <t>Empresa Sintética 0496</t>
  </si>
  <si>
    <t>F0394</t>
  </si>
  <si>
    <t>Empresa Sintética 0394</t>
  </si>
  <si>
    <t>F0509</t>
  </si>
  <si>
    <t>Empresa Sintética 0509</t>
  </si>
  <si>
    <t>F0528</t>
  </si>
  <si>
    <t>Empresa Sintética 0528</t>
  </si>
  <si>
    <t>F0435</t>
  </si>
  <si>
    <t>Empresa Sintética 0435</t>
  </si>
  <si>
    <t>F0590</t>
  </si>
  <si>
    <t>Empresa Sintética 0590</t>
  </si>
  <si>
    <t>F0037</t>
  </si>
  <si>
    <t>Empresa Sintética 0037</t>
  </si>
  <si>
    <t>F0430</t>
  </si>
  <si>
    <t>Empresa Sintética 0430</t>
  </si>
  <si>
    <t>F0781</t>
  </si>
  <si>
    <t>Empresa Sintética 0781</t>
  </si>
  <si>
    <t>F0957</t>
  </si>
  <si>
    <t>Empresa Sintética 0957</t>
  </si>
  <si>
    <t>F0580</t>
  </si>
  <si>
    <t>Empresa Sintética 0580</t>
  </si>
  <si>
    <t>F0291</t>
  </si>
  <si>
    <t>Empresa Sintética 0291</t>
  </si>
  <si>
    <t>F0883</t>
  </si>
  <si>
    <t>Empresa Sintética 0883</t>
  </si>
  <si>
    <t>F0599</t>
  </si>
  <si>
    <t>Empresa Sintética 0599</t>
  </si>
  <si>
    <t>F0990</t>
  </si>
  <si>
    <t>Empresa Sintética 0990</t>
  </si>
  <si>
    <t>F0166</t>
  </si>
  <si>
    <t>Empresa Sintética 0166</t>
  </si>
  <si>
    <t>F0800</t>
  </si>
  <si>
    <t>Empresa Sintética 0800</t>
  </si>
  <si>
    <t>F0407</t>
  </si>
  <si>
    <t>Empresa Sintética 0407</t>
  </si>
  <si>
    <t>F0050</t>
  </si>
  <si>
    <t>Empresa Sintética 0050</t>
  </si>
  <si>
    <t>F0318</t>
  </si>
  <si>
    <t>Empresa Sintética 0318</t>
  </si>
  <si>
    <t>F0641</t>
  </si>
  <si>
    <t>Empresa Sintética 0641</t>
  </si>
  <si>
    <t>F0046</t>
  </si>
  <si>
    <t>Empresa Sintética 0046</t>
  </si>
  <si>
    <t>F0766</t>
  </si>
  <si>
    <t>Empresa Sintética 0766</t>
  </si>
  <si>
    <t>F0862</t>
  </si>
  <si>
    <t>Empresa Sintética 0862</t>
  </si>
  <si>
    <t>F0287</t>
  </si>
  <si>
    <t>Empresa Sintética 0287</t>
  </si>
  <si>
    <t>F0581</t>
  </si>
  <si>
    <t>Empresa Sintética 0581</t>
  </si>
  <si>
    <t>F0391</t>
  </si>
  <si>
    <t>Empresa Sintética 0391</t>
  </si>
  <si>
    <t>F0928</t>
  </si>
  <si>
    <t>Empresa Sintética 0928</t>
  </si>
  <si>
    <t>F0089</t>
  </si>
  <si>
    <t>Empresa Sintética 0089</t>
  </si>
  <si>
    <t>F0861</t>
  </si>
  <si>
    <t>Empresa Sintética 0861</t>
  </si>
  <si>
    <t>F0873</t>
  </si>
  <si>
    <t>Empresa Sintética 0873</t>
  </si>
  <si>
    <t>F0517</t>
  </si>
  <si>
    <t>Empresa Sintética 0517</t>
  </si>
  <si>
    <t>F0205</t>
  </si>
  <si>
    <t>Empresa Sintética 0205</t>
  </si>
  <si>
    <t>F0295</t>
  </si>
  <si>
    <t>Empresa Sintética 0295</t>
  </si>
  <si>
    <t>F0825</t>
  </si>
  <si>
    <t>Empresa Sintética 0825</t>
  </si>
  <si>
    <t>F0977</t>
  </si>
  <si>
    <t>Empresa Sintética 0977</t>
  </si>
  <si>
    <t>F0609</t>
  </si>
  <si>
    <t>Empresa Sintética 0609</t>
  </si>
  <si>
    <t>F0697</t>
  </si>
  <si>
    <t>Empresa Sintética 0697</t>
  </si>
  <si>
    <t>F0879</t>
  </si>
  <si>
    <t>Empresa Sintética 0879</t>
  </si>
  <si>
    <t>F0631</t>
  </si>
  <si>
    <t>Empresa Sintética 0631</t>
  </si>
  <si>
    <t>F0201</t>
  </si>
  <si>
    <t>Empresa Sintética 0201</t>
  </si>
  <si>
    <t>F0790</t>
  </si>
  <si>
    <t>Empresa Sintética 0790</t>
  </si>
  <si>
    <t>F0658</t>
  </si>
  <si>
    <t>Empresa Sintética 0658</t>
  </si>
  <si>
    <t>F0635</t>
  </si>
  <si>
    <t>Empresa Sintética 0635</t>
  </si>
  <si>
    <t>F0409</t>
  </si>
  <si>
    <t>Empresa Sintética 0409</t>
  </si>
  <si>
    <t>F0553</t>
  </si>
  <si>
    <t>Empresa Sintética 0553</t>
  </si>
  <si>
    <t>F0211</t>
  </si>
  <si>
    <t>Empresa Sintética 0211</t>
  </si>
  <si>
    <t>F0518</t>
  </si>
  <si>
    <t>Empresa Sintética 0518</t>
  </si>
  <si>
    <t>F0038</t>
  </si>
  <si>
    <t>Empresa Sintética 0038</t>
  </si>
  <si>
    <t>F0053</t>
  </si>
  <si>
    <t>Empresa Sintética 0053</t>
  </si>
  <si>
    <t>F0039</t>
  </si>
  <si>
    <t>Empresa Sintética 0039</t>
  </si>
  <si>
    <t>F0145</t>
  </si>
  <si>
    <t>Empresa Sintética 0145</t>
  </si>
  <si>
    <t>F0780</t>
  </si>
  <si>
    <t>Empresa Sintética 0780</t>
  </si>
  <si>
    <t>F0538</t>
  </si>
  <si>
    <t>Empresa Sintética 0538</t>
  </si>
  <si>
    <t>F0711</t>
  </si>
  <si>
    <t>Empresa Sintética 0711</t>
  </si>
  <si>
    <t>F0216</t>
  </si>
  <si>
    <t>Empresa Sintética 0216</t>
  </si>
  <si>
    <t>F0622</t>
  </si>
  <si>
    <t>Empresa Sintética 0622</t>
  </si>
  <si>
    <t>F0258</t>
  </si>
  <si>
    <t>Empresa Sintética 0258</t>
  </si>
  <si>
    <t>F0054</t>
  </si>
  <si>
    <t>Empresa Sintética 0054</t>
  </si>
  <si>
    <t>F0582</t>
  </si>
  <si>
    <t>Empresa Sintética 0582</t>
  </si>
  <si>
    <t>F0016</t>
  </si>
  <si>
    <t>Empresa Sintética 0016</t>
  </si>
  <si>
    <t>F0367</t>
  </si>
  <si>
    <t>Empresa Sintética 0367</t>
  </si>
  <si>
    <t>F0502</t>
  </si>
  <si>
    <t>Empresa Sintética 0502</t>
  </si>
  <si>
    <t>F0155</t>
  </si>
  <si>
    <t>Empresa Sintética 0155</t>
  </si>
  <si>
    <t>F0804</t>
  </si>
  <si>
    <t>Empresa Sintética 0804</t>
  </si>
  <si>
    <t>F0745</t>
  </si>
  <si>
    <t>Empresa Sintética 0745</t>
  </si>
  <si>
    <t>F0944</t>
  </si>
  <si>
    <t>Empresa Sintética 0944</t>
  </si>
  <si>
    <t>F0971</t>
  </si>
  <si>
    <t>Empresa Sintética 0971</t>
  </si>
  <si>
    <t>F0488</t>
  </si>
  <si>
    <t>Empresa Sintética 0488</t>
  </si>
  <si>
    <t>F0910</t>
  </si>
  <si>
    <t>Empresa Sintética 0910</t>
  </si>
  <si>
    <t>F0486</t>
  </si>
  <si>
    <t>Empresa Sintética 0486</t>
  </si>
  <si>
    <t>F0568</t>
  </si>
  <si>
    <t>Empresa Sintética 0568</t>
  </si>
  <si>
    <t>F0591</t>
  </si>
  <si>
    <t>Empresa Sintética 0591</t>
  </si>
  <si>
    <t>F0640</t>
  </si>
  <si>
    <t>Empresa Sintética 0640</t>
  </si>
  <si>
    <t>F0200</t>
  </si>
  <si>
    <t>Empresa Sintética 0200</t>
  </si>
  <si>
    <t>F0815</t>
  </si>
  <si>
    <t>Empresa Sintética 0815</t>
  </si>
  <si>
    <t>F0802</t>
  </si>
  <si>
    <t>Empresa Sintética 0802</t>
  </si>
  <si>
    <t>F0610</t>
  </si>
  <si>
    <t>Empresa Sintética 0610</t>
  </si>
  <si>
    <t>F0661</t>
  </si>
  <si>
    <t>Empresa Sintética 0661</t>
  </si>
  <si>
    <t>F0458</t>
  </si>
  <si>
    <t>Empresa Sintética 0458</t>
  </si>
  <si>
    <t>F0465</t>
  </si>
  <si>
    <t>Empresa Sintética 0465</t>
  </si>
  <si>
    <t>F0821</t>
  </si>
  <si>
    <t>Empresa Sintética 0821</t>
  </si>
  <si>
    <t>F0304</t>
  </si>
  <si>
    <t>Empresa Sintética 0304</t>
  </si>
  <si>
    <t>F0106</t>
  </si>
  <si>
    <t>Empresa Sintética 0106</t>
  </si>
  <si>
    <t>F0940</t>
  </si>
  <si>
    <t>Empresa Sintética 0940</t>
  </si>
  <si>
    <t>F0041</t>
  </si>
  <si>
    <t>Empresa Sintética 0041</t>
  </si>
  <si>
    <t>F0264</t>
  </si>
  <si>
    <t>Empresa Sintética 0264</t>
  </si>
  <si>
    <t>F0604</t>
  </si>
  <si>
    <t>Empresa Sintética 0604</t>
  </si>
  <si>
    <t>F0675</t>
  </si>
  <si>
    <t>Empresa Sintética 0675</t>
  </si>
  <si>
    <t>F0547</t>
  </si>
  <si>
    <t>Empresa Sintética 0547</t>
  </si>
  <si>
    <t>F0532</t>
  </si>
  <si>
    <t>Empresa Sintética 0532</t>
  </si>
  <si>
    <t>F0704</t>
  </si>
  <si>
    <t>Empresa Sintética 0704</t>
  </si>
  <si>
    <t>F0265</t>
  </si>
  <si>
    <t>Empresa Sintética 0265</t>
  </si>
  <si>
    <t>F0867</t>
  </si>
  <si>
    <t>Empresa Sintética 0867</t>
  </si>
  <si>
    <t>F0114</t>
  </si>
  <si>
    <t>Empresa Sintética 0114</t>
  </si>
  <si>
    <t>F0936</t>
  </si>
  <si>
    <t>Empresa Sintética 0936</t>
  </si>
  <si>
    <t>F0644</t>
  </si>
  <si>
    <t>Empresa Sintética 0644</t>
  </si>
  <si>
    <t>F0172</t>
  </si>
  <si>
    <t>Empresa Sintética 0172</t>
  </si>
  <si>
    <t>F0541</t>
  </si>
  <si>
    <t>Empresa Sintética 0541</t>
  </si>
  <si>
    <t>F0183</t>
  </si>
  <si>
    <t>Empresa Sintética 0183</t>
  </si>
  <si>
    <t>F0342</t>
  </si>
  <si>
    <t>Empresa Sintética 0342</t>
  </si>
  <si>
    <t>F0300</t>
  </si>
  <si>
    <t>Empresa Sintética 0300</t>
  </si>
  <si>
    <t>F0034</t>
  </si>
  <si>
    <t>Empresa Sintética 0034</t>
  </si>
  <si>
    <t>F0267</t>
  </si>
  <si>
    <t>Empresa Sintética 0267</t>
  </si>
  <si>
    <t>F0801</t>
  </si>
  <si>
    <t>Empresa Sintética 0801</t>
  </si>
  <si>
    <t>F0032</t>
  </si>
  <si>
    <t>Empresa Sintética 0032</t>
  </si>
  <si>
    <t>F0288</t>
  </si>
  <si>
    <t>Empresa Sintética 0288</t>
  </si>
  <si>
    <t>F0794</t>
  </si>
  <si>
    <t>Empresa Sintética 0794</t>
  </si>
  <si>
    <t>F0954</t>
  </si>
  <si>
    <t>Empresa Sintética 0954</t>
  </si>
  <si>
    <t>F0667</t>
  </si>
  <si>
    <t>Empresa Sintética 0667</t>
  </si>
  <si>
    <t>F0629</t>
  </si>
  <si>
    <t>Empresa Sintética 0629</t>
  </si>
  <si>
    <t>F0681</t>
  </si>
  <si>
    <t>Empresa Sintética 0681</t>
  </si>
  <si>
    <t>F0044</t>
  </si>
  <si>
    <t>Empresa Sintética 0044</t>
  </si>
  <si>
    <t>F0221</t>
  </si>
  <si>
    <t>Empresa Sintética 0221</t>
  </si>
  <si>
    <t>F0095</t>
  </si>
  <si>
    <t>Empresa Sintética 0095</t>
  </si>
  <si>
    <t>F0132</t>
  </si>
  <si>
    <t>Empresa Sintética 0132</t>
  </si>
  <si>
    <t>F0125</t>
  </si>
  <si>
    <t>Empresa Sintética 0125</t>
  </si>
  <si>
    <t>F0194</t>
  </si>
  <si>
    <t>Empresa Sintética 0194</t>
  </si>
  <si>
    <t>F0242</t>
  </si>
  <si>
    <t>Empresa Sintética 0242</t>
  </si>
  <si>
    <t>F0160</t>
  </si>
  <si>
    <t>Empresa Sintética 0160</t>
  </si>
  <si>
    <t>F0633</t>
  </si>
  <si>
    <t>Empresa Sintética 0633</t>
  </si>
  <si>
    <t>F0576</t>
  </si>
  <si>
    <t>Empresa Sintética 0576</t>
  </si>
  <si>
    <t>F0330</t>
  </si>
  <si>
    <t>Empresa Sintética 0330</t>
  </si>
  <si>
    <t>F0461</t>
  </si>
  <si>
    <t>Empresa Sintética 0461</t>
  </si>
  <si>
    <t>F0207</t>
  </si>
  <si>
    <t>Empresa Sintética 0207</t>
  </si>
  <si>
    <t>F0345</t>
  </si>
  <si>
    <t>Empresa Sintética 0345</t>
  </si>
  <si>
    <t>F0926</t>
  </si>
  <si>
    <t>Empresa Sintética 0926</t>
  </si>
  <si>
    <t>F0621</t>
  </si>
  <si>
    <t>Empresa Sintética 0621</t>
  </si>
  <si>
    <t>F0396</t>
  </si>
  <si>
    <t>Empresa Sintética 0396</t>
  </si>
  <si>
    <t>F0980</t>
  </si>
  <si>
    <t>Empresa Sintética 0980</t>
  </si>
  <si>
    <t>F0819</t>
  </si>
  <si>
    <t>Empresa Sintética 0819</t>
  </si>
  <si>
    <t>F0836</t>
  </si>
  <si>
    <t>Empresa Sintética 0836</t>
  </si>
  <si>
    <t>F0592</t>
  </si>
  <si>
    <t>Empresa Sintética 0592</t>
  </si>
  <si>
    <t>F0335</t>
  </si>
  <si>
    <t>Empresa Sintética 0335</t>
  </si>
  <si>
    <t>F0440</t>
  </si>
  <si>
    <t>Empresa Sintética 0440</t>
  </si>
  <si>
    <t>F0899</t>
  </si>
  <si>
    <t>Empresa Sintética 0899</t>
  </si>
  <si>
    <t>F0842</t>
  </si>
  <si>
    <t>Empresa Sintética 0842</t>
  </si>
  <si>
    <t>F0463</t>
  </si>
  <si>
    <t>Empresa Sintética 0463</t>
  </si>
  <si>
    <t>F0005</t>
  </si>
  <si>
    <t>Empresa Sintética 0005</t>
  </si>
  <si>
    <t>F0100</t>
  </si>
  <si>
    <t>Empresa Sintética 0100</t>
  </si>
  <si>
    <t>F0444</t>
  </si>
  <si>
    <t>Empresa Sintética 0444</t>
  </si>
  <si>
    <t>F0958</t>
  </si>
  <si>
    <t>Empresa Sintética 0958</t>
  </si>
  <si>
    <t>F0045</t>
  </si>
  <si>
    <t>Empresa Sintética 0045</t>
  </si>
  <si>
    <t>F0573</t>
  </si>
  <si>
    <t>Empresa Sintética 0573</t>
  </si>
  <si>
    <t>F0245</t>
  </si>
  <si>
    <t>Empresa Sintética 0245</t>
  </si>
  <si>
    <t>F0253</t>
  </si>
  <si>
    <t>Empresa Sintética 0253</t>
  </si>
  <si>
    <t>F0938</t>
  </si>
  <si>
    <t>Empresa Sintética 0938</t>
  </si>
  <si>
    <t>F0552</t>
  </si>
  <si>
    <t>Empresa Sintética 0552</t>
  </si>
  <si>
    <t>F0492</t>
  </si>
  <si>
    <t>Empresa Sintética 0492</t>
  </si>
  <si>
    <t>F0783</t>
  </si>
  <si>
    <t>Empresa Sintética 0783</t>
  </si>
  <si>
    <t>F0468</t>
  </si>
  <si>
    <t>Empresa Sintética 0468</t>
  </si>
  <si>
    <t>F0441</t>
  </si>
  <si>
    <t>Empresa Sintética 0441</t>
  </si>
  <si>
    <t>F0589</t>
  </si>
  <si>
    <t>Empresa Sintética 0589</t>
  </si>
  <si>
    <t>F0126</t>
  </si>
  <si>
    <t>Empresa Sintética 0126</t>
  </si>
  <si>
    <t>F0646</t>
  </si>
  <si>
    <t>Empresa Sintética 0646</t>
  </si>
  <si>
    <t>F0378</t>
  </si>
  <si>
    <t>Empresa Sintética 0378</t>
  </si>
  <si>
    <t>F0355</t>
  </si>
  <si>
    <t>Empresa Sintética 0355</t>
  </si>
  <si>
    <t>F0001</t>
  </si>
  <si>
    <t>Empresa Sintética 0001</t>
  </si>
  <si>
    <t>F0606</t>
  </si>
  <si>
    <t>Empresa Sintética 0606</t>
  </si>
  <si>
    <t>F0470</t>
  </si>
  <si>
    <t>Empresa Sintética 0470</t>
  </si>
  <si>
    <t>F0703</t>
  </si>
  <si>
    <t>Empresa Sintética 0703</t>
  </si>
  <si>
    <t>F0888</t>
  </si>
  <si>
    <t>Empresa Sintética 0888</t>
  </si>
  <si>
    <t>F0972</t>
  </si>
  <si>
    <t>Empresa Sintética 0972</t>
  </si>
  <si>
    <t>F0792</t>
  </si>
  <si>
    <t>Empresa Sintética 0792</t>
  </si>
  <si>
    <t>F0227</t>
  </si>
  <si>
    <t>Empresa Sintética 0227</t>
  </si>
  <si>
    <t>F0412</t>
  </si>
  <si>
    <t>Empresa Sintética 0412</t>
  </si>
  <si>
    <t>F0728</t>
  </si>
  <si>
    <t>Empresa Sintética 0728</t>
  </si>
  <si>
    <t>F0223</t>
  </si>
  <si>
    <t>Empresa Sintética 0223</t>
  </si>
  <si>
    <t>F0850</t>
  </si>
  <si>
    <t>Empresa Sintética 0850</t>
  </si>
  <si>
    <t>F0141</t>
  </si>
  <si>
    <t>Empresa Sintética 0141</t>
  </si>
  <si>
    <t>F0156</t>
  </si>
  <si>
    <t>Empresa Sintética 0156</t>
  </si>
  <si>
    <t>F0805</t>
  </si>
  <si>
    <t>Empresa Sintética 0805</t>
  </si>
  <si>
    <t>F0139</t>
  </si>
  <si>
    <t>Empresa Sintética 0139</t>
  </si>
  <si>
    <t>F0357</t>
  </si>
  <si>
    <t>Empresa Sintética 0357</t>
  </si>
  <si>
    <t>F0685</t>
  </si>
  <si>
    <t>Empresa Sintética 0685</t>
  </si>
  <si>
    <t>F0931</t>
  </si>
  <si>
    <t>Empresa Sintética 0931</t>
  </si>
  <si>
    <t>F0464</t>
  </si>
  <si>
    <t>Empresa Sintética 0464</t>
  </si>
  <si>
    <t>F0770</t>
  </si>
  <si>
    <t>Empresa Sintética 0770</t>
  </si>
  <si>
    <t>F0724</t>
  </si>
  <si>
    <t>Empresa Sintética 0724</t>
  </si>
  <si>
    <t>F0986</t>
  </si>
  <si>
    <t>Empresa Sintética 0986</t>
  </si>
  <si>
    <t>F0774</t>
  </si>
  <si>
    <t>Empresa Sintética 0774</t>
  </si>
  <si>
    <t>F0382</t>
  </si>
  <si>
    <t>Empresa Sintética 0382</t>
  </si>
  <si>
    <t>F0453</t>
  </si>
  <si>
    <t>Empresa Sintética 0453</t>
  </si>
  <si>
    <t>F0051</t>
  </si>
  <si>
    <t>Empresa Sintética 0051</t>
  </si>
  <si>
    <t>F0548</t>
  </si>
  <si>
    <t>Empresa Sintética 0548</t>
  </si>
  <si>
    <t>F0505</t>
  </si>
  <si>
    <t>Empresa Sintética 0505</t>
  </si>
  <si>
    <t>F0392</t>
  </si>
  <si>
    <t>Empresa Sintética 0392</t>
  </si>
  <si>
    <t>F0884</t>
  </si>
  <si>
    <t>Empresa Sintética 0884</t>
  </si>
  <si>
    <t>F0371</t>
  </si>
  <si>
    <t>Empresa Sintética 0371</t>
  </si>
  <si>
    <t>F0718</t>
  </si>
  <si>
    <t>Empresa Sintética 0718</t>
  </si>
  <si>
    <t>F0784</t>
  </si>
  <si>
    <t>Empresa Sintética 0784</t>
  </si>
  <si>
    <t>F0637</t>
  </si>
  <si>
    <t>Empresa Sintética 0637</t>
  </si>
  <si>
    <t>F0403</t>
  </si>
  <si>
    <t>Empresa Sintética 0403</t>
  </si>
  <si>
    <t>F0073</t>
  </si>
  <si>
    <t>Empresa Sintética 0073</t>
  </si>
  <si>
    <t>F0135</t>
  </si>
  <si>
    <t>Empresa Sintética 0135</t>
  </si>
  <si>
    <t>F0284</t>
  </si>
  <si>
    <t>Empresa Sintética 0284</t>
  </si>
  <si>
    <t>F0696</t>
  </si>
  <si>
    <t>Empresa Sintética 0696</t>
  </si>
  <si>
    <t>F0386</t>
  </si>
  <si>
    <t>Empresa Sintética 0386</t>
  </si>
  <si>
    <t>F0620</t>
  </si>
  <si>
    <t>Empresa Sintética 0620</t>
  </si>
  <si>
    <t>F0912</t>
  </si>
  <si>
    <t>Empresa Sintética 0912</t>
  </si>
  <si>
    <t>F0272</t>
  </si>
  <si>
    <t>Empresa Sintética 0272</t>
  </si>
  <si>
    <t>F0686</t>
  </si>
  <si>
    <t>Empresa Sintética 0686</t>
  </si>
  <si>
    <t>F0945</t>
  </si>
  <si>
    <t>Empresa Sintética 0945</t>
  </si>
  <si>
    <t>F0623</t>
  </si>
  <si>
    <t>Empresa Sintética 0623</t>
  </si>
  <si>
    <t>F0559</t>
  </si>
  <si>
    <t>Empresa Sintética 0559</t>
  </si>
  <si>
    <t>F0134</t>
  </si>
  <si>
    <t>Empresa Sintética 0134</t>
  </si>
  <si>
    <t>F0968</t>
  </si>
  <si>
    <t>Empresa Sintética 0968</t>
  </si>
  <si>
    <t>F0154</t>
  </si>
  <si>
    <t>Empresa Sintética 0154</t>
  </si>
  <si>
    <t>F0890</t>
  </si>
  <si>
    <t>Empresa Sintética 0890</t>
  </si>
  <si>
    <t>F0344</t>
  </si>
  <si>
    <t>Empresa Sintética 0344</t>
  </si>
  <si>
    <t>F0237</t>
  </si>
  <si>
    <t>Empresa Sintética 0237</t>
  </si>
  <si>
    <t>F0626</t>
  </si>
  <si>
    <t>Empresa Sintética 0626</t>
  </si>
  <si>
    <t>F0710</t>
  </si>
  <si>
    <t>Empresa Sintética 0710</t>
  </si>
  <si>
    <t>F0994</t>
  </si>
  <si>
    <t>Empresa Sintética 0994</t>
  </si>
  <si>
    <t>F0474</t>
  </si>
  <si>
    <t>Empresa Sintética 0474</t>
  </si>
  <si>
    <t>F0022</t>
  </si>
  <si>
    <t>Empresa Sintética 0022</t>
  </si>
  <si>
    <t>F0449</t>
  </si>
  <si>
    <t>Empresa Sintética 0449</t>
  </si>
  <si>
    <t>F0822</t>
  </si>
  <si>
    <t>Empresa Sintética 0822</t>
  </si>
  <si>
    <t>F0198</t>
  </si>
  <si>
    <t>Empresa Sintética 0198</t>
  </si>
  <si>
    <t>F0708</t>
  </si>
  <si>
    <t>Empresa Sintética 0708</t>
  </si>
  <si>
    <t>F0600</t>
  </si>
  <si>
    <t>Empresa Sintética 0600</t>
  </si>
  <si>
    <t>F0225</t>
  </si>
  <si>
    <t>Empresa Sintética 0225</t>
  </si>
  <si>
    <t>F0452</t>
  </si>
  <si>
    <t>Empresa Sintética 0452</t>
  </si>
  <si>
    <t>F0628</t>
  </si>
  <si>
    <t>Empresa Sintética 0628</t>
  </si>
  <si>
    <t>F0516</t>
  </si>
  <si>
    <t>Empresa Sintética 0516</t>
  </si>
  <si>
    <t>F0846</t>
  </si>
  <si>
    <t>Empresa Sintética 0846</t>
  </si>
  <si>
    <t>F0625</t>
  </si>
  <si>
    <t>Empresa Sintética 0625</t>
  </si>
  <si>
    <t>F0920</t>
  </si>
  <si>
    <t>Empresa Sintética 0920</t>
  </si>
  <si>
    <t>F0325</t>
  </si>
  <si>
    <t>Empresa Sintética 0325</t>
  </si>
  <si>
    <t>F0738</t>
  </si>
  <si>
    <t>Empresa Sintética 0738</t>
  </si>
  <si>
    <t>F0405</t>
  </si>
  <si>
    <t>Empresa Sintética 0405</t>
  </si>
  <si>
    <t>F0717</t>
  </si>
  <si>
    <t>Empresa Sintética 0717</t>
  </si>
  <si>
    <t>F0689</t>
  </si>
  <si>
    <t>Empresa Sintética 0689</t>
  </si>
  <si>
    <t>F0649</t>
  </si>
  <si>
    <t>Empresa Sintética 0649</t>
  </si>
  <si>
    <t>F0104</t>
  </si>
  <si>
    <t>Empresa Sintética 0104</t>
  </si>
  <si>
    <t>F0691</t>
  </si>
  <si>
    <t>Empresa Sintética 0691</t>
  </si>
  <si>
    <t>F0421</t>
  </si>
  <si>
    <t>Empresa Sintética 0421</t>
  </si>
  <si>
    <t>F0147</t>
  </si>
  <si>
    <t>Empresa Sintética 0147</t>
  </si>
  <si>
    <t>F0400</t>
  </si>
  <si>
    <t>Empresa Sintética 0400</t>
  </si>
  <si>
    <t>F0362</t>
  </si>
  <si>
    <t>Empresa Sintética 0362</t>
  </si>
  <si>
    <t>F0694</t>
  </si>
  <si>
    <t>Empresa Sintética 0694</t>
  </si>
  <si>
    <t>F0871</t>
  </si>
  <si>
    <t>Empresa Sintética 0871</t>
  </si>
  <si>
    <t>F0279</t>
  </si>
  <si>
    <t>Empresa Sintética 0279</t>
  </si>
  <si>
    <t>F0782</t>
  </si>
  <si>
    <t>Empresa Sintética 0782</t>
  </si>
  <si>
    <t>F0949</t>
  </si>
  <si>
    <t>Empresa Sintética 0949</t>
  </si>
  <si>
    <t>F0768</t>
  </si>
  <si>
    <t>Empresa Sintética 0768</t>
  </si>
  <si>
    <t>F0772</t>
  </si>
  <si>
    <t>Empresa Sintética 0772</t>
  </si>
  <si>
    <t>F0212</t>
  </si>
  <si>
    <t>Empresa Sintética 0212</t>
  </si>
  <si>
    <t>F0142</t>
  </si>
  <si>
    <t>Empresa Sintética 0142</t>
  </si>
  <si>
    <t>F0962</t>
  </si>
  <si>
    <t>Empresa Sintética 0962</t>
  </si>
  <si>
    <t>F0700</t>
  </si>
  <si>
    <t>Empresa Sintética 0700</t>
  </si>
  <si>
    <t>F0321</t>
  </si>
  <si>
    <t>Empresa Sintética 0321</t>
  </si>
  <si>
    <t>F0027</t>
  </si>
  <si>
    <t>Empresa Sintética 0027</t>
  </si>
  <si>
    <t>F0290</t>
  </si>
  <si>
    <t>Empresa Sintética 0290</t>
  </si>
  <si>
    <t>F0195</t>
  </si>
  <si>
    <t>Empresa Sintética 0195</t>
  </si>
  <si>
    <t>F0036</t>
  </si>
  <si>
    <t>Empresa Sintética 0036</t>
  </si>
  <si>
    <t>F0797</t>
  </si>
  <si>
    <t>Empresa Sintética 0797</t>
  </si>
  <si>
    <t>F0401</t>
  </si>
  <si>
    <t>Empresa Sintética 0401</t>
  </si>
  <si>
    <t>F0168</t>
  </si>
  <si>
    <t>Empresa Sintética 0168</t>
  </si>
  <si>
    <t>F0189</t>
  </si>
  <si>
    <t>Empresa Sintética 0189</t>
  </si>
  <si>
    <t>F0059</t>
  </si>
  <si>
    <t>Empresa Sintética 0059</t>
  </si>
  <si>
    <t>F0238</t>
  </si>
  <si>
    <t>Empresa Sintética 0238</t>
  </si>
  <si>
    <t>F0077</t>
  </si>
  <si>
    <t>Empresa Sintética 0077</t>
  </si>
  <si>
    <t>F0721</t>
  </si>
  <si>
    <t>Empresa Sintética 0721</t>
  </si>
  <si>
    <t>F0003</t>
  </si>
  <si>
    <t>Empresa Sintética 0003</t>
  </si>
  <si>
    <t>F0814</t>
  </si>
  <si>
    <t>Empresa Sintética 0814</t>
  </si>
  <si>
    <t>F0151</t>
  </si>
  <si>
    <t>Empresa Sintética 0151</t>
  </si>
  <si>
    <t>F0619</t>
  </si>
  <si>
    <t>Empresa Sintética 0619</t>
  </si>
  <si>
    <t>F0747</t>
  </si>
  <si>
    <t>Empresa Sintética 0747</t>
  </si>
  <si>
    <t>F0006</t>
  </si>
  <si>
    <t>Empresa Sintética 0006</t>
  </si>
  <si>
    <t>F0525</t>
  </si>
  <si>
    <t>Empresa Sintética 0525</t>
  </si>
  <si>
    <t>F0011</t>
  </si>
  <si>
    <t>Empresa Sintética 0011</t>
  </si>
  <si>
    <t>F0992</t>
  </si>
  <si>
    <t>Empresa Sintética 0992</t>
  </si>
  <si>
    <t>F0327</t>
  </si>
  <si>
    <t>Empresa Sintética 0327</t>
  </si>
  <si>
    <t>F0545</t>
  </si>
  <si>
    <t>Empresa Sintética 0545</t>
  </si>
  <si>
    <t>F0872</t>
  </si>
  <si>
    <t>Empresa Sintética 0872</t>
  </si>
  <si>
    <t>F0614</t>
  </si>
  <si>
    <t>Empresa Sintética 0614</t>
  </si>
  <si>
    <t>F0616</t>
  </si>
  <si>
    <t>Empresa Sintética 0616</t>
  </si>
  <si>
    <t>F0565</t>
  </si>
  <si>
    <t>Empresa Sintética 0565</t>
  </si>
  <si>
    <t>F0361</t>
  </si>
  <si>
    <t>Empresa Sintética 0361</t>
  </si>
  <si>
    <t>F0254</t>
  </si>
  <si>
    <t>Empresa Sintética 0254</t>
  </si>
  <si>
    <t>F0886</t>
  </si>
  <si>
    <t>Empresa Sintética 0886</t>
  </si>
  <si>
    <t>F0150</t>
  </si>
  <si>
    <t>Empresa Sintética 0150</t>
  </si>
  <si>
    <t>F0158</t>
  </si>
  <si>
    <t>Empresa Sintética 0158</t>
  </si>
  <si>
    <t>F0322</t>
  </si>
  <si>
    <t>Empresa Sintética 0322</t>
  </si>
  <si>
    <t>F0650</t>
  </si>
  <si>
    <t>Empresa Sintética 0650</t>
  </si>
  <si>
    <t>F0196</t>
  </si>
  <si>
    <t>Empresa Sintética 0196</t>
  </si>
  <si>
    <t>F0942</t>
  </si>
  <si>
    <t>Empresa Sintética 0942</t>
  </si>
  <si>
    <t>F0333</t>
  </si>
  <si>
    <t>Empresa Sintética 0333</t>
  </si>
  <si>
    <t>F0079</t>
  </si>
  <si>
    <t>Empresa Sintética 0079</t>
  </si>
  <si>
    <t>F0739</t>
  </si>
  <si>
    <t>Empresa Sintética 0739</t>
  </si>
  <si>
    <t>F0319</t>
  </si>
  <si>
    <t>Empresa Sintética 0319</t>
  </si>
  <si>
    <t>F0831</t>
  </si>
  <si>
    <t>Empresa Sintética 0831</t>
  </si>
  <si>
    <t>F0434</t>
  </si>
  <si>
    <t>Empresa Sintética 0434</t>
  </si>
  <si>
    <t>F0239</t>
  </si>
  <si>
    <t>Empresa Sintética 0239</t>
  </si>
  <si>
    <t>F0078</t>
  </si>
  <si>
    <t>Empresa Sintética 0078</t>
  </si>
  <si>
    <t>F0021</t>
  </si>
  <si>
    <t>Empresa Sintética 0021</t>
  </si>
  <si>
    <t>F0651</t>
  </si>
  <si>
    <t>Empresa Sintética 0651</t>
  </si>
  <si>
    <t>F0188</t>
  </si>
  <si>
    <t>Empresa Sintética 0188</t>
  </si>
  <si>
    <t>F0462</t>
  </si>
  <si>
    <t>Empresa Sintética 0462</t>
  </si>
  <si>
    <t>F0454</t>
  </si>
  <si>
    <t>Empresa Sintética 0454</t>
  </si>
  <si>
    <t>F0793</t>
  </si>
  <si>
    <t>Empresa Sintética 0793</t>
  </si>
  <si>
    <t>F0332</t>
  </si>
  <si>
    <t>Empresa Sintética 0332</t>
  </si>
  <si>
    <t>F0177</t>
  </si>
  <si>
    <t>Empresa Sintética 0177</t>
  </si>
  <si>
    <t>F0828</t>
  </si>
  <si>
    <t>Empresa Sintética 0828</t>
  </si>
  <si>
    <t>F0523</t>
  </si>
  <si>
    <t>Empresa Sintética 0523</t>
  </si>
  <si>
    <t>F0082</t>
  </si>
  <si>
    <t>Empresa Sintética 0082</t>
  </si>
  <si>
    <t>F0404</t>
  </si>
  <si>
    <t>Empresa Sintética 0404</t>
  </si>
  <si>
    <t>F0273</t>
  </si>
  <si>
    <t>Empresa Sintética 0273</t>
  </si>
  <si>
    <t>F0653</t>
  </si>
  <si>
    <t>Empresa Sintética 0653</t>
  </si>
  <si>
    <t>F0750</t>
  </si>
  <si>
    <t>Empresa Sintética 0750</t>
  </si>
  <si>
    <t>F0303</t>
  </si>
  <si>
    <t>Empresa Sintética 0303</t>
  </si>
  <si>
    <t>F0442</t>
  </si>
  <si>
    <t>Empresa Sintética 0442</t>
  </si>
  <si>
    <t>F0070</t>
  </si>
  <si>
    <t>Empresa Sintética 0070</t>
  </si>
  <si>
    <t>F0116</t>
  </si>
  <si>
    <t>Empresa Sintética 0116</t>
  </si>
  <si>
    <t>F0702</t>
  </si>
  <si>
    <t>Empresa Sintética 0702</t>
  </si>
  <si>
    <t>F0749</t>
  </si>
  <si>
    <t>Empresa Sintética 0749</t>
  </si>
  <si>
    <t>F0742</t>
  </si>
  <si>
    <t>Empresa Sintética 0742</t>
  </si>
  <si>
    <t>F0636</t>
  </si>
  <si>
    <t>Empresa Sintética 0636</t>
  </si>
  <si>
    <t>F0816</t>
  </si>
  <si>
    <t>Empresa Sintética 0816</t>
  </si>
  <si>
    <t>F0607</t>
  </si>
  <si>
    <t>Empresa Sintética 0607</t>
  </si>
  <si>
    <t>F0048</t>
  </si>
  <si>
    <t>Empresa Sintética 0048</t>
  </si>
  <si>
    <t>F0751</t>
  </si>
  <si>
    <t>Empresa Sintética 0751</t>
  </si>
  <si>
    <t>F0334</t>
  </si>
  <si>
    <t>Empresa Sintética 0334</t>
  </si>
  <si>
    <t>F0906</t>
  </si>
  <si>
    <t>Empresa Sintética 0906</t>
  </si>
  <si>
    <t>F0904</t>
  </si>
  <si>
    <t>Empresa Sintética 0904</t>
  </si>
  <si>
    <t>F0004</t>
  </si>
  <si>
    <t>Empresa Sintética 0004</t>
  </si>
  <si>
    <t>F0364</t>
  </si>
  <si>
    <t>Empresa Sintética 0364</t>
  </si>
  <si>
    <t>F0340</t>
  </si>
  <si>
    <t>Empresa Sintética 0340</t>
  </si>
  <si>
    <t>F0370</t>
  </si>
  <si>
    <t>Empresa Sintética 0370</t>
  </si>
  <si>
    <t>F0299</t>
  </si>
  <si>
    <t>Empresa Sintética 0299</t>
  </si>
  <si>
    <t>F0838</t>
  </si>
  <si>
    <t>Empresa Sintética 0838</t>
  </si>
  <si>
    <t>F0665</t>
  </si>
  <si>
    <t>Empresa Sintética 0665</t>
  </si>
  <si>
    <t>F0436</t>
  </si>
  <si>
    <t>Empresa Sintética 0436</t>
  </si>
  <si>
    <t>F0978</t>
  </si>
  <si>
    <t>Empresa Sintética 0978</t>
  </si>
  <si>
    <t>F0471</t>
  </si>
  <si>
    <t>Empresa Sintética 0471</t>
  </si>
  <si>
    <t>F0982</t>
  </si>
  <si>
    <t>Empresa Sintética 0982</t>
  </si>
  <si>
    <t>F0976</t>
  </si>
  <si>
    <t>Empresa Sintética 0976</t>
  </si>
  <si>
    <t>F0398</t>
  </si>
  <si>
    <t>Empresa Sintética 0398</t>
  </si>
  <si>
    <t>F0248</t>
  </si>
  <si>
    <t>Empresa Sintética 0248</t>
  </si>
  <si>
    <t>F0664</t>
  </si>
  <si>
    <t>Empresa Sintética 0664</t>
  </si>
  <si>
    <t>F0921</t>
  </si>
  <si>
    <t>Empresa Sintética 0921</t>
  </si>
  <si>
    <t>F0008</t>
  </si>
  <si>
    <t>Empresa Sintética 0008</t>
  </si>
  <si>
    <t>F0047</t>
  </si>
  <si>
    <t>Empresa Sintética 0047</t>
  </si>
  <si>
    <t>F0817</t>
  </si>
  <si>
    <t>Empresa Sintética 0817</t>
  </si>
  <si>
    <t>F0202</t>
  </si>
  <si>
    <t>Empresa Sintética 0202</t>
  </si>
  <si>
    <t>F0829</t>
  </si>
  <si>
    <t>Empresa Sintética 0829</t>
  </si>
  <si>
    <t>F0033</t>
  </si>
  <si>
    <t>Empresa Sintética 0033</t>
  </si>
  <si>
    <t>F0336</t>
  </si>
  <si>
    <t>Empresa Sintética 0336</t>
  </si>
  <si>
    <t>F0482</t>
  </si>
  <si>
    <t>Empresa Sintética 0482</t>
  </si>
  <si>
    <t>F0985</t>
  </si>
  <si>
    <t>Empresa Sintética 0985</t>
  </si>
  <si>
    <t>F0018</t>
  </si>
  <si>
    <t>Empresa Sintética 0018</t>
  </si>
  <si>
    <t>F0408</t>
  </si>
  <si>
    <t>Empresa Sintética 0408</t>
  </si>
  <si>
    <t>F0659</t>
  </si>
  <si>
    <t>Empresa Sintética 0659</t>
  </si>
  <si>
    <t>F0123</t>
  </si>
  <si>
    <t>Empresa Sintética 0123</t>
  </si>
  <si>
    <t>F0970</t>
  </si>
  <si>
    <t>Empresa Sintética 0970</t>
  </si>
  <si>
    <t>F0013</t>
  </si>
  <si>
    <t>Empresa Sintética 0013</t>
  </si>
  <si>
    <t>F0789</t>
  </si>
  <si>
    <t>Empresa Sintética 0789</t>
  </si>
  <si>
    <t>F0360</t>
  </si>
  <si>
    <t>Empresa Sintética 0360</t>
  </si>
  <si>
    <t>F0179</t>
  </si>
  <si>
    <t>Empresa Sintética 0179</t>
  </si>
  <si>
    <t>F0236</t>
  </si>
  <si>
    <t>Empresa Sintética 0236</t>
  </si>
  <si>
    <t>F0506</t>
  </si>
  <si>
    <t>Empresa Sintética 0506</t>
  </si>
  <si>
    <t>F0110</t>
  </si>
  <si>
    <t>Empresa Sintética 0110</t>
  </si>
  <si>
    <t>F0329</t>
  </si>
  <si>
    <t>Empresa Sintética 0329</t>
  </si>
  <si>
    <t>F0605</t>
  </si>
  <si>
    <t>Empresa Sintética 0605</t>
  </si>
  <si>
    <t>F0757</t>
  </si>
  <si>
    <t>Empresa Sintética 0757</t>
  </si>
  <si>
    <t>F0275</t>
  </si>
  <si>
    <t>Empresa Sintética 0275</t>
  </si>
  <si>
    <t>F0346</t>
  </si>
  <si>
    <t>Empresa Sintética 0346</t>
  </si>
  <si>
    <t>F0343</t>
  </si>
  <si>
    <t>Empresa Sintética 0343</t>
  </si>
  <si>
    <t>F0925</t>
  </si>
  <si>
    <t>Empresa Sintética 0925</t>
  </si>
  <si>
    <t>F0351</t>
  </si>
  <si>
    <t>Empresa Sintética 0351</t>
  </si>
  <si>
    <t>F0558</t>
  </si>
  <si>
    <t>Empresa Sintética 0558</t>
  </si>
  <si>
    <t>F0900</t>
  </si>
  <si>
    <t>Empresa Sintética 0900</t>
  </si>
  <si>
    <t>F0807</t>
  </si>
  <si>
    <t>Empresa Sintética 0807</t>
  </si>
  <si>
    <t>F0146</t>
  </si>
  <si>
    <t>Empresa Sintética 0146</t>
  </si>
  <si>
    <t>F0485</t>
  </si>
  <si>
    <t>Empresa Sintética 0485</t>
  </si>
  <si>
    <t>F0368</t>
  </si>
  <si>
    <t>Empresa Sintética 0368</t>
  </si>
  <si>
    <t>F0876</t>
  </si>
  <si>
    <t>Empresa Sintética 0876</t>
  </si>
  <si>
    <t>F0483</t>
  </si>
  <si>
    <t>Empresa Sintética 0483</t>
  </si>
  <si>
    <t>F0309</t>
  </si>
  <si>
    <t>Empresa Sintética 0309</t>
  </si>
  <si>
    <t>F0108</t>
  </si>
  <si>
    <t>Empresa Sintética 0108</t>
  </si>
  <si>
    <t>F0175</t>
  </si>
  <si>
    <t>Empresa Sintética 0175</t>
  </si>
  <si>
    <t>F0397</t>
  </si>
  <si>
    <t>Empresa Sintética 0397</t>
  </si>
  <si>
    <t>F0966</t>
  </si>
  <si>
    <t>Empresa Sintética 0966</t>
  </si>
  <si>
    <t>F0121</t>
  </si>
  <si>
    <t>Empresa Sintética 0121</t>
  </si>
  <si>
    <t>F0076</t>
  </si>
  <si>
    <t>Empresa Sintética 0076</t>
  </si>
  <si>
    <t>F0952</t>
  </si>
  <si>
    <t>Empresa Sintética 0952</t>
  </si>
  <si>
    <t>F0477</t>
  </si>
  <si>
    <t>Empresa Sintética 0477</t>
  </si>
  <si>
    <t>F0171</t>
  </si>
  <si>
    <t>Empresa Sintética 0171</t>
  </si>
  <si>
    <t>F0932</t>
  </si>
  <si>
    <t>Empresa Sintética 0932</t>
  </si>
  <si>
    <t>F0285</t>
  </si>
  <si>
    <t>Empresa Sintética 0285</t>
  </si>
  <si>
    <t>F0250</t>
  </si>
  <si>
    <t>Empresa Sintética 0250</t>
  </si>
  <si>
    <t>F0262</t>
  </si>
  <si>
    <t>Empresa Sintética 0262</t>
  </si>
  <si>
    <t>F0283</t>
  </si>
  <si>
    <t>Empresa Sintética 0283</t>
  </si>
  <si>
    <t>F0923</t>
  </si>
  <si>
    <t>Empresa Sintética 0923</t>
  </si>
  <si>
    <t>F0763</t>
  </si>
  <si>
    <t>Empresa Sintética 0763</t>
  </si>
  <si>
    <t>F0091</t>
  </si>
  <si>
    <t>Empresa Sintética 0091</t>
  </si>
  <si>
    <t>F0090</t>
  </si>
  <si>
    <t>Empresa Sintética 0090</t>
  </si>
  <si>
    <t>F0487</t>
  </si>
  <si>
    <t>Empresa Sintética 0487</t>
  </si>
  <si>
    <t>F0874</t>
  </si>
  <si>
    <t>Empresa Sintética 0874</t>
  </si>
  <si>
    <t>F0406</t>
  </si>
  <si>
    <t>Empresa Sintética 0406</t>
  </si>
  <si>
    <t>F0587</t>
  </si>
  <si>
    <t>Empresa Sintética 0587</t>
  </si>
  <si>
    <t>F0991</t>
  </si>
  <si>
    <t>Empresa Sintética 0991</t>
  </si>
  <si>
    <t>F0520</t>
  </si>
  <si>
    <t>Empresa Sintética 0520</t>
  </si>
  <si>
    <t>F0987</t>
  </si>
  <si>
    <t>Empresa Sintética 0987</t>
  </si>
  <si>
    <t>F0381</t>
  </si>
  <si>
    <t>Empresa Sintética 0381</t>
  </si>
  <si>
    <t>F0088</t>
  </si>
  <si>
    <t>Empresa Sintética 0088</t>
  </si>
  <si>
    <t>F0007</t>
  </si>
  <si>
    <t>Empresa Sintética 0007</t>
  </si>
  <si>
    <t>F0722</t>
  </si>
  <si>
    <t>Empresa Sintética 0722</t>
  </si>
  <si>
    <t>F0157</t>
  </si>
  <si>
    <t>Empresa Sintética 0157</t>
  </si>
  <si>
    <t>F0186</t>
  </si>
  <si>
    <t>Empresa Sintética 0186</t>
  </si>
  <si>
    <t>F0101</t>
  </si>
  <si>
    <t>Empresa Sintética 0101</t>
  </si>
  <si>
    <t>F0500</t>
  </si>
  <si>
    <t>Empresa Sintética 0500</t>
  </si>
  <si>
    <t>F0798</t>
  </si>
  <si>
    <t>Empresa Sintética 0798</t>
  </si>
  <si>
    <t>F0983</t>
  </si>
  <si>
    <t>Empresa Sintética 0983</t>
  </si>
  <si>
    <t>F0469</t>
  </si>
  <si>
    <t>Empresa Sintética 0469</t>
  </si>
  <si>
    <t>F0185</t>
  </si>
  <si>
    <t>Empresa Sintética 0185</t>
  </si>
  <si>
    <t>F0127</t>
  </si>
  <si>
    <t>Empresa Sintética 0127</t>
  </si>
  <si>
    <t>F0853</t>
  </si>
  <si>
    <t>Empresa Sintética 0853</t>
  </si>
  <si>
    <t>F0539</t>
  </si>
  <si>
    <t>Empresa Sintética 0539</t>
  </si>
  <si>
    <t>F0066</t>
  </si>
  <si>
    <t>Empresa Sintética 0066</t>
  </si>
  <si>
    <t>F0493</t>
  </si>
  <si>
    <t>Empresa Sintética 0493</t>
  </si>
  <si>
    <t>F0233</t>
  </si>
  <si>
    <t>Empresa Sintética 0233</t>
  </si>
  <si>
    <t>F0584</t>
  </si>
  <si>
    <t>Empresa Sintética 0584</t>
  </si>
  <si>
    <t>F0009</t>
  </si>
  <si>
    <t>Empresa Sintética 0009</t>
  </si>
  <si>
    <t>F0522</t>
  </si>
  <si>
    <t>Empresa Sintética 0522</t>
  </si>
  <si>
    <t>F0655</t>
  </si>
  <si>
    <t>Empresa Sintética 0655</t>
  </si>
  <si>
    <t>F0002</t>
  </si>
  <si>
    <t>Empresa Sintética 0002</t>
  </si>
  <si>
    <t>F0865</t>
  </si>
  <si>
    <t>Empresa Sintética 0865</t>
  </si>
  <si>
    <t>F0771</t>
  </si>
  <si>
    <t>Empresa Sintética 0771</t>
  </si>
  <si>
    <t>F0072</t>
  </si>
  <si>
    <t>Empresa Sintética 0072</t>
  </si>
  <si>
    <t>F0473</t>
  </si>
  <si>
    <t>Empresa Sintética 0473</t>
  </si>
  <si>
    <t>F0732</t>
  </si>
  <si>
    <t>Empresa Sintética 0732</t>
  </si>
  <si>
    <t>F0723</t>
  </si>
  <si>
    <t>Empresa Sintética 0723</t>
  </si>
  <si>
    <t>F0535</t>
  </si>
  <si>
    <t>Empresa Sintética 0535</t>
  </si>
  <si>
    <t>F0479</t>
  </si>
  <si>
    <t>Empresa Sintética 0479</t>
  </si>
  <si>
    <t>F0524</t>
  </si>
  <si>
    <t>Empresa Sintética 0524</t>
  </si>
  <si>
    <t>F0065</t>
  </si>
  <si>
    <t>Empresa Sintética 0065</t>
  </si>
  <si>
    <t>F0023</t>
  </si>
  <si>
    <t>Empresa Sintética 0023</t>
  </si>
  <si>
    <t>F0963</t>
  </si>
  <si>
    <t>Empresa Sintética 0963</t>
  </si>
  <si>
    <t>F0754</t>
  </si>
  <si>
    <t>Empresa Sintética 0754</t>
  </si>
  <si>
    <t>F0642</t>
  </si>
  <si>
    <t>Empresa Sintética 0642</t>
  </si>
  <si>
    <t>F0148</t>
  </si>
  <si>
    <t>Empresa Sintética 0148</t>
  </si>
  <si>
    <t>F0556</t>
  </si>
  <si>
    <t>Empresa Sintética 0556</t>
  </si>
  <si>
    <t>F0643</t>
  </si>
  <si>
    <t>Empresa Sintética 0643</t>
  </si>
  <si>
    <t>F0612</t>
  </si>
  <si>
    <t>Empresa Sintética 0612</t>
  </si>
  <si>
    <t>F0214</t>
  </si>
  <si>
    <t>Empresa Sintética 0214</t>
  </si>
  <si>
    <t>F0598</t>
  </si>
  <si>
    <t>Empresa Sintética 0598</t>
  </si>
  <si>
    <t>F0425</t>
  </si>
  <si>
    <t>Empresa Sintética 0425</t>
  </si>
  <si>
    <t>F0572</t>
  </si>
  <si>
    <t>Empresa Sintética 0572</t>
  </si>
  <si>
    <t>F0086</t>
  </si>
  <si>
    <t>Empresa Sintética 0086</t>
  </si>
  <si>
    <t>F0083</t>
  </si>
  <si>
    <t>Empresa Sintética 0083</t>
  </si>
  <si>
    <t>F0569</t>
  </si>
  <si>
    <t>Empresa Sintética 0569</t>
  </si>
  <si>
    <t>F0975</t>
  </si>
  <si>
    <t>Empresa Sintética 0975</t>
  </si>
  <si>
    <t>F0068</t>
  </si>
  <si>
    <t>Empresa Sintética 0068</t>
  </si>
  <si>
    <t>F0882</t>
  </si>
  <si>
    <t>Empresa Sintética 0882</t>
  </si>
  <si>
    <t>F0752</t>
  </si>
  <si>
    <t>Empresa Sintética 0752</t>
  </si>
  <si>
    <t>F0256</t>
  </si>
  <si>
    <t>Empresa Sintética 0256</t>
  </si>
  <si>
    <t>F0638</t>
  </si>
  <si>
    <t>Empresa Sintética 0638</t>
  </si>
  <si>
    <t>F0161</t>
  </si>
  <si>
    <t>Empresa Sintética 0161</t>
  </si>
  <si>
    <t>F0648</t>
  </si>
  <si>
    <t>Empresa Sintética 0648</t>
  </si>
  <si>
    <t>F0827</t>
  </si>
  <si>
    <t>Empresa Sintética 0827</t>
  </si>
  <si>
    <t>F0030</t>
  </si>
  <si>
    <t>Empresa Sintética 0030</t>
  </si>
  <si>
    <t>F0222</t>
  </si>
  <si>
    <t>Empresa Sintética 0222</t>
  </si>
  <si>
    <t>F0993</t>
  </si>
  <si>
    <t>Empresa Sintética 0993</t>
  </si>
  <si>
    <t>F0567</t>
  </si>
  <si>
    <t>Empresa Sintética 0567</t>
  </si>
  <si>
    <t>F0699</t>
  </si>
  <si>
    <t>Empresa Sintética 0699</t>
  </si>
  <si>
    <t>F0064</t>
  </si>
  <si>
    <t>Empresa Sintética 0064</t>
  </si>
  <si>
    <t>F0017</t>
  </si>
  <si>
    <t>Empresa Sintética 0017</t>
  </si>
  <si>
    <t>F0513</t>
  </si>
  <si>
    <t>Empresa Sintética 0513</t>
  </si>
  <si>
    <t>F0424</t>
  </si>
  <si>
    <t>Empresa Sintética 0424</t>
  </si>
  <si>
    <t>F0683</t>
  </si>
  <si>
    <t>Empresa Sintética 0683</t>
  </si>
  <si>
    <t>F0727</t>
  </si>
  <si>
    <t>Empresa Sintética 0727</t>
  </si>
  <si>
    <t>F0897</t>
  </si>
  <si>
    <t>Empresa Sintética 0897</t>
  </si>
  <si>
    <t>F0575</t>
  </si>
  <si>
    <t>Empresa Sintética 0575</t>
  </si>
  <si>
    <t>F0521</t>
  </si>
  <si>
    <t>Empresa Sintética 0521</t>
  </si>
  <si>
    <t>F0293</t>
  </si>
  <si>
    <t>Empresa Sintética 0293</t>
  </si>
  <si>
    <t>F0067</t>
  </si>
  <si>
    <t>Empresa Sintética 0067</t>
  </si>
  <si>
    <t>F0014</t>
  </si>
  <si>
    <t>Empresa Sintética 0014</t>
  </si>
  <si>
    <t>F0206</t>
  </si>
  <si>
    <t>Empresa Sintética 0206</t>
  </si>
  <si>
    <t>F0159</t>
  </si>
  <si>
    <t>Empresa Sintética 0159</t>
  </si>
  <si>
    <t>F0833</t>
  </si>
  <si>
    <t>Empresa Sintética 0833</t>
  </si>
  <si>
    <t>F0662</t>
  </si>
  <si>
    <t>Empresa Sintética 0662</t>
  </si>
  <si>
    <t>F0040</t>
  </si>
  <si>
    <t>Empresa Sintética 0040</t>
  </si>
  <si>
    <t>F0472</t>
  </si>
  <si>
    <t>Empresa Sintética 0472</t>
  </si>
  <si>
    <t>F0555</t>
  </si>
  <si>
    <t>Empresa Sintética 0555</t>
  </si>
  <si>
    <t>F0624</t>
  </si>
  <si>
    <t>Empresa Sintética 0624</t>
  </si>
  <si>
    <t>F0341</t>
  </si>
  <si>
    <t>Empresa Sintética 0341</t>
  </si>
  <si>
    <t>F0234</t>
  </si>
  <si>
    <t>Empresa Sintética 0234</t>
  </si>
  <si>
    <t>F0247</t>
  </si>
  <si>
    <t>Empresa Sintética 0247</t>
  </si>
  <si>
    <t>F0511</t>
  </si>
  <si>
    <t>Empresa Sintética 0511</t>
  </si>
  <si>
    <t>F0389</t>
  </si>
  <si>
    <t>Empresa Sintética 0389</t>
  </si>
  <si>
    <t>F0281</t>
  </si>
  <si>
    <t>Empresa Sintética 0281</t>
  </si>
  <si>
    <t>F0974</t>
  </si>
  <si>
    <t>Empresa Sintética 0974</t>
  </si>
  <si>
    <t>F0864</t>
  </si>
  <si>
    <t>Empresa Sintética 0864</t>
  </si>
  <si>
    <t>F0252</t>
  </si>
  <si>
    <t>Empresa Sintética 0252</t>
  </si>
  <si>
    <t>F0390</t>
  </si>
  <si>
    <t>Empresa Sintética 0390</t>
  </si>
  <si>
    <t>F0315</t>
  </si>
  <si>
    <t>Empresa Sintética 0315</t>
  </si>
  <si>
    <t>F0654</t>
  </si>
  <si>
    <t>Empresa Sintética 0654</t>
  </si>
  <si>
    <t>F0810</t>
  </si>
  <si>
    <t>Empresa Sintética 0810</t>
  </si>
  <si>
    <t>F0261</t>
  </si>
  <si>
    <t>Empresa Sintética 0261</t>
  </si>
  <si>
    <t>F0889</t>
  </si>
  <si>
    <t>Empresa Sintética 0889</t>
  </si>
  <si>
    <t>F0413</t>
  </si>
  <si>
    <t>Empresa Sintética 0413</t>
  </si>
  <si>
    <t>F0478</t>
  </si>
  <si>
    <t>Empresa Sintética 0478</t>
  </si>
  <si>
    <t>F0776</t>
  </si>
  <si>
    <t>Empresa Sintética 0776</t>
  </si>
  <si>
    <t>F0596</t>
  </si>
  <si>
    <t>Empresa Sintética 0596</t>
  </si>
  <si>
    <t>F0081</t>
  </si>
  <si>
    <t>Empresa Sintética 0081</t>
  </si>
  <si>
    <t>F0489</t>
  </si>
  <si>
    <t>Empresa Sintética 0489</t>
  </si>
  <si>
    <t>F0411</t>
  </si>
  <si>
    <t>Empresa Sintética 0411</t>
  </si>
  <si>
    <t>F0278</t>
  </si>
  <si>
    <t>Empresa Sintética 0278</t>
  </si>
  <si>
    <t>F0384</t>
  </si>
  <si>
    <t>Empresa Sintética 0384</t>
  </si>
  <si>
    <t>F0832</t>
  </si>
  <si>
    <t>Empresa Sintética 0832</t>
  </si>
  <si>
    <t>F0331</t>
  </si>
  <si>
    <t>Empresa Sintética 0331</t>
  </si>
  <si>
    <t>F0656</t>
  </si>
  <si>
    <t>Empresa Sintética 0656</t>
  </si>
  <si>
    <t>F0941</t>
  </si>
  <si>
    <t>Empresa Sintética 0941</t>
  </si>
  <si>
    <t>F0863</t>
  </si>
  <si>
    <t>Empresa Sintética 0863</t>
  </si>
  <si>
    <t>F0995</t>
  </si>
  <si>
    <t>Empresa Sintética 0995</t>
  </si>
  <si>
    <t>F0294</t>
  </si>
  <si>
    <t>Empresa Sintética 0294</t>
  </si>
  <si>
    <t>F0431</t>
  </si>
  <si>
    <t>Empresa Sintética 0431</t>
  </si>
  <si>
    <t>F0130</t>
  </si>
  <si>
    <t>Empresa Sintética 0130</t>
  </si>
  <si>
    <t>F0276</t>
  </si>
  <si>
    <t>Empresa Sintética 0276</t>
  </si>
  <si>
    <t>F0313</t>
  </si>
  <si>
    <t>Empresa Sintética 0313</t>
  </si>
  <si>
    <t>F0117</t>
  </si>
  <si>
    <t>Empresa Sintética 0117</t>
  </si>
  <si>
    <t>F0152</t>
  </si>
  <si>
    <t>Empresa Sintética 0152</t>
  </si>
  <si>
    <t>F0297</t>
  </si>
  <si>
    <t>Empresa Sintética 0297</t>
  </si>
  <si>
    <t>Variable</t>
  </si>
  <si>
    <t>Descripción</t>
  </si>
  <si>
    <t>Identificador único de la empresa. Tratar como identificador, no como predictor.</t>
  </si>
  <si>
    <t>Nombre ficticio de la empresa. Tratar como identificador.</t>
  </si>
  <si>
    <t>Sector económico simulado.</t>
  </si>
  <si>
    <t>Período común de análisis. Es constante en toda la base.</t>
  </si>
  <si>
    <t>Ingresos reportados, en millones.</t>
  </si>
  <si>
    <t>Crecimiento de ingresos respecto del período previo, ya calculado.</t>
  </si>
  <si>
    <t>Gastos operativos reportados, en millones.</t>
  </si>
  <si>
    <t>EBITDA reportado, en millones.</t>
  </si>
  <si>
    <t>Cambio del margen EBITDA respecto del período previo, en puntos porcentuales.</t>
  </si>
  <si>
    <t>Flujo de caja operativo reportado, en millones.</t>
  </si>
  <si>
    <t>Capex total reportado, en millones.</t>
  </si>
  <si>
    <t>Crecimiento del capex respecto del período previo, ya calculado.</t>
  </si>
  <si>
    <t>Capex de mantenimiento reportado, en millones.</t>
  </si>
  <si>
    <t>Capex de crecimiento reportado, en millones.</t>
  </si>
  <si>
    <t>EBITDA ajustado destacado por la gerencia, en millones.</t>
  </si>
  <si>
    <t>Gasto financiero reportado, en millones.</t>
  </si>
  <si>
    <t>Impuestos pagados en efectivo, en millones.</t>
  </si>
  <si>
    <t>Resultado neto reportado, en millones.</t>
  </si>
  <si>
    <t>Dividendos o distribuciones pagados, en millones.</t>
  </si>
  <si>
    <t>Deuda promedio durante el período, en millones.</t>
  </si>
  <si>
    <t>Deuda reportada al cierre, en millones.</t>
  </si>
  <si>
    <t>Activos totales reportados, en millones.</t>
  </si>
  <si>
    <t>Caja reportada, en millones.</t>
  </si>
  <si>
    <t>Cuentas por cobrar reportadas, en millones.</t>
  </si>
  <si>
    <t>Inventario reportado, en millones.</t>
  </si>
  <si>
    <t>Préstamos problemáticos reportados. No aplica fuera de Financials.</t>
  </si>
  <si>
    <t>Crecimiento de préstamos problemáticos respecto del período previo.</t>
  </si>
  <si>
    <t>Provisión por pérdidas crediticias reportada, en millones.</t>
  </si>
  <si>
    <t>Reserva acumulada por pérdidas crediticias reportada, en millones.</t>
  </si>
  <si>
    <t>Cambio de la cobertura crediticia respecto del período previo, en puntos porcentuales.</t>
  </si>
  <si>
    <t>EBITDA reportado dividido ingresos reportados.</t>
  </si>
  <si>
    <t>CFO reportado dividido ingresos reportados.</t>
  </si>
  <si>
    <t>Capex total reportado dividido ingresos reportados.</t>
  </si>
  <si>
    <t>Maintenance capex reportado dividido capex total reportado.</t>
  </si>
  <si>
    <t>CFO reportado menos capex total reportado.</t>
  </si>
  <si>
    <t>Adjusted EBITDA menos intereses, maintenance capex e impuestos en efectivo.</t>
  </si>
  <si>
    <t>Diferencia entre distributable cash flow y free cash flow.</t>
  </si>
  <si>
    <t>DCF reportado dividido dividendos.</t>
  </si>
  <si>
    <t>FCF reportado dividido dividendos.</t>
  </si>
  <si>
    <t>Deuda reportada al cierre dividida deuda promedio.</t>
  </si>
  <si>
    <t>Deuda promedio dividida EBITDA reportado.</t>
  </si>
  <si>
    <t>Deuda de cierre reportada dividida EBITDA reportado.</t>
  </si>
  <si>
    <t>Reserva crediticia reportada dividida NPL. No aplica fuera de Financials.</t>
  </si>
  <si>
    <t>CFO reportado dividido EBITDA reportado.</t>
  </si>
  <si>
    <t>Activos reportados divididos ingresos reportados.</t>
  </si>
  <si>
    <t>DATASET SINTÉTICO DE FINANCIAL SHENANIGANS</t>
  </si>
  <si>
    <t>Unidad de observación</t>
  </si>
  <si>
    <t>Una empresa en un único período de análisis.</t>
  </si>
  <si>
    <t>Cantidad de observaciones</t>
  </si>
  <si>
    <t>1.000 empresas.</t>
  </si>
  <si>
    <t>Sectores</t>
  </si>
  <si>
    <t>Energy, Financials, Technology, Industrials y Consumer.</t>
  </si>
  <si>
    <t>Unidad monetaria</t>
  </si>
  <si>
    <t>Millones, salvo porcentajes y ratios.</t>
  </si>
  <si>
    <t>Período</t>
  </si>
  <si>
    <t>FY2025.</t>
  </si>
  <si>
    <t>Naturaleza de los datos</t>
  </si>
  <si>
    <t>Todos los datos son sintéticos y no representan empresas reales.</t>
  </si>
  <si>
    <t>Objetivo</t>
  </si>
  <si>
    <t>Identificar señales que justifiquen una revisión financiera más profunda.</t>
  </si>
  <si>
    <t>Advertencia</t>
  </si>
  <si>
    <t>Una observación extrema o un mal desempeño no prueban la existencia de manipulación.</t>
  </si>
  <si>
    <t>Etiquetas</t>
  </si>
  <si>
    <t>Las etiquetas de evaluación se entregarán por separado para la etapa final del ejercicio.</t>
  </si>
  <si>
    <t>Uso de etiquetas</t>
  </si>
  <si>
    <t>La hoja “Etiquetas - usar al final” forma parte del mismo archivo, pero no debe utilizarse para construir las reglas ni para seleccionar variables.</t>
  </si>
  <si>
    <t>Integridad académica</t>
  </si>
  <si>
    <t>Las etiquetas se emplean únicamente en la etapa final para evaluar las alertas ya definidas.</t>
  </si>
  <si>
    <t>NO UTILIZAR ESTA HOJA HASTA LA SECCIÓN DE EVALUACIÓN DE LAS ALERTAS</t>
  </si>
  <si>
    <t>is_manipulated</t>
  </si>
  <si>
    <t>shenanigan_type</t>
  </si>
  <si>
    <t>shenanigan_name</t>
  </si>
  <si>
    <t>no_manipulation</t>
  </si>
  <si>
    <t>quarter_end_window_dressing</t>
  </si>
  <si>
    <t>expense_capitalization</t>
  </si>
  <si>
    <t>maintenance_capex_understatement</t>
  </si>
  <si>
    <t>under_reserving_credit_losses</t>
  </si>
  <si>
    <t>dcf_fcf_gap_mm / revenue_reported_mm</t>
  </si>
  <si>
    <t>Flag 1 capitalización gastos</t>
  </si>
  <si>
    <t>Flag 2 Tipo Linn</t>
  </si>
  <si>
    <t>Flag 3 Tipo New Century</t>
  </si>
  <si>
    <t>Flag 4 Tipo Lehman</t>
  </si>
  <si>
    <t>Red flag score</t>
  </si>
  <si>
    <t>Cantidad de flags activadas</t>
  </si>
  <si>
    <t>Flags detectadas</t>
  </si>
  <si>
    <t/>
  </si>
  <si>
    <t xml:space="preserve">Flag4 </t>
  </si>
  <si>
    <t xml:space="preserve">Flag2 </t>
  </si>
  <si>
    <t xml:space="preserve">Flag3 </t>
  </si>
  <si>
    <t xml:space="preserve">Flag1 Flag2 </t>
  </si>
  <si>
    <t xml:space="preserve">Flag2 Flag4 </t>
  </si>
  <si>
    <t>Sector</t>
  </si>
  <si>
    <t>percentil 75 ebitda_margin</t>
  </si>
  <si>
    <t>percentil 75 cfo_margin</t>
  </si>
  <si>
    <t>percentil 90 capex_intensity</t>
  </si>
  <si>
    <t>percentil 75 assets_to_revenue_x</t>
  </si>
  <si>
    <t>percentil 50 fcf_reported_mm/revenue_reported_mm</t>
  </si>
  <si>
    <t>fcf_margin (AI/E)</t>
  </si>
  <si>
    <t>percentil 25 maint_capex_share</t>
  </si>
  <si>
    <t>percentil 75 dcf_fcf_gap_mm / revenue_reported_mm</t>
  </si>
  <si>
    <t>percentil 75 npl_growth_pct</t>
  </si>
  <si>
    <t>percentil 25 credit_loss_coverage_reported_x</t>
  </si>
  <si>
    <t>percentil 10 debt_end_to_avg_x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</si>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</sst>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\-"/>
    <numFmt numFmtId="165" formatCode="0.0%;[Red]\(0.0%\);\-"/>
    <numFmt numFmtId="166" formatCode="0.00\x;[Red]\(0.00\x\);\-"/>
    <numFmt numFmtId="167" formatCode="0.0000"/>
  </numFmts>
  <fonts count="7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4"/>
      <color rgb="FFFFFFFF"/>
      <name val="Carlito"/>
    </font>
    <font>
      <b/>
      <sz val="11"/>
      <name val="Carlito"/>
    </font>
    <font>
      <b/>
      <sz val="12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C00000"/>
      </patternFill>
    </fill>
    <fill>
      <patternFill patternType="solid">
        <fgColor rgb="FF17365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5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esCrossSectionTable" displayName="ParticipantesCrossSectionTable" ref="A1:AS1001">
  <tableColumns count="45">
    <tableColumn id="1" xr3:uid="{00000000-0010-0000-0000-000001000000}" name="firm_id"/>
    <tableColumn id="2" xr3:uid="{00000000-0010-0000-0000-000002000000}" name="firm_name"/>
    <tableColumn id="3" xr3:uid="{00000000-0010-0000-0000-000003000000}" name="sector"/>
    <tableColumn id="4" xr3:uid="{00000000-0010-0000-0000-000004000000}" name="reporting_period"/>
    <tableColumn id="5" xr3:uid="{00000000-0010-0000-0000-000005000000}" name="revenue_reported_mm"/>
    <tableColumn id="6" xr3:uid="{00000000-0010-0000-0000-000006000000}" name="revenue_growth_pct"/>
    <tableColumn id="7" xr3:uid="{00000000-0010-0000-0000-000007000000}" name="operating_expenses_reported_mm"/>
    <tableColumn id="8" xr3:uid="{00000000-0010-0000-0000-000008000000}" name="ebitda_reported_mm"/>
    <tableColumn id="9" xr3:uid="{00000000-0010-0000-0000-000009000000}" name="ebitda_margin_change_pp"/>
    <tableColumn id="10" xr3:uid="{00000000-0010-0000-0000-00000A000000}" name="cfo_reported_mm"/>
    <tableColumn id="11" xr3:uid="{00000000-0010-0000-0000-00000B000000}" name="capex_total_reported_mm"/>
    <tableColumn id="12" xr3:uid="{00000000-0010-0000-0000-00000C000000}" name="capex_growth_pct"/>
    <tableColumn id="13" xr3:uid="{00000000-0010-0000-0000-00000D000000}" name="maintenance_capex_reported_mm"/>
    <tableColumn id="14" xr3:uid="{00000000-0010-0000-0000-00000E000000}" name="growth_capex_reported_mm"/>
    <tableColumn id="15" xr3:uid="{00000000-0010-0000-0000-00000F000000}" name="adjusted_ebitda_reported_mm"/>
    <tableColumn id="16" xr3:uid="{00000000-0010-0000-0000-000010000000}" name="interest_expense_reported_mm"/>
    <tableColumn id="17" xr3:uid="{00000000-0010-0000-0000-000011000000}" name="cash_taxes_reported_mm"/>
    <tableColumn id="18" xr3:uid="{00000000-0010-0000-0000-000012000000}" name="net_income_reported_mm"/>
    <tableColumn id="19" xr3:uid="{00000000-0010-0000-0000-000013000000}" name="dividends_mm"/>
    <tableColumn id="20" xr3:uid="{00000000-0010-0000-0000-000014000000}" name="debt_avg_mm"/>
    <tableColumn id="21" xr3:uid="{00000000-0010-0000-0000-000015000000}" name="debt_end_reported_mm"/>
    <tableColumn id="22" xr3:uid="{00000000-0010-0000-0000-000016000000}" name="total_assets_reported_mm"/>
    <tableColumn id="23" xr3:uid="{00000000-0010-0000-0000-000017000000}" name="cash_reported_mm"/>
    <tableColumn id="24" xr3:uid="{00000000-0010-0000-0000-000018000000}" name="accounts_receivable_reported_mm"/>
    <tableColumn id="25" xr3:uid="{00000000-0010-0000-0000-000019000000}" name="inventory_reported_mm"/>
    <tableColumn id="26" xr3:uid="{00000000-0010-0000-0000-00001A000000}" name="npl_reported_mm"/>
    <tableColumn id="27" xr3:uid="{00000000-0010-0000-0000-00001B000000}" name="npl_growth_pct"/>
    <tableColumn id="28" xr3:uid="{00000000-0010-0000-0000-00001C000000}" name="provision_reported_mm"/>
    <tableColumn id="29" xr3:uid="{00000000-0010-0000-0000-00001D000000}" name="loan_loss_reserve_reported_mm"/>
    <tableColumn id="30" xr3:uid="{00000000-0010-0000-0000-00001E000000}" name="coverage_change_pp"/>
    <tableColumn id="31" xr3:uid="{00000000-0010-0000-0000-00001F000000}" name="ebitda_margin_pct"/>
    <tableColumn id="32" xr3:uid="{00000000-0010-0000-0000-000020000000}" name="cfo_margin_pct"/>
    <tableColumn id="33" xr3:uid="{00000000-0010-0000-0000-000021000000}" name="capex_intensity_pct"/>
    <tableColumn id="34" xr3:uid="{00000000-0010-0000-0000-000022000000}" name="maintenance_capex_share_pct"/>
    <tableColumn id="35" xr3:uid="{00000000-0010-0000-0000-000023000000}" name="fcf_reported_mm"/>
    <tableColumn id="36" xr3:uid="{00000000-0010-0000-0000-000024000000}" name="distributable_cash_flow_reported_mm"/>
    <tableColumn id="37" xr3:uid="{00000000-0010-0000-0000-000025000000}" name="dcf_fcf_gap_mm"/>
    <tableColumn id="38" xr3:uid="{00000000-0010-0000-0000-000026000000}" name="dividend_coverage_dcf_x"/>
    <tableColumn id="39" xr3:uid="{00000000-0010-0000-0000-000027000000}" name="dividend_coverage_fcf_x"/>
    <tableColumn id="40" xr3:uid="{00000000-0010-0000-0000-000028000000}" name="debt_end_to_avg_x"/>
    <tableColumn id="41" xr3:uid="{00000000-0010-0000-0000-000029000000}" name="leverage_avg_x"/>
    <tableColumn id="42" xr3:uid="{00000000-0010-0000-0000-00002A000000}" name="leverage_reported_x"/>
    <tableColumn id="43" xr3:uid="{00000000-0010-0000-0000-00002B000000}" name="credit_loss_coverage_reported_x"/>
    <tableColumn id="44" xr3:uid="{00000000-0010-0000-0000-00002C000000}" name="cfo_to_ebitda_reported_x"/>
    <tableColumn id="45" xr3:uid="{00000000-0010-0000-0000-00002D000000}" name="assets_to_revenue_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ParticipantesTable" displayName="DiccionarioParticipantesTable" ref="A1:B46">
  <tableColumns count="2">
    <tableColumn id="1" xr3:uid="{00000000-0010-0000-0100-000001000000}" name="Variable"/>
    <tableColumn id="2" xr3:uid="{00000000-0010-0000-0100-000002000000}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tiquetasFinalTable" displayName="EtiquetasFinalTable" ref="A3:D1003">
  <tableColumns count="4">
    <tableColumn id="1" xr3:uid="{00000000-0010-0000-0200-000001000000}" name="firm_id"/>
    <tableColumn id="2" xr3:uid="{00000000-0010-0000-0200-000002000000}" name="is_manipulated"/>
    <tableColumn id="3" xr3:uid="{00000000-0010-0000-0200-000003000000}" name="shenanigan_type"/>
    <tableColumn id="4" xr3:uid="{00000000-0010-0000-0200-000004000000}" name="shenanigan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1"/>
  <sheetViews>
    <sheetView workbookViewId="0">
      <selection activeCell="AV5" sqref="AV5"/>
    </sheetView>
  </sheetViews>
  <sheetFormatPr baseColWidth="10" defaultColWidth="8.796875" defaultRowHeight="13.8"/>
  <cols>
    <col min="1" max="1" width="10" customWidth="1"/>
    <col min="2" max="2" width="23" customWidth="1"/>
    <col min="3" max="3" width="14" customWidth="1"/>
    <col min="4" max="4" width="13" customWidth="1"/>
    <col min="5" max="45" width="15" customWidth="1"/>
  </cols>
  <sheetData>
    <row r="1" spans="1:45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14.4" customHeight="1">
      <c r="A2" s="2" t="s">
        <v>45</v>
      </c>
      <c r="B2" s="2" t="s">
        <v>46</v>
      </c>
      <c r="C2" s="2" t="s">
        <v>47</v>
      </c>
      <c r="D2" s="2" t="s">
        <v>48</v>
      </c>
      <c r="E2" s="3">
        <v>450.10695696557997</v>
      </c>
      <c r="F2" s="5">
        <v>9.6127746199142119E-2</v>
      </c>
      <c r="G2" s="3">
        <v>352.61213484650608</v>
      </c>
      <c r="H2" s="3">
        <v>97.494822119073874</v>
      </c>
      <c r="I2" s="5">
        <v>4.0087240095615373E-4</v>
      </c>
      <c r="J2" s="3">
        <v>71.418682112782975</v>
      </c>
      <c r="K2" s="3">
        <v>28.804519760697737</v>
      </c>
      <c r="L2" s="5">
        <v>-0.11450777918937977</v>
      </c>
      <c r="M2" s="3">
        <v>17.720964497337619</v>
      </c>
      <c r="N2" s="3">
        <v>11.083555263360118</v>
      </c>
      <c r="O2" s="3">
        <v>97.66965501380912</v>
      </c>
      <c r="P2" s="3">
        <v>16.106181793739729</v>
      </c>
      <c r="Q2" s="3">
        <v>11.746950291774485</v>
      </c>
      <c r="R2" s="3">
        <v>60.462556452155496</v>
      </c>
      <c r="S2" s="3">
        <v>10.581070466822961</v>
      </c>
      <c r="T2" s="3">
        <v>226.29611719745955</v>
      </c>
      <c r="U2" s="3">
        <v>235.06305775276195</v>
      </c>
      <c r="V2" s="3">
        <v>808.92015029091567</v>
      </c>
      <c r="W2" s="3">
        <v>96.533617853492032</v>
      </c>
      <c r="X2" s="3">
        <v>45.797524447437958</v>
      </c>
      <c r="Y2" s="3">
        <v>46.451262534822781</v>
      </c>
      <c r="Z2" s="3">
        <v>0</v>
      </c>
      <c r="AA2" s="5">
        <v>0</v>
      </c>
      <c r="AB2" s="3">
        <v>0</v>
      </c>
      <c r="AC2" s="3">
        <v>0</v>
      </c>
      <c r="AD2" s="5">
        <v>0</v>
      </c>
      <c r="AE2" s="6">
        <f t="shared" ref="AE2:AE65" si="0">IF(E2=0,"",H2/E2)</f>
        <v>0.21660367743778147</v>
      </c>
      <c r="AF2" s="6">
        <f t="shared" ref="AF2:AF65" si="1">IF(E2=0,"",J2/E2)</f>
        <v>0.15867046933523496</v>
      </c>
      <c r="AG2" s="6">
        <f t="shared" ref="AG2:AG65" si="2">IF(E2=0,"",K2/E2)</f>
        <v>6.3994833483323479E-2</v>
      </c>
      <c r="AH2" s="6">
        <f t="shared" ref="AH2:AH65" si="3">IF(K2=0,"",M2/K2)</f>
        <v>0.61521471784844506</v>
      </c>
      <c r="AI2" s="4">
        <f t="shared" ref="AI2:AI65" si="4">J2-K2</f>
        <v>42.614162352085238</v>
      </c>
      <c r="AJ2" s="4">
        <f t="shared" ref="AJ2:AJ65" si="5">O2-P2-M2-Q2</f>
        <v>52.095558430957297</v>
      </c>
      <c r="AK2" s="4">
        <f t="shared" ref="AK2:AK65" si="6">AJ2-AI2</f>
        <v>9.4813960788720593</v>
      </c>
      <c r="AL2" s="7">
        <f t="shared" ref="AL2:AL65" si="7">IF(S2=0,"",AJ2/S2)</f>
        <v>4.9234676769522867</v>
      </c>
      <c r="AM2" s="7">
        <f t="shared" ref="AM2:AM65" si="8">IF(S2=0,"",AI2/S2)</f>
        <v>4.0273961397102793</v>
      </c>
      <c r="AN2" s="7">
        <f t="shared" ref="AN2:AN65" si="9">IF(T2=0,"",U2/T2)</f>
        <v>1.0387410118382747</v>
      </c>
      <c r="AO2" s="7">
        <f t="shared" ref="AO2:AO65" si="10">IF(H2=0,"",T2/H2)</f>
        <v>2.321109083322149</v>
      </c>
      <c r="AP2" s="7">
        <f t="shared" ref="AP2:AP65" si="11">IF(H2=0,"",U2/H2)</f>
        <v>2.4110311977970595</v>
      </c>
      <c r="AQ2" s="7" t="str">
        <f t="shared" ref="AQ2:AQ65" si="12">IF(Z2=0,"",AC2/Z2)</f>
        <v/>
      </c>
      <c r="AR2" s="7">
        <f t="shared" ref="AR2:AR65" si="13">IF(H2=0,"",J2/H2)</f>
        <v>0.7325382062398843</v>
      </c>
      <c r="AS2" s="7">
        <f t="shared" ref="AS2:AS65" si="14">IF(E2=0,"",V2/E2)</f>
        <v>1.7971731780026108</v>
      </c>
    </row>
    <row r="3" spans="1:45" ht="14.4" customHeight="1">
      <c r="A3" s="2" t="s">
        <v>49</v>
      </c>
      <c r="B3" s="2" t="s">
        <v>50</v>
      </c>
      <c r="C3" s="2" t="s">
        <v>51</v>
      </c>
      <c r="D3" s="2" t="s">
        <v>48</v>
      </c>
      <c r="E3" s="3">
        <v>191.00369787029626</v>
      </c>
      <c r="F3" s="5">
        <v>-8.0269670811384738E-3</v>
      </c>
      <c r="G3" s="3">
        <v>132.74598506386485</v>
      </c>
      <c r="H3" s="3">
        <v>58.2577128064314</v>
      </c>
      <c r="I3" s="5">
        <v>8.6133312413825824E-3</v>
      </c>
      <c r="J3" s="3">
        <v>38.250478168793954</v>
      </c>
      <c r="K3" s="3">
        <v>14.858978864350386</v>
      </c>
      <c r="L3" s="5">
        <v>0.12241776183583328</v>
      </c>
      <c r="M3" s="3">
        <v>6.9324023901126486</v>
      </c>
      <c r="N3" s="3">
        <v>7.9265764742377369</v>
      </c>
      <c r="O3" s="3">
        <v>59.798604787995991</v>
      </c>
      <c r="P3" s="3">
        <v>6.7024177070361661</v>
      </c>
      <c r="Q3" s="3">
        <v>8.0239461398414509</v>
      </c>
      <c r="R3" s="3">
        <v>40.14924743624659</v>
      </c>
      <c r="S3" s="3">
        <v>9.5492349373250924</v>
      </c>
      <c r="T3" s="3">
        <v>124.05618223808503</v>
      </c>
      <c r="U3" s="3">
        <v>118.54071432988805</v>
      </c>
      <c r="V3" s="3">
        <v>178.89784747263062</v>
      </c>
      <c r="W3" s="3">
        <v>19.937815371181479</v>
      </c>
      <c r="X3" s="3">
        <v>29.806876396037197</v>
      </c>
      <c r="Y3" s="3">
        <v>0.80902849571704716</v>
      </c>
      <c r="Z3" s="3">
        <v>0</v>
      </c>
      <c r="AA3" s="5">
        <v>0</v>
      </c>
      <c r="AB3" s="3">
        <v>0</v>
      </c>
      <c r="AC3" s="3">
        <v>0</v>
      </c>
      <c r="AD3" s="5">
        <v>0</v>
      </c>
      <c r="AE3" s="6">
        <f t="shared" si="0"/>
        <v>0.30500829803825114</v>
      </c>
      <c r="AF3" s="6">
        <f t="shared" si="1"/>
        <v>0.20026040644913837</v>
      </c>
      <c r="AG3" s="6">
        <f t="shared" si="2"/>
        <v>7.7794194719939841E-2</v>
      </c>
      <c r="AH3" s="6">
        <f t="shared" si="3"/>
        <v>0.46654635243777393</v>
      </c>
      <c r="AI3" s="4">
        <f t="shared" si="4"/>
        <v>23.39149930444357</v>
      </c>
      <c r="AJ3" s="4">
        <f t="shared" si="5"/>
        <v>38.139838551005724</v>
      </c>
      <c r="AK3" s="4">
        <f t="shared" si="6"/>
        <v>14.748339246562153</v>
      </c>
      <c r="AL3" s="7">
        <f t="shared" si="7"/>
        <v>3.9940203378941432</v>
      </c>
      <c r="AM3" s="7">
        <f t="shared" si="8"/>
        <v>2.4495678929223139</v>
      </c>
      <c r="AN3" s="7">
        <f t="shared" si="9"/>
        <v>0.95554056389054554</v>
      </c>
      <c r="AO3" s="7">
        <f t="shared" si="10"/>
        <v>2.1294379106553212</v>
      </c>
      <c r="AP3" s="7">
        <f t="shared" si="11"/>
        <v>2.0347643019174906</v>
      </c>
      <c r="AQ3" s="7" t="str">
        <f t="shared" si="12"/>
        <v/>
      </c>
      <c r="AR3" s="7">
        <f t="shared" si="13"/>
        <v>0.65657363336398034</v>
      </c>
      <c r="AS3" s="7">
        <f t="shared" si="14"/>
        <v>0.93661981138246708</v>
      </c>
    </row>
    <row r="4" spans="1:45" ht="14.4" customHeight="1">
      <c r="A4" s="2" t="s">
        <v>52</v>
      </c>
      <c r="B4" s="2" t="s">
        <v>53</v>
      </c>
      <c r="C4" s="2" t="s">
        <v>54</v>
      </c>
      <c r="D4" s="2" t="s">
        <v>48</v>
      </c>
      <c r="E4" s="3">
        <v>212.58179968965501</v>
      </c>
      <c r="F4" s="5">
        <v>-3.9645264162091159E-2</v>
      </c>
      <c r="G4" s="3">
        <v>153.41737795094767</v>
      </c>
      <c r="H4" s="3">
        <v>59.164421738707347</v>
      </c>
      <c r="I4" s="5">
        <v>1.2086316686987897E-2</v>
      </c>
      <c r="J4" s="3">
        <v>48.388363565301177</v>
      </c>
      <c r="K4" s="3">
        <v>48.90225542001113</v>
      </c>
      <c r="L4" s="5">
        <v>-1.3380415826941425E-2</v>
      </c>
      <c r="M4" s="3">
        <v>28.15227822641851</v>
      </c>
      <c r="N4" s="3">
        <v>20.74997719359262</v>
      </c>
      <c r="O4" s="3">
        <v>60.547773096803844</v>
      </c>
      <c r="P4" s="3">
        <v>14.045623224836886</v>
      </c>
      <c r="Q4" s="3">
        <v>6.0174548503967671</v>
      </c>
      <c r="R4" s="3">
        <v>26.293020090078883</v>
      </c>
      <c r="S4" s="3">
        <v>6.3389350023256741</v>
      </c>
      <c r="T4" s="3">
        <v>155.0168687678767</v>
      </c>
      <c r="U4" s="3">
        <v>150.17006136511989</v>
      </c>
      <c r="V4" s="3">
        <v>492.7277812383922</v>
      </c>
      <c r="W4" s="3">
        <v>60.548701452409183</v>
      </c>
      <c r="X4" s="3">
        <v>32.386280203519313</v>
      </c>
      <c r="Y4" s="3">
        <v>23.605160046666434</v>
      </c>
      <c r="Z4" s="3">
        <v>0</v>
      </c>
      <c r="AA4" s="5">
        <v>0</v>
      </c>
      <c r="AB4" s="3">
        <v>0</v>
      </c>
      <c r="AC4" s="3">
        <v>0</v>
      </c>
      <c r="AD4" s="5">
        <v>0</v>
      </c>
      <c r="AE4" s="6">
        <f t="shared" si="0"/>
        <v>0.27831367419544195</v>
      </c>
      <c r="AF4" s="6">
        <f t="shared" si="1"/>
        <v>0.22762232531638468</v>
      </c>
      <c r="AG4" s="6">
        <f t="shared" si="2"/>
        <v>0.23003970937964963</v>
      </c>
      <c r="AH4" s="6">
        <f t="shared" si="3"/>
        <v>0.57568465880815811</v>
      </c>
      <c r="AI4" s="4">
        <f t="shared" si="4"/>
        <v>-0.51389185470995358</v>
      </c>
      <c r="AJ4" s="4">
        <f t="shared" si="5"/>
        <v>12.33241679515168</v>
      </c>
      <c r="AK4" s="4">
        <f t="shared" si="6"/>
        <v>12.846308649861633</v>
      </c>
      <c r="AL4" s="7">
        <f t="shared" si="7"/>
        <v>1.9455029576146583</v>
      </c>
      <c r="AM4" s="7">
        <f t="shared" si="8"/>
        <v>-8.1069115635578101E-2</v>
      </c>
      <c r="AN4" s="7">
        <f t="shared" si="9"/>
        <v>0.96873367755857298</v>
      </c>
      <c r="AO4" s="7">
        <f t="shared" si="10"/>
        <v>2.6201028289009622</v>
      </c>
      <c r="AP4" s="7">
        <f t="shared" si="11"/>
        <v>2.5381818490228496</v>
      </c>
      <c r="AQ4" s="7" t="str">
        <f t="shared" si="12"/>
        <v/>
      </c>
      <c r="AR4" s="7">
        <f t="shared" si="13"/>
        <v>0.81786252858183328</v>
      </c>
      <c r="AS4" s="7">
        <f t="shared" si="14"/>
        <v>2.3178267469638421</v>
      </c>
    </row>
    <row r="5" spans="1:45" ht="14.4" customHeight="1">
      <c r="A5" s="2" t="s">
        <v>55</v>
      </c>
      <c r="B5" s="2" t="s">
        <v>56</v>
      </c>
      <c r="C5" s="2" t="s">
        <v>57</v>
      </c>
      <c r="D5" s="2" t="s">
        <v>48</v>
      </c>
      <c r="E5" s="3">
        <v>206.76322991814206</v>
      </c>
      <c r="F5" s="5">
        <v>1.2685320641617353E-2</v>
      </c>
      <c r="G5" s="3">
        <v>139.4938838379386</v>
      </c>
      <c r="H5" s="3">
        <v>67.269346080203448</v>
      </c>
      <c r="I5" s="5">
        <v>2.9578230299243669E-3</v>
      </c>
      <c r="J5" s="3">
        <v>39.379762430164526</v>
      </c>
      <c r="K5" s="3">
        <v>7.1389646869252203</v>
      </c>
      <c r="L5" s="5">
        <v>3.4518803914879326E-2</v>
      </c>
      <c r="M5" s="3">
        <v>3.9733785067557101</v>
      </c>
      <c r="N5" s="3">
        <v>3.1655861801695102</v>
      </c>
      <c r="O5" s="3">
        <v>69.633977421661399</v>
      </c>
      <c r="P5" s="3">
        <v>7.4702902522928571</v>
      </c>
      <c r="Q5" s="3">
        <v>14.153826549888731</v>
      </c>
      <c r="R5" s="3">
        <v>41.708684424601756</v>
      </c>
      <c r="S5" s="3">
        <v>8.1839713616295668</v>
      </c>
      <c r="T5" s="3">
        <v>75.911654014188088</v>
      </c>
      <c r="U5" s="3">
        <v>72.859100289134005</v>
      </c>
      <c r="V5" s="3">
        <v>908.97314877511178</v>
      </c>
      <c r="W5" s="3">
        <v>110.26459459217878</v>
      </c>
      <c r="X5" s="3">
        <v>5.7556012410410595</v>
      </c>
      <c r="Y5" s="3">
        <v>0.33975662848540966</v>
      </c>
      <c r="Z5" s="3">
        <v>22.205528076130459</v>
      </c>
      <c r="AA5" s="5">
        <v>-2.0940112115811805E-2</v>
      </c>
      <c r="AB5" s="3">
        <v>2.2679265259718928</v>
      </c>
      <c r="AC5" s="3">
        <v>8.0658271986171268</v>
      </c>
      <c r="AD5" s="5">
        <v>3.1536918619882559E-2</v>
      </c>
      <c r="AE5" s="6">
        <f t="shared" si="0"/>
        <v>0.32534482125683328</v>
      </c>
      <c r="AF5" s="6">
        <f t="shared" si="1"/>
        <v>0.19045824756053117</v>
      </c>
      <c r="AG5" s="6">
        <f t="shared" si="2"/>
        <v>3.4527244954296515E-2</v>
      </c>
      <c r="AH5" s="6">
        <f t="shared" si="3"/>
        <v>0.55657629376327111</v>
      </c>
      <c r="AI5" s="4">
        <f t="shared" si="4"/>
        <v>32.240797743239305</v>
      </c>
      <c r="AJ5" s="4">
        <f t="shared" si="5"/>
        <v>44.036482112724102</v>
      </c>
      <c r="AK5" s="4">
        <f t="shared" si="6"/>
        <v>11.795684369484796</v>
      </c>
      <c r="AL5" s="7">
        <f t="shared" si="7"/>
        <v>5.3808206513513133</v>
      </c>
      <c r="AM5" s="7">
        <f t="shared" si="8"/>
        <v>3.9395052009101383</v>
      </c>
      <c r="AN5" s="7">
        <f t="shared" si="9"/>
        <v>0.95978807516849063</v>
      </c>
      <c r="AO5" s="7">
        <f t="shared" si="10"/>
        <v>1.1284731967467121</v>
      </c>
      <c r="AP5" s="7">
        <f t="shared" si="11"/>
        <v>1.0830951173847601</v>
      </c>
      <c r="AQ5" s="7">
        <f t="shared" si="12"/>
        <v>0.36323509942946963</v>
      </c>
      <c r="AR5" s="7">
        <f t="shared" si="13"/>
        <v>0.58540426992129646</v>
      </c>
      <c r="AS5" s="7">
        <f t="shared" si="14"/>
        <v>4.3962030827965686</v>
      </c>
    </row>
    <row r="6" spans="1:45" ht="14.4" customHeight="1">
      <c r="A6" s="2" t="s">
        <v>58</v>
      </c>
      <c r="B6" s="2" t="s">
        <v>59</v>
      </c>
      <c r="C6" s="2" t="s">
        <v>54</v>
      </c>
      <c r="D6" s="2" t="s">
        <v>48</v>
      </c>
      <c r="E6" s="3">
        <v>96.633885924260213</v>
      </c>
      <c r="F6" s="5">
        <v>4.1337894346495901E-2</v>
      </c>
      <c r="G6" s="3">
        <v>72.479557246494977</v>
      </c>
      <c r="H6" s="3">
        <v>24.154328677765236</v>
      </c>
      <c r="I6" s="5">
        <v>2.7332159520501997E-3</v>
      </c>
      <c r="J6" s="3">
        <v>20.172501883209772</v>
      </c>
      <c r="K6" s="3">
        <v>18.916024434154526</v>
      </c>
      <c r="L6" s="5">
        <v>0.16086011257653859</v>
      </c>
      <c r="M6" s="3">
        <v>12.701555983250936</v>
      </c>
      <c r="N6" s="3">
        <v>6.2144684509035901</v>
      </c>
      <c r="O6" s="3">
        <v>24.435145318046487</v>
      </c>
      <c r="P6" s="3">
        <v>2.5124765409234233</v>
      </c>
      <c r="Q6" s="3">
        <v>3.163852516933308</v>
      </c>
      <c r="R6" s="3">
        <v>12.822122688365926</v>
      </c>
      <c r="S6" s="3">
        <v>1.9218553320587173</v>
      </c>
      <c r="T6" s="3">
        <v>37.862365952440371</v>
      </c>
      <c r="U6" s="3">
        <v>34.053564719372389</v>
      </c>
      <c r="V6" s="3">
        <v>253.80377235664452</v>
      </c>
      <c r="W6" s="3">
        <v>26.656850576304191</v>
      </c>
      <c r="X6" s="3">
        <v>14.416919066748543</v>
      </c>
      <c r="Y6" s="3">
        <v>8.225842576168656</v>
      </c>
      <c r="Z6" s="3">
        <v>0</v>
      </c>
      <c r="AA6" s="5">
        <v>0</v>
      </c>
      <c r="AB6" s="3">
        <v>0</v>
      </c>
      <c r="AC6" s="3">
        <v>0</v>
      </c>
      <c r="AD6" s="5">
        <v>0</v>
      </c>
      <c r="AE6" s="6">
        <f t="shared" si="0"/>
        <v>0.24995712887606461</v>
      </c>
      <c r="AF6" s="6">
        <f t="shared" si="1"/>
        <v>0.20875184403761424</v>
      </c>
      <c r="AG6" s="6">
        <f t="shared" si="2"/>
        <v>0.19574939218506171</v>
      </c>
      <c r="AH6" s="6">
        <f t="shared" si="3"/>
        <v>0.67147069023220185</v>
      </c>
      <c r="AI6" s="4">
        <f t="shared" si="4"/>
        <v>1.2564774490552466</v>
      </c>
      <c r="AJ6" s="4">
        <f t="shared" si="5"/>
        <v>6.0572602769388206</v>
      </c>
      <c r="AK6" s="4">
        <f t="shared" si="6"/>
        <v>4.800782827883574</v>
      </c>
      <c r="AL6" s="7">
        <f t="shared" si="7"/>
        <v>3.1517774391739475</v>
      </c>
      <c r="AM6" s="7">
        <f t="shared" si="8"/>
        <v>0.65378357470293613</v>
      </c>
      <c r="AN6" s="7">
        <f t="shared" si="9"/>
        <v>0.89940403518754508</v>
      </c>
      <c r="AO6" s="7">
        <f t="shared" si="10"/>
        <v>1.5675188682554355</v>
      </c>
      <c r="AP6" s="7">
        <f t="shared" si="11"/>
        <v>1.4098327953415526</v>
      </c>
      <c r="AQ6" s="7" t="str">
        <f t="shared" si="12"/>
        <v/>
      </c>
      <c r="AR6" s="7">
        <f t="shared" si="13"/>
        <v>0.83515059152851345</v>
      </c>
      <c r="AS6" s="7">
        <f t="shared" si="14"/>
        <v>2.6264469231380287</v>
      </c>
    </row>
    <row r="7" spans="1:45" ht="14.4" customHeight="1">
      <c r="A7" s="2" t="s">
        <v>60</v>
      </c>
      <c r="B7" s="2" t="s">
        <v>61</v>
      </c>
      <c r="C7" s="2" t="s">
        <v>62</v>
      </c>
      <c r="D7" s="2" t="s">
        <v>48</v>
      </c>
      <c r="E7" s="3">
        <v>409.03939455204517</v>
      </c>
      <c r="F7" s="5">
        <v>5.4423363393742361E-2</v>
      </c>
      <c r="G7" s="3">
        <v>329.5038465448024</v>
      </c>
      <c r="H7" s="3">
        <v>79.535548007242767</v>
      </c>
      <c r="I7" s="5">
        <v>9.5494544130200754E-4</v>
      </c>
      <c r="J7" s="3">
        <v>45.933482049119817</v>
      </c>
      <c r="K7" s="3">
        <v>43.485064488936857</v>
      </c>
      <c r="L7" s="5">
        <v>0.15695071610662403</v>
      </c>
      <c r="M7" s="3">
        <v>29.841245477676438</v>
      </c>
      <c r="N7" s="3">
        <v>13.643819011260419</v>
      </c>
      <c r="O7" s="3">
        <v>81.951529361447086</v>
      </c>
      <c r="P7" s="3">
        <v>32.559410216695376</v>
      </c>
      <c r="Q7" s="3">
        <v>7.0245134888497462</v>
      </c>
      <c r="R7" s="3">
        <v>27.509211081728733</v>
      </c>
      <c r="S7" s="3">
        <v>5.4040513035971509</v>
      </c>
      <c r="T7" s="3">
        <v>323.37083493891947</v>
      </c>
      <c r="U7" s="3">
        <v>343.30915061239148</v>
      </c>
      <c r="V7" s="3">
        <v>624.2542382580649</v>
      </c>
      <c r="W7" s="3">
        <v>32.780575303133453</v>
      </c>
      <c r="X7" s="3">
        <v>66.556854078743314</v>
      </c>
      <c r="Y7" s="3">
        <v>94.743717468094133</v>
      </c>
      <c r="Z7" s="3">
        <v>0</v>
      </c>
      <c r="AA7" s="5">
        <v>0</v>
      </c>
      <c r="AB7" s="3">
        <v>0</v>
      </c>
      <c r="AC7" s="3">
        <v>0</v>
      </c>
      <c r="AD7" s="5">
        <v>0</v>
      </c>
      <c r="AE7" s="6">
        <f t="shared" si="0"/>
        <v>0.19444471380157702</v>
      </c>
      <c r="AF7" s="6">
        <f t="shared" si="1"/>
        <v>0.11229598581677774</v>
      </c>
      <c r="AG7" s="6">
        <f t="shared" si="2"/>
        <v>0.10631021135888154</v>
      </c>
      <c r="AH7" s="6">
        <f t="shared" si="3"/>
        <v>0.68624126072685077</v>
      </c>
      <c r="AI7" s="4">
        <f t="shared" si="4"/>
        <v>2.4484175601829605</v>
      </c>
      <c r="AJ7" s="4">
        <f t="shared" si="5"/>
        <v>12.526360178225527</v>
      </c>
      <c r="AK7" s="4">
        <f t="shared" si="6"/>
        <v>10.077942618042567</v>
      </c>
      <c r="AL7" s="7">
        <f t="shared" si="7"/>
        <v>2.3179573017538684</v>
      </c>
      <c r="AM7" s="7">
        <f t="shared" si="8"/>
        <v>0.45307074685860155</v>
      </c>
      <c r="AN7" s="7">
        <f t="shared" si="9"/>
        <v>1.061657742502468</v>
      </c>
      <c r="AO7" s="7">
        <f t="shared" si="10"/>
        <v>4.0657396980463663</v>
      </c>
      <c r="AP7" s="7">
        <f t="shared" si="11"/>
        <v>4.3164240294305714</v>
      </c>
      <c r="AQ7" s="7" t="str">
        <f t="shared" si="12"/>
        <v/>
      </c>
      <c r="AR7" s="7">
        <f t="shared" si="13"/>
        <v>0.5775214127516537</v>
      </c>
      <c r="AS7" s="7">
        <f t="shared" si="14"/>
        <v>1.5261469838173163</v>
      </c>
    </row>
    <row r="8" spans="1:45" ht="14.4" customHeight="1">
      <c r="A8" s="2" t="s">
        <v>63</v>
      </c>
      <c r="B8" s="2" t="s">
        <v>64</v>
      </c>
      <c r="C8" s="2" t="s">
        <v>62</v>
      </c>
      <c r="D8" s="2" t="s">
        <v>48</v>
      </c>
      <c r="E8" s="3">
        <v>276.6195484808253</v>
      </c>
      <c r="F8" s="5">
        <v>1.0550692531697218E-2</v>
      </c>
      <c r="G8" s="3">
        <v>205.98891847484848</v>
      </c>
      <c r="H8" s="3">
        <v>70.630630005976826</v>
      </c>
      <c r="I8" s="5">
        <v>1.2667605710129148E-2</v>
      </c>
      <c r="J8" s="3">
        <v>54.704973659952373</v>
      </c>
      <c r="K8" s="3">
        <v>20.699447705896347</v>
      </c>
      <c r="L8" s="5">
        <v>-7.1192433917619063E-2</v>
      </c>
      <c r="M8" s="3">
        <v>14.436326708081598</v>
      </c>
      <c r="N8" s="3">
        <v>6.2631209978147488</v>
      </c>
      <c r="O8" s="3">
        <v>72.974654427428149</v>
      </c>
      <c r="P8" s="3">
        <v>7.9766426284060374</v>
      </c>
      <c r="Q8" s="3">
        <v>10.72210301315301</v>
      </c>
      <c r="R8" s="3">
        <v>47.607613117519058</v>
      </c>
      <c r="S8" s="3">
        <v>3.858077412061736</v>
      </c>
      <c r="T8" s="3">
        <v>132.1500748544756</v>
      </c>
      <c r="U8" s="3">
        <v>135.800098300412</v>
      </c>
      <c r="V8" s="3">
        <v>430.75453586284436</v>
      </c>
      <c r="W8" s="3">
        <v>20.97898927632065</v>
      </c>
      <c r="X8" s="3">
        <v>50.514483945989582</v>
      </c>
      <c r="Y8" s="3">
        <v>34.723452689996577</v>
      </c>
      <c r="Z8" s="3">
        <v>0</v>
      </c>
      <c r="AA8" s="5">
        <v>0</v>
      </c>
      <c r="AB8" s="3">
        <v>0</v>
      </c>
      <c r="AC8" s="3">
        <v>0</v>
      </c>
      <c r="AD8" s="5">
        <v>0</v>
      </c>
      <c r="AE8" s="6">
        <f t="shared" si="0"/>
        <v>0.2553349190029236</v>
      </c>
      <c r="AF8" s="6">
        <f t="shared" si="1"/>
        <v>0.19776250073571502</v>
      </c>
      <c r="AG8" s="6">
        <f t="shared" si="2"/>
        <v>7.4830024918977084E-2</v>
      </c>
      <c r="AH8" s="6">
        <f t="shared" si="3"/>
        <v>0.69742569527443643</v>
      </c>
      <c r="AI8" s="4">
        <f t="shared" si="4"/>
        <v>34.005525954056026</v>
      </c>
      <c r="AJ8" s="4">
        <f t="shared" si="5"/>
        <v>39.839582077787504</v>
      </c>
      <c r="AK8" s="4">
        <f t="shared" si="6"/>
        <v>5.8340561237314787</v>
      </c>
      <c r="AL8" s="7">
        <f t="shared" si="7"/>
        <v>10.326278563834583</v>
      </c>
      <c r="AM8" s="7">
        <f t="shared" si="8"/>
        <v>8.8141118806332237</v>
      </c>
      <c r="AN8" s="7">
        <f t="shared" si="9"/>
        <v>1.0276202904156946</v>
      </c>
      <c r="AO8" s="7">
        <f t="shared" si="10"/>
        <v>1.8710023518591432</v>
      </c>
      <c r="AP8" s="7">
        <f t="shared" si="11"/>
        <v>1.9226799801859402</v>
      </c>
      <c r="AQ8" s="7" t="str">
        <f t="shared" si="12"/>
        <v/>
      </c>
      <c r="AR8" s="7">
        <f t="shared" si="13"/>
        <v>0.77452195535171053</v>
      </c>
      <c r="AS8" s="7">
        <f t="shared" si="14"/>
        <v>1.5572093087004057</v>
      </c>
    </row>
    <row r="9" spans="1:45" ht="14.4" customHeight="1">
      <c r="A9" s="2" t="s">
        <v>65</v>
      </c>
      <c r="B9" s="2" t="s">
        <v>66</v>
      </c>
      <c r="C9" s="2" t="s">
        <v>51</v>
      </c>
      <c r="D9" s="2" t="s">
        <v>48</v>
      </c>
      <c r="E9" s="3">
        <v>112.71589555379227</v>
      </c>
      <c r="F9" s="5">
        <v>-3.3665814524974781E-2</v>
      </c>
      <c r="G9" s="3">
        <v>93.562167139883542</v>
      </c>
      <c r="H9" s="3">
        <v>19.15372841390872</v>
      </c>
      <c r="I9" s="5">
        <v>-2.707294551697001E-2</v>
      </c>
      <c r="J9" s="3">
        <v>15.76630801222657</v>
      </c>
      <c r="K9" s="3">
        <v>10.78364828855473</v>
      </c>
      <c r="L9" s="5">
        <v>-4.184877154397075E-2</v>
      </c>
      <c r="M9" s="3">
        <v>2.7520404891567005</v>
      </c>
      <c r="N9" s="3">
        <v>8.0316077993980279</v>
      </c>
      <c r="O9" s="3">
        <v>20.712754014522687</v>
      </c>
      <c r="P9" s="3">
        <v>3.0112735098654122</v>
      </c>
      <c r="Q9" s="3">
        <v>1.5772404252030201</v>
      </c>
      <c r="R9" s="3">
        <v>11.991208597433261</v>
      </c>
      <c r="S9" s="3">
        <v>0.85013651315528216</v>
      </c>
      <c r="T9" s="3">
        <v>24.760649913183027</v>
      </c>
      <c r="U9" s="3">
        <v>25.053863687547409</v>
      </c>
      <c r="V9" s="3">
        <v>189.61497023008195</v>
      </c>
      <c r="W9" s="3">
        <v>19.029215138264529</v>
      </c>
      <c r="X9" s="3">
        <v>25.707226319061945</v>
      </c>
      <c r="Y9" s="3">
        <v>2.2815610097700092</v>
      </c>
      <c r="Z9" s="3">
        <v>0</v>
      </c>
      <c r="AA9" s="5">
        <v>0</v>
      </c>
      <c r="AB9" s="3">
        <v>0</v>
      </c>
      <c r="AC9" s="3">
        <v>0</v>
      </c>
      <c r="AD9" s="5">
        <v>0</v>
      </c>
      <c r="AE9" s="6">
        <f t="shared" si="0"/>
        <v>0.16992925726937813</v>
      </c>
      <c r="AF9" s="6">
        <f t="shared" si="1"/>
        <v>0.13987652703963385</v>
      </c>
      <c r="AG9" s="6">
        <f t="shared" si="2"/>
        <v>9.5671051856287367E-2</v>
      </c>
      <c r="AH9" s="6">
        <f t="shared" si="3"/>
        <v>0.2552049561999894</v>
      </c>
      <c r="AI9" s="4">
        <f t="shared" si="4"/>
        <v>4.9826597236718406</v>
      </c>
      <c r="AJ9" s="4">
        <f t="shared" si="5"/>
        <v>13.372199590297555</v>
      </c>
      <c r="AK9" s="4">
        <f t="shared" si="6"/>
        <v>8.3895398666257144</v>
      </c>
      <c r="AL9" s="7">
        <f t="shared" si="7"/>
        <v>15.729473306194823</v>
      </c>
      <c r="AM9" s="7">
        <f t="shared" si="8"/>
        <v>5.8610113159105426</v>
      </c>
      <c r="AN9" s="7">
        <f t="shared" si="9"/>
        <v>1.011841925611503</v>
      </c>
      <c r="AO9" s="7">
        <f t="shared" si="10"/>
        <v>1.2927326407741466</v>
      </c>
      <c r="AP9" s="7">
        <f t="shared" si="11"/>
        <v>1.308041084541756</v>
      </c>
      <c r="AQ9" s="7" t="str">
        <f t="shared" si="12"/>
        <v/>
      </c>
      <c r="AR9" s="7">
        <f t="shared" si="13"/>
        <v>0.82314563888134007</v>
      </c>
      <c r="AS9" s="7">
        <f t="shared" si="14"/>
        <v>1.6822380667648651</v>
      </c>
    </row>
    <row r="10" spans="1:45" ht="14.4" customHeight="1">
      <c r="A10" s="2" t="s">
        <v>67</v>
      </c>
      <c r="B10" s="2" t="s">
        <v>68</v>
      </c>
      <c r="C10" s="2" t="s">
        <v>51</v>
      </c>
      <c r="D10" s="2" t="s">
        <v>48</v>
      </c>
      <c r="E10" s="3">
        <v>131.99086249157449</v>
      </c>
      <c r="F10" s="5">
        <v>1.5603986628549399E-2</v>
      </c>
      <c r="G10" s="3">
        <v>106.48893193270294</v>
      </c>
      <c r="H10" s="3">
        <v>25.50193055887155</v>
      </c>
      <c r="I10" s="5">
        <v>1.0874474779397264E-2</v>
      </c>
      <c r="J10" s="3">
        <v>16.380991494439858</v>
      </c>
      <c r="K10" s="3">
        <v>4.3440797497629342</v>
      </c>
      <c r="L10" s="5">
        <v>-9.9613090795468803E-2</v>
      </c>
      <c r="M10" s="3">
        <v>2.126993304954389</v>
      </c>
      <c r="N10" s="3">
        <v>2.2170864448085452</v>
      </c>
      <c r="O10" s="3">
        <v>26.873860040265171</v>
      </c>
      <c r="P10" s="3">
        <v>3.0094966211873033</v>
      </c>
      <c r="Q10" s="3">
        <v>4.4910471038422752</v>
      </c>
      <c r="R10" s="3">
        <v>17.005805697415276</v>
      </c>
      <c r="S10" s="3">
        <v>2.8673020977077881</v>
      </c>
      <c r="T10" s="3">
        <v>42.875912215063664</v>
      </c>
      <c r="U10" s="3">
        <v>43.643439999047551</v>
      </c>
      <c r="V10" s="3">
        <v>188.12825626444004</v>
      </c>
      <c r="W10" s="3">
        <v>13.991141306357529</v>
      </c>
      <c r="X10" s="3">
        <v>19.877222425036368</v>
      </c>
      <c r="Y10" s="3">
        <v>3.1477833106472533</v>
      </c>
      <c r="Z10" s="3">
        <v>0</v>
      </c>
      <c r="AA10" s="5">
        <v>0</v>
      </c>
      <c r="AB10" s="3">
        <v>0</v>
      </c>
      <c r="AC10" s="3">
        <v>0</v>
      </c>
      <c r="AD10" s="5">
        <v>0</v>
      </c>
      <c r="AE10" s="6">
        <f t="shared" si="0"/>
        <v>0.19320981829707676</v>
      </c>
      <c r="AF10" s="6">
        <f t="shared" si="1"/>
        <v>0.12410701154017781</v>
      </c>
      <c r="AG10" s="6">
        <f t="shared" si="2"/>
        <v>3.291197335755143E-2</v>
      </c>
      <c r="AH10" s="6">
        <f t="shared" si="3"/>
        <v>0.48963035383281434</v>
      </c>
      <c r="AI10" s="4">
        <f t="shared" si="4"/>
        <v>12.036911744676924</v>
      </c>
      <c r="AJ10" s="4">
        <f t="shared" si="5"/>
        <v>17.246323010281202</v>
      </c>
      <c r="AK10" s="4">
        <f t="shared" si="6"/>
        <v>5.2094112656042775</v>
      </c>
      <c r="AL10" s="7">
        <f t="shared" si="7"/>
        <v>6.0148259313409831</v>
      </c>
      <c r="AM10" s="7">
        <f t="shared" si="8"/>
        <v>4.1979921663293212</v>
      </c>
      <c r="AN10" s="7">
        <f t="shared" si="9"/>
        <v>1.017901141791083</v>
      </c>
      <c r="AO10" s="7">
        <f t="shared" si="10"/>
        <v>1.6812810354135364</v>
      </c>
      <c r="AP10" s="7">
        <f t="shared" si="11"/>
        <v>1.7113778856191331</v>
      </c>
      <c r="AQ10" s="7" t="str">
        <f t="shared" si="12"/>
        <v/>
      </c>
      <c r="AR10" s="7">
        <f t="shared" si="13"/>
        <v>0.64234319267022233</v>
      </c>
      <c r="AS10" s="7">
        <f t="shared" si="14"/>
        <v>1.4253127278143896</v>
      </c>
    </row>
    <row r="11" spans="1:45" ht="14.4" customHeight="1">
      <c r="A11" s="2" t="s">
        <v>69</v>
      </c>
      <c r="B11" s="2" t="s">
        <v>70</v>
      </c>
      <c r="C11" s="2" t="s">
        <v>57</v>
      </c>
      <c r="D11" s="2" t="s">
        <v>48</v>
      </c>
      <c r="E11" s="3">
        <v>92.276373659951005</v>
      </c>
      <c r="F11" s="5">
        <v>5.3450957433849547E-2</v>
      </c>
      <c r="G11" s="3">
        <v>59.810439948652984</v>
      </c>
      <c r="H11" s="3">
        <v>32.465933711298021</v>
      </c>
      <c r="I11" s="5">
        <v>-1.1156674806788225E-2</v>
      </c>
      <c r="J11" s="3">
        <v>20.84656863890158</v>
      </c>
      <c r="K11" s="3">
        <v>1.7347855581342917</v>
      </c>
      <c r="L11" s="5">
        <v>-6.1247041740842535E-2</v>
      </c>
      <c r="M11" s="3">
        <v>1.0400713420670689</v>
      </c>
      <c r="N11" s="3">
        <v>0.69471421606722283</v>
      </c>
      <c r="O11" s="3">
        <v>33.870802250841031</v>
      </c>
      <c r="P11" s="3">
        <v>10.773899951022434</v>
      </c>
      <c r="Q11" s="3">
        <v>3.5676503781516571</v>
      </c>
      <c r="R11" s="3">
        <v>16.717029705852283</v>
      </c>
      <c r="S11" s="3">
        <v>3.4379139511012817</v>
      </c>
      <c r="T11" s="3">
        <v>103.86382958517741</v>
      </c>
      <c r="U11" s="3">
        <v>99.160391146047857</v>
      </c>
      <c r="V11" s="3">
        <v>562.98161626717251</v>
      </c>
      <c r="W11" s="3">
        <v>24.422332963785177</v>
      </c>
      <c r="X11" s="3">
        <v>4.9868026443117737</v>
      </c>
      <c r="Y11" s="3">
        <v>0.22984411312220665</v>
      </c>
      <c r="Z11" s="3">
        <v>6.5775477631694157</v>
      </c>
      <c r="AA11" s="5">
        <v>-3.6070326502377043E-2</v>
      </c>
      <c r="AB11" s="3">
        <v>0.82668783826539727</v>
      </c>
      <c r="AC11" s="3">
        <v>2.5732553788007637</v>
      </c>
      <c r="AD11" s="5">
        <v>3.5552292665587071E-2</v>
      </c>
      <c r="AE11" s="6">
        <f t="shared" si="0"/>
        <v>0.3518336538769794</v>
      </c>
      <c r="AF11" s="6">
        <f t="shared" si="1"/>
        <v>0.22591447639374701</v>
      </c>
      <c r="AG11" s="6">
        <f t="shared" si="2"/>
        <v>1.8799888739962571E-2</v>
      </c>
      <c r="AH11" s="6">
        <f t="shared" si="3"/>
        <v>0.59953885204441837</v>
      </c>
      <c r="AI11" s="4">
        <f t="shared" si="4"/>
        <v>19.111783080767289</v>
      </c>
      <c r="AJ11" s="4">
        <f t="shared" si="5"/>
        <v>18.489180579599868</v>
      </c>
      <c r="AK11" s="4">
        <f t="shared" si="6"/>
        <v>-0.622602501167421</v>
      </c>
      <c r="AL11" s="7">
        <f t="shared" si="7"/>
        <v>5.3780230810248026</v>
      </c>
      <c r="AM11" s="7">
        <f t="shared" si="8"/>
        <v>5.5591220003179922</v>
      </c>
      <c r="AN11" s="7">
        <f t="shared" si="9"/>
        <v>0.95471533778491846</v>
      </c>
      <c r="AO11" s="7">
        <f t="shared" si="10"/>
        <v>3.1991634834464411</v>
      </c>
      <c r="AP11" s="7">
        <f t="shared" si="11"/>
        <v>3.0542904457277449</v>
      </c>
      <c r="AQ11" s="7">
        <f t="shared" si="12"/>
        <v>0.39121804530398896</v>
      </c>
      <c r="AR11" s="7">
        <f t="shared" si="13"/>
        <v>0.64210593246073977</v>
      </c>
      <c r="AS11" s="7">
        <f t="shared" si="14"/>
        <v>6.1010375022085741</v>
      </c>
    </row>
    <row r="12" spans="1:45" ht="14.4" customHeight="1">
      <c r="A12" s="2" t="s">
        <v>71</v>
      </c>
      <c r="B12" s="2" t="s">
        <v>72</v>
      </c>
      <c r="C12" s="2" t="s">
        <v>57</v>
      </c>
      <c r="D12" s="2" t="s">
        <v>48</v>
      </c>
      <c r="E12" s="3">
        <v>193.4627311302865</v>
      </c>
      <c r="F12" s="5">
        <v>3.5027137142738071E-2</v>
      </c>
      <c r="G12" s="3">
        <v>117.66533308654586</v>
      </c>
      <c r="H12" s="3">
        <v>75.797398043740642</v>
      </c>
      <c r="I12" s="5">
        <v>1.3396099408310214E-2</v>
      </c>
      <c r="J12" s="3">
        <v>58.03087540402116</v>
      </c>
      <c r="K12" s="3">
        <v>3.3196175866946707</v>
      </c>
      <c r="L12" s="5">
        <v>-4.0840992883434762E-2</v>
      </c>
      <c r="M12" s="3">
        <v>1.7471479602146731</v>
      </c>
      <c r="N12" s="3">
        <v>1.5724696264799976</v>
      </c>
      <c r="O12" s="3">
        <v>78.03584294219587</v>
      </c>
      <c r="P12" s="3">
        <v>13.473452559669022</v>
      </c>
      <c r="Q12" s="3">
        <v>9.9290618732430591</v>
      </c>
      <c r="R12" s="3">
        <v>50.045595027965327</v>
      </c>
      <c r="S12" s="3">
        <v>14.477340556098881</v>
      </c>
      <c r="T12" s="3">
        <v>140.71616126167558</v>
      </c>
      <c r="U12" s="3">
        <v>148.32604542961221</v>
      </c>
      <c r="V12" s="3">
        <v>908.95765014700351</v>
      </c>
      <c r="W12" s="3">
        <v>30.120093803915971</v>
      </c>
      <c r="X12" s="3">
        <v>8.1505034562916752</v>
      </c>
      <c r="Y12" s="3">
        <v>1.6154422729803619</v>
      </c>
      <c r="Z12" s="3">
        <v>22.638742938475605</v>
      </c>
      <c r="AA12" s="5">
        <v>0.13813656026418206</v>
      </c>
      <c r="AB12" s="3">
        <v>1.5651329293029759</v>
      </c>
      <c r="AC12" s="3">
        <v>7.3746544191338552</v>
      </c>
      <c r="AD12" s="5">
        <v>-4.0824608019643105E-2</v>
      </c>
      <c r="AE12" s="6">
        <f t="shared" si="0"/>
        <v>0.39179328029177501</v>
      </c>
      <c r="AF12" s="6">
        <f t="shared" si="1"/>
        <v>0.29995893816334351</v>
      </c>
      <c r="AG12" s="6">
        <f t="shared" si="2"/>
        <v>1.7158951325147432E-2</v>
      </c>
      <c r="AH12" s="6">
        <f t="shared" si="3"/>
        <v>0.52631000848332687</v>
      </c>
      <c r="AI12" s="4">
        <f t="shared" si="4"/>
        <v>54.711257817326491</v>
      </c>
      <c r="AJ12" s="4">
        <f t="shared" si="5"/>
        <v>52.88618054906911</v>
      </c>
      <c r="AK12" s="4">
        <f t="shared" si="6"/>
        <v>-1.825077268257381</v>
      </c>
      <c r="AL12" s="7">
        <f t="shared" si="7"/>
        <v>3.6530314627978897</v>
      </c>
      <c r="AM12" s="7">
        <f t="shared" si="8"/>
        <v>3.7790958640037129</v>
      </c>
      <c r="AN12" s="7">
        <f t="shared" si="9"/>
        <v>1.0540796742869165</v>
      </c>
      <c r="AO12" s="7">
        <f t="shared" si="10"/>
        <v>1.856477463520213</v>
      </c>
      <c r="AP12" s="7">
        <f t="shared" si="11"/>
        <v>1.9568751600683869</v>
      </c>
      <c r="AQ12" s="7">
        <f t="shared" si="12"/>
        <v>0.32575370634207274</v>
      </c>
      <c r="AR12" s="7">
        <f t="shared" si="13"/>
        <v>0.76560511180783675</v>
      </c>
      <c r="AS12" s="7">
        <f t="shared" si="14"/>
        <v>4.6983604792329254</v>
      </c>
    </row>
    <row r="13" spans="1:45" ht="14.4" customHeight="1">
      <c r="A13" s="2" t="s">
        <v>73</v>
      </c>
      <c r="B13" s="2" t="s">
        <v>74</v>
      </c>
      <c r="C13" s="2" t="s">
        <v>57</v>
      </c>
      <c r="D13" s="2" t="s">
        <v>48</v>
      </c>
      <c r="E13" s="3">
        <v>277.08286440556083</v>
      </c>
      <c r="F13" s="5">
        <v>-0.13213701121224353</v>
      </c>
      <c r="G13" s="3">
        <v>224.84511736969822</v>
      </c>
      <c r="H13" s="3">
        <v>52.237747035862604</v>
      </c>
      <c r="I13" s="5">
        <v>-3.3885647893349968E-2</v>
      </c>
      <c r="J13" s="3">
        <v>29.975623718784053</v>
      </c>
      <c r="K13" s="3">
        <v>4.04158014797747</v>
      </c>
      <c r="L13" s="5">
        <v>-0.10641887556744323</v>
      </c>
      <c r="M13" s="3">
        <v>1.730572339207878</v>
      </c>
      <c r="N13" s="3">
        <v>2.3110078087695918</v>
      </c>
      <c r="O13" s="3">
        <v>55.339409694280349</v>
      </c>
      <c r="P13" s="3">
        <v>18.193067907277459</v>
      </c>
      <c r="Q13" s="3">
        <v>4.5556059031701555</v>
      </c>
      <c r="R13" s="3">
        <v>22.112270484365226</v>
      </c>
      <c r="S13" s="3">
        <v>3.6127944259871416</v>
      </c>
      <c r="T13" s="3">
        <v>197.70044652694551</v>
      </c>
      <c r="U13" s="3">
        <v>155.73122612157999</v>
      </c>
      <c r="V13" s="3">
        <v>1035.8669304769132</v>
      </c>
      <c r="W13" s="3">
        <v>84.30061731765673</v>
      </c>
      <c r="X13" s="3">
        <v>17.279148886936937</v>
      </c>
      <c r="Y13" s="3">
        <v>0.81892060902455799</v>
      </c>
      <c r="Z13" s="3">
        <v>63.753516495313683</v>
      </c>
      <c r="AA13" s="5">
        <v>0.30819427253201481</v>
      </c>
      <c r="AB13" s="3">
        <v>6.2163522534822704</v>
      </c>
      <c r="AC13" s="3">
        <v>22.5816370242128</v>
      </c>
      <c r="AD13" s="5">
        <v>3.8780062608496757E-2</v>
      </c>
      <c r="AE13" s="6">
        <f t="shared" si="0"/>
        <v>0.18852752640597517</v>
      </c>
      <c r="AF13" s="6">
        <f t="shared" si="1"/>
        <v>0.10818288522854778</v>
      </c>
      <c r="AG13" s="6">
        <f t="shared" si="2"/>
        <v>1.4586178602737004E-2</v>
      </c>
      <c r="AH13" s="6">
        <f t="shared" si="3"/>
        <v>0.4281920129862844</v>
      </c>
      <c r="AI13" s="4">
        <f t="shared" si="4"/>
        <v>25.934043570806583</v>
      </c>
      <c r="AJ13" s="4">
        <f t="shared" si="5"/>
        <v>30.860163544624861</v>
      </c>
      <c r="AK13" s="4">
        <f t="shared" si="6"/>
        <v>4.9261199738182775</v>
      </c>
      <c r="AL13" s="7">
        <f t="shared" si="7"/>
        <v>8.5419096427532786</v>
      </c>
      <c r="AM13" s="7">
        <f t="shared" si="8"/>
        <v>7.1783889457592087</v>
      </c>
      <c r="AN13" s="7">
        <f t="shared" si="9"/>
        <v>0.78771307226336817</v>
      </c>
      <c r="AO13" s="7">
        <f t="shared" si="10"/>
        <v>3.7846281232461823</v>
      </c>
      <c r="AP13" s="7">
        <f t="shared" si="11"/>
        <v>2.9812010463365954</v>
      </c>
      <c r="AQ13" s="7">
        <f t="shared" si="12"/>
        <v>0.3542022191963749</v>
      </c>
      <c r="AR13" s="7">
        <f t="shared" si="13"/>
        <v>0.57383071475507907</v>
      </c>
      <c r="AS13" s="7">
        <f t="shared" si="14"/>
        <v>3.738473444394363</v>
      </c>
    </row>
    <row r="14" spans="1:45" ht="14.4" customHeight="1">
      <c r="A14" s="2" t="s">
        <v>75</v>
      </c>
      <c r="B14" s="2" t="s">
        <v>76</v>
      </c>
      <c r="C14" s="2" t="s">
        <v>47</v>
      </c>
      <c r="D14" s="2" t="s">
        <v>48</v>
      </c>
      <c r="E14" s="3">
        <v>126.14408942084967</v>
      </c>
      <c r="F14" s="5">
        <v>-8.446702068860544E-2</v>
      </c>
      <c r="G14" s="3">
        <v>115.67197386432103</v>
      </c>
      <c r="H14" s="3">
        <v>10.472115556528633</v>
      </c>
      <c r="I14" s="5">
        <v>-2.5684143785252578E-2</v>
      </c>
      <c r="J14" s="3">
        <v>2.6273378236271974</v>
      </c>
      <c r="K14" s="3">
        <v>8.6378896314456401</v>
      </c>
      <c r="L14" s="5">
        <v>-0.1225347474630063</v>
      </c>
      <c r="M14" s="3">
        <v>5.3585443975008387</v>
      </c>
      <c r="N14" s="3">
        <v>3.2793452339448015</v>
      </c>
      <c r="O14" s="3">
        <v>12.006752658813996</v>
      </c>
      <c r="P14" s="3">
        <v>4.534341746263415</v>
      </c>
      <c r="Q14" s="3">
        <v>0.84085217796911371</v>
      </c>
      <c r="R14" s="3">
        <v>2.8385705838923818</v>
      </c>
      <c r="S14" s="3">
        <v>1.1209653569083329</v>
      </c>
      <c r="T14" s="3">
        <v>38.900822533756894</v>
      </c>
      <c r="U14" s="3">
        <v>37.137100297036241</v>
      </c>
      <c r="V14" s="3">
        <v>116.98441895419072</v>
      </c>
      <c r="W14" s="3">
        <v>3.6641948206200619</v>
      </c>
      <c r="X14" s="3">
        <v>6.865362353159207</v>
      </c>
      <c r="Y14" s="3">
        <v>18.471839116919128</v>
      </c>
      <c r="Z14" s="3">
        <v>0</v>
      </c>
      <c r="AA14" s="5">
        <v>0</v>
      </c>
      <c r="AB14" s="3">
        <v>0</v>
      </c>
      <c r="AC14" s="3">
        <v>0</v>
      </c>
      <c r="AD14" s="5">
        <v>0</v>
      </c>
      <c r="AE14" s="6">
        <f t="shared" si="0"/>
        <v>8.3017092632782161E-2</v>
      </c>
      <c r="AF14" s="6">
        <f t="shared" si="1"/>
        <v>2.0828069199990112E-2</v>
      </c>
      <c r="AG14" s="6">
        <f t="shared" si="2"/>
        <v>6.847637230649295E-2</v>
      </c>
      <c r="AH14" s="6">
        <f t="shared" si="3"/>
        <v>0.62035342266859117</v>
      </c>
      <c r="AI14" s="4">
        <f t="shared" si="4"/>
        <v>-6.0105518078184428</v>
      </c>
      <c r="AJ14" s="4">
        <f t="shared" si="5"/>
        <v>1.2730143370806286</v>
      </c>
      <c r="AK14" s="4">
        <f t="shared" si="6"/>
        <v>7.2835661448990709</v>
      </c>
      <c r="AL14" s="7">
        <f t="shared" si="7"/>
        <v>1.1356411054411644</v>
      </c>
      <c r="AM14" s="7">
        <f t="shared" si="8"/>
        <v>-5.3619425174706414</v>
      </c>
      <c r="AN14" s="7">
        <f t="shared" si="9"/>
        <v>0.95466105542652335</v>
      </c>
      <c r="AO14" s="7">
        <f t="shared" si="10"/>
        <v>3.7147052401942742</v>
      </c>
      <c r="AP14" s="7">
        <f t="shared" si="11"/>
        <v>3.5462844252023031</v>
      </c>
      <c r="AQ14" s="7" t="str">
        <f t="shared" si="12"/>
        <v/>
      </c>
      <c r="AR14" s="7">
        <f t="shared" si="13"/>
        <v>0.25088892587603617</v>
      </c>
      <c r="AS14" s="7">
        <f t="shared" si="14"/>
        <v>0.92738724018927354</v>
      </c>
    </row>
    <row r="15" spans="1:45" ht="14.4" customHeight="1">
      <c r="A15" s="2" t="s">
        <v>77</v>
      </c>
      <c r="B15" s="2" t="s">
        <v>78</v>
      </c>
      <c r="C15" s="2" t="s">
        <v>54</v>
      </c>
      <c r="D15" s="2" t="s">
        <v>48</v>
      </c>
      <c r="E15" s="3">
        <v>270.66993894416669</v>
      </c>
      <c r="F15" s="5">
        <v>7.4589680914832507E-2</v>
      </c>
      <c r="G15" s="3">
        <v>180.66956801252024</v>
      </c>
      <c r="H15" s="3">
        <v>90.000370931646458</v>
      </c>
      <c r="I15" s="5">
        <v>-1.4014210616362488E-2</v>
      </c>
      <c r="J15" s="3">
        <v>76.705134305181858</v>
      </c>
      <c r="K15" s="3">
        <v>55.755773173447182</v>
      </c>
      <c r="L15" s="5">
        <v>7.0074291498831737E-2</v>
      </c>
      <c r="M15" s="3">
        <v>23.824917279459168</v>
      </c>
      <c r="N15" s="3">
        <v>31.930855893988014</v>
      </c>
      <c r="O15" s="3">
        <v>95.558850684753594</v>
      </c>
      <c r="P15" s="3">
        <v>15.607307608664158</v>
      </c>
      <c r="Q15" s="3">
        <v>17.680104654244982</v>
      </c>
      <c r="R15" s="3">
        <v>38.064297289190876</v>
      </c>
      <c r="S15" s="3">
        <v>7.2639976452642827</v>
      </c>
      <c r="T15" s="3">
        <v>153.66506580040641</v>
      </c>
      <c r="U15" s="3">
        <v>164.51836964523011</v>
      </c>
      <c r="V15" s="3">
        <v>567.40042917652374</v>
      </c>
      <c r="W15" s="3">
        <v>39.352408989087763</v>
      </c>
      <c r="X15" s="3">
        <v>37.731641832644947</v>
      </c>
      <c r="Y15" s="3">
        <v>32.175425515461335</v>
      </c>
      <c r="Z15" s="3">
        <v>0</v>
      </c>
      <c r="AA15" s="5">
        <v>0</v>
      </c>
      <c r="AB15" s="3">
        <v>0</v>
      </c>
      <c r="AC15" s="3">
        <v>0</v>
      </c>
      <c r="AD15" s="5">
        <v>0</v>
      </c>
      <c r="AE15" s="6">
        <f t="shared" si="0"/>
        <v>0.3325096657675442</v>
      </c>
      <c r="AF15" s="6">
        <f t="shared" si="1"/>
        <v>0.28338992724642559</v>
      </c>
      <c r="AG15" s="6">
        <f t="shared" si="2"/>
        <v>0.20599174548507354</v>
      </c>
      <c r="AH15" s="6">
        <f t="shared" si="3"/>
        <v>0.42730852651515938</v>
      </c>
      <c r="AI15" s="4">
        <f t="shared" si="4"/>
        <v>20.949361131734676</v>
      </c>
      <c r="AJ15" s="4">
        <f t="shared" si="5"/>
        <v>38.446521142385279</v>
      </c>
      <c r="AK15" s="4">
        <f t="shared" si="6"/>
        <v>17.497160010650603</v>
      </c>
      <c r="AL15" s="7">
        <f t="shared" si="7"/>
        <v>5.2927496703485639</v>
      </c>
      <c r="AM15" s="7">
        <f t="shared" si="8"/>
        <v>2.8839988880492657</v>
      </c>
      <c r="AN15" s="7">
        <f t="shared" si="9"/>
        <v>1.070629611150012</v>
      </c>
      <c r="AO15" s="7">
        <f t="shared" si="10"/>
        <v>1.7073825830908191</v>
      </c>
      <c r="AP15" s="7">
        <f t="shared" si="11"/>
        <v>1.8279743510188267</v>
      </c>
      <c r="AQ15" s="7" t="str">
        <f t="shared" si="12"/>
        <v/>
      </c>
      <c r="AR15" s="7">
        <f t="shared" si="13"/>
        <v>0.85227575743479911</v>
      </c>
      <c r="AS15" s="7">
        <f t="shared" si="14"/>
        <v>2.0962816609404347</v>
      </c>
    </row>
    <row r="16" spans="1:45" ht="14.4" customHeight="1">
      <c r="A16" s="2" t="s">
        <v>79</v>
      </c>
      <c r="B16" s="2" t="s">
        <v>80</v>
      </c>
      <c r="C16" s="2" t="s">
        <v>62</v>
      </c>
      <c r="D16" s="2" t="s">
        <v>48</v>
      </c>
      <c r="E16" s="3">
        <v>527.74194729323938</v>
      </c>
      <c r="F16" s="5">
        <v>-7.9723557556867115E-3</v>
      </c>
      <c r="G16" s="3">
        <v>431.79351463016644</v>
      </c>
      <c r="H16" s="3">
        <v>95.948432663072907</v>
      </c>
      <c r="I16" s="5">
        <v>4.5660710871874011E-3</v>
      </c>
      <c r="J16" s="3">
        <v>68.332814829007845</v>
      </c>
      <c r="K16" s="3">
        <v>69.840825909768412</v>
      </c>
      <c r="L16" s="5">
        <v>-6.0121887419481372E-2</v>
      </c>
      <c r="M16" s="3">
        <v>35.035078524001385</v>
      </c>
      <c r="N16" s="3">
        <v>34.805747385767027</v>
      </c>
      <c r="O16" s="3">
        <v>98.533568909038422</v>
      </c>
      <c r="P16" s="3">
        <v>19.825578492221837</v>
      </c>
      <c r="Q16" s="3">
        <v>15.289763968115999</v>
      </c>
      <c r="R16" s="3">
        <v>45.618102810984389</v>
      </c>
      <c r="S16" s="3">
        <v>9.0370977228482463</v>
      </c>
      <c r="T16" s="3">
        <v>254.28867637189694</v>
      </c>
      <c r="U16" s="3">
        <v>253.29763370214675</v>
      </c>
      <c r="V16" s="3">
        <v>1182.358442437961</v>
      </c>
      <c r="W16" s="3">
        <v>50.509802046876523</v>
      </c>
      <c r="X16" s="3">
        <v>106.00421109712006</v>
      </c>
      <c r="Y16" s="3">
        <v>124.7095151330016</v>
      </c>
      <c r="Z16" s="3">
        <v>0</v>
      </c>
      <c r="AA16" s="5">
        <v>0</v>
      </c>
      <c r="AB16" s="3">
        <v>0</v>
      </c>
      <c r="AC16" s="3">
        <v>0</v>
      </c>
      <c r="AD16" s="5">
        <v>0</v>
      </c>
      <c r="AE16" s="6">
        <f t="shared" si="0"/>
        <v>0.18180937322717544</v>
      </c>
      <c r="AF16" s="6">
        <f t="shared" si="1"/>
        <v>0.12948149219421207</v>
      </c>
      <c r="AG16" s="6">
        <f t="shared" si="2"/>
        <v>0.13233897033953493</v>
      </c>
      <c r="AH16" s="6">
        <f t="shared" si="3"/>
        <v>0.50164181290274723</v>
      </c>
      <c r="AI16" s="4">
        <f t="shared" si="4"/>
        <v>-1.5080110807605678</v>
      </c>
      <c r="AJ16" s="4">
        <f t="shared" si="5"/>
        <v>28.383147924699202</v>
      </c>
      <c r="AK16" s="4">
        <f t="shared" si="6"/>
        <v>29.89115900545977</v>
      </c>
      <c r="AL16" s="7">
        <f t="shared" si="7"/>
        <v>3.1407370812134596</v>
      </c>
      <c r="AM16" s="7">
        <f t="shared" si="8"/>
        <v>-0.16686895804478297</v>
      </c>
      <c r="AN16" s="7">
        <f t="shared" si="9"/>
        <v>0.99610268658482937</v>
      </c>
      <c r="AO16" s="7">
        <f t="shared" si="10"/>
        <v>2.6502639940439954</v>
      </c>
      <c r="AP16" s="7">
        <f t="shared" si="11"/>
        <v>2.6399350846262637</v>
      </c>
      <c r="AQ16" s="7" t="str">
        <f t="shared" si="12"/>
        <v/>
      </c>
      <c r="AR16" s="7">
        <f t="shared" si="13"/>
        <v>0.71218271036236203</v>
      </c>
      <c r="AS16" s="7">
        <f t="shared" si="14"/>
        <v>2.2404102014293445</v>
      </c>
    </row>
    <row r="17" spans="1:45" ht="14.4" customHeight="1">
      <c r="A17" s="2" t="s">
        <v>81</v>
      </c>
      <c r="B17" s="2" t="s">
        <v>82</v>
      </c>
      <c r="C17" s="2" t="s">
        <v>51</v>
      </c>
      <c r="D17" s="2" t="s">
        <v>48</v>
      </c>
      <c r="E17" s="3">
        <v>499.53423943729916</v>
      </c>
      <c r="F17" s="5">
        <v>4.415217639053811E-2</v>
      </c>
      <c r="G17" s="3">
        <v>381.47055228020935</v>
      </c>
      <c r="H17" s="3">
        <v>118.0636871570898</v>
      </c>
      <c r="I17" s="5">
        <v>-2.6911821622743914E-2</v>
      </c>
      <c r="J17" s="3">
        <v>70.708233806757292</v>
      </c>
      <c r="K17" s="3">
        <v>34.389050046829411</v>
      </c>
      <c r="L17" s="5">
        <v>-0.1551841211735463</v>
      </c>
      <c r="M17" s="3">
        <v>14.636884698832812</v>
      </c>
      <c r="N17" s="3">
        <v>19.752165347996598</v>
      </c>
      <c r="O17" s="3">
        <v>125.93115128150632</v>
      </c>
      <c r="P17" s="3">
        <v>28.931569453986043</v>
      </c>
      <c r="Q17" s="3">
        <v>20.25519211318263</v>
      </c>
      <c r="R17" s="3">
        <v>59.996979361749041</v>
      </c>
      <c r="S17" s="3">
        <v>10.004598675328191</v>
      </c>
      <c r="T17" s="3">
        <v>303.88336065853946</v>
      </c>
      <c r="U17" s="3">
        <v>254.02027511475387</v>
      </c>
      <c r="V17" s="3">
        <v>809.83913429327993</v>
      </c>
      <c r="W17" s="3">
        <v>105.38970685393744</v>
      </c>
      <c r="X17" s="3">
        <v>111.49292116976289</v>
      </c>
      <c r="Y17" s="3">
        <v>0.72980243374827758</v>
      </c>
      <c r="Z17" s="3">
        <v>0</v>
      </c>
      <c r="AA17" s="5">
        <v>0</v>
      </c>
      <c r="AB17" s="3">
        <v>0</v>
      </c>
      <c r="AC17" s="3">
        <v>0</v>
      </c>
      <c r="AD17" s="5">
        <v>0</v>
      </c>
      <c r="AE17" s="6">
        <f t="shared" si="0"/>
        <v>0.23634753703786704</v>
      </c>
      <c r="AF17" s="6">
        <f t="shared" si="1"/>
        <v>0.14154832286652994</v>
      </c>
      <c r="AG17" s="6">
        <f t="shared" si="2"/>
        <v>6.8842228083438262E-2</v>
      </c>
      <c r="AH17" s="6">
        <f t="shared" si="3"/>
        <v>0.42562631648449095</v>
      </c>
      <c r="AI17" s="4">
        <f t="shared" si="4"/>
        <v>36.319183759927881</v>
      </c>
      <c r="AJ17" s="4">
        <f t="shared" si="5"/>
        <v>62.107505015504827</v>
      </c>
      <c r="AK17" s="4">
        <f t="shared" si="6"/>
        <v>25.788321255576946</v>
      </c>
      <c r="AL17" s="7">
        <f t="shared" si="7"/>
        <v>6.2078956918746622</v>
      </c>
      <c r="AM17" s="7">
        <f t="shared" si="8"/>
        <v>3.6302489423681421</v>
      </c>
      <c r="AN17" s="7">
        <f t="shared" si="9"/>
        <v>0.83591373533671498</v>
      </c>
      <c r="AO17" s="7">
        <f t="shared" si="10"/>
        <v>2.5738935313294684</v>
      </c>
      <c r="AP17" s="7">
        <f t="shared" si="11"/>
        <v>2.1515529561326239</v>
      </c>
      <c r="AQ17" s="7" t="str">
        <f t="shared" si="12"/>
        <v/>
      </c>
      <c r="AR17" s="7">
        <f t="shared" si="13"/>
        <v>0.59889908158362315</v>
      </c>
      <c r="AS17" s="7">
        <f t="shared" si="14"/>
        <v>1.6211884398665526</v>
      </c>
    </row>
    <row r="18" spans="1:45" ht="14.4" customHeight="1">
      <c r="A18" s="2" t="s">
        <v>83</v>
      </c>
      <c r="B18" s="2" t="s">
        <v>84</v>
      </c>
      <c r="C18" s="2" t="s">
        <v>57</v>
      </c>
      <c r="D18" s="2" t="s">
        <v>48</v>
      </c>
      <c r="E18" s="3">
        <v>312.32472756577545</v>
      </c>
      <c r="F18" s="5">
        <v>-8.0724902620578937E-2</v>
      </c>
      <c r="G18" s="3">
        <v>258.17791819652047</v>
      </c>
      <c r="H18" s="3">
        <v>54.14680936925496</v>
      </c>
      <c r="I18" s="5">
        <v>-3.4440086103892348E-2</v>
      </c>
      <c r="J18" s="3">
        <v>22.401446939258214</v>
      </c>
      <c r="K18" s="3">
        <v>8.4155467750185906</v>
      </c>
      <c r="L18" s="5">
        <v>6.327097383778435E-2</v>
      </c>
      <c r="M18" s="3">
        <v>4.2502060105453801</v>
      </c>
      <c r="N18" s="3">
        <v>4.1653407644732106</v>
      </c>
      <c r="O18" s="3">
        <v>58.391911346414552</v>
      </c>
      <c r="P18" s="3">
        <v>15.193019788682875</v>
      </c>
      <c r="Q18" s="3">
        <v>7.8407017882658785</v>
      </c>
      <c r="R18" s="3">
        <v>16.367087357392744</v>
      </c>
      <c r="S18" s="3">
        <v>7.128376479015885</v>
      </c>
      <c r="T18" s="3">
        <v>129.13720830391199</v>
      </c>
      <c r="U18" s="3">
        <v>133.08365172625903</v>
      </c>
      <c r="V18" s="3">
        <v>1562.6732147929026</v>
      </c>
      <c r="W18" s="3">
        <v>66.2665610790839</v>
      </c>
      <c r="X18" s="3">
        <v>7.6004151319709514</v>
      </c>
      <c r="Y18" s="3">
        <v>1.1609254578868435</v>
      </c>
      <c r="Z18" s="3">
        <v>136.78796045776068</v>
      </c>
      <c r="AA18" s="5">
        <v>0.43603247752306229</v>
      </c>
      <c r="AB18" s="3">
        <v>12.620953225027483</v>
      </c>
      <c r="AC18" s="3">
        <v>61.271351022797887</v>
      </c>
      <c r="AD18" s="5">
        <v>-4.939221062406085E-2</v>
      </c>
      <c r="AE18" s="6">
        <f t="shared" si="0"/>
        <v>0.17336702665609999</v>
      </c>
      <c r="AF18" s="6">
        <f t="shared" si="1"/>
        <v>7.1724858655453333E-2</v>
      </c>
      <c r="AG18" s="6">
        <f t="shared" si="2"/>
        <v>2.6944862293192203E-2</v>
      </c>
      <c r="AH18" s="6">
        <f t="shared" si="3"/>
        <v>0.50504217065990831</v>
      </c>
      <c r="AI18" s="4">
        <f t="shared" si="4"/>
        <v>13.985900164239624</v>
      </c>
      <c r="AJ18" s="4">
        <f t="shared" si="5"/>
        <v>31.107983758920422</v>
      </c>
      <c r="AK18" s="4">
        <f t="shared" si="6"/>
        <v>17.122083594680799</v>
      </c>
      <c r="AL18" s="7">
        <f t="shared" si="7"/>
        <v>4.3639647611899228</v>
      </c>
      <c r="AM18" s="7">
        <f t="shared" si="8"/>
        <v>1.9620035789931316</v>
      </c>
      <c r="AN18" s="7">
        <f t="shared" si="9"/>
        <v>1.0305600800433867</v>
      </c>
      <c r="AO18" s="7">
        <f t="shared" si="10"/>
        <v>2.3849458501471235</v>
      </c>
      <c r="AP18" s="7">
        <f t="shared" si="11"/>
        <v>2.4578299862267623</v>
      </c>
      <c r="AQ18" s="7">
        <f t="shared" si="12"/>
        <v>0.44792941438525302</v>
      </c>
      <c r="AR18" s="7">
        <f t="shared" si="13"/>
        <v>0.41371684130991393</v>
      </c>
      <c r="AS18" s="7">
        <f t="shared" si="14"/>
        <v>5.00336053111198</v>
      </c>
    </row>
    <row r="19" spans="1:45" ht="14.4" customHeight="1">
      <c r="A19" s="2" t="s">
        <v>85</v>
      </c>
      <c r="B19" s="2" t="s">
        <v>86</v>
      </c>
      <c r="C19" s="2" t="s">
        <v>62</v>
      </c>
      <c r="D19" s="2" t="s">
        <v>48</v>
      </c>
      <c r="E19" s="3">
        <v>131.20981101086926</v>
      </c>
      <c r="F19" s="5">
        <v>-2.1519338342731762E-2</v>
      </c>
      <c r="G19" s="3">
        <v>109.05983103898983</v>
      </c>
      <c r="H19" s="3">
        <v>22.149979971879436</v>
      </c>
      <c r="I19" s="5">
        <v>-2.0893050910058941E-2</v>
      </c>
      <c r="J19" s="3">
        <v>11.963570788172394</v>
      </c>
      <c r="K19" s="3">
        <v>13.256162613793165</v>
      </c>
      <c r="L19" s="5">
        <v>-4.4198916979836037E-3</v>
      </c>
      <c r="M19" s="3">
        <v>6.2105084210692638</v>
      </c>
      <c r="N19" s="3">
        <v>7.0456541927239016</v>
      </c>
      <c r="O19" s="3">
        <v>23.427272243523813</v>
      </c>
      <c r="P19" s="3">
        <v>10.02566287936528</v>
      </c>
      <c r="Q19" s="3">
        <v>1.6344855734029484</v>
      </c>
      <c r="R19" s="3">
        <v>7.3048204579198543</v>
      </c>
      <c r="S19" s="3">
        <v>2.0019090588386819</v>
      </c>
      <c r="T19" s="3">
        <v>91.044506085804727</v>
      </c>
      <c r="U19" s="3">
        <v>85.683090527787087</v>
      </c>
      <c r="V19" s="3">
        <v>252.99772139286449</v>
      </c>
      <c r="W19" s="3">
        <v>15.81573708812339</v>
      </c>
      <c r="X19" s="3">
        <v>19.436816250838948</v>
      </c>
      <c r="Y19" s="3">
        <v>29.559922192738487</v>
      </c>
      <c r="Z19" s="3">
        <v>0</v>
      </c>
      <c r="AA19" s="5">
        <v>0</v>
      </c>
      <c r="AB19" s="3">
        <v>0</v>
      </c>
      <c r="AC19" s="3">
        <v>0</v>
      </c>
      <c r="AD19" s="5">
        <v>0</v>
      </c>
      <c r="AE19" s="6">
        <f t="shared" si="0"/>
        <v>0.16881344315056257</v>
      </c>
      <c r="AF19" s="6">
        <f t="shared" si="1"/>
        <v>9.1178934684856355E-2</v>
      </c>
      <c r="AG19" s="6">
        <f t="shared" si="2"/>
        <v>0.10103026985302982</v>
      </c>
      <c r="AH19" s="6">
        <f t="shared" si="3"/>
        <v>0.46849971609485008</v>
      </c>
      <c r="AI19" s="4">
        <f t="shared" si="4"/>
        <v>-1.2925918256207716</v>
      </c>
      <c r="AJ19" s="4">
        <f t="shared" si="5"/>
        <v>5.5566153696863214</v>
      </c>
      <c r="AK19" s="4">
        <f t="shared" si="6"/>
        <v>6.849207195307093</v>
      </c>
      <c r="AL19" s="7">
        <f t="shared" si="7"/>
        <v>2.7756582373975287</v>
      </c>
      <c r="AM19" s="7">
        <f t="shared" si="8"/>
        <v>-0.64567959264373931</v>
      </c>
      <c r="AN19" s="7">
        <f t="shared" si="9"/>
        <v>0.94111214626212825</v>
      </c>
      <c r="AO19" s="7">
        <f t="shared" si="10"/>
        <v>4.1103651651780506</v>
      </c>
      <c r="AP19" s="7">
        <f t="shared" si="11"/>
        <v>3.8683145825218026</v>
      </c>
      <c r="AQ19" s="7" t="str">
        <f t="shared" si="12"/>
        <v/>
      </c>
      <c r="AR19" s="7">
        <f t="shared" si="13"/>
        <v>0.54011655104703371</v>
      </c>
      <c r="AS19" s="7">
        <f t="shared" si="14"/>
        <v>1.928192102737702</v>
      </c>
    </row>
    <row r="20" spans="1:45" ht="14.4" customHeight="1">
      <c r="A20" s="2" t="s">
        <v>87</v>
      </c>
      <c r="B20" s="2" t="s">
        <v>88</v>
      </c>
      <c r="C20" s="2" t="s">
        <v>62</v>
      </c>
      <c r="D20" s="2" t="s">
        <v>48</v>
      </c>
      <c r="E20" s="3">
        <v>251.79545702929801</v>
      </c>
      <c r="F20" s="5">
        <v>9.3980869457017446E-2</v>
      </c>
      <c r="G20" s="3">
        <v>215.01986260066496</v>
      </c>
      <c r="H20" s="3">
        <v>36.775594428633028</v>
      </c>
      <c r="I20" s="5">
        <v>-1.7545857754974553E-2</v>
      </c>
      <c r="J20" s="3">
        <v>26.787988623636338</v>
      </c>
      <c r="K20" s="3">
        <v>28.035645853658657</v>
      </c>
      <c r="L20" s="5">
        <v>-1.257391365604997E-2</v>
      </c>
      <c r="M20" s="3">
        <v>15.611635014844619</v>
      </c>
      <c r="N20" s="3">
        <v>12.424010838814038</v>
      </c>
      <c r="O20" s="3">
        <v>39.440332556432431</v>
      </c>
      <c r="P20" s="3">
        <v>11.32223928876517</v>
      </c>
      <c r="Q20" s="3">
        <v>4.7181451503213649</v>
      </c>
      <c r="R20" s="3">
        <v>14.128897110137725</v>
      </c>
      <c r="S20" s="3">
        <v>2.5830718371091064</v>
      </c>
      <c r="T20" s="3">
        <v>144.10990337719755</v>
      </c>
      <c r="U20" s="3">
        <v>148.00995635289209</v>
      </c>
      <c r="V20" s="3">
        <v>628.1847188307172</v>
      </c>
      <c r="W20" s="3">
        <v>53.225344540566532</v>
      </c>
      <c r="X20" s="3">
        <v>56.192733511468397</v>
      </c>
      <c r="Y20" s="3">
        <v>27.479134590161543</v>
      </c>
      <c r="Z20" s="3">
        <v>0</v>
      </c>
      <c r="AA20" s="5">
        <v>0</v>
      </c>
      <c r="AB20" s="3">
        <v>0</v>
      </c>
      <c r="AC20" s="3">
        <v>0</v>
      </c>
      <c r="AD20" s="5">
        <v>0</v>
      </c>
      <c r="AE20" s="6">
        <f t="shared" si="0"/>
        <v>0.14605344696252384</v>
      </c>
      <c r="AF20" s="6">
        <f t="shared" si="1"/>
        <v>0.10638789491948374</v>
      </c>
      <c r="AG20" s="6">
        <f t="shared" si="2"/>
        <v>0.1113429375749084</v>
      </c>
      <c r="AH20" s="6">
        <f t="shared" si="3"/>
        <v>0.55684948712559434</v>
      </c>
      <c r="AI20" s="4">
        <f t="shared" si="4"/>
        <v>-1.2476572300223197</v>
      </c>
      <c r="AJ20" s="4">
        <f t="shared" si="5"/>
        <v>7.7883131025012782</v>
      </c>
      <c r="AK20" s="4">
        <f t="shared" si="6"/>
        <v>9.0359703325235969</v>
      </c>
      <c r="AL20" s="7">
        <f t="shared" si="7"/>
        <v>3.0151360835623202</v>
      </c>
      <c r="AM20" s="7">
        <f t="shared" si="8"/>
        <v>-0.48301298171353174</v>
      </c>
      <c r="AN20" s="7">
        <f t="shared" si="9"/>
        <v>1.0270630462188739</v>
      </c>
      <c r="AO20" s="7">
        <f t="shared" si="10"/>
        <v>3.9186287976081045</v>
      </c>
      <c r="AP20" s="7">
        <f t="shared" si="11"/>
        <v>4.024678829872383</v>
      </c>
      <c r="AQ20" s="7" t="str">
        <f t="shared" si="12"/>
        <v/>
      </c>
      <c r="AR20" s="7">
        <f t="shared" si="13"/>
        <v>0.72841755625789528</v>
      </c>
      <c r="AS20" s="7">
        <f t="shared" si="14"/>
        <v>2.4948214961544122</v>
      </c>
    </row>
    <row r="21" spans="1:45" ht="14.4" customHeight="1">
      <c r="A21" s="2" t="s">
        <v>89</v>
      </c>
      <c r="B21" s="2" t="s">
        <v>90</v>
      </c>
      <c r="C21" s="2" t="s">
        <v>51</v>
      </c>
      <c r="D21" s="2" t="s">
        <v>48</v>
      </c>
      <c r="E21" s="3">
        <v>203.7244244843294</v>
      </c>
      <c r="F21" s="5">
        <v>5.9663245658928943E-2</v>
      </c>
      <c r="G21" s="3">
        <v>146.3627207638153</v>
      </c>
      <c r="H21" s="3">
        <v>57.361703720514107</v>
      </c>
      <c r="I21" s="5">
        <v>-1.776683676650731E-2</v>
      </c>
      <c r="J21" s="3">
        <v>43.621338344224696</v>
      </c>
      <c r="K21" s="3">
        <v>8.8500067855645455</v>
      </c>
      <c r="L21" s="5">
        <v>9.0624360700048617E-2</v>
      </c>
      <c r="M21" s="3">
        <v>4.5993675281149669</v>
      </c>
      <c r="N21" s="3">
        <v>4.2506392574495786</v>
      </c>
      <c r="O21" s="3">
        <v>59.136379988771658</v>
      </c>
      <c r="P21" s="3">
        <v>11.17460616156491</v>
      </c>
      <c r="Q21" s="3">
        <v>7.721564268563327</v>
      </c>
      <c r="R21" s="3">
        <v>35.620439432987808</v>
      </c>
      <c r="S21" s="3">
        <v>3.7838437588053551</v>
      </c>
      <c r="T21" s="3">
        <v>102.08690842719581</v>
      </c>
      <c r="U21" s="3">
        <v>104.74216800510717</v>
      </c>
      <c r="V21" s="3">
        <v>278.41564310656463</v>
      </c>
      <c r="W21" s="3">
        <v>17.535399198644598</v>
      </c>
      <c r="X21" s="3">
        <v>38.529196841714239</v>
      </c>
      <c r="Y21" s="3">
        <v>5.9828216446824563</v>
      </c>
      <c r="Z21" s="3">
        <v>0</v>
      </c>
      <c r="AA21" s="5">
        <v>0</v>
      </c>
      <c r="AB21" s="3">
        <v>0</v>
      </c>
      <c r="AC21" s="3">
        <v>0</v>
      </c>
      <c r="AD21" s="5">
        <v>0</v>
      </c>
      <c r="AE21" s="6">
        <f t="shared" si="0"/>
        <v>0.28156517739936676</v>
      </c>
      <c r="AF21" s="6">
        <f t="shared" si="1"/>
        <v>0.21411933524730647</v>
      </c>
      <c r="AG21" s="6">
        <f t="shared" si="2"/>
        <v>4.3441069022361098E-2</v>
      </c>
      <c r="AH21" s="6">
        <f t="shared" si="3"/>
        <v>0.51970214707824902</v>
      </c>
      <c r="AI21" s="4">
        <f t="shared" si="4"/>
        <v>34.771331558660151</v>
      </c>
      <c r="AJ21" s="4">
        <f t="shared" si="5"/>
        <v>35.640842030528454</v>
      </c>
      <c r="AK21" s="4">
        <f t="shared" si="6"/>
        <v>0.86951047186830266</v>
      </c>
      <c r="AL21" s="7">
        <f t="shared" si="7"/>
        <v>9.4192160941077212</v>
      </c>
      <c r="AM21" s="7">
        <f t="shared" si="8"/>
        <v>9.1894205403550391</v>
      </c>
      <c r="AN21" s="7">
        <f t="shared" si="9"/>
        <v>1.0260097951717775</v>
      </c>
      <c r="AO21" s="7">
        <f t="shared" si="10"/>
        <v>1.7797049565437986</v>
      </c>
      <c r="AP21" s="7">
        <f t="shared" si="11"/>
        <v>1.8259947179296998</v>
      </c>
      <c r="AQ21" s="7" t="str">
        <f t="shared" si="12"/>
        <v/>
      </c>
      <c r="AR21" s="7">
        <f t="shared" si="13"/>
        <v>0.76046099601160411</v>
      </c>
      <c r="AS21" s="7">
        <f t="shared" si="14"/>
        <v>1.3666286887853278</v>
      </c>
    </row>
    <row r="22" spans="1:45" ht="14.4" customHeight="1">
      <c r="A22" s="2" t="s">
        <v>91</v>
      </c>
      <c r="B22" s="2" t="s">
        <v>92</v>
      </c>
      <c r="C22" s="2" t="s">
        <v>62</v>
      </c>
      <c r="D22" s="2" t="s">
        <v>48</v>
      </c>
      <c r="E22" s="3">
        <v>262.02118758947626</v>
      </c>
      <c r="F22" s="5">
        <v>-2.7311563503027735E-2</v>
      </c>
      <c r="G22" s="3">
        <v>227.25541897815788</v>
      </c>
      <c r="H22" s="3">
        <v>34.765768611318371</v>
      </c>
      <c r="I22" s="5">
        <v>-1.2784009599820734E-2</v>
      </c>
      <c r="J22" s="3">
        <v>16.793324670495352</v>
      </c>
      <c r="K22" s="3">
        <v>27.890545944669192</v>
      </c>
      <c r="L22" s="5">
        <v>-9.1014718799375352E-2</v>
      </c>
      <c r="M22" s="3">
        <v>13.326305302975154</v>
      </c>
      <c r="N22" s="3">
        <v>14.564240641694038</v>
      </c>
      <c r="O22" s="3">
        <v>35.198441027775267</v>
      </c>
      <c r="P22" s="3">
        <v>5.0749663786659163</v>
      </c>
      <c r="Q22" s="3">
        <v>6.8686973588288049</v>
      </c>
      <c r="R22" s="3">
        <v>14.162649669443937</v>
      </c>
      <c r="S22" s="3">
        <v>1.5449898250850249</v>
      </c>
      <c r="T22" s="3">
        <v>56.35244764793876</v>
      </c>
      <c r="U22" s="3">
        <v>54.345047932480618</v>
      </c>
      <c r="V22" s="3">
        <v>604.35555960733348</v>
      </c>
      <c r="W22" s="3">
        <v>22.738213488929475</v>
      </c>
      <c r="X22" s="3">
        <v>35.001373933746855</v>
      </c>
      <c r="Y22" s="3">
        <v>38.155175060776457</v>
      </c>
      <c r="Z22" s="3">
        <v>0</v>
      </c>
      <c r="AA22" s="5">
        <v>0</v>
      </c>
      <c r="AB22" s="3">
        <v>0</v>
      </c>
      <c r="AC22" s="3">
        <v>0</v>
      </c>
      <c r="AD22" s="5">
        <v>0</v>
      </c>
      <c r="AE22" s="6">
        <f t="shared" si="0"/>
        <v>0.13268304342543441</v>
      </c>
      <c r="AF22" s="6">
        <f t="shared" si="1"/>
        <v>6.4091476055770064E-2</v>
      </c>
      <c r="AG22" s="6">
        <f t="shared" si="2"/>
        <v>0.10644385746532423</v>
      </c>
      <c r="AH22" s="6">
        <f t="shared" si="3"/>
        <v>0.47780725875400987</v>
      </c>
      <c r="AI22" s="4">
        <f t="shared" si="4"/>
        <v>-11.09722127417384</v>
      </c>
      <c r="AJ22" s="4">
        <f t="shared" si="5"/>
        <v>9.928471987305393</v>
      </c>
      <c r="AK22" s="4">
        <f t="shared" si="6"/>
        <v>21.025693261479233</v>
      </c>
      <c r="AL22" s="7">
        <f t="shared" si="7"/>
        <v>6.4262377823485037</v>
      </c>
      <c r="AM22" s="7">
        <f t="shared" si="8"/>
        <v>-7.1827147946188772</v>
      </c>
      <c r="AN22" s="7">
        <f t="shared" si="9"/>
        <v>0.96437777240840805</v>
      </c>
      <c r="AO22" s="7">
        <f t="shared" si="10"/>
        <v>1.6209176410842421</v>
      </c>
      <c r="AP22" s="7">
        <f t="shared" si="11"/>
        <v>1.563176943966313</v>
      </c>
      <c r="AQ22" s="7" t="str">
        <f t="shared" si="12"/>
        <v/>
      </c>
      <c r="AR22" s="7">
        <f t="shared" si="13"/>
        <v>0.48304195020811658</v>
      </c>
      <c r="AS22" s="7">
        <f t="shared" si="14"/>
        <v>2.3065140844801157</v>
      </c>
    </row>
    <row r="23" spans="1:45" ht="14.4" customHeight="1">
      <c r="A23" s="2" t="s">
        <v>93</v>
      </c>
      <c r="B23" s="2" t="s">
        <v>94</v>
      </c>
      <c r="C23" s="2" t="s">
        <v>47</v>
      </c>
      <c r="D23" s="2" t="s">
        <v>48</v>
      </c>
      <c r="E23" s="3">
        <v>241.77006844483256</v>
      </c>
      <c r="F23" s="5">
        <v>8.1379458119671122E-2</v>
      </c>
      <c r="G23" s="3">
        <v>196.58419597419578</v>
      </c>
      <c r="H23" s="3">
        <v>45.185872470636781</v>
      </c>
      <c r="I23" s="5">
        <v>-5.4365334412821709E-3</v>
      </c>
      <c r="J23" s="3">
        <v>29.168534142251392</v>
      </c>
      <c r="K23" s="3">
        <v>12.545334539160653</v>
      </c>
      <c r="L23" s="5">
        <v>-4.6894656909056601E-2</v>
      </c>
      <c r="M23" s="3">
        <v>8.8173754792866905</v>
      </c>
      <c r="N23" s="3">
        <v>3.727959059873962</v>
      </c>
      <c r="O23" s="3">
        <v>48.310546212793</v>
      </c>
      <c r="P23" s="3">
        <v>4.222707464143987</v>
      </c>
      <c r="Q23" s="3">
        <v>9.5950199973027317</v>
      </c>
      <c r="R23" s="3">
        <v>29.107155209616447</v>
      </c>
      <c r="S23" s="3">
        <v>2.8866509522533055</v>
      </c>
      <c r="T23" s="3">
        <v>87.585827120706995</v>
      </c>
      <c r="U23" s="3">
        <v>85.799904861630012</v>
      </c>
      <c r="V23" s="3">
        <v>417.54472728017436</v>
      </c>
      <c r="W23" s="3">
        <v>30.147283351341475</v>
      </c>
      <c r="X23" s="3">
        <v>12.553991388145858</v>
      </c>
      <c r="Y23" s="3">
        <v>25.677255978204624</v>
      </c>
      <c r="Z23" s="3">
        <v>0</v>
      </c>
      <c r="AA23" s="5">
        <v>0</v>
      </c>
      <c r="AB23" s="3">
        <v>0</v>
      </c>
      <c r="AC23" s="3">
        <v>0</v>
      </c>
      <c r="AD23" s="5">
        <v>0</v>
      </c>
      <c r="AE23" s="6">
        <f t="shared" si="0"/>
        <v>0.18689605690767036</v>
      </c>
      <c r="AF23" s="6">
        <f t="shared" si="1"/>
        <v>0.12064576202453742</v>
      </c>
      <c r="AG23" s="6">
        <f t="shared" si="2"/>
        <v>5.1889527185302778E-2</v>
      </c>
      <c r="AH23" s="6">
        <f t="shared" si="3"/>
        <v>0.7028410005140141</v>
      </c>
      <c r="AI23" s="4">
        <f t="shared" si="4"/>
        <v>16.62319960309074</v>
      </c>
      <c r="AJ23" s="4">
        <f t="shared" si="5"/>
        <v>25.675443272059592</v>
      </c>
      <c r="AK23" s="4">
        <f t="shared" si="6"/>
        <v>9.0522436689688526</v>
      </c>
      <c r="AL23" s="7">
        <f t="shared" si="7"/>
        <v>8.8945437798835592</v>
      </c>
      <c r="AM23" s="7">
        <f t="shared" si="8"/>
        <v>5.7586455300786374</v>
      </c>
      <c r="AN23" s="7">
        <f t="shared" si="9"/>
        <v>0.97960946059668186</v>
      </c>
      <c r="AO23" s="7">
        <f t="shared" si="10"/>
        <v>1.9383453794683958</v>
      </c>
      <c r="AP23" s="7">
        <f t="shared" si="11"/>
        <v>1.898821471631106</v>
      </c>
      <c r="AQ23" s="7" t="str">
        <f t="shared" si="12"/>
        <v/>
      </c>
      <c r="AR23" s="7">
        <f t="shared" si="13"/>
        <v>0.64552331397841289</v>
      </c>
      <c r="AS23" s="7">
        <f t="shared" si="14"/>
        <v>1.7270323409593207</v>
      </c>
    </row>
    <row r="24" spans="1:45" ht="14.4" customHeight="1">
      <c r="A24" s="2" t="s">
        <v>95</v>
      </c>
      <c r="B24" s="2" t="s">
        <v>96</v>
      </c>
      <c r="C24" s="2" t="s">
        <v>57</v>
      </c>
      <c r="D24" s="2" t="s">
        <v>48</v>
      </c>
      <c r="E24" s="3">
        <v>466.4643361593541</v>
      </c>
      <c r="F24" s="5">
        <v>-6.3170057000830851E-2</v>
      </c>
      <c r="G24" s="3">
        <v>304.30848723570841</v>
      </c>
      <c r="H24" s="3">
        <v>162.15584892364566</v>
      </c>
      <c r="I24" s="5">
        <v>-1.8166199695562657E-2</v>
      </c>
      <c r="J24" s="3">
        <v>101.62507252291068</v>
      </c>
      <c r="K24" s="3">
        <v>17.171460475308312</v>
      </c>
      <c r="L24" s="5">
        <v>-9.0671290336176963E-2</v>
      </c>
      <c r="M24" s="3">
        <v>9.5419878915536813</v>
      </c>
      <c r="N24" s="3">
        <v>7.6294725837546302</v>
      </c>
      <c r="O24" s="3">
        <v>166.86057391592979</v>
      </c>
      <c r="P24" s="3">
        <v>17.451554042665368</v>
      </c>
      <c r="Q24" s="3">
        <v>25.88937070961434</v>
      </c>
      <c r="R24" s="3">
        <v>93.531728810113975</v>
      </c>
      <c r="S24" s="3">
        <v>10.299624189306357</v>
      </c>
      <c r="T24" s="3">
        <v>218.46435468438966</v>
      </c>
      <c r="U24" s="3">
        <v>194.4643701668129</v>
      </c>
      <c r="V24" s="3">
        <v>2738.9887382310239</v>
      </c>
      <c r="W24" s="3">
        <v>307.78330036463854</v>
      </c>
      <c r="X24" s="3">
        <v>12.706005576377152</v>
      </c>
      <c r="Y24" s="3">
        <v>4.0495848489552104</v>
      </c>
      <c r="Z24" s="3">
        <v>123.43988806226281</v>
      </c>
      <c r="AA24" s="5">
        <v>0.29782033069788671</v>
      </c>
      <c r="AB24" s="3">
        <v>21.009759189521262</v>
      </c>
      <c r="AC24" s="3">
        <v>55.82130583270034</v>
      </c>
      <c r="AD24" s="5">
        <v>2.5636154715305726E-2</v>
      </c>
      <c r="AE24" s="6">
        <f t="shared" si="0"/>
        <v>0.34762753838537785</v>
      </c>
      <c r="AF24" s="6">
        <f t="shared" si="1"/>
        <v>0.21786247017219643</v>
      </c>
      <c r="AG24" s="6">
        <f t="shared" si="2"/>
        <v>3.6811947118379866E-2</v>
      </c>
      <c r="AH24" s="6">
        <f t="shared" si="3"/>
        <v>0.55568877820698914</v>
      </c>
      <c r="AI24" s="4">
        <f t="shared" si="4"/>
        <v>84.453612047602377</v>
      </c>
      <c r="AJ24" s="4">
        <f t="shared" si="5"/>
        <v>113.9776612720964</v>
      </c>
      <c r="AK24" s="4">
        <f t="shared" si="6"/>
        <v>29.524049224494021</v>
      </c>
      <c r="AL24" s="7">
        <f t="shared" si="7"/>
        <v>11.066196123003628</v>
      </c>
      <c r="AM24" s="7">
        <f t="shared" si="8"/>
        <v>8.1996789878301399</v>
      </c>
      <c r="AN24" s="7">
        <f t="shared" si="9"/>
        <v>0.89014233213354654</v>
      </c>
      <c r="AO24" s="7">
        <f t="shared" si="10"/>
        <v>1.3472493045086396</v>
      </c>
      <c r="AP24" s="7">
        <f t="shared" si="11"/>
        <v>1.1992436378806191</v>
      </c>
      <c r="AQ24" s="7">
        <f t="shared" si="12"/>
        <v>0.4522144884362192</v>
      </c>
      <c r="AR24" s="7">
        <f t="shared" si="13"/>
        <v>0.62671234616250504</v>
      </c>
      <c r="AS24" s="7">
        <f t="shared" si="14"/>
        <v>5.8718073942856099</v>
      </c>
    </row>
    <row r="25" spans="1:45" ht="14.4" customHeight="1">
      <c r="A25" s="2" t="s">
        <v>97</v>
      </c>
      <c r="B25" s="2" t="s">
        <v>98</v>
      </c>
      <c r="C25" s="2" t="s">
        <v>57</v>
      </c>
      <c r="D25" s="2" t="s">
        <v>48</v>
      </c>
      <c r="E25" s="3">
        <v>523.07200212007854</v>
      </c>
      <c r="F25" s="5">
        <v>2.571869558264581E-2</v>
      </c>
      <c r="G25" s="3">
        <v>328.79669587696173</v>
      </c>
      <c r="H25" s="3">
        <v>194.27530624311683</v>
      </c>
      <c r="I25" s="5">
        <v>-3.6154787460663251E-3</v>
      </c>
      <c r="J25" s="3">
        <v>178.58137574579328</v>
      </c>
      <c r="K25" s="3">
        <v>7.6563511131599222</v>
      </c>
      <c r="L25" s="5">
        <v>9.8286127990771827E-2</v>
      </c>
      <c r="M25" s="3">
        <v>4.2564343901084909</v>
      </c>
      <c r="N25" s="3">
        <v>3.3999167230514313</v>
      </c>
      <c r="O25" s="3">
        <v>197.81062330786602</v>
      </c>
      <c r="P25" s="3">
        <v>24.451846673731865</v>
      </c>
      <c r="Q25" s="3">
        <v>33.177483677165014</v>
      </c>
      <c r="R25" s="3">
        <v>125.16055687719194</v>
      </c>
      <c r="S25" s="3">
        <v>26.247025895561588</v>
      </c>
      <c r="T25" s="3">
        <v>311.2833035240858</v>
      </c>
      <c r="U25" s="3">
        <v>315.95969806548317</v>
      </c>
      <c r="V25" s="3">
        <v>1751.2641153001737</v>
      </c>
      <c r="W25" s="3">
        <v>201.13520726559227</v>
      </c>
      <c r="X25" s="3">
        <v>27.58480202427231</v>
      </c>
      <c r="Y25" s="3">
        <v>9.9468816303562038E-2</v>
      </c>
      <c r="Z25" s="3">
        <v>60.49468956699743</v>
      </c>
      <c r="AA25" s="5">
        <v>0.11546440422088841</v>
      </c>
      <c r="AB25" s="3">
        <v>9.1856722722355784</v>
      </c>
      <c r="AC25" s="3">
        <v>26.605303505171186</v>
      </c>
      <c r="AD25" s="5">
        <v>2.1928856975133748E-2</v>
      </c>
      <c r="AE25" s="6">
        <f t="shared" si="0"/>
        <v>0.37141216783864145</v>
      </c>
      <c r="AF25" s="6">
        <f t="shared" si="1"/>
        <v>0.34140878315409706</v>
      </c>
      <c r="AG25" s="6">
        <f t="shared" si="2"/>
        <v>1.4637279537286912E-2</v>
      </c>
      <c r="AH25" s="6">
        <f t="shared" si="3"/>
        <v>0.55593510893099296</v>
      </c>
      <c r="AI25" s="4">
        <f t="shared" si="4"/>
        <v>170.92502463263335</v>
      </c>
      <c r="AJ25" s="4">
        <f t="shared" si="5"/>
        <v>135.92485856686065</v>
      </c>
      <c r="AK25" s="4">
        <f t="shared" si="6"/>
        <v>-35.000166065772703</v>
      </c>
      <c r="AL25" s="7">
        <f t="shared" si="7"/>
        <v>5.1786765901673357</v>
      </c>
      <c r="AM25" s="7">
        <f t="shared" si="8"/>
        <v>6.5121673332724921</v>
      </c>
      <c r="AN25" s="7">
        <f t="shared" si="9"/>
        <v>1.0150229533304715</v>
      </c>
      <c r="AO25" s="7">
        <f t="shared" si="10"/>
        <v>1.6022793094174548</v>
      </c>
      <c r="AP25" s="7">
        <f t="shared" si="11"/>
        <v>1.6263502767052136</v>
      </c>
      <c r="AQ25" s="7">
        <f t="shared" si="12"/>
        <v>0.43979568612722619</v>
      </c>
      <c r="AR25" s="7">
        <f t="shared" si="13"/>
        <v>0.91921808900569124</v>
      </c>
      <c r="AS25" s="7">
        <f t="shared" si="14"/>
        <v>3.3480364236703046</v>
      </c>
    </row>
    <row r="26" spans="1:45" ht="14.4" customHeight="1">
      <c r="A26" s="2" t="s">
        <v>99</v>
      </c>
      <c r="B26" s="2" t="s">
        <v>100</v>
      </c>
      <c r="C26" s="2" t="s">
        <v>62</v>
      </c>
      <c r="D26" s="2" t="s">
        <v>48</v>
      </c>
      <c r="E26" s="3">
        <v>288.39212620860235</v>
      </c>
      <c r="F26" s="5">
        <v>1.6630179025583162E-2</v>
      </c>
      <c r="G26" s="3">
        <v>241.37417029114761</v>
      </c>
      <c r="H26" s="3">
        <v>47.017955917454735</v>
      </c>
      <c r="I26" s="5">
        <v>-1.8427556022689334E-2</v>
      </c>
      <c r="J26" s="3">
        <v>31.488999300228812</v>
      </c>
      <c r="K26" s="3">
        <v>26.949389868348714</v>
      </c>
      <c r="L26" s="5">
        <v>0.11378863050691812</v>
      </c>
      <c r="M26" s="3">
        <v>16.071803383939358</v>
      </c>
      <c r="N26" s="3">
        <v>10.877586484409356</v>
      </c>
      <c r="O26" s="3">
        <v>48.184406430744843</v>
      </c>
      <c r="P26" s="3">
        <v>17.146950833221197</v>
      </c>
      <c r="Q26" s="3">
        <v>4.9423072258494196</v>
      </c>
      <c r="R26" s="3">
        <v>17.805462509177644</v>
      </c>
      <c r="S26" s="3">
        <v>2.7308781460714067</v>
      </c>
      <c r="T26" s="3">
        <v>186.40688298566073</v>
      </c>
      <c r="U26" s="3">
        <v>197.31564403910738</v>
      </c>
      <c r="V26" s="3">
        <v>624.42943521587551</v>
      </c>
      <c r="W26" s="3">
        <v>53.968112388169487</v>
      </c>
      <c r="X26" s="3">
        <v>66.719250356676838</v>
      </c>
      <c r="Y26" s="3">
        <v>66.825255142226055</v>
      </c>
      <c r="Z26" s="3">
        <v>0</v>
      </c>
      <c r="AA26" s="5">
        <v>0</v>
      </c>
      <c r="AB26" s="3">
        <v>0</v>
      </c>
      <c r="AC26" s="3">
        <v>0</v>
      </c>
      <c r="AD26" s="5">
        <v>0</v>
      </c>
      <c r="AE26" s="6">
        <f t="shared" si="0"/>
        <v>0.16303481144088272</v>
      </c>
      <c r="AF26" s="6">
        <f t="shared" si="1"/>
        <v>0.10918813808894322</v>
      </c>
      <c r="AG26" s="6">
        <f t="shared" si="2"/>
        <v>9.3447037624236118E-2</v>
      </c>
      <c r="AH26" s="6">
        <f t="shared" si="3"/>
        <v>0.59636984222842204</v>
      </c>
      <c r="AI26" s="4">
        <f t="shared" si="4"/>
        <v>4.5396094318800984</v>
      </c>
      <c r="AJ26" s="4">
        <f t="shared" si="5"/>
        <v>10.02334498773487</v>
      </c>
      <c r="AK26" s="4">
        <f t="shared" si="6"/>
        <v>5.4837355558547713</v>
      </c>
      <c r="AL26" s="7">
        <f t="shared" si="7"/>
        <v>3.6703743087747354</v>
      </c>
      <c r="AM26" s="7">
        <f t="shared" si="8"/>
        <v>1.6623258853239939</v>
      </c>
      <c r="AN26" s="7">
        <f t="shared" si="9"/>
        <v>1.0585212352608557</v>
      </c>
      <c r="AO26" s="7">
        <f t="shared" si="10"/>
        <v>3.964589258472206</v>
      </c>
      <c r="AP26" s="7">
        <f t="shared" si="11"/>
        <v>4.1966019191799191</v>
      </c>
      <c r="AQ26" s="7" t="str">
        <f t="shared" si="12"/>
        <v/>
      </c>
      <c r="AR26" s="7">
        <f t="shared" si="13"/>
        <v>0.66972284706530549</v>
      </c>
      <c r="AS26" s="7">
        <f t="shared" si="14"/>
        <v>2.1652097213091306</v>
      </c>
    </row>
    <row r="27" spans="1:45" ht="14.4" customHeight="1">
      <c r="A27" s="2" t="s">
        <v>101</v>
      </c>
      <c r="B27" s="2" t="s">
        <v>102</v>
      </c>
      <c r="C27" s="2" t="s">
        <v>51</v>
      </c>
      <c r="D27" s="2" t="s">
        <v>48</v>
      </c>
      <c r="E27" s="3">
        <v>341.49042245276399</v>
      </c>
      <c r="F27" s="5">
        <v>0.14914747378276028</v>
      </c>
      <c r="G27" s="3">
        <v>241.58735571125669</v>
      </c>
      <c r="H27" s="3">
        <v>99.903066741507288</v>
      </c>
      <c r="I27" s="5">
        <v>-8.2382469975772477E-5</v>
      </c>
      <c r="J27" s="3">
        <v>68.230314035270638</v>
      </c>
      <c r="K27" s="3">
        <v>23.43289981357999</v>
      </c>
      <c r="L27" s="5">
        <v>0.14555729562867775</v>
      </c>
      <c r="M27" s="3">
        <v>9.1791640615086347</v>
      </c>
      <c r="N27" s="3">
        <v>14.253735752071355</v>
      </c>
      <c r="O27" s="3">
        <v>99.990944942153462</v>
      </c>
      <c r="P27" s="3">
        <v>8.9060478250390425</v>
      </c>
      <c r="Q27" s="3">
        <v>13.485405813869239</v>
      </c>
      <c r="R27" s="3">
        <v>72.743789195108661</v>
      </c>
      <c r="S27" s="3">
        <v>4.7104937864979126</v>
      </c>
      <c r="T27" s="3">
        <v>174.27024000872285</v>
      </c>
      <c r="U27" s="3">
        <v>173.93480808667971</v>
      </c>
      <c r="V27" s="3">
        <v>581.54133741846056</v>
      </c>
      <c r="W27" s="3">
        <v>28.07993255162846</v>
      </c>
      <c r="X27" s="3">
        <v>50.658767248499387</v>
      </c>
      <c r="Y27" s="3">
        <v>2.1218842288770965</v>
      </c>
      <c r="Z27" s="3">
        <v>0</v>
      </c>
      <c r="AA27" s="5">
        <v>0</v>
      </c>
      <c r="AB27" s="3">
        <v>0</v>
      </c>
      <c r="AC27" s="3">
        <v>0</v>
      </c>
      <c r="AD27" s="5">
        <v>0</v>
      </c>
      <c r="AE27" s="6">
        <f t="shared" si="0"/>
        <v>0.29255012783067491</v>
      </c>
      <c r="AF27" s="6">
        <f t="shared" si="1"/>
        <v>0.19980154507761771</v>
      </c>
      <c r="AG27" s="6">
        <f t="shared" si="2"/>
        <v>6.8619493470043952E-2</v>
      </c>
      <c r="AH27" s="6">
        <f t="shared" si="3"/>
        <v>0.391721218224518</v>
      </c>
      <c r="AI27" s="4">
        <f t="shared" si="4"/>
        <v>44.797414221690644</v>
      </c>
      <c r="AJ27" s="4">
        <f t="shared" si="5"/>
        <v>68.420327241736558</v>
      </c>
      <c r="AK27" s="4">
        <f t="shared" si="6"/>
        <v>23.622913020045914</v>
      </c>
      <c r="AL27" s="7">
        <f t="shared" si="7"/>
        <v>14.525085976730409</v>
      </c>
      <c r="AM27" s="7">
        <f t="shared" si="8"/>
        <v>9.5101312626920915</v>
      </c>
      <c r="AN27" s="7">
        <f t="shared" si="9"/>
        <v>0.99807521971607804</v>
      </c>
      <c r="AO27" s="7">
        <f t="shared" si="10"/>
        <v>1.7443932973512795</v>
      </c>
      <c r="AP27" s="7">
        <f t="shared" si="11"/>
        <v>1.7410357235251321</v>
      </c>
      <c r="AQ27" s="7" t="str">
        <f t="shared" si="12"/>
        <v/>
      </c>
      <c r="AR27" s="7">
        <f t="shared" si="13"/>
        <v>0.68296516073737912</v>
      </c>
      <c r="AS27" s="7">
        <f t="shared" si="14"/>
        <v>1.7029506515630057</v>
      </c>
    </row>
    <row r="28" spans="1:45" ht="14.4" customHeight="1">
      <c r="A28" s="2" t="s">
        <v>103</v>
      </c>
      <c r="B28" s="2" t="s">
        <v>104</v>
      </c>
      <c r="C28" s="2" t="s">
        <v>62</v>
      </c>
      <c r="D28" s="2" t="s">
        <v>48</v>
      </c>
      <c r="E28" s="3">
        <v>257.9744828211272</v>
      </c>
      <c r="F28" s="5">
        <v>-2.9779372941640646E-3</v>
      </c>
      <c r="G28" s="3">
        <v>233.69493660024636</v>
      </c>
      <c r="H28" s="3">
        <v>24.279546220880846</v>
      </c>
      <c r="I28" s="5">
        <v>-1.9827723737143768E-2</v>
      </c>
      <c r="J28" s="3">
        <v>6.9582862998092478</v>
      </c>
      <c r="K28" s="3">
        <v>19.200450263988838</v>
      </c>
      <c r="L28" s="5">
        <v>7.9236235729901572E-2</v>
      </c>
      <c r="M28" s="3">
        <v>8.9257820423335037</v>
      </c>
      <c r="N28" s="3">
        <v>10.274668221655334</v>
      </c>
      <c r="O28" s="3">
        <v>27.322185545690079</v>
      </c>
      <c r="P28" s="3">
        <v>3.8972042248955803</v>
      </c>
      <c r="Q28" s="3">
        <v>3.7194265461852076</v>
      </c>
      <c r="R28" s="3">
        <v>13.005870386499215</v>
      </c>
      <c r="S28" s="3">
        <v>4.6407791486222134</v>
      </c>
      <c r="T28" s="3">
        <v>46.004901393386426</v>
      </c>
      <c r="U28" s="3">
        <v>48.591805071785586</v>
      </c>
      <c r="V28" s="3">
        <v>555.85031885999092</v>
      </c>
      <c r="W28" s="3">
        <v>33.480884983758507</v>
      </c>
      <c r="X28" s="3">
        <v>37.282950359597898</v>
      </c>
      <c r="Y28" s="3">
        <v>31.957337692347458</v>
      </c>
      <c r="Z28" s="3">
        <v>0</v>
      </c>
      <c r="AA28" s="5">
        <v>0</v>
      </c>
      <c r="AB28" s="3">
        <v>0</v>
      </c>
      <c r="AC28" s="3">
        <v>0</v>
      </c>
      <c r="AD28" s="5">
        <v>0</v>
      </c>
      <c r="AE28" s="6">
        <f t="shared" si="0"/>
        <v>9.4116076735060852E-2</v>
      </c>
      <c r="AF28" s="6">
        <f t="shared" si="1"/>
        <v>2.6972769646500049E-2</v>
      </c>
      <c r="AG28" s="6">
        <f t="shared" si="2"/>
        <v>7.4427711043428782E-2</v>
      </c>
      <c r="AH28" s="6">
        <f t="shared" si="3"/>
        <v>0.46487357950527552</v>
      </c>
      <c r="AI28" s="4">
        <f t="shared" si="4"/>
        <v>-12.242163964179589</v>
      </c>
      <c r="AJ28" s="4">
        <f t="shared" si="5"/>
        <v>10.779772732275786</v>
      </c>
      <c r="AK28" s="4">
        <f t="shared" si="6"/>
        <v>23.021936696455377</v>
      </c>
      <c r="AL28" s="7">
        <f t="shared" si="7"/>
        <v>2.3228368312842811</v>
      </c>
      <c r="AM28" s="7">
        <f t="shared" si="8"/>
        <v>-2.6379544408645534</v>
      </c>
      <c r="AN28" s="7">
        <f t="shared" si="9"/>
        <v>1.0562310449549415</v>
      </c>
      <c r="AO28" s="7">
        <f t="shared" si="10"/>
        <v>1.8948007089943626</v>
      </c>
      <c r="AP28" s="7">
        <f t="shared" si="11"/>
        <v>2.0013473328424798</v>
      </c>
      <c r="AQ28" s="7" t="str">
        <f t="shared" si="12"/>
        <v/>
      </c>
      <c r="AR28" s="7">
        <f t="shared" si="13"/>
        <v>0.28659045916702497</v>
      </c>
      <c r="AS28" s="7">
        <f t="shared" si="14"/>
        <v>2.1546717054391893</v>
      </c>
    </row>
    <row r="29" spans="1:45" ht="14.4" customHeight="1">
      <c r="A29" s="2" t="s">
        <v>105</v>
      </c>
      <c r="B29" s="2" t="s">
        <v>106</v>
      </c>
      <c r="C29" s="2" t="s">
        <v>54</v>
      </c>
      <c r="D29" s="2" t="s">
        <v>48</v>
      </c>
      <c r="E29" s="3">
        <v>245.03130144144725</v>
      </c>
      <c r="F29" s="5">
        <v>-1.96327958548312E-2</v>
      </c>
      <c r="G29" s="3">
        <v>183.32517344771421</v>
      </c>
      <c r="H29" s="3">
        <v>61.706127993733048</v>
      </c>
      <c r="I29" s="5">
        <v>-3.2519233397722391E-2</v>
      </c>
      <c r="J29" s="3">
        <v>35.485421709143615</v>
      </c>
      <c r="K29" s="3">
        <v>43.12996091067005</v>
      </c>
      <c r="L29" s="5">
        <v>-8.5242506788728439E-2</v>
      </c>
      <c r="M29" s="3">
        <v>27.980839506515284</v>
      </c>
      <c r="N29" s="3">
        <v>15.149121404154766</v>
      </c>
      <c r="O29" s="3">
        <v>64.558068144524228</v>
      </c>
      <c r="P29" s="3">
        <v>33.863147874956525</v>
      </c>
      <c r="Q29" s="3">
        <v>6.2425576959245728</v>
      </c>
      <c r="R29" s="3">
        <v>10.526556709552539</v>
      </c>
      <c r="S29" s="3">
        <v>5.7125002213582183</v>
      </c>
      <c r="T29" s="3">
        <v>266.0106270785306</v>
      </c>
      <c r="U29" s="3">
        <v>273.42747112579838</v>
      </c>
      <c r="V29" s="3">
        <v>729.63428782569486</v>
      </c>
      <c r="W29" s="3">
        <v>45.723569560202854</v>
      </c>
      <c r="X29" s="3">
        <v>47.805424906026524</v>
      </c>
      <c r="Y29" s="3">
        <v>27.164017542513502</v>
      </c>
      <c r="Z29" s="3">
        <v>0</v>
      </c>
      <c r="AA29" s="5">
        <v>0</v>
      </c>
      <c r="AB29" s="3">
        <v>0</v>
      </c>
      <c r="AC29" s="3">
        <v>0</v>
      </c>
      <c r="AD29" s="5">
        <v>0</v>
      </c>
      <c r="AE29" s="6">
        <f t="shared" si="0"/>
        <v>0.25182957291878222</v>
      </c>
      <c r="AF29" s="6">
        <f t="shared" si="1"/>
        <v>0.14481995361569436</v>
      </c>
      <c r="AG29" s="6">
        <f t="shared" si="2"/>
        <v>0.1760181685235688</v>
      </c>
      <c r="AH29" s="6">
        <f t="shared" si="3"/>
        <v>0.64875643092903945</v>
      </c>
      <c r="AI29" s="4">
        <f t="shared" si="4"/>
        <v>-7.6445392015264346</v>
      </c>
      <c r="AJ29" s="4">
        <f t="shared" si="5"/>
        <v>-3.5284769328721541</v>
      </c>
      <c r="AK29" s="4">
        <f t="shared" si="6"/>
        <v>4.1160622686542805</v>
      </c>
      <c r="AL29" s="7">
        <f t="shared" si="7"/>
        <v>-0.61767646322002501</v>
      </c>
      <c r="AM29" s="7">
        <f t="shared" si="8"/>
        <v>-1.3382124998340656</v>
      </c>
      <c r="AN29" s="7">
        <f t="shared" si="9"/>
        <v>1.0278817584422226</v>
      </c>
      <c r="AO29" s="7">
        <f t="shared" si="10"/>
        <v>4.3109272243681698</v>
      </c>
      <c r="AP29" s="7">
        <f t="shared" si="11"/>
        <v>4.4311234559000043</v>
      </c>
      <c r="AQ29" s="7" t="str">
        <f t="shared" si="12"/>
        <v/>
      </c>
      <c r="AR29" s="7">
        <f t="shared" si="13"/>
        <v>0.57507127513733414</v>
      </c>
      <c r="AS29" s="7">
        <f t="shared" si="14"/>
        <v>2.9777186977070702</v>
      </c>
    </row>
    <row r="30" spans="1:45" ht="14.4" customHeight="1">
      <c r="A30" s="2" t="s">
        <v>107</v>
      </c>
      <c r="B30" s="2" t="s">
        <v>108</v>
      </c>
      <c r="C30" s="2" t="s">
        <v>51</v>
      </c>
      <c r="D30" s="2" t="s">
        <v>48</v>
      </c>
      <c r="E30" s="3">
        <v>132.70453825482559</v>
      </c>
      <c r="F30" s="5">
        <v>9.5828486366006854E-2</v>
      </c>
      <c r="G30" s="3">
        <v>94.683010896605111</v>
      </c>
      <c r="H30" s="3">
        <v>38.021527358220489</v>
      </c>
      <c r="I30" s="5">
        <v>1.5233682666996762E-2</v>
      </c>
      <c r="J30" s="3">
        <v>30.351399768870643</v>
      </c>
      <c r="K30" s="3">
        <v>10.027789048602823</v>
      </c>
      <c r="L30" s="5">
        <v>7.8878881973193093E-3</v>
      </c>
      <c r="M30" s="3">
        <v>3.9602741747707539</v>
      </c>
      <c r="N30" s="3">
        <v>6.067514873832069</v>
      </c>
      <c r="O30" s="3">
        <v>38.283030219860123</v>
      </c>
      <c r="P30" s="3">
        <v>4.1166014333774683</v>
      </c>
      <c r="Q30" s="3">
        <v>8.0747001236969744</v>
      </c>
      <c r="R30" s="3">
        <v>22.655982258001178</v>
      </c>
      <c r="S30" s="3">
        <v>2.1987194826598842</v>
      </c>
      <c r="T30" s="3">
        <v>44.810219801270293</v>
      </c>
      <c r="U30" s="3">
        <v>46.469806672088325</v>
      </c>
      <c r="V30" s="3">
        <v>169.0892551315753</v>
      </c>
      <c r="W30" s="3">
        <v>14.236352550525949</v>
      </c>
      <c r="X30" s="3">
        <v>27.936153958789323</v>
      </c>
      <c r="Y30" s="3">
        <v>5.3623729393210056</v>
      </c>
      <c r="Z30" s="3">
        <v>0</v>
      </c>
      <c r="AA30" s="5">
        <v>0</v>
      </c>
      <c r="AB30" s="3">
        <v>0</v>
      </c>
      <c r="AC30" s="3">
        <v>0</v>
      </c>
      <c r="AD30" s="5">
        <v>0</v>
      </c>
      <c r="AE30" s="6">
        <f t="shared" si="0"/>
        <v>0.28651263821294293</v>
      </c>
      <c r="AF30" s="6">
        <f t="shared" si="1"/>
        <v>0.22871410554617533</v>
      </c>
      <c r="AG30" s="6">
        <f t="shared" si="2"/>
        <v>7.5564778571076324E-2</v>
      </c>
      <c r="AH30" s="6">
        <f t="shared" si="3"/>
        <v>0.39492994473418253</v>
      </c>
      <c r="AI30" s="4">
        <f t="shared" si="4"/>
        <v>20.323610720267819</v>
      </c>
      <c r="AJ30" s="4">
        <f t="shared" si="5"/>
        <v>22.131454488014928</v>
      </c>
      <c r="AK30" s="4">
        <f t="shared" si="6"/>
        <v>1.8078437677471086</v>
      </c>
      <c r="AL30" s="7">
        <f t="shared" si="7"/>
        <v>10.065610762334069</v>
      </c>
      <c r="AM30" s="7">
        <f t="shared" si="8"/>
        <v>9.2433850159373154</v>
      </c>
      <c r="AN30" s="7">
        <f t="shared" si="9"/>
        <v>1.0370359011443855</v>
      </c>
      <c r="AO30" s="7">
        <f t="shared" si="10"/>
        <v>1.1785486516385841</v>
      </c>
      <c r="AP30" s="7">
        <f t="shared" si="11"/>
        <v>1.2221972629945195</v>
      </c>
      <c r="AQ30" s="7" t="str">
        <f t="shared" si="12"/>
        <v/>
      </c>
      <c r="AR30" s="7">
        <f t="shared" si="13"/>
        <v>0.7982688197376816</v>
      </c>
      <c r="AS30" s="7">
        <f t="shared" si="14"/>
        <v>1.2741783917508687</v>
      </c>
    </row>
    <row r="31" spans="1:45" ht="14.4" customHeight="1">
      <c r="A31" s="2" t="s">
        <v>109</v>
      </c>
      <c r="B31" s="2" t="s">
        <v>110</v>
      </c>
      <c r="C31" s="2" t="s">
        <v>51</v>
      </c>
      <c r="D31" s="2" t="s">
        <v>48</v>
      </c>
      <c r="E31" s="3">
        <v>145.94603074808404</v>
      </c>
      <c r="F31" s="5">
        <v>0.12534696065566447</v>
      </c>
      <c r="G31" s="3">
        <v>117.01900723393155</v>
      </c>
      <c r="H31" s="3">
        <v>28.927023514152499</v>
      </c>
      <c r="I31" s="5">
        <v>1.0990066504190932E-2</v>
      </c>
      <c r="J31" s="3">
        <v>19.512995102442623</v>
      </c>
      <c r="K31" s="3">
        <v>4.9906927702713091</v>
      </c>
      <c r="L31" s="5">
        <v>2.1721891856925829E-2</v>
      </c>
      <c r="M31" s="3">
        <v>2.3327547764825183</v>
      </c>
      <c r="N31" s="3">
        <v>2.6579379937887908</v>
      </c>
      <c r="O31" s="3">
        <v>30.757213567322069</v>
      </c>
      <c r="P31" s="3">
        <v>4.3515604328599355</v>
      </c>
      <c r="Q31" s="3">
        <v>4.6004881389698893</v>
      </c>
      <c r="R31" s="3">
        <v>18.962248577952966</v>
      </c>
      <c r="S31" s="3">
        <v>3.6700418747251109</v>
      </c>
      <c r="T31" s="3">
        <v>42.788063226287427</v>
      </c>
      <c r="U31" s="3">
        <v>41.868578628089658</v>
      </c>
      <c r="V31" s="3">
        <v>206.95127887733278</v>
      </c>
      <c r="W31" s="3">
        <v>23.621574976081938</v>
      </c>
      <c r="X31" s="3">
        <v>34.757481774618334</v>
      </c>
      <c r="Y31" s="3">
        <v>2.9533852443383041E-2</v>
      </c>
      <c r="Z31" s="3">
        <v>0</v>
      </c>
      <c r="AA31" s="5">
        <v>0</v>
      </c>
      <c r="AB31" s="3">
        <v>0</v>
      </c>
      <c r="AC31" s="3">
        <v>0</v>
      </c>
      <c r="AD31" s="5">
        <v>0</v>
      </c>
      <c r="AE31" s="6">
        <f t="shared" si="0"/>
        <v>0.19820356446749238</v>
      </c>
      <c r="AF31" s="6">
        <f t="shared" si="1"/>
        <v>0.1337000739411941</v>
      </c>
      <c r="AG31" s="6">
        <f t="shared" si="2"/>
        <v>3.4195467630672965E-2</v>
      </c>
      <c r="AH31" s="6">
        <f t="shared" si="3"/>
        <v>0.46742103428572757</v>
      </c>
      <c r="AI31" s="4">
        <f t="shared" si="4"/>
        <v>14.522302332171314</v>
      </c>
      <c r="AJ31" s="4">
        <f t="shared" si="5"/>
        <v>19.472410219009728</v>
      </c>
      <c r="AK31" s="4">
        <f t="shared" si="6"/>
        <v>4.9501078868384134</v>
      </c>
      <c r="AL31" s="7">
        <f t="shared" si="7"/>
        <v>5.3057733082318652</v>
      </c>
      <c r="AM31" s="7">
        <f t="shared" si="8"/>
        <v>3.9569854589899052</v>
      </c>
      <c r="AN31" s="7">
        <f t="shared" si="9"/>
        <v>0.9785107217091128</v>
      </c>
      <c r="AO31" s="7">
        <f t="shared" si="10"/>
        <v>1.4791726914230714</v>
      </c>
      <c r="AP31" s="7">
        <f t="shared" si="11"/>
        <v>1.4473863378168004</v>
      </c>
      <c r="AQ31" s="7" t="str">
        <f t="shared" si="12"/>
        <v/>
      </c>
      <c r="AR31" s="7">
        <f t="shared" si="13"/>
        <v>0.67455938191829257</v>
      </c>
      <c r="AS31" s="7">
        <f t="shared" si="14"/>
        <v>1.4179986794882369</v>
      </c>
    </row>
    <row r="32" spans="1:45" ht="14.4" customHeight="1">
      <c r="A32" s="2" t="s">
        <v>111</v>
      </c>
      <c r="B32" s="2" t="s">
        <v>112</v>
      </c>
      <c r="C32" s="2" t="s">
        <v>54</v>
      </c>
      <c r="D32" s="2" t="s">
        <v>48</v>
      </c>
      <c r="E32" s="3">
        <v>358.365634532679</v>
      </c>
      <c r="F32" s="5">
        <v>-7.5221023650438326E-2</v>
      </c>
      <c r="G32" s="3">
        <v>305.83314003218584</v>
      </c>
      <c r="H32" s="3">
        <v>52.532494500493137</v>
      </c>
      <c r="I32" s="5">
        <v>-3.2346214154571257E-2</v>
      </c>
      <c r="J32" s="3">
        <v>40.728118219240649</v>
      </c>
      <c r="K32" s="3">
        <v>93.704337984696693</v>
      </c>
      <c r="L32" s="5">
        <v>-0.15950751424777065</v>
      </c>
      <c r="M32" s="3">
        <v>51.773062243494813</v>
      </c>
      <c r="N32" s="3">
        <v>41.93127574120188</v>
      </c>
      <c r="O32" s="3">
        <v>55.226402587881523</v>
      </c>
      <c r="P32" s="3">
        <v>15.444682074943179</v>
      </c>
      <c r="Q32" s="3">
        <v>6.6056012937518016</v>
      </c>
      <c r="R32" s="3">
        <v>3.9824959300315044</v>
      </c>
      <c r="S32" s="3">
        <v>1.2331118695970031</v>
      </c>
      <c r="T32" s="3">
        <v>187.61415537592131</v>
      </c>
      <c r="U32" s="3">
        <v>182.53001706482695</v>
      </c>
      <c r="V32" s="3">
        <v>828.77345021109556</v>
      </c>
      <c r="W32" s="3">
        <v>106.90258077534421</v>
      </c>
      <c r="X32" s="3">
        <v>56.342832370542205</v>
      </c>
      <c r="Y32" s="3">
        <v>29.515250926868685</v>
      </c>
      <c r="Z32" s="3">
        <v>0</v>
      </c>
      <c r="AA32" s="5">
        <v>0</v>
      </c>
      <c r="AB32" s="3">
        <v>0</v>
      </c>
      <c r="AC32" s="3">
        <v>0</v>
      </c>
      <c r="AD32" s="5">
        <v>0</v>
      </c>
      <c r="AE32" s="6">
        <f t="shared" si="0"/>
        <v>0.14658909627034217</v>
      </c>
      <c r="AF32" s="6">
        <f t="shared" si="1"/>
        <v>0.11364962009359938</v>
      </c>
      <c r="AG32" s="6">
        <f t="shared" si="2"/>
        <v>0.26147690781480859</v>
      </c>
      <c r="AH32" s="6">
        <f t="shared" si="3"/>
        <v>0.55251510609839771</v>
      </c>
      <c r="AI32" s="4">
        <f t="shared" si="4"/>
        <v>-52.976219765456044</v>
      </c>
      <c r="AJ32" s="4">
        <f t="shared" si="5"/>
        <v>-18.596943024308274</v>
      </c>
      <c r="AK32" s="4">
        <f t="shared" si="6"/>
        <v>34.37927674114777</v>
      </c>
      <c r="AL32" s="7">
        <f t="shared" si="7"/>
        <v>-15.081310530557131</v>
      </c>
      <c r="AM32" s="7">
        <f t="shared" si="8"/>
        <v>-42.961406074835168</v>
      </c>
      <c r="AN32" s="7">
        <f t="shared" si="9"/>
        <v>0.97290109426494331</v>
      </c>
      <c r="AO32" s="7">
        <f t="shared" si="10"/>
        <v>3.5713924716474321</v>
      </c>
      <c r="AP32" s="7">
        <f t="shared" si="11"/>
        <v>3.4746116437153671</v>
      </c>
      <c r="AQ32" s="7" t="str">
        <f t="shared" si="12"/>
        <v/>
      </c>
      <c r="AR32" s="7">
        <f t="shared" si="13"/>
        <v>0.77529381778849893</v>
      </c>
      <c r="AS32" s="7">
        <f t="shared" si="14"/>
        <v>2.3126476713980804</v>
      </c>
    </row>
    <row r="33" spans="1:45" ht="14.4" customHeight="1">
      <c r="A33" s="2" t="s">
        <v>113</v>
      </c>
      <c r="B33" s="2" t="s">
        <v>114</v>
      </c>
      <c r="C33" s="2" t="s">
        <v>47</v>
      </c>
      <c r="D33" s="2" t="s">
        <v>48</v>
      </c>
      <c r="E33" s="3">
        <v>196.98607268435325</v>
      </c>
      <c r="F33" s="5">
        <v>2.7942196906393206E-2</v>
      </c>
      <c r="G33" s="3">
        <v>153.34266771571546</v>
      </c>
      <c r="H33" s="3">
        <v>43.643404968637789</v>
      </c>
      <c r="I33" s="5">
        <v>-2.2682953468690342E-2</v>
      </c>
      <c r="J33" s="3">
        <v>29.366934592159932</v>
      </c>
      <c r="K33" s="3">
        <v>6.591059578599495</v>
      </c>
      <c r="L33" s="5">
        <v>0.11917952848279717</v>
      </c>
      <c r="M33" s="3">
        <v>3.0395305997240438</v>
      </c>
      <c r="N33" s="3">
        <v>3.5515289788754512</v>
      </c>
      <c r="O33" s="3">
        <v>46.58640703515541</v>
      </c>
      <c r="P33" s="3">
        <v>4.9435729114550897</v>
      </c>
      <c r="Q33" s="3">
        <v>6.0078844280448571</v>
      </c>
      <c r="R33" s="3">
        <v>31.057764267964618</v>
      </c>
      <c r="S33" s="3">
        <v>3.2257992546984942</v>
      </c>
      <c r="T33" s="3">
        <v>108.82619717414983</v>
      </c>
      <c r="U33" s="3">
        <v>102.39044705628589</v>
      </c>
      <c r="V33" s="3">
        <v>184.68358279705049</v>
      </c>
      <c r="W33" s="3">
        <v>5.6560650296537256</v>
      </c>
      <c r="X33" s="3">
        <v>20.956348721844559</v>
      </c>
      <c r="Y33" s="3">
        <v>28.547197827445434</v>
      </c>
      <c r="Z33" s="3">
        <v>0</v>
      </c>
      <c r="AA33" s="5">
        <v>0</v>
      </c>
      <c r="AB33" s="3">
        <v>0</v>
      </c>
      <c r="AC33" s="3">
        <v>0</v>
      </c>
      <c r="AD33" s="5">
        <v>0</v>
      </c>
      <c r="AE33" s="6">
        <f t="shared" si="0"/>
        <v>0.2215557900815209</v>
      </c>
      <c r="AF33" s="6">
        <f t="shared" si="1"/>
        <v>0.14908127357418285</v>
      </c>
      <c r="AG33" s="6">
        <f t="shared" si="2"/>
        <v>3.3459520710181802E-2</v>
      </c>
      <c r="AH33" s="6">
        <f t="shared" si="3"/>
        <v>0.46115963047779035</v>
      </c>
      <c r="AI33" s="4">
        <f t="shared" si="4"/>
        <v>22.775875013560437</v>
      </c>
      <c r="AJ33" s="4">
        <f t="shared" si="5"/>
        <v>32.595419095931419</v>
      </c>
      <c r="AK33" s="4">
        <f t="shared" si="6"/>
        <v>9.8195440823709816</v>
      </c>
      <c r="AL33" s="7">
        <f t="shared" si="7"/>
        <v>10.104602463546051</v>
      </c>
      <c r="AM33" s="7">
        <f t="shared" si="8"/>
        <v>7.0605370065686959</v>
      </c>
      <c r="AN33" s="7">
        <f t="shared" si="9"/>
        <v>0.94086212433238769</v>
      </c>
      <c r="AO33" s="7">
        <f t="shared" si="10"/>
        <v>2.4935313193906956</v>
      </c>
      <c r="AP33" s="7">
        <f t="shared" si="11"/>
        <v>2.3460691742512716</v>
      </c>
      <c r="AQ33" s="7" t="str">
        <f t="shared" si="12"/>
        <v/>
      </c>
      <c r="AR33" s="7">
        <f t="shared" si="13"/>
        <v>0.67288367196058718</v>
      </c>
      <c r="AS33" s="7">
        <f t="shared" si="14"/>
        <v>0.93754639747036317</v>
      </c>
    </row>
    <row r="34" spans="1:45" ht="14.4" customHeight="1">
      <c r="A34" s="2" t="s">
        <v>115</v>
      </c>
      <c r="B34" s="2" t="s">
        <v>116</v>
      </c>
      <c r="C34" s="2" t="s">
        <v>47</v>
      </c>
      <c r="D34" s="2" t="s">
        <v>48</v>
      </c>
      <c r="E34" s="3">
        <v>299.89188514110822</v>
      </c>
      <c r="F34" s="5">
        <v>3.8681754563112229E-2</v>
      </c>
      <c r="G34" s="3">
        <v>237.19459058512587</v>
      </c>
      <c r="H34" s="3">
        <v>62.697294555982353</v>
      </c>
      <c r="I34" s="5">
        <v>-1.4966207634003609E-2</v>
      </c>
      <c r="J34" s="3">
        <v>39.707162064632946</v>
      </c>
      <c r="K34" s="3">
        <v>22.088953820968484</v>
      </c>
      <c r="L34" s="5">
        <v>6.3764135655174969E-2</v>
      </c>
      <c r="M34" s="3">
        <v>12.343176286575179</v>
      </c>
      <c r="N34" s="3">
        <v>9.7457775343933051</v>
      </c>
      <c r="O34" s="3">
        <v>64.970804307102398</v>
      </c>
      <c r="P34" s="3">
        <v>6.7059278214758971</v>
      </c>
      <c r="Q34" s="3">
        <v>7.032618674262773</v>
      </c>
      <c r="R34" s="3">
        <v>42.854187240357184</v>
      </c>
      <c r="S34" s="3">
        <v>2.9766593937935086</v>
      </c>
      <c r="T34" s="3">
        <v>92.413023261414878</v>
      </c>
      <c r="U34" s="3">
        <v>89.185099684889835</v>
      </c>
      <c r="V34" s="3">
        <v>486.3756779521886</v>
      </c>
      <c r="W34" s="3">
        <v>17.100562717894146</v>
      </c>
      <c r="X34" s="3">
        <v>14.042585802971001</v>
      </c>
      <c r="Y34" s="3">
        <v>46.793914700407825</v>
      </c>
      <c r="Z34" s="3">
        <v>0</v>
      </c>
      <c r="AA34" s="5">
        <v>0</v>
      </c>
      <c r="AB34" s="3">
        <v>0</v>
      </c>
      <c r="AC34" s="3">
        <v>0</v>
      </c>
      <c r="AD34" s="5">
        <v>0</v>
      </c>
      <c r="AE34" s="6">
        <f t="shared" si="0"/>
        <v>0.20906632577430823</v>
      </c>
      <c r="AF34" s="6">
        <f t="shared" si="1"/>
        <v>0.13240492334745746</v>
      </c>
      <c r="AG34" s="6">
        <f t="shared" si="2"/>
        <v>7.3656390570805086E-2</v>
      </c>
      <c r="AH34" s="6">
        <f t="shared" si="3"/>
        <v>0.5587940645182623</v>
      </c>
      <c r="AI34" s="4">
        <f t="shared" si="4"/>
        <v>17.618208243664462</v>
      </c>
      <c r="AJ34" s="4">
        <f t="shared" si="5"/>
        <v>38.889081524788551</v>
      </c>
      <c r="AK34" s="4">
        <f t="shared" si="6"/>
        <v>21.270873281124089</v>
      </c>
      <c r="AL34" s="7">
        <f t="shared" si="7"/>
        <v>13.064672970604004</v>
      </c>
      <c r="AM34" s="7">
        <f t="shared" si="8"/>
        <v>5.9187854278522272</v>
      </c>
      <c r="AN34" s="7">
        <f t="shared" si="9"/>
        <v>0.96507068524969686</v>
      </c>
      <c r="AO34" s="7">
        <f t="shared" si="10"/>
        <v>1.4739555177919101</v>
      </c>
      <c r="AP34" s="7">
        <f t="shared" si="11"/>
        <v>1.4224712615830106</v>
      </c>
      <c r="AQ34" s="7" t="str">
        <f t="shared" si="12"/>
        <v/>
      </c>
      <c r="AR34" s="7">
        <f t="shared" si="13"/>
        <v>0.63331539814973137</v>
      </c>
      <c r="AS34" s="7">
        <f t="shared" si="14"/>
        <v>1.6218367420089881</v>
      </c>
    </row>
    <row r="35" spans="1:45" ht="14.4" customHeight="1">
      <c r="A35" s="2" t="s">
        <v>117</v>
      </c>
      <c r="B35" s="2" t="s">
        <v>118</v>
      </c>
      <c r="C35" s="2" t="s">
        <v>62</v>
      </c>
      <c r="D35" s="2" t="s">
        <v>48</v>
      </c>
      <c r="E35" s="3">
        <v>223.68437310870081</v>
      </c>
      <c r="F35" s="5">
        <v>1.3301417421566458E-2</v>
      </c>
      <c r="G35" s="3">
        <v>188.72224512451004</v>
      </c>
      <c r="H35" s="3">
        <v>34.962127984190772</v>
      </c>
      <c r="I35" s="5">
        <v>5.3334909862468027E-4</v>
      </c>
      <c r="J35" s="3">
        <v>16.795333199418742</v>
      </c>
      <c r="K35" s="3">
        <v>30.839092910349947</v>
      </c>
      <c r="L35" s="5">
        <v>-1.2817716284746136E-2</v>
      </c>
      <c r="M35" s="3">
        <v>15.426135960405995</v>
      </c>
      <c r="N35" s="3">
        <v>15.412956949943952</v>
      </c>
      <c r="O35" s="3">
        <v>37.703680929689035</v>
      </c>
      <c r="P35" s="3">
        <v>7.1730561248986771</v>
      </c>
      <c r="Q35" s="3">
        <v>5.2596837073843794</v>
      </c>
      <c r="R35" s="3">
        <v>13.902445489734216</v>
      </c>
      <c r="S35" s="3">
        <v>2.4897523305269229</v>
      </c>
      <c r="T35" s="3">
        <v>138.77911512587141</v>
      </c>
      <c r="U35" s="3">
        <v>147.48736875639764</v>
      </c>
      <c r="V35" s="3">
        <v>300.12789936528623</v>
      </c>
      <c r="W35" s="3">
        <v>13.446331708694782</v>
      </c>
      <c r="X35" s="3">
        <v>50.991621135147639</v>
      </c>
      <c r="Y35" s="3">
        <v>47.904943008070312</v>
      </c>
      <c r="Z35" s="3">
        <v>0</v>
      </c>
      <c r="AA35" s="5">
        <v>0</v>
      </c>
      <c r="AB35" s="3">
        <v>0</v>
      </c>
      <c r="AC35" s="3">
        <v>0</v>
      </c>
      <c r="AD35" s="5">
        <v>0</v>
      </c>
      <c r="AE35" s="6">
        <f t="shared" si="0"/>
        <v>0.15630116444120443</v>
      </c>
      <c r="AF35" s="6">
        <f t="shared" si="1"/>
        <v>7.5084964434493362E-2</v>
      </c>
      <c r="AG35" s="6">
        <f t="shared" si="2"/>
        <v>0.13786878574375644</v>
      </c>
      <c r="AH35" s="6">
        <f t="shared" si="3"/>
        <v>0.50021367376952941</v>
      </c>
      <c r="AI35" s="4">
        <f t="shared" si="4"/>
        <v>-14.043759710931205</v>
      </c>
      <c r="AJ35" s="4">
        <f t="shared" si="5"/>
        <v>9.8448051369999821</v>
      </c>
      <c r="AK35" s="4">
        <f t="shared" si="6"/>
        <v>23.888564847931185</v>
      </c>
      <c r="AL35" s="7">
        <f t="shared" si="7"/>
        <v>3.9541303029592747</v>
      </c>
      <c r="AM35" s="7">
        <f t="shared" si="8"/>
        <v>-5.6406251893974657</v>
      </c>
      <c r="AN35" s="7">
        <f t="shared" si="9"/>
        <v>1.0627490211522672</v>
      </c>
      <c r="AO35" s="7">
        <f t="shared" si="10"/>
        <v>3.969412708191697</v>
      </c>
      <c r="AP35" s="7">
        <f t="shared" si="11"/>
        <v>4.2184894701800966</v>
      </c>
      <c r="AQ35" s="7" t="str">
        <f t="shared" si="12"/>
        <v/>
      </c>
      <c r="AR35" s="7">
        <f t="shared" si="13"/>
        <v>0.48038646866727569</v>
      </c>
      <c r="AS35" s="7">
        <f t="shared" si="14"/>
        <v>1.3417472807518709</v>
      </c>
    </row>
    <row r="36" spans="1:45" ht="14.4" customHeight="1">
      <c r="A36" s="2" t="s">
        <v>119</v>
      </c>
      <c r="B36" s="2" t="s">
        <v>120</v>
      </c>
      <c r="C36" s="2" t="s">
        <v>62</v>
      </c>
      <c r="D36" s="2" t="s">
        <v>48</v>
      </c>
      <c r="E36" s="3">
        <v>319.23733280954605</v>
      </c>
      <c r="F36" s="5">
        <v>1.3235603478912722E-2</v>
      </c>
      <c r="G36" s="3">
        <v>245.61944406706601</v>
      </c>
      <c r="H36" s="3">
        <v>73.617888742480048</v>
      </c>
      <c r="I36" s="5">
        <v>3.7394874838186376E-3</v>
      </c>
      <c r="J36" s="3">
        <v>48.311097409681381</v>
      </c>
      <c r="K36" s="3">
        <v>34.178424443860642</v>
      </c>
      <c r="L36" s="5">
        <v>0.17793006565694075</v>
      </c>
      <c r="M36" s="3">
        <v>18.343210031947798</v>
      </c>
      <c r="N36" s="3">
        <v>15.835214411912844</v>
      </c>
      <c r="O36" s="3">
        <v>73.824378698875435</v>
      </c>
      <c r="P36" s="3">
        <v>21.135154169688764</v>
      </c>
      <c r="Q36" s="3">
        <v>10.537611417802031</v>
      </c>
      <c r="R36" s="3">
        <v>32.579839971993458</v>
      </c>
      <c r="S36" s="3">
        <v>10.540550087069636</v>
      </c>
      <c r="T36" s="3">
        <v>301.52941064129698</v>
      </c>
      <c r="U36" s="3">
        <v>319.41465500310596</v>
      </c>
      <c r="V36" s="3">
        <v>605.82404506432863</v>
      </c>
      <c r="W36" s="3">
        <v>42.075385478570212</v>
      </c>
      <c r="X36" s="3">
        <v>48.139600809300241</v>
      </c>
      <c r="Y36" s="3">
        <v>33.109747587659108</v>
      </c>
      <c r="Z36" s="3">
        <v>0</v>
      </c>
      <c r="AA36" s="5">
        <v>0</v>
      </c>
      <c r="AB36" s="3">
        <v>0</v>
      </c>
      <c r="AC36" s="3">
        <v>0</v>
      </c>
      <c r="AD36" s="5">
        <v>0</v>
      </c>
      <c r="AE36" s="6">
        <f t="shared" si="0"/>
        <v>0.23060551250251105</v>
      </c>
      <c r="AF36" s="6">
        <f t="shared" si="1"/>
        <v>0.15133285629379481</v>
      </c>
      <c r="AG36" s="6">
        <f t="shared" si="2"/>
        <v>0.10706274276590064</v>
      </c>
      <c r="AH36" s="6">
        <f t="shared" si="3"/>
        <v>0.53668974888170218</v>
      </c>
      <c r="AI36" s="4">
        <f t="shared" si="4"/>
        <v>14.132672965820738</v>
      </c>
      <c r="AJ36" s="4">
        <f t="shared" si="5"/>
        <v>23.808403079436843</v>
      </c>
      <c r="AK36" s="4">
        <f t="shared" si="6"/>
        <v>9.6757301136161047</v>
      </c>
      <c r="AL36" s="7">
        <f t="shared" si="7"/>
        <v>2.2587438874412467</v>
      </c>
      <c r="AM36" s="7">
        <f t="shared" si="8"/>
        <v>1.3407908362541392</v>
      </c>
      <c r="AN36" s="7">
        <f t="shared" si="9"/>
        <v>1.059315090769323</v>
      </c>
      <c r="AO36" s="7">
        <f t="shared" si="10"/>
        <v>4.0958714762394992</v>
      </c>
      <c r="AP36" s="7">
        <f t="shared" si="11"/>
        <v>4.3388184646321264</v>
      </c>
      <c r="AQ36" s="7" t="str">
        <f t="shared" si="12"/>
        <v/>
      </c>
      <c r="AR36" s="7">
        <f t="shared" si="13"/>
        <v>0.65624127823981215</v>
      </c>
      <c r="AS36" s="7">
        <f t="shared" si="14"/>
        <v>1.8977230505360647</v>
      </c>
    </row>
    <row r="37" spans="1:45" ht="14.4" customHeight="1">
      <c r="A37" s="2" t="s">
        <v>121</v>
      </c>
      <c r="B37" s="2" t="s">
        <v>122</v>
      </c>
      <c r="C37" s="2" t="s">
        <v>47</v>
      </c>
      <c r="D37" s="2" t="s">
        <v>48</v>
      </c>
      <c r="E37" s="3">
        <v>204.7625814820241</v>
      </c>
      <c r="F37" s="5">
        <v>-3.1433690784936595E-2</v>
      </c>
      <c r="G37" s="3">
        <v>183.62592352086446</v>
      </c>
      <c r="H37" s="3">
        <v>21.136657961159649</v>
      </c>
      <c r="I37" s="5">
        <v>-3.0681419688734501E-2</v>
      </c>
      <c r="J37" s="3">
        <v>2.5245316741431099</v>
      </c>
      <c r="K37" s="3">
        <v>16.008344274600741</v>
      </c>
      <c r="L37" s="5">
        <v>-4.9744129250544639E-2</v>
      </c>
      <c r="M37" s="3">
        <v>8.7303374140710286</v>
      </c>
      <c r="N37" s="3">
        <v>7.2780068605297128</v>
      </c>
      <c r="O37" s="3">
        <v>22.233025767932759</v>
      </c>
      <c r="P37" s="3">
        <v>5.9736792786073414</v>
      </c>
      <c r="Q37" s="3">
        <v>2.3961264805523506</v>
      </c>
      <c r="R37" s="3">
        <v>8.2445789360867394</v>
      </c>
      <c r="S37" s="3">
        <v>1.7863523843640905</v>
      </c>
      <c r="T37" s="3">
        <v>58.635128725936475</v>
      </c>
      <c r="U37" s="3">
        <v>55.691518309346243</v>
      </c>
      <c r="V37" s="3">
        <v>243.807620383543</v>
      </c>
      <c r="W37" s="3">
        <v>21.587440746066715</v>
      </c>
      <c r="X37" s="3">
        <v>8.9259775392391454</v>
      </c>
      <c r="Y37" s="3">
        <v>31.211918744715671</v>
      </c>
      <c r="Z37" s="3">
        <v>0</v>
      </c>
      <c r="AA37" s="5">
        <v>0</v>
      </c>
      <c r="AB37" s="3">
        <v>0</v>
      </c>
      <c r="AC37" s="3">
        <v>0</v>
      </c>
      <c r="AD37" s="5">
        <v>0</v>
      </c>
      <c r="AE37" s="6">
        <f t="shared" si="0"/>
        <v>0.10322519772986558</v>
      </c>
      <c r="AF37" s="6">
        <f t="shared" si="1"/>
        <v>1.2329067429562251E-2</v>
      </c>
      <c r="AG37" s="6">
        <f t="shared" si="2"/>
        <v>7.8180027614108277E-2</v>
      </c>
      <c r="AH37" s="6">
        <f t="shared" si="3"/>
        <v>0.54536167290722315</v>
      </c>
      <c r="AI37" s="4">
        <f t="shared" si="4"/>
        <v>-13.483812600457632</v>
      </c>
      <c r="AJ37" s="4">
        <f t="shared" si="5"/>
        <v>5.1328825947020373</v>
      </c>
      <c r="AK37" s="4">
        <f t="shared" si="6"/>
        <v>18.616695195159672</v>
      </c>
      <c r="AL37" s="7">
        <f t="shared" si="7"/>
        <v>2.8733874904134615</v>
      </c>
      <c r="AM37" s="7">
        <f t="shared" si="8"/>
        <v>-7.5482378048593297</v>
      </c>
      <c r="AN37" s="7">
        <f t="shared" si="9"/>
        <v>0.94979783483807434</v>
      </c>
      <c r="AO37" s="7">
        <f t="shared" si="10"/>
        <v>2.7740964931013861</v>
      </c>
      <c r="AP37" s="7">
        <f t="shared" si="11"/>
        <v>2.6348308427795915</v>
      </c>
      <c r="AQ37" s="7" t="str">
        <f t="shared" si="12"/>
        <v/>
      </c>
      <c r="AR37" s="7">
        <f t="shared" si="13"/>
        <v>0.11943854505202028</v>
      </c>
      <c r="AS37" s="7">
        <f t="shared" si="14"/>
        <v>1.1906844435097466</v>
      </c>
    </row>
    <row r="38" spans="1:45" ht="14.4" customHeight="1">
      <c r="A38" s="2" t="s">
        <v>123</v>
      </c>
      <c r="B38" s="2" t="s">
        <v>124</v>
      </c>
      <c r="C38" s="2" t="s">
        <v>51</v>
      </c>
      <c r="D38" s="2" t="s">
        <v>48</v>
      </c>
      <c r="E38" s="3">
        <v>192.82493868811292</v>
      </c>
      <c r="F38" s="5">
        <v>-1.3274922928783541E-2</v>
      </c>
      <c r="G38" s="3">
        <v>164.13460133888699</v>
      </c>
      <c r="H38" s="3">
        <v>28.690337349225917</v>
      </c>
      <c r="I38" s="5">
        <v>-1.5809178192282947E-2</v>
      </c>
      <c r="J38" s="3">
        <v>16.77036846889176</v>
      </c>
      <c r="K38" s="3">
        <v>9.3979347313704018</v>
      </c>
      <c r="L38" s="5">
        <v>1.8738601560865036E-2</v>
      </c>
      <c r="M38" s="3">
        <v>4.8873717481338339</v>
      </c>
      <c r="N38" s="3">
        <v>4.5105629832365679</v>
      </c>
      <c r="O38" s="3">
        <v>29.328251376371753</v>
      </c>
      <c r="P38" s="3">
        <v>3.2613453044673131</v>
      </c>
      <c r="Q38" s="3">
        <v>3.2014424944675723</v>
      </c>
      <c r="R38" s="3">
        <v>19.583735610070079</v>
      </c>
      <c r="S38" s="3">
        <v>4.4250454861381696</v>
      </c>
      <c r="T38" s="3">
        <v>55.545527895081833</v>
      </c>
      <c r="U38" s="3">
        <v>59.543750905858921</v>
      </c>
      <c r="V38" s="3">
        <v>333.51180355301091</v>
      </c>
      <c r="W38" s="3">
        <v>41.851522263530491</v>
      </c>
      <c r="X38" s="3">
        <v>34.873279059296898</v>
      </c>
      <c r="Y38" s="3">
        <v>4.3047267739139388</v>
      </c>
      <c r="Z38" s="3">
        <v>0</v>
      </c>
      <c r="AA38" s="5">
        <v>0</v>
      </c>
      <c r="AB38" s="3">
        <v>0</v>
      </c>
      <c r="AC38" s="3">
        <v>0</v>
      </c>
      <c r="AD38" s="5">
        <v>0</v>
      </c>
      <c r="AE38" s="6">
        <f t="shared" si="0"/>
        <v>0.14878955774300262</v>
      </c>
      <c r="AF38" s="6">
        <f t="shared" si="1"/>
        <v>8.697198911608213E-2</v>
      </c>
      <c r="AG38" s="6">
        <f t="shared" si="2"/>
        <v>4.8738170463371477E-2</v>
      </c>
      <c r="AH38" s="6">
        <f t="shared" si="3"/>
        <v>0.52004742401750648</v>
      </c>
      <c r="AI38" s="4">
        <f t="shared" si="4"/>
        <v>7.3724337375213587</v>
      </c>
      <c r="AJ38" s="4">
        <f t="shared" si="5"/>
        <v>17.978091829303036</v>
      </c>
      <c r="AK38" s="4">
        <f t="shared" si="6"/>
        <v>10.605658091781677</v>
      </c>
      <c r="AL38" s="7">
        <f t="shared" si="7"/>
        <v>4.0628038481459532</v>
      </c>
      <c r="AM38" s="7">
        <f t="shared" si="8"/>
        <v>1.6660695942258974</v>
      </c>
      <c r="AN38" s="7">
        <f t="shared" si="9"/>
        <v>1.0719810066136954</v>
      </c>
      <c r="AO38" s="7">
        <f t="shared" si="10"/>
        <v>1.9360360674385895</v>
      </c>
      <c r="AP38" s="7">
        <f t="shared" si="11"/>
        <v>2.0753938924132393</v>
      </c>
      <c r="AQ38" s="7" t="str">
        <f t="shared" si="12"/>
        <v/>
      </c>
      <c r="AR38" s="7">
        <f t="shared" si="13"/>
        <v>0.58453019442604204</v>
      </c>
      <c r="AS38" s="7">
        <f t="shared" si="14"/>
        <v>1.7296092809470756</v>
      </c>
    </row>
    <row r="39" spans="1:45" ht="14.4" customHeight="1">
      <c r="A39" s="2" t="s">
        <v>125</v>
      </c>
      <c r="B39" s="2" t="s">
        <v>126</v>
      </c>
      <c r="C39" s="2" t="s">
        <v>57</v>
      </c>
      <c r="D39" s="2" t="s">
        <v>48</v>
      </c>
      <c r="E39" s="3">
        <v>355.40922558909699</v>
      </c>
      <c r="F39" s="5">
        <v>4.5667326792828901E-2</v>
      </c>
      <c r="G39" s="3">
        <v>253.20193751765333</v>
      </c>
      <c r="H39" s="3">
        <v>102.20728807144367</v>
      </c>
      <c r="I39" s="5">
        <v>9.1162395532422558E-3</v>
      </c>
      <c r="J39" s="3">
        <v>67.588925595917104</v>
      </c>
      <c r="K39" s="3">
        <v>14.040708812921192</v>
      </c>
      <c r="L39" s="5">
        <v>8.3909478142601968E-4</v>
      </c>
      <c r="M39" s="3">
        <v>7.7353805320422762</v>
      </c>
      <c r="N39" s="3">
        <v>6.3053282808789159</v>
      </c>
      <c r="O39" s="3">
        <v>103.73993056338952</v>
      </c>
      <c r="P39" s="3">
        <v>22.179355381609803</v>
      </c>
      <c r="Q39" s="3">
        <v>10.688035478512521</v>
      </c>
      <c r="R39" s="3">
        <v>61.25654010931045</v>
      </c>
      <c r="S39" s="3">
        <v>9.5732428749242953</v>
      </c>
      <c r="T39" s="3">
        <v>378.11347678218152</v>
      </c>
      <c r="U39" s="3">
        <v>360.58833374304953</v>
      </c>
      <c r="V39" s="3">
        <v>2269.1483170458846</v>
      </c>
      <c r="W39" s="3">
        <v>94.425147632375158</v>
      </c>
      <c r="X39" s="3">
        <v>13.460640975849268</v>
      </c>
      <c r="Y39" s="3">
        <v>2.5690953474647444</v>
      </c>
      <c r="Z39" s="3">
        <v>42.517236072317942</v>
      </c>
      <c r="AA39" s="5">
        <v>3.647017469259322E-2</v>
      </c>
      <c r="AB39" s="3">
        <v>4.3241370743941543</v>
      </c>
      <c r="AC39" s="3">
        <v>19.54516531359954</v>
      </c>
      <c r="AD39" s="5">
        <v>-7.6027253248173166E-4</v>
      </c>
      <c r="AE39" s="6">
        <f t="shared" si="0"/>
        <v>0.28757635061958031</v>
      </c>
      <c r="AF39" s="6">
        <f t="shared" si="1"/>
        <v>0.19017211915050117</v>
      </c>
      <c r="AG39" s="6">
        <f t="shared" si="2"/>
        <v>3.9505752248407376E-2</v>
      </c>
      <c r="AH39" s="6">
        <f t="shared" si="3"/>
        <v>0.55092521575005282</v>
      </c>
      <c r="AI39" s="4">
        <f t="shared" si="4"/>
        <v>53.548216782995908</v>
      </c>
      <c r="AJ39" s="4">
        <f t="shared" si="5"/>
        <v>63.137159171224923</v>
      </c>
      <c r="AK39" s="4">
        <f t="shared" si="6"/>
        <v>9.5889423882290146</v>
      </c>
      <c r="AL39" s="7">
        <f t="shared" si="7"/>
        <v>6.595169473512831</v>
      </c>
      <c r="AM39" s="7">
        <f t="shared" si="8"/>
        <v>5.5935295367108679</v>
      </c>
      <c r="AN39" s="7">
        <f t="shared" si="9"/>
        <v>0.95365110181135482</v>
      </c>
      <c r="AO39" s="7">
        <f t="shared" si="10"/>
        <v>3.69947666078252</v>
      </c>
      <c r="AP39" s="7">
        <f t="shared" si="11"/>
        <v>3.5280099936806417</v>
      </c>
      <c r="AQ39" s="7">
        <f t="shared" si="12"/>
        <v>0.45969980928099363</v>
      </c>
      <c r="AR39" s="7">
        <f t="shared" si="13"/>
        <v>0.66129262277922818</v>
      </c>
      <c r="AS39" s="7">
        <f t="shared" si="14"/>
        <v>6.3846072461533083</v>
      </c>
    </row>
    <row r="40" spans="1:45" ht="14.4" customHeight="1">
      <c r="A40" s="2" t="s">
        <v>127</v>
      </c>
      <c r="B40" s="2" t="s">
        <v>128</v>
      </c>
      <c r="C40" s="2" t="s">
        <v>47</v>
      </c>
      <c r="D40" s="2" t="s">
        <v>48</v>
      </c>
      <c r="E40" s="3">
        <v>95.464130401224423</v>
      </c>
      <c r="F40" s="5">
        <v>-4.1974248638327535E-2</v>
      </c>
      <c r="G40" s="3">
        <v>85.308984438361051</v>
      </c>
      <c r="H40" s="3">
        <v>10.155145962863365</v>
      </c>
      <c r="I40" s="5">
        <v>-1.8125557794850117E-2</v>
      </c>
      <c r="J40" s="3">
        <v>4.8849406898193015</v>
      </c>
      <c r="K40" s="3">
        <v>6.6413800907212144</v>
      </c>
      <c r="L40" s="5">
        <v>-4.9446038588671214E-2</v>
      </c>
      <c r="M40" s="3">
        <v>4.2412276589419386</v>
      </c>
      <c r="N40" s="3">
        <v>2.4001524317792757</v>
      </c>
      <c r="O40" s="3">
        <v>11.388178651189884</v>
      </c>
      <c r="P40" s="3">
        <v>3.385310910100868</v>
      </c>
      <c r="Q40" s="3">
        <v>0.8942700164184002</v>
      </c>
      <c r="R40" s="3">
        <v>3.8311657002081048</v>
      </c>
      <c r="S40" s="3">
        <v>0.85363649715615542</v>
      </c>
      <c r="T40" s="3">
        <v>41.631685831713376</v>
      </c>
      <c r="U40" s="3">
        <v>43.306869399470131</v>
      </c>
      <c r="V40" s="3">
        <v>167.10988964606568</v>
      </c>
      <c r="W40" s="3">
        <v>6.1976009811522292</v>
      </c>
      <c r="X40" s="3">
        <v>8.0678472185776897</v>
      </c>
      <c r="Y40" s="3">
        <v>13.341488914672498</v>
      </c>
      <c r="Z40" s="3">
        <v>0</v>
      </c>
      <c r="AA40" s="5">
        <v>0</v>
      </c>
      <c r="AB40" s="3">
        <v>0</v>
      </c>
      <c r="AC40" s="3">
        <v>0</v>
      </c>
      <c r="AD40" s="5">
        <v>0</v>
      </c>
      <c r="AE40" s="6">
        <f t="shared" si="0"/>
        <v>0.10637656175343022</v>
      </c>
      <c r="AF40" s="6">
        <f t="shared" si="1"/>
        <v>5.1170430917753869E-2</v>
      </c>
      <c r="AG40" s="6">
        <f t="shared" si="2"/>
        <v>6.9569377134723595E-2</v>
      </c>
      <c r="AH40" s="6">
        <f t="shared" si="3"/>
        <v>0.63860637412808674</v>
      </c>
      <c r="AI40" s="4">
        <f t="shared" si="4"/>
        <v>-1.7564394009019129</v>
      </c>
      <c r="AJ40" s="4">
        <f t="shared" si="5"/>
        <v>2.8673700657286774</v>
      </c>
      <c r="AK40" s="4">
        <f t="shared" si="6"/>
        <v>4.6238094666305898</v>
      </c>
      <c r="AL40" s="7">
        <f t="shared" si="7"/>
        <v>3.3590059413827409</v>
      </c>
      <c r="AM40" s="7">
        <f t="shared" si="8"/>
        <v>-2.0575964204358614</v>
      </c>
      <c r="AN40" s="7">
        <f t="shared" si="9"/>
        <v>1.0402381871954045</v>
      </c>
      <c r="AO40" s="7">
        <f t="shared" si="10"/>
        <v>4.0995654798027958</v>
      </c>
      <c r="AP40" s="7">
        <f t="shared" si="11"/>
        <v>4.2645245629989192</v>
      </c>
      <c r="AQ40" s="7" t="str">
        <f t="shared" si="12"/>
        <v/>
      </c>
      <c r="AR40" s="7">
        <f t="shared" si="13"/>
        <v>0.48103106618882452</v>
      </c>
      <c r="AS40" s="7">
        <f t="shared" si="14"/>
        <v>1.7504992602323264</v>
      </c>
    </row>
    <row r="41" spans="1:45" ht="14.4" customHeight="1">
      <c r="A41" s="2" t="s">
        <v>129</v>
      </c>
      <c r="B41" s="2" t="s">
        <v>130</v>
      </c>
      <c r="C41" s="2" t="s">
        <v>54</v>
      </c>
      <c r="D41" s="2" t="s">
        <v>48</v>
      </c>
      <c r="E41" s="3">
        <v>277.0208462642056</v>
      </c>
      <c r="F41" s="5">
        <v>3.9352221160449084E-2</v>
      </c>
      <c r="G41" s="3">
        <v>193.49587912404371</v>
      </c>
      <c r="H41" s="3">
        <v>83.524967140161877</v>
      </c>
      <c r="I41" s="5">
        <v>8.8493224887120636E-4</v>
      </c>
      <c r="J41" s="3">
        <v>74.272207681898166</v>
      </c>
      <c r="K41" s="3">
        <v>72.371107821315164</v>
      </c>
      <c r="L41" s="5">
        <v>2.7705554135465937E-2</v>
      </c>
      <c r="M41" s="3">
        <v>45.597186434937761</v>
      </c>
      <c r="N41" s="3">
        <v>26.773921386377403</v>
      </c>
      <c r="O41" s="3">
        <v>85.372310363813185</v>
      </c>
      <c r="P41" s="3">
        <v>17.80933879667143</v>
      </c>
      <c r="Q41" s="3">
        <v>15.32057443610633</v>
      </c>
      <c r="R41" s="3">
        <v>28.687047537411924</v>
      </c>
      <c r="S41" s="3">
        <v>7.9857821856375404</v>
      </c>
      <c r="T41" s="3">
        <v>191.99112548750213</v>
      </c>
      <c r="U41" s="3">
        <v>192.87648465469383</v>
      </c>
      <c r="V41" s="3">
        <v>779.84858200765314</v>
      </c>
      <c r="W41" s="3">
        <v>71.928834253987773</v>
      </c>
      <c r="X41" s="3">
        <v>37.50233819637338</v>
      </c>
      <c r="Y41" s="3">
        <v>24.745795179740949</v>
      </c>
      <c r="Z41" s="3">
        <v>0</v>
      </c>
      <c r="AA41" s="5">
        <v>0</v>
      </c>
      <c r="AB41" s="3">
        <v>0</v>
      </c>
      <c r="AC41" s="3">
        <v>0</v>
      </c>
      <c r="AD41" s="5">
        <v>0</v>
      </c>
      <c r="AE41" s="6">
        <f t="shared" si="0"/>
        <v>0.3015114864695087</v>
      </c>
      <c r="AF41" s="6">
        <f t="shared" si="1"/>
        <v>0.26811053638563309</v>
      </c>
      <c r="AG41" s="6">
        <f t="shared" si="2"/>
        <v>0.26124787645869801</v>
      </c>
      <c r="AH41" s="6">
        <f t="shared" si="3"/>
        <v>0.6300468212745558</v>
      </c>
      <c r="AI41" s="4">
        <f t="shared" si="4"/>
        <v>1.9010998605830025</v>
      </c>
      <c r="AJ41" s="4">
        <f t="shared" si="5"/>
        <v>6.6452106960976671</v>
      </c>
      <c r="AK41" s="4">
        <f t="shared" si="6"/>
        <v>4.7441108355146646</v>
      </c>
      <c r="AL41" s="7">
        <f t="shared" si="7"/>
        <v>0.83213022113840063</v>
      </c>
      <c r="AM41" s="7">
        <f t="shared" si="8"/>
        <v>0.23806057019713583</v>
      </c>
      <c r="AN41" s="7">
        <f t="shared" si="9"/>
        <v>1.0046114588106279</v>
      </c>
      <c r="AO41" s="7">
        <f t="shared" si="10"/>
        <v>2.2986076147186623</v>
      </c>
      <c r="AP41" s="7">
        <f t="shared" si="11"/>
        <v>2.3092075490557327</v>
      </c>
      <c r="AQ41" s="7" t="str">
        <f t="shared" si="12"/>
        <v/>
      </c>
      <c r="AR41" s="7">
        <f t="shared" si="13"/>
        <v>0.88922163306288038</v>
      </c>
      <c r="AS41" s="7">
        <f t="shared" si="14"/>
        <v>2.8151259824824919</v>
      </c>
    </row>
    <row r="42" spans="1:45" ht="14.4" customHeight="1">
      <c r="A42" s="2" t="s">
        <v>131</v>
      </c>
      <c r="B42" s="2" t="s">
        <v>132</v>
      </c>
      <c r="C42" s="2" t="s">
        <v>47</v>
      </c>
      <c r="D42" s="2" t="s">
        <v>48</v>
      </c>
      <c r="E42" s="3">
        <v>292.69633075739694</v>
      </c>
      <c r="F42" s="5">
        <v>-0.11525280005869415</v>
      </c>
      <c r="G42" s="3">
        <v>277.7188121004753</v>
      </c>
      <c r="H42" s="3">
        <v>14.977518656921658</v>
      </c>
      <c r="I42" s="5">
        <v>-3.195390895705523E-2</v>
      </c>
      <c r="J42" s="3">
        <v>-5.5614266904884992</v>
      </c>
      <c r="K42" s="3">
        <v>12.089783415209054</v>
      </c>
      <c r="L42" s="5">
        <v>4.4350353854895511E-2</v>
      </c>
      <c r="M42" s="3">
        <v>5.8240778968024882</v>
      </c>
      <c r="N42" s="3">
        <v>6.2657055184065653</v>
      </c>
      <c r="O42" s="3">
        <v>18.708005550772356</v>
      </c>
      <c r="P42" s="3">
        <v>3.1941333299069004</v>
      </c>
      <c r="Q42" s="3">
        <v>1.4657011797590476</v>
      </c>
      <c r="R42" s="3">
        <v>7.2639666304263635</v>
      </c>
      <c r="S42" s="3">
        <v>0.97838134045476077</v>
      </c>
      <c r="T42" s="3">
        <v>26.842989671310228</v>
      </c>
      <c r="U42" s="3">
        <v>25.540606558876451</v>
      </c>
      <c r="V42" s="3">
        <v>398.84826317380868</v>
      </c>
      <c r="W42" s="3">
        <v>13.132112035422541</v>
      </c>
      <c r="X42" s="3">
        <v>16.383165066244619</v>
      </c>
      <c r="Y42" s="3">
        <v>57.088801187751876</v>
      </c>
      <c r="Z42" s="3">
        <v>0</v>
      </c>
      <c r="AA42" s="5">
        <v>0</v>
      </c>
      <c r="AB42" s="3">
        <v>0</v>
      </c>
      <c r="AC42" s="3">
        <v>0</v>
      </c>
      <c r="AD42" s="5">
        <v>0</v>
      </c>
      <c r="AE42" s="6">
        <f t="shared" si="0"/>
        <v>5.1170845285846311E-2</v>
      </c>
      <c r="AF42" s="6">
        <f t="shared" si="1"/>
        <v>-1.9000671023437325E-2</v>
      </c>
      <c r="AG42" s="6">
        <f t="shared" si="2"/>
        <v>4.1304868373050231E-2</v>
      </c>
      <c r="AH42" s="6">
        <f t="shared" si="3"/>
        <v>0.48173550317499875</v>
      </c>
      <c r="AI42" s="4">
        <f t="shared" si="4"/>
        <v>-17.651210105697551</v>
      </c>
      <c r="AJ42" s="4">
        <f t="shared" si="5"/>
        <v>8.224093144303918</v>
      </c>
      <c r="AK42" s="4">
        <f t="shared" si="6"/>
        <v>25.875303250001469</v>
      </c>
      <c r="AL42" s="7">
        <f t="shared" si="7"/>
        <v>8.4058156101804666</v>
      </c>
      <c r="AM42" s="7">
        <f t="shared" si="8"/>
        <v>-18.041237476476304</v>
      </c>
      <c r="AN42" s="7">
        <f t="shared" si="9"/>
        <v>0.9514814434464518</v>
      </c>
      <c r="AO42" s="7">
        <f t="shared" si="10"/>
        <v>1.7922187437172781</v>
      </c>
      <c r="AP42" s="7">
        <f t="shared" si="11"/>
        <v>1.705262877243902</v>
      </c>
      <c r="AQ42" s="7" t="str">
        <f t="shared" si="12"/>
        <v/>
      </c>
      <c r="AR42" s="7">
        <f t="shared" si="13"/>
        <v>-0.3713182949645909</v>
      </c>
      <c r="AS42" s="7">
        <f t="shared" si="14"/>
        <v>1.3626691600189427</v>
      </c>
    </row>
    <row r="43" spans="1:45" ht="14.4" customHeight="1">
      <c r="A43" s="2" t="s">
        <v>133</v>
      </c>
      <c r="B43" s="2" t="s">
        <v>134</v>
      </c>
      <c r="C43" s="2" t="s">
        <v>47</v>
      </c>
      <c r="D43" s="2" t="s">
        <v>48</v>
      </c>
      <c r="E43" s="3">
        <v>217.06865395114158</v>
      </c>
      <c r="F43" s="5">
        <v>5.6297918560261749E-2</v>
      </c>
      <c r="G43" s="3">
        <v>179.08021342660763</v>
      </c>
      <c r="H43" s="3">
        <v>37.988440524533956</v>
      </c>
      <c r="I43" s="5">
        <v>-3.7410612624556583E-3</v>
      </c>
      <c r="J43" s="3">
        <v>29.200084861228845</v>
      </c>
      <c r="K43" s="3">
        <v>10.810753663306118</v>
      </c>
      <c r="L43" s="5">
        <v>5.6031764080892998E-3</v>
      </c>
      <c r="M43" s="3">
        <v>6.1688885279536532</v>
      </c>
      <c r="N43" s="3">
        <v>4.6418651353524645</v>
      </c>
      <c r="O43" s="3">
        <v>38.919766899534388</v>
      </c>
      <c r="P43" s="3">
        <v>14.613973623950942</v>
      </c>
      <c r="Q43" s="3">
        <v>3.8163294971672035</v>
      </c>
      <c r="R43" s="3">
        <v>17.19757070605008</v>
      </c>
      <c r="S43" s="3">
        <v>5.0208944470896206</v>
      </c>
      <c r="T43" s="3">
        <v>147.35452457984093</v>
      </c>
      <c r="U43" s="3">
        <v>158.87239092640991</v>
      </c>
      <c r="V43" s="3">
        <v>317.79436009070218</v>
      </c>
      <c r="W43" s="3">
        <v>26.094156945823137</v>
      </c>
      <c r="X43" s="3">
        <v>26.095897368409734</v>
      </c>
      <c r="Y43" s="3">
        <v>25.869672445307252</v>
      </c>
      <c r="Z43" s="3">
        <v>0</v>
      </c>
      <c r="AA43" s="5">
        <v>0</v>
      </c>
      <c r="AB43" s="3">
        <v>0</v>
      </c>
      <c r="AC43" s="3">
        <v>0</v>
      </c>
      <c r="AD43" s="5">
        <v>0</v>
      </c>
      <c r="AE43" s="6">
        <f t="shared" si="0"/>
        <v>0.17500656973293113</v>
      </c>
      <c r="AF43" s="6">
        <f t="shared" si="1"/>
        <v>0.13452004391109038</v>
      </c>
      <c r="AG43" s="6">
        <f t="shared" si="2"/>
        <v>4.9803384627517121E-2</v>
      </c>
      <c r="AH43" s="6">
        <f t="shared" si="3"/>
        <v>0.5706252052428229</v>
      </c>
      <c r="AI43" s="4">
        <f t="shared" si="4"/>
        <v>18.389331197922729</v>
      </c>
      <c r="AJ43" s="4">
        <f t="shared" si="5"/>
        <v>14.320575250462589</v>
      </c>
      <c r="AK43" s="4">
        <f t="shared" si="6"/>
        <v>-4.06875594746014</v>
      </c>
      <c r="AL43" s="7">
        <f t="shared" si="7"/>
        <v>2.8521960382504279</v>
      </c>
      <c r="AM43" s="7">
        <f t="shared" si="8"/>
        <v>3.6625608030023757</v>
      </c>
      <c r="AN43" s="7">
        <f t="shared" si="9"/>
        <v>1.0781643209084379</v>
      </c>
      <c r="AO43" s="7">
        <f t="shared" si="10"/>
        <v>3.8789306048158365</v>
      </c>
      <c r="AP43" s="7">
        <f t="shared" si="11"/>
        <v>4.1821245813922223</v>
      </c>
      <c r="AQ43" s="7" t="str">
        <f t="shared" si="12"/>
        <v/>
      </c>
      <c r="AR43" s="7">
        <f t="shared" si="13"/>
        <v>0.76865710879525695</v>
      </c>
      <c r="AS43" s="7">
        <f t="shared" si="14"/>
        <v>1.464026953252459</v>
      </c>
    </row>
    <row r="44" spans="1:45" ht="14.4" customHeight="1">
      <c r="A44" s="2" t="s">
        <v>135</v>
      </c>
      <c r="B44" s="2" t="s">
        <v>136</v>
      </c>
      <c r="C44" s="2" t="s">
        <v>62</v>
      </c>
      <c r="D44" s="2" t="s">
        <v>48</v>
      </c>
      <c r="E44" s="3">
        <v>210.69588464301776</v>
      </c>
      <c r="F44" s="5">
        <v>3.0935054170083489E-2</v>
      </c>
      <c r="G44" s="3">
        <v>182.66270147838054</v>
      </c>
      <c r="H44" s="3">
        <v>28.033183164637229</v>
      </c>
      <c r="I44" s="5">
        <v>6.3742724814257468E-3</v>
      </c>
      <c r="J44" s="3">
        <v>14.813031154293068</v>
      </c>
      <c r="K44" s="3">
        <v>30.459933363693018</v>
      </c>
      <c r="L44" s="5">
        <v>-0.11160622552327498</v>
      </c>
      <c r="M44" s="3">
        <v>14.434151582371495</v>
      </c>
      <c r="N44" s="3">
        <v>16.025781781321523</v>
      </c>
      <c r="O44" s="3">
        <v>29.382067831865267</v>
      </c>
      <c r="P44" s="3">
        <v>4.5887677674703689</v>
      </c>
      <c r="Q44" s="3">
        <v>5.1156839511039172</v>
      </c>
      <c r="R44" s="3">
        <v>8.370034765943327</v>
      </c>
      <c r="S44" s="3">
        <v>3.3680113313235194</v>
      </c>
      <c r="T44" s="3">
        <v>68.741502658604105</v>
      </c>
      <c r="U44" s="3">
        <v>73.46959604674376</v>
      </c>
      <c r="V44" s="3">
        <v>517.17997350141206</v>
      </c>
      <c r="W44" s="3">
        <v>59.571423646253457</v>
      </c>
      <c r="X44" s="3">
        <v>47.873028887592199</v>
      </c>
      <c r="Y44" s="3">
        <v>23.704931156592593</v>
      </c>
      <c r="Z44" s="3">
        <v>0</v>
      </c>
      <c r="AA44" s="5">
        <v>0</v>
      </c>
      <c r="AB44" s="3">
        <v>0</v>
      </c>
      <c r="AC44" s="3">
        <v>0</v>
      </c>
      <c r="AD44" s="5">
        <v>0</v>
      </c>
      <c r="AE44" s="6">
        <f t="shared" si="0"/>
        <v>0.13305045427030471</v>
      </c>
      <c r="AF44" s="6">
        <f t="shared" si="1"/>
        <v>7.0305270458370844E-2</v>
      </c>
      <c r="AG44" s="6">
        <f t="shared" si="2"/>
        <v>0.1445682406910857</v>
      </c>
      <c r="AH44" s="6">
        <f t="shared" si="3"/>
        <v>0.47387338015572966</v>
      </c>
      <c r="AI44" s="4">
        <f t="shared" si="4"/>
        <v>-15.646902209399951</v>
      </c>
      <c r="AJ44" s="4">
        <f t="shared" si="5"/>
        <v>5.2434645309194865</v>
      </c>
      <c r="AK44" s="4">
        <f t="shared" si="6"/>
        <v>20.890366740319436</v>
      </c>
      <c r="AL44" s="7">
        <f t="shared" si="7"/>
        <v>1.5568429007805549</v>
      </c>
      <c r="AM44" s="7">
        <f t="shared" si="8"/>
        <v>-4.6457391826087546</v>
      </c>
      <c r="AN44" s="7">
        <f t="shared" si="9"/>
        <v>1.0687807686081745</v>
      </c>
      <c r="AO44" s="7">
        <f t="shared" si="10"/>
        <v>2.4521475943309512</v>
      </c>
      <c r="AP44" s="7">
        <f t="shared" si="11"/>
        <v>2.6208081906097198</v>
      </c>
      <c r="AQ44" s="7" t="str">
        <f t="shared" si="12"/>
        <v/>
      </c>
      <c r="AR44" s="7">
        <f t="shared" si="13"/>
        <v>0.52841060065483858</v>
      </c>
      <c r="AS44" s="7">
        <f t="shared" si="14"/>
        <v>2.4546277891363211</v>
      </c>
    </row>
    <row r="45" spans="1:45" ht="14.4" customHeight="1">
      <c r="A45" s="2" t="s">
        <v>137</v>
      </c>
      <c r="B45" s="2" t="s">
        <v>138</v>
      </c>
      <c r="C45" s="2" t="s">
        <v>62</v>
      </c>
      <c r="D45" s="2" t="s">
        <v>48</v>
      </c>
      <c r="E45" s="3">
        <v>176.3247028423477</v>
      </c>
      <c r="F45" s="5">
        <v>1.4360177808426427E-2</v>
      </c>
      <c r="G45" s="3">
        <v>140.87227542575459</v>
      </c>
      <c r="H45" s="3">
        <v>35.452427416593103</v>
      </c>
      <c r="I45" s="5">
        <v>8.5071054353211828E-3</v>
      </c>
      <c r="J45" s="3">
        <v>25.825082707611422</v>
      </c>
      <c r="K45" s="3">
        <v>18.993779776743526</v>
      </c>
      <c r="L45" s="5">
        <v>0.1447995605206171</v>
      </c>
      <c r="M45" s="3">
        <v>11.827519909912091</v>
      </c>
      <c r="N45" s="3">
        <v>7.1662598668314352</v>
      </c>
      <c r="O45" s="3">
        <v>35.795749077478611</v>
      </c>
      <c r="P45" s="3">
        <v>6.4491439476607875</v>
      </c>
      <c r="Q45" s="3">
        <v>4.9958909410502121</v>
      </c>
      <c r="R45" s="3">
        <v>18.172520736420871</v>
      </c>
      <c r="S45" s="3">
        <v>2.7711130716514938</v>
      </c>
      <c r="T45" s="3">
        <v>95.065989486642081</v>
      </c>
      <c r="U45" s="3">
        <v>93.710394108440966</v>
      </c>
      <c r="V45" s="3">
        <v>326.91746108808684</v>
      </c>
      <c r="W45" s="3">
        <v>29.799268692953216</v>
      </c>
      <c r="X45" s="3">
        <v>26.439561171582682</v>
      </c>
      <c r="Y45" s="3">
        <v>40.198824298914964</v>
      </c>
      <c r="Z45" s="3">
        <v>0</v>
      </c>
      <c r="AA45" s="5">
        <v>0</v>
      </c>
      <c r="AB45" s="3">
        <v>0</v>
      </c>
      <c r="AC45" s="3">
        <v>0</v>
      </c>
      <c r="AD45" s="5">
        <v>0</v>
      </c>
      <c r="AE45" s="6">
        <f t="shared" si="0"/>
        <v>0.2010633044893953</v>
      </c>
      <c r="AF45" s="6">
        <f t="shared" si="1"/>
        <v>0.14646321412321722</v>
      </c>
      <c r="AG45" s="6">
        <f t="shared" si="2"/>
        <v>0.10772046951201106</v>
      </c>
      <c r="AH45" s="6">
        <f t="shared" si="3"/>
        <v>0.62270490912998855</v>
      </c>
      <c r="AI45" s="4">
        <f t="shared" si="4"/>
        <v>6.8313029308678956</v>
      </c>
      <c r="AJ45" s="4">
        <f t="shared" si="5"/>
        <v>12.52319427885552</v>
      </c>
      <c r="AK45" s="4">
        <f t="shared" si="6"/>
        <v>5.6918913479876245</v>
      </c>
      <c r="AL45" s="7">
        <f t="shared" si="7"/>
        <v>4.5191928135188295</v>
      </c>
      <c r="AM45" s="7">
        <f t="shared" si="8"/>
        <v>2.4651837562141266</v>
      </c>
      <c r="AN45" s="7">
        <f t="shared" si="9"/>
        <v>0.9857404800021401</v>
      </c>
      <c r="AO45" s="7">
        <f t="shared" si="10"/>
        <v>2.6815086134877051</v>
      </c>
      <c r="AP45" s="7">
        <f t="shared" si="11"/>
        <v>2.6432715877892439</v>
      </c>
      <c r="AQ45" s="7" t="str">
        <f t="shared" si="12"/>
        <v/>
      </c>
      <c r="AR45" s="7">
        <f t="shared" si="13"/>
        <v>0.72844328553717841</v>
      </c>
      <c r="AS45" s="7">
        <f t="shared" si="14"/>
        <v>1.854065005176186</v>
      </c>
    </row>
    <row r="46" spans="1:45" ht="14.4" customHeight="1">
      <c r="A46" s="2" t="s">
        <v>139</v>
      </c>
      <c r="B46" s="2" t="s">
        <v>140</v>
      </c>
      <c r="C46" s="2" t="s">
        <v>62</v>
      </c>
      <c r="D46" s="2" t="s">
        <v>48</v>
      </c>
      <c r="E46" s="3">
        <v>386.87169319404671</v>
      </c>
      <c r="F46" s="5">
        <v>1.8662827301475032E-2</v>
      </c>
      <c r="G46" s="3">
        <v>316.58161159109341</v>
      </c>
      <c r="H46" s="3">
        <v>70.290081602953308</v>
      </c>
      <c r="I46" s="5">
        <v>-8.3965453597537598E-3</v>
      </c>
      <c r="J46" s="3">
        <v>54.950675831640588</v>
      </c>
      <c r="K46" s="3">
        <v>39.103932583915693</v>
      </c>
      <c r="L46" s="5">
        <v>-0.10227379985245844</v>
      </c>
      <c r="M46" s="3">
        <v>19.605594815577504</v>
      </c>
      <c r="N46" s="3">
        <v>19.498337768338189</v>
      </c>
      <c r="O46" s="3">
        <v>70.698905443658717</v>
      </c>
      <c r="P46" s="3">
        <v>6.796160051639152</v>
      </c>
      <c r="Q46" s="3">
        <v>7.7260922573429838</v>
      </c>
      <c r="R46" s="3">
        <v>44.349098501533305</v>
      </c>
      <c r="S46" s="3">
        <v>3.0894225958115498</v>
      </c>
      <c r="T46" s="3">
        <v>89.906194563121531</v>
      </c>
      <c r="U46" s="3">
        <v>92.700140132006439</v>
      </c>
      <c r="V46" s="3">
        <v>592.64059494767889</v>
      </c>
      <c r="W46" s="3">
        <v>36.316108812750976</v>
      </c>
      <c r="X46" s="3">
        <v>55.141723248719053</v>
      </c>
      <c r="Y46" s="3">
        <v>67.081306713419679</v>
      </c>
      <c r="Z46" s="3">
        <v>0</v>
      </c>
      <c r="AA46" s="5">
        <v>0</v>
      </c>
      <c r="AB46" s="3">
        <v>0</v>
      </c>
      <c r="AC46" s="3">
        <v>0</v>
      </c>
      <c r="AD46" s="5">
        <v>0</v>
      </c>
      <c r="AE46" s="6">
        <f t="shared" si="0"/>
        <v>0.18168835518213342</v>
      </c>
      <c r="AF46" s="6">
        <f t="shared" si="1"/>
        <v>0.14203850216582914</v>
      </c>
      <c r="AG46" s="6">
        <f t="shared" si="2"/>
        <v>0.10107726481891241</v>
      </c>
      <c r="AH46" s="6">
        <f t="shared" si="3"/>
        <v>0.50137143555842045</v>
      </c>
      <c r="AI46" s="4">
        <f t="shared" si="4"/>
        <v>15.846743247724895</v>
      </c>
      <c r="AJ46" s="4">
        <f t="shared" si="5"/>
        <v>36.57105831909908</v>
      </c>
      <c r="AK46" s="4">
        <f t="shared" si="6"/>
        <v>20.724315071374185</v>
      </c>
      <c r="AL46" s="7">
        <f t="shared" si="7"/>
        <v>11.83750593676627</v>
      </c>
      <c r="AM46" s="7">
        <f t="shared" si="8"/>
        <v>5.1293543554737191</v>
      </c>
      <c r="AN46" s="7">
        <f t="shared" si="9"/>
        <v>1.0310762298689367</v>
      </c>
      <c r="AO46" s="7">
        <f t="shared" si="10"/>
        <v>1.2790736973528287</v>
      </c>
      <c r="AP46" s="7">
        <f t="shared" si="11"/>
        <v>1.318822485591076</v>
      </c>
      <c r="AQ46" s="7" t="str">
        <f t="shared" si="12"/>
        <v/>
      </c>
      <c r="AR46" s="7">
        <f t="shared" si="13"/>
        <v>0.78176998203017856</v>
      </c>
      <c r="AS46" s="7">
        <f t="shared" si="14"/>
        <v>1.5318789287858878</v>
      </c>
    </row>
    <row r="47" spans="1:45" ht="14.4" customHeight="1">
      <c r="A47" s="2" t="s">
        <v>141</v>
      </c>
      <c r="B47" s="2" t="s">
        <v>142</v>
      </c>
      <c r="C47" s="2" t="s">
        <v>57</v>
      </c>
      <c r="D47" s="2" t="s">
        <v>48</v>
      </c>
      <c r="E47" s="3">
        <v>183.78526308299055</v>
      </c>
      <c r="F47" s="5">
        <v>2.6318871947575057E-2</v>
      </c>
      <c r="G47" s="3">
        <v>108.96930407107453</v>
      </c>
      <c r="H47" s="3">
        <v>74.815959011916021</v>
      </c>
      <c r="I47" s="5">
        <v>5.7249645688487449E-3</v>
      </c>
      <c r="J47" s="3">
        <v>60.425473789627794</v>
      </c>
      <c r="K47" s="3">
        <v>4.2625037246230626</v>
      </c>
      <c r="L47" s="5">
        <v>8.1039036822331489E-2</v>
      </c>
      <c r="M47" s="3">
        <v>2.0673608449755001</v>
      </c>
      <c r="N47" s="3">
        <v>2.1951428796475625</v>
      </c>
      <c r="O47" s="3">
        <v>76.912745903486794</v>
      </c>
      <c r="P47" s="3">
        <v>13.913007213173952</v>
      </c>
      <c r="Q47" s="3">
        <v>7.7368988409590811</v>
      </c>
      <c r="R47" s="3">
        <v>51.016831910330154</v>
      </c>
      <c r="S47" s="3">
        <v>3.0310306358733685</v>
      </c>
      <c r="T47" s="3">
        <v>243.82524968559358</v>
      </c>
      <c r="U47" s="3">
        <v>250.62828717029083</v>
      </c>
      <c r="V47" s="3">
        <v>556.37719421415829</v>
      </c>
      <c r="W47" s="3">
        <v>44.461949780813086</v>
      </c>
      <c r="X47" s="3">
        <v>7.7189879080922612</v>
      </c>
      <c r="Y47" s="3">
        <v>0.26322146524284912</v>
      </c>
      <c r="Z47" s="3">
        <v>14.343088450842867</v>
      </c>
      <c r="AA47" s="5">
        <v>6.7631110562727997E-2</v>
      </c>
      <c r="AB47" s="3">
        <v>0.96868802995843672</v>
      </c>
      <c r="AC47" s="3">
        <v>4.4628036398330897</v>
      </c>
      <c r="AD47" s="5">
        <v>7.144756021993881E-3</v>
      </c>
      <c r="AE47" s="6">
        <f t="shared" si="0"/>
        <v>0.40708355913244215</v>
      </c>
      <c r="AF47" s="6">
        <f t="shared" si="1"/>
        <v>0.32878301979164626</v>
      </c>
      <c r="AG47" s="6">
        <f t="shared" si="2"/>
        <v>2.3192848290008297E-2</v>
      </c>
      <c r="AH47" s="6">
        <f t="shared" si="3"/>
        <v>0.48501091812144254</v>
      </c>
      <c r="AI47" s="4">
        <f t="shared" si="4"/>
        <v>56.162970065004728</v>
      </c>
      <c r="AJ47" s="4">
        <f t="shared" si="5"/>
        <v>53.195479004378264</v>
      </c>
      <c r="AK47" s="4">
        <f t="shared" si="6"/>
        <v>-2.9674910606264646</v>
      </c>
      <c r="AL47" s="7">
        <f t="shared" si="7"/>
        <v>17.550294073174349</v>
      </c>
      <c r="AM47" s="7">
        <f t="shared" si="8"/>
        <v>18.529331046771752</v>
      </c>
      <c r="AN47" s="7">
        <f t="shared" si="9"/>
        <v>1.0279012837820103</v>
      </c>
      <c r="AO47" s="7">
        <f t="shared" si="10"/>
        <v>3.2590005248313298</v>
      </c>
      <c r="AP47" s="7">
        <f t="shared" si="11"/>
        <v>3.3499308233203693</v>
      </c>
      <c r="AQ47" s="7">
        <f t="shared" si="12"/>
        <v>0.31114663031802153</v>
      </c>
      <c r="AR47" s="7">
        <f t="shared" si="13"/>
        <v>0.80765487187036877</v>
      </c>
      <c r="AS47" s="7">
        <f t="shared" si="14"/>
        <v>3.027322130626541</v>
      </c>
    </row>
    <row r="48" spans="1:45" ht="14.4" customHeight="1">
      <c r="A48" s="2" t="s">
        <v>143</v>
      </c>
      <c r="B48" s="2" t="s">
        <v>144</v>
      </c>
      <c r="C48" s="2" t="s">
        <v>62</v>
      </c>
      <c r="D48" s="2" t="s">
        <v>48</v>
      </c>
      <c r="E48" s="3">
        <v>455.50645605024681</v>
      </c>
      <c r="F48" s="5">
        <v>3.0847050246881023E-2</v>
      </c>
      <c r="G48" s="3">
        <v>381.61245036290921</v>
      </c>
      <c r="H48" s="3">
        <v>73.894005687337597</v>
      </c>
      <c r="I48" s="5">
        <v>3.4808972082045475E-3</v>
      </c>
      <c r="J48" s="3">
        <v>52.041868794822499</v>
      </c>
      <c r="K48" s="3">
        <v>52.643139187562788</v>
      </c>
      <c r="L48" s="5">
        <v>0.13627531634311713</v>
      </c>
      <c r="M48" s="3">
        <v>26.347862200124624</v>
      </c>
      <c r="N48" s="3">
        <v>26.295276987438164</v>
      </c>
      <c r="O48" s="3">
        <v>79.300667495118049</v>
      </c>
      <c r="P48" s="3">
        <v>19.307526408057861</v>
      </c>
      <c r="Q48" s="3">
        <v>7.7165148242072865</v>
      </c>
      <c r="R48" s="3">
        <v>29.883191340785125</v>
      </c>
      <c r="S48" s="3">
        <v>3.3700810056616914</v>
      </c>
      <c r="T48" s="3">
        <v>235.6962141808026</v>
      </c>
      <c r="U48" s="3">
        <v>253.79505020966607</v>
      </c>
      <c r="V48" s="3">
        <v>986.99871627059611</v>
      </c>
      <c r="W48" s="3">
        <v>107.67871683895491</v>
      </c>
      <c r="X48" s="3">
        <v>104.61133231561236</v>
      </c>
      <c r="Y48" s="3">
        <v>92.577916423270366</v>
      </c>
      <c r="Z48" s="3">
        <v>0</v>
      </c>
      <c r="AA48" s="5">
        <v>0</v>
      </c>
      <c r="AB48" s="3">
        <v>0</v>
      </c>
      <c r="AC48" s="3">
        <v>0</v>
      </c>
      <c r="AD48" s="5">
        <v>0</v>
      </c>
      <c r="AE48" s="6">
        <f t="shared" si="0"/>
        <v>0.16222383833608359</v>
      </c>
      <c r="AF48" s="6">
        <f t="shared" si="1"/>
        <v>0.11425056243128587</v>
      </c>
      <c r="AG48" s="6">
        <f t="shared" si="2"/>
        <v>0.11557056653826162</v>
      </c>
      <c r="AH48" s="6">
        <f t="shared" si="3"/>
        <v>0.50049944981908379</v>
      </c>
      <c r="AI48" s="4">
        <f t="shared" si="4"/>
        <v>-0.60127039274028959</v>
      </c>
      <c r="AJ48" s="4">
        <f t="shared" si="5"/>
        <v>25.928764062728277</v>
      </c>
      <c r="AK48" s="4">
        <f t="shared" si="6"/>
        <v>26.530034455468567</v>
      </c>
      <c r="AL48" s="7">
        <f t="shared" si="7"/>
        <v>7.6938103325018883</v>
      </c>
      <c r="AM48" s="7">
        <f t="shared" si="8"/>
        <v>-0.17841422557207476</v>
      </c>
      <c r="AN48" s="7">
        <f t="shared" si="9"/>
        <v>1.0767888279061617</v>
      </c>
      <c r="AO48" s="7">
        <f t="shared" si="10"/>
        <v>3.1896526922371358</v>
      </c>
      <c r="AP48" s="7">
        <f t="shared" si="11"/>
        <v>3.4345823839017586</v>
      </c>
      <c r="AQ48" s="7" t="str">
        <f t="shared" si="12"/>
        <v/>
      </c>
      <c r="AR48" s="7">
        <f t="shared" si="13"/>
        <v>0.70427727270630747</v>
      </c>
      <c r="AS48" s="7">
        <f t="shared" si="14"/>
        <v>2.1668160860528407</v>
      </c>
    </row>
    <row r="49" spans="1:45" ht="14.4" customHeight="1">
      <c r="A49" s="2" t="s">
        <v>145</v>
      </c>
      <c r="B49" s="2" t="s">
        <v>146</v>
      </c>
      <c r="C49" s="2" t="s">
        <v>62</v>
      </c>
      <c r="D49" s="2" t="s">
        <v>48</v>
      </c>
      <c r="E49" s="3">
        <v>460.97287691583705</v>
      </c>
      <c r="F49" s="5">
        <v>-3.4927215485107937E-2</v>
      </c>
      <c r="G49" s="3">
        <v>406.05829919133674</v>
      </c>
      <c r="H49" s="3">
        <v>54.914577724500326</v>
      </c>
      <c r="I49" s="5">
        <v>-2.7579543167749049E-2</v>
      </c>
      <c r="J49" s="3">
        <v>19.631041621315589</v>
      </c>
      <c r="K49" s="3">
        <v>34.400210520365285</v>
      </c>
      <c r="L49" s="5">
        <v>-0.15844546794038639</v>
      </c>
      <c r="M49" s="3">
        <v>22.158810114907837</v>
      </c>
      <c r="N49" s="3">
        <v>12.241400405457448</v>
      </c>
      <c r="O49" s="3">
        <v>60.671476265433796</v>
      </c>
      <c r="P49" s="3">
        <v>14.023905819122927</v>
      </c>
      <c r="Q49" s="3">
        <v>9.5558025246534513</v>
      </c>
      <c r="R49" s="3">
        <v>24.916292811741506</v>
      </c>
      <c r="S49" s="3">
        <v>4.3721847564610963</v>
      </c>
      <c r="T49" s="3">
        <v>194.22008533620183</v>
      </c>
      <c r="U49" s="3">
        <v>199.05689296350246</v>
      </c>
      <c r="V49" s="3">
        <v>915.4889426723654</v>
      </c>
      <c r="W49" s="3">
        <v>114.22342393012734</v>
      </c>
      <c r="X49" s="3">
        <v>84.344730155771956</v>
      </c>
      <c r="Y49" s="3">
        <v>65.528608907039569</v>
      </c>
      <c r="Z49" s="3">
        <v>0</v>
      </c>
      <c r="AA49" s="5">
        <v>0</v>
      </c>
      <c r="AB49" s="3">
        <v>0</v>
      </c>
      <c r="AC49" s="3">
        <v>0</v>
      </c>
      <c r="AD49" s="5">
        <v>0</v>
      </c>
      <c r="AE49" s="6">
        <f t="shared" si="0"/>
        <v>0.11912756796432181</v>
      </c>
      <c r="AF49" s="6">
        <f t="shared" si="1"/>
        <v>4.2586109952190879E-2</v>
      </c>
      <c r="AG49" s="6">
        <f t="shared" si="2"/>
        <v>7.4625237715766873E-2</v>
      </c>
      <c r="AH49" s="6">
        <f t="shared" si="3"/>
        <v>0.64414751478888743</v>
      </c>
      <c r="AI49" s="4">
        <f t="shared" si="4"/>
        <v>-14.769168899049696</v>
      </c>
      <c r="AJ49" s="4">
        <f t="shared" si="5"/>
        <v>14.932957806749577</v>
      </c>
      <c r="AK49" s="4">
        <f t="shared" si="6"/>
        <v>29.702126705799273</v>
      </c>
      <c r="AL49" s="7">
        <f t="shared" si="7"/>
        <v>3.4154452838897207</v>
      </c>
      <c r="AM49" s="7">
        <f t="shared" si="8"/>
        <v>-3.3779837133424468</v>
      </c>
      <c r="AN49" s="7">
        <f t="shared" si="9"/>
        <v>1.0249037457631014</v>
      </c>
      <c r="AO49" s="7">
        <f t="shared" si="10"/>
        <v>3.5367673463789542</v>
      </c>
      <c r="AP49" s="7">
        <f t="shared" si="11"/>
        <v>3.6248461011964141</v>
      </c>
      <c r="AQ49" s="7" t="str">
        <f t="shared" si="12"/>
        <v/>
      </c>
      <c r="AR49" s="7">
        <f t="shared" si="13"/>
        <v>0.35748324825153183</v>
      </c>
      <c r="AS49" s="7">
        <f t="shared" si="14"/>
        <v>1.9859930779387536</v>
      </c>
    </row>
    <row r="50" spans="1:45" ht="14.4" customHeight="1">
      <c r="A50" s="2" t="s">
        <v>147</v>
      </c>
      <c r="B50" s="2" t="s">
        <v>148</v>
      </c>
      <c r="C50" s="2" t="s">
        <v>54</v>
      </c>
      <c r="D50" s="2" t="s">
        <v>48</v>
      </c>
      <c r="E50" s="3">
        <v>381.69033886875724</v>
      </c>
      <c r="F50" s="5">
        <v>-5.0837656825191979E-3</v>
      </c>
      <c r="G50" s="3">
        <v>302.37721118765836</v>
      </c>
      <c r="H50" s="3">
        <v>79.313127681098862</v>
      </c>
      <c r="I50" s="5">
        <v>-1.7951983205652E-2</v>
      </c>
      <c r="J50" s="3">
        <v>52.192539239594609</v>
      </c>
      <c r="K50" s="3">
        <v>81.303274004995032</v>
      </c>
      <c r="L50" s="5">
        <v>-0.12277917940139628</v>
      </c>
      <c r="M50" s="3">
        <v>50.700742035158797</v>
      </c>
      <c r="N50" s="3">
        <v>30.602531969836235</v>
      </c>
      <c r="O50" s="3">
        <v>80.770822339583901</v>
      </c>
      <c r="P50" s="3">
        <v>22.392907716887642</v>
      </c>
      <c r="Q50" s="3">
        <v>8.0968370396099925</v>
      </c>
      <c r="R50" s="3">
        <v>32.80282919968279</v>
      </c>
      <c r="S50" s="3">
        <v>3.2665448471394556</v>
      </c>
      <c r="T50" s="3">
        <v>196.24932152907374</v>
      </c>
      <c r="U50" s="3">
        <v>204.76628305511093</v>
      </c>
      <c r="V50" s="3">
        <v>903.11432097445663</v>
      </c>
      <c r="W50" s="3">
        <v>42.826234234184497</v>
      </c>
      <c r="X50" s="3">
        <v>53.424667210685762</v>
      </c>
      <c r="Y50" s="3">
        <v>32.71772890841175</v>
      </c>
      <c r="Z50" s="3">
        <v>0</v>
      </c>
      <c r="AA50" s="5">
        <v>0</v>
      </c>
      <c r="AB50" s="3">
        <v>0</v>
      </c>
      <c r="AC50" s="3">
        <v>0</v>
      </c>
      <c r="AD50" s="5">
        <v>0</v>
      </c>
      <c r="AE50" s="6">
        <f t="shared" si="0"/>
        <v>0.2077944333518234</v>
      </c>
      <c r="AF50" s="6">
        <f t="shared" si="1"/>
        <v>0.1367405300178185</v>
      </c>
      <c r="AG50" s="6">
        <f t="shared" si="2"/>
        <v>0.21300846714108437</v>
      </c>
      <c r="AH50" s="6">
        <f t="shared" si="3"/>
        <v>0.62360025048983747</v>
      </c>
      <c r="AI50" s="4">
        <f t="shared" si="4"/>
        <v>-29.110734765400423</v>
      </c>
      <c r="AJ50" s="4">
        <f t="shared" si="5"/>
        <v>-0.41966445207252967</v>
      </c>
      <c r="AK50" s="4">
        <f t="shared" si="6"/>
        <v>28.691070313327891</v>
      </c>
      <c r="AL50" s="7">
        <f t="shared" si="7"/>
        <v>-0.12847350081234421</v>
      </c>
      <c r="AM50" s="7">
        <f t="shared" si="8"/>
        <v>-8.9117817534000707</v>
      </c>
      <c r="AN50" s="7">
        <f t="shared" si="9"/>
        <v>1.0433986801058848</v>
      </c>
      <c r="AO50" s="7">
        <f t="shared" si="10"/>
        <v>2.4743611463432678</v>
      </c>
      <c r="AP50" s="7">
        <f t="shared" si="11"/>
        <v>2.5817451541998495</v>
      </c>
      <c r="AQ50" s="7" t="str">
        <f t="shared" si="12"/>
        <v/>
      </c>
      <c r="AR50" s="7">
        <f t="shared" si="13"/>
        <v>0.65805675259018481</v>
      </c>
      <c r="AS50" s="7">
        <f t="shared" si="14"/>
        <v>2.3660916429037231</v>
      </c>
    </row>
    <row r="51" spans="1:45" ht="14.4" customHeight="1">
      <c r="A51" s="2" t="s">
        <v>149</v>
      </c>
      <c r="B51" s="2" t="s">
        <v>150</v>
      </c>
      <c r="C51" s="2" t="s">
        <v>51</v>
      </c>
      <c r="D51" s="2" t="s">
        <v>48</v>
      </c>
      <c r="E51" s="3">
        <v>119.20686517254326</v>
      </c>
      <c r="F51" s="5">
        <v>0.11034251075264678</v>
      </c>
      <c r="G51" s="3">
        <v>80.266010271273217</v>
      </c>
      <c r="H51" s="3">
        <v>38.940854901270036</v>
      </c>
      <c r="I51" s="5">
        <v>5.4539563344135344E-3</v>
      </c>
      <c r="J51" s="3">
        <v>34.085228112265924</v>
      </c>
      <c r="K51" s="3">
        <v>10.240771871897588</v>
      </c>
      <c r="L51" s="5">
        <v>7.3637547194781383E-2</v>
      </c>
      <c r="M51" s="3">
        <v>5.430787493533006</v>
      </c>
      <c r="N51" s="3">
        <v>4.8099843783645815</v>
      </c>
      <c r="O51" s="3">
        <v>39.480662035931523</v>
      </c>
      <c r="P51" s="3">
        <v>8.6098347994961362</v>
      </c>
      <c r="Q51" s="3">
        <v>3.7798555091551282</v>
      </c>
      <c r="R51" s="3">
        <v>24.643633753864862</v>
      </c>
      <c r="S51" s="3">
        <v>1.9518366676217931</v>
      </c>
      <c r="T51" s="3">
        <v>104.25502053081411</v>
      </c>
      <c r="U51" s="3">
        <v>99.162451829657442</v>
      </c>
      <c r="V51" s="3">
        <v>134.75328815971508</v>
      </c>
      <c r="W51" s="3">
        <v>12.168689178473189</v>
      </c>
      <c r="X51" s="3">
        <v>20.964283934295214</v>
      </c>
      <c r="Y51" s="3">
        <v>5.1340013802223439</v>
      </c>
      <c r="Z51" s="3">
        <v>0</v>
      </c>
      <c r="AA51" s="5">
        <v>0</v>
      </c>
      <c r="AB51" s="3">
        <v>0</v>
      </c>
      <c r="AC51" s="3">
        <v>0</v>
      </c>
      <c r="AD51" s="5">
        <v>0</v>
      </c>
      <c r="AE51" s="6">
        <f t="shared" si="0"/>
        <v>0.32666621041419036</v>
      </c>
      <c r="AF51" s="6">
        <f t="shared" si="1"/>
        <v>0.28593343229796403</v>
      </c>
      <c r="AG51" s="6">
        <f t="shared" si="2"/>
        <v>8.5907567966616818E-2</v>
      </c>
      <c r="AH51" s="6">
        <f t="shared" si="3"/>
        <v>0.53031036736947601</v>
      </c>
      <c r="AI51" s="4">
        <f t="shared" si="4"/>
        <v>23.844456240368338</v>
      </c>
      <c r="AJ51" s="4">
        <f t="shared" si="5"/>
        <v>21.660184233747252</v>
      </c>
      <c r="AK51" s="4">
        <f t="shared" si="6"/>
        <v>-2.1842720066210859</v>
      </c>
      <c r="AL51" s="7">
        <f t="shared" si="7"/>
        <v>11.097334419964048</v>
      </c>
      <c r="AM51" s="7">
        <f t="shared" si="8"/>
        <v>12.216419865408877</v>
      </c>
      <c r="AN51" s="7">
        <f t="shared" si="9"/>
        <v>0.95115277254536168</v>
      </c>
      <c r="AO51" s="7">
        <f t="shared" si="10"/>
        <v>2.6772658380289922</v>
      </c>
      <c r="AP51" s="7">
        <f t="shared" si="11"/>
        <v>2.5464888246822572</v>
      </c>
      <c r="AQ51" s="7" t="str">
        <f t="shared" si="12"/>
        <v/>
      </c>
      <c r="AR51" s="7">
        <f t="shared" si="13"/>
        <v>0.87530764793646709</v>
      </c>
      <c r="AS51" s="7">
        <f t="shared" si="14"/>
        <v>1.1304155005223022</v>
      </c>
    </row>
    <row r="52" spans="1:45" ht="14.4" customHeight="1">
      <c r="A52" s="2" t="s">
        <v>151</v>
      </c>
      <c r="B52" s="2" t="s">
        <v>152</v>
      </c>
      <c r="C52" s="2" t="s">
        <v>57</v>
      </c>
      <c r="D52" s="2" t="s">
        <v>48</v>
      </c>
      <c r="E52" s="3">
        <v>202.14211664717538</v>
      </c>
      <c r="F52" s="5">
        <v>5.4645976323287167E-2</v>
      </c>
      <c r="G52" s="3">
        <v>132.02138181930047</v>
      </c>
      <c r="H52" s="3">
        <v>70.120734827874927</v>
      </c>
      <c r="I52" s="5">
        <v>1.3102093815152815E-2</v>
      </c>
      <c r="J52" s="3">
        <v>54.071100299033233</v>
      </c>
      <c r="K52" s="3">
        <v>3.3652189676310367</v>
      </c>
      <c r="L52" s="5">
        <v>-0.1076236443210795</v>
      </c>
      <c r="M52" s="3">
        <v>1.5400251756958339</v>
      </c>
      <c r="N52" s="3">
        <v>1.8251937919352028</v>
      </c>
      <c r="O52" s="3">
        <v>70.734482754791983</v>
      </c>
      <c r="P52" s="3">
        <v>8.5786714345076671</v>
      </c>
      <c r="Q52" s="3">
        <v>7.7987078383875676</v>
      </c>
      <c r="R52" s="3">
        <v>50.546295771157332</v>
      </c>
      <c r="S52" s="3">
        <v>3.8653079481493431</v>
      </c>
      <c r="T52" s="3">
        <v>85.676337805047126</v>
      </c>
      <c r="U52" s="3">
        <v>82.3964850990793</v>
      </c>
      <c r="V52" s="3">
        <v>688.98074492126727</v>
      </c>
      <c r="W52" s="3">
        <v>27.402567277165279</v>
      </c>
      <c r="X52" s="3">
        <v>4.6033290690003961</v>
      </c>
      <c r="Y52" s="3">
        <v>0.66172622411786264</v>
      </c>
      <c r="Z52" s="3">
        <v>16.651050274130327</v>
      </c>
      <c r="AA52" s="5">
        <v>-7.6288623613624401E-3</v>
      </c>
      <c r="AB52" s="3">
        <v>2.3782057562581271</v>
      </c>
      <c r="AC52" s="3">
        <v>7.1049755473170331</v>
      </c>
      <c r="AD52" s="5">
        <v>-4.6513961615577859E-2</v>
      </c>
      <c r="AE52" s="6">
        <f t="shared" si="0"/>
        <v>0.34688829814850342</v>
      </c>
      <c r="AF52" s="6">
        <f t="shared" si="1"/>
        <v>0.26749052199453555</v>
      </c>
      <c r="AG52" s="6">
        <f t="shared" si="2"/>
        <v>1.6647787326303631E-2</v>
      </c>
      <c r="AH52" s="6">
        <f t="shared" si="3"/>
        <v>0.45763000580611329</v>
      </c>
      <c r="AI52" s="4">
        <f t="shared" si="4"/>
        <v>50.705881331402196</v>
      </c>
      <c r="AJ52" s="4">
        <f t="shared" si="5"/>
        <v>52.817078306200912</v>
      </c>
      <c r="AK52" s="4">
        <f t="shared" si="6"/>
        <v>2.111196974798716</v>
      </c>
      <c r="AL52" s="7">
        <f t="shared" si="7"/>
        <v>13.664390784565823</v>
      </c>
      <c r="AM52" s="7">
        <f t="shared" si="8"/>
        <v>13.11819963935331</v>
      </c>
      <c r="AN52" s="7">
        <f t="shared" si="9"/>
        <v>0.96171810338776398</v>
      </c>
      <c r="AO52" s="7">
        <f t="shared" si="10"/>
        <v>1.2218402732851628</v>
      </c>
      <c r="AP52" s="7">
        <f t="shared" si="11"/>
        <v>1.1750659102665939</v>
      </c>
      <c r="AQ52" s="7">
        <f t="shared" si="12"/>
        <v>0.42669834216737546</v>
      </c>
      <c r="AR52" s="7">
        <f t="shared" si="13"/>
        <v>0.77111428497949053</v>
      </c>
      <c r="AS52" s="7">
        <f t="shared" si="14"/>
        <v>3.4083977963079999</v>
      </c>
    </row>
    <row r="53" spans="1:45" ht="14.4" customHeight="1">
      <c r="A53" s="2" t="s">
        <v>153</v>
      </c>
      <c r="B53" s="2" t="s">
        <v>154</v>
      </c>
      <c r="C53" s="2" t="s">
        <v>62</v>
      </c>
      <c r="D53" s="2" t="s">
        <v>48</v>
      </c>
      <c r="E53" s="3">
        <v>168.71144917967217</v>
      </c>
      <c r="F53" s="5">
        <v>4.0849246270662172E-2</v>
      </c>
      <c r="G53" s="3">
        <v>144.29074757021715</v>
      </c>
      <c r="H53" s="3">
        <v>24.42070160945503</v>
      </c>
      <c r="I53" s="5">
        <v>-1.9500050994804202E-2</v>
      </c>
      <c r="J53" s="3">
        <v>14.105074523532275</v>
      </c>
      <c r="K53" s="3">
        <v>19.073684933083278</v>
      </c>
      <c r="L53" s="5">
        <v>-0.14012804727332567</v>
      </c>
      <c r="M53" s="3">
        <v>10.411073272242284</v>
      </c>
      <c r="N53" s="3">
        <v>8.6626116608409944</v>
      </c>
      <c r="O53" s="3">
        <v>25.131762425711983</v>
      </c>
      <c r="P53" s="3">
        <v>4.0478187529721872</v>
      </c>
      <c r="Q53" s="3">
        <v>3.2528760776348951</v>
      </c>
      <c r="R53" s="3">
        <v>11.658559380140975</v>
      </c>
      <c r="S53" s="3">
        <v>2.9910972333063883</v>
      </c>
      <c r="T53" s="3">
        <v>57.116353434312991</v>
      </c>
      <c r="U53" s="3">
        <v>60.809535195177631</v>
      </c>
      <c r="V53" s="3">
        <v>311.12777862015508</v>
      </c>
      <c r="W53" s="3">
        <v>24.33455671625488</v>
      </c>
      <c r="X53" s="3">
        <v>25.547278111320377</v>
      </c>
      <c r="Y53" s="3">
        <v>36.239388980425403</v>
      </c>
      <c r="Z53" s="3">
        <v>0</v>
      </c>
      <c r="AA53" s="5">
        <v>0</v>
      </c>
      <c r="AB53" s="3">
        <v>0</v>
      </c>
      <c r="AC53" s="3">
        <v>0</v>
      </c>
      <c r="AD53" s="5">
        <v>0</v>
      </c>
      <c r="AE53" s="6">
        <f t="shared" si="0"/>
        <v>0.14474833645372687</v>
      </c>
      <c r="AF53" s="6">
        <f t="shared" si="1"/>
        <v>8.3604726247777247E-2</v>
      </c>
      <c r="AG53" s="6">
        <f t="shared" si="2"/>
        <v>0.11305507140046214</v>
      </c>
      <c r="AH53" s="6">
        <f t="shared" si="3"/>
        <v>0.54583439480979856</v>
      </c>
      <c r="AI53" s="4">
        <f t="shared" si="4"/>
        <v>-4.9686104095510029</v>
      </c>
      <c r="AJ53" s="4">
        <f t="shared" si="5"/>
        <v>7.4199943228626175</v>
      </c>
      <c r="AK53" s="4">
        <f t="shared" si="6"/>
        <v>12.38860473241362</v>
      </c>
      <c r="AL53" s="7">
        <f t="shared" si="7"/>
        <v>2.4806931183111298</v>
      </c>
      <c r="AM53" s="7">
        <f t="shared" si="8"/>
        <v>-1.6611330297874176</v>
      </c>
      <c r="AN53" s="7">
        <f t="shared" si="9"/>
        <v>1.0646606713979387</v>
      </c>
      <c r="AO53" s="7">
        <f t="shared" si="10"/>
        <v>2.3388498147079892</v>
      </c>
      <c r="AP53" s="7">
        <f t="shared" si="11"/>
        <v>2.4900814140259522</v>
      </c>
      <c r="AQ53" s="7" t="str">
        <f t="shared" si="12"/>
        <v/>
      </c>
      <c r="AR53" s="7">
        <f t="shared" si="13"/>
        <v>0.57758678473312886</v>
      </c>
      <c r="AS53" s="7">
        <f t="shared" si="14"/>
        <v>1.8441414624375265</v>
      </c>
    </row>
    <row r="54" spans="1:45" ht="14.4" customHeight="1">
      <c r="A54" s="2" t="s">
        <v>155</v>
      </c>
      <c r="B54" s="2" t="s">
        <v>156</v>
      </c>
      <c r="C54" s="2" t="s">
        <v>57</v>
      </c>
      <c r="D54" s="2" t="s">
        <v>48</v>
      </c>
      <c r="E54" s="3">
        <v>228.61807862911439</v>
      </c>
      <c r="F54" s="5">
        <v>5.6645258387845551E-2</v>
      </c>
      <c r="G54" s="3">
        <v>148.56767622935538</v>
      </c>
      <c r="H54" s="3">
        <v>80.050402399759008</v>
      </c>
      <c r="I54" s="5">
        <v>-6.1666963004548547E-3</v>
      </c>
      <c r="J54" s="3">
        <v>68.676138152783452</v>
      </c>
      <c r="K54" s="3">
        <v>3.1199072087454969</v>
      </c>
      <c r="L54" s="5">
        <v>-6.9555911584993718E-2</v>
      </c>
      <c r="M54" s="3">
        <v>1.8464133390241624</v>
      </c>
      <c r="N54" s="3">
        <v>1.2734938697213345</v>
      </c>
      <c r="O54" s="3">
        <v>82.590132857983363</v>
      </c>
      <c r="P54" s="3">
        <v>32.308244409097263</v>
      </c>
      <c r="Q54" s="3">
        <v>7.6107186652855061</v>
      </c>
      <c r="R54" s="3">
        <v>37.591374079508626</v>
      </c>
      <c r="S54" s="3">
        <v>6.6895827228644995</v>
      </c>
      <c r="T54" s="3">
        <v>325.40326376002599</v>
      </c>
      <c r="U54" s="3">
        <v>346.6968352401629</v>
      </c>
      <c r="V54" s="3">
        <v>685.87409577981282</v>
      </c>
      <c r="W54" s="3">
        <v>39.206312503990439</v>
      </c>
      <c r="X54" s="3">
        <v>12.256013726364236</v>
      </c>
      <c r="Y54" s="3">
        <v>1.8432116804684398</v>
      </c>
      <c r="Z54" s="3">
        <v>19.175766484272618</v>
      </c>
      <c r="AA54" s="5">
        <v>6.0314458552773405E-2</v>
      </c>
      <c r="AB54" s="3">
        <v>1.6653845132560219</v>
      </c>
      <c r="AC54" s="3">
        <v>7.6884103856241719</v>
      </c>
      <c r="AD54" s="5">
        <v>-3.2688004389682668E-2</v>
      </c>
      <c r="AE54" s="6">
        <f t="shared" si="0"/>
        <v>0.35014904717847906</v>
      </c>
      <c r="AF54" s="6">
        <f t="shared" si="1"/>
        <v>0.3003967952341875</v>
      </c>
      <c r="AG54" s="6">
        <f t="shared" si="2"/>
        <v>1.3646808806432591E-2</v>
      </c>
      <c r="AH54" s="6">
        <f t="shared" si="3"/>
        <v>0.59181674821880303</v>
      </c>
      <c r="AI54" s="4">
        <f t="shared" si="4"/>
        <v>65.556230944037949</v>
      </c>
      <c r="AJ54" s="4">
        <f t="shared" si="5"/>
        <v>40.824756444576437</v>
      </c>
      <c r="AK54" s="4">
        <f t="shared" si="6"/>
        <v>-24.731474499461513</v>
      </c>
      <c r="AL54" s="7">
        <f t="shared" si="7"/>
        <v>6.1027358709595498</v>
      </c>
      <c r="AM54" s="7">
        <f t="shared" si="8"/>
        <v>9.7997489021208448</v>
      </c>
      <c r="AN54" s="7">
        <f t="shared" si="9"/>
        <v>1.0654374858877882</v>
      </c>
      <c r="AO54" s="7">
        <f t="shared" si="10"/>
        <v>4.0649797378283461</v>
      </c>
      <c r="AP54" s="7">
        <f t="shared" si="11"/>
        <v>4.3309817920566331</v>
      </c>
      <c r="AQ54" s="7">
        <f t="shared" si="12"/>
        <v>0.40094409743307902</v>
      </c>
      <c r="AR54" s="7">
        <f t="shared" si="13"/>
        <v>0.85791121710826279</v>
      </c>
      <c r="AS54" s="7">
        <f t="shared" si="14"/>
        <v>3.0000868693000515</v>
      </c>
    </row>
    <row r="55" spans="1:45" ht="14.4" customHeight="1">
      <c r="A55" s="2" t="s">
        <v>157</v>
      </c>
      <c r="B55" s="2" t="s">
        <v>158</v>
      </c>
      <c r="C55" s="2" t="s">
        <v>47</v>
      </c>
      <c r="D55" s="2" t="s">
        <v>48</v>
      </c>
      <c r="E55" s="3">
        <v>145.70411431716167</v>
      </c>
      <c r="F55" s="5">
        <v>4.1146625293691765E-2</v>
      </c>
      <c r="G55" s="3">
        <v>119.67469334836855</v>
      </c>
      <c r="H55" s="3">
        <v>26.029420968793126</v>
      </c>
      <c r="I55" s="5">
        <v>5.2094234504093395E-3</v>
      </c>
      <c r="J55" s="3">
        <v>18.943440821143245</v>
      </c>
      <c r="K55" s="3">
        <v>7.6512486137800213</v>
      </c>
      <c r="L55" s="5">
        <v>0.11561690393636376</v>
      </c>
      <c r="M55" s="3">
        <v>4.507755935947432</v>
      </c>
      <c r="N55" s="3">
        <v>3.1434926778325893</v>
      </c>
      <c r="O55" s="3">
        <v>26.338693130275626</v>
      </c>
      <c r="P55" s="3">
        <v>5.6627752730363961</v>
      </c>
      <c r="Q55" s="3">
        <v>2.8627184072231886</v>
      </c>
      <c r="R55" s="3">
        <v>15.808144205326606</v>
      </c>
      <c r="S55" s="3">
        <v>1.1832046475655469</v>
      </c>
      <c r="T55" s="3">
        <v>95.004864933636071</v>
      </c>
      <c r="U55" s="3">
        <v>99.180733338197328</v>
      </c>
      <c r="V55" s="3">
        <v>198.32415992481145</v>
      </c>
      <c r="W55" s="3">
        <v>18.516336109481415</v>
      </c>
      <c r="X55" s="3">
        <v>18.669608169860389</v>
      </c>
      <c r="Y55" s="3">
        <v>30.064951946920345</v>
      </c>
      <c r="Z55" s="3">
        <v>0</v>
      </c>
      <c r="AA55" s="5">
        <v>0</v>
      </c>
      <c r="AB55" s="3">
        <v>0</v>
      </c>
      <c r="AC55" s="3">
        <v>0</v>
      </c>
      <c r="AD55" s="5">
        <v>0</v>
      </c>
      <c r="AE55" s="6">
        <f t="shared" si="0"/>
        <v>0.17864575129384158</v>
      </c>
      <c r="AF55" s="6">
        <f t="shared" si="1"/>
        <v>0.13001308103014908</v>
      </c>
      <c r="AG55" s="6">
        <f t="shared" si="2"/>
        <v>5.2512234466661339E-2</v>
      </c>
      <c r="AH55" s="6">
        <f t="shared" si="3"/>
        <v>0.58915298188440657</v>
      </c>
      <c r="AI55" s="4">
        <f t="shared" si="4"/>
        <v>11.292192207363223</v>
      </c>
      <c r="AJ55" s="4">
        <f t="shared" si="5"/>
        <v>13.30544351406861</v>
      </c>
      <c r="AK55" s="4">
        <f t="shared" si="6"/>
        <v>2.0132513067053868</v>
      </c>
      <c r="AL55" s="7">
        <f t="shared" si="7"/>
        <v>11.245259677981039</v>
      </c>
      <c r="AM55" s="7">
        <f t="shared" si="8"/>
        <v>9.5437355072911529</v>
      </c>
      <c r="AN55" s="7">
        <f t="shared" si="9"/>
        <v>1.0439542586316841</v>
      </c>
      <c r="AO55" s="7">
        <f t="shared" si="10"/>
        <v>3.649903124911543</v>
      </c>
      <c r="AP55" s="7">
        <f t="shared" si="11"/>
        <v>3.8103319108444968</v>
      </c>
      <c r="AQ55" s="7" t="str">
        <f t="shared" si="12"/>
        <v/>
      </c>
      <c r="AR55" s="7">
        <f t="shared" si="13"/>
        <v>0.72777035047589733</v>
      </c>
      <c r="AS55" s="7">
        <f t="shared" si="14"/>
        <v>1.361143169184015</v>
      </c>
    </row>
    <row r="56" spans="1:45" ht="14.4" customHeight="1">
      <c r="A56" s="2" t="s">
        <v>159</v>
      </c>
      <c r="B56" s="2" t="s">
        <v>160</v>
      </c>
      <c r="C56" s="2" t="s">
        <v>51</v>
      </c>
      <c r="D56" s="2" t="s">
        <v>48</v>
      </c>
      <c r="E56" s="3">
        <v>280.58290524877657</v>
      </c>
      <c r="F56" s="5">
        <v>9.4418513293918233E-2</v>
      </c>
      <c r="G56" s="3">
        <v>197.77963162658705</v>
      </c>
      <c r="H56" s="3">
        <v>82.803273622189522</v>
      </c>
      <c r="I56" s="5">
        <v>5.0349027773735067E-3</v>
      </c>
      <c r="J56" s="3">
        <v>55.145967769240769</v>
      </c>
      <c r="K56" s="3">
        <v>15.362552738681851</v>
      </c>
      <c r="L56" s="5">
        <v>-3.1998142659638448E-2</v>
      </c>
      <c r="M56" s="3">
        <v>8.5110514164345101</v>
      </c>
      <c r="N56" s="3">
        <v>6.8515013222473407</v>
      </c>
      <c r="O56" s="3">
        <v>87.276669779931524</v>
      </c>
      <c r="P56" s="3">
        <v>9.3960835771065678</v>
      </c>
      <c r="Q56" s="3">
        <v>13.549630001636945</v>
      </c>
      <c r="R56" s="3">
        <v>55.757765288835301</v>
      </c>
      <c r="S56" s="3">
        <v>4.2214441382963885</v>
      </c>
      <c r="T56" s="3">
        <v>126.79885571962924</v>
      </c>
      <c r="U56" s="3">
        <v>132.16241470218816</v>
      </c>
      <c r="V56" s="3">
        <v>354.90283565121371</v>
      </c>
      <c r="W56" s="3">
        <v>20.186040538231783</v>
      </c>
      <c r="X56" s="3">
        <v>34.415969642704979</v>
      </c>
      <c r="Y56" s="3">
        <v>10.396083143565326</v>
      </c>
      <c r="Z56" s="3">
        <v>0</v>
      </c>
      <c r="AA56" s="5">
        <v>0</v>
      </c>
      <c r="AB56" s="3">
        <v>0</v>
      </c>
      <c r="AC56" s="3">
        <v>0</v>
      </c>
      <c r="AD56" s="5">
        <v>0</v>
      </c>
      <c r="AE56" s="6">
        <f t="shared" si="0"/>
        <v>0.29511161255092383</v>
      </c>
      <c r="AF56" s="6">
        <f t="shared" si="1"/>
        <v>0.1965407255311796</v>
      </c>
      <c r="AG56" s="6">
        <f t="shared" si="2"/>
        <v>5.4752276248122698E-2</v>
      </c>
      <c r="AH56" s="6">
        <f t="shared" si="3"/>
        <v>0.55401283635656906</v>
      </c>
      <c r="AI56" s="4">
        <f t="shared" si="4"/>
        <v>39.78341503055892</v>
      </c>
      <c r="AJ56" s="4">
        <f t="shared" si="5"/>
        <v>55.819904784753504</v>
      </c>
      <c r="AK56" s="4">
        <f t="shared" si="6"/>
        <v>16.036489754194584</v>
      </c>
      <c r="AL56" s="7">
        <f t="shared" si="7"/>
        <v>13.222940528423115</v>
      </c>
      <c r="AM56" s="7">
        <f t="shared" si="8"/>
        <v>9.4241244766569299</v>
      </c>
      <c r="AN56" s="7">
        <f t="shared" si="9"/>
        <v>1.0422997427864691</v>
      </c>
      <c r="AO56" s="7">
        <f t="shared" si="10"/>
        <v>1.5313266030782851</v>
      </c>
      <c r="AP56" s="7">
        <f t="shared" si="11"/>
        <v>1.596101324510574</v>
      </c>
      <c r="AQ56" s="7" t="str">
        <f t="shared" si="12"/>
        <v/>
      </c>
      <c r="AR56" s="7">
        <f t="shared" si="13"/>
        <v>0.66598777266775622</v>
      </c>
      <c r="AS56" s="7">
        <f t="shared" si="14"/>
        <v>1.2648769009521159</v>
      </c>
    </row>
    <row r="57" spans="1:45" ht="14.4" customHeight="1">
      <c r="A57" s="2" t="s">
        <v>161</v>
      </c>
      <c r="B57" s="2" t="s">
        <v>162</v>
      </c>
      <c r="C57" s="2" t="s">
        <v>47</v>
      </c>
      <c r="D57" s="2" t="s">
        <v>48</v>
      </c>
      <c r="E57" s="3">
        <v>95.164059068123066</v>
      </c>
      <c r="F57" s="5">
        <v>-3.4972518940495273E-2</v>
      </c>
      <c r="G57" s="3">
        <v>81.829440372388291</v>
      </c>
      <c r="H57" s="3">
        <v>13.334618695734774</v>
      </c>
      <c r="I57" s="5">
        <v>-1.5146577583353416E-2</v>
      </c>
      <c r="J57" s="3">
        <v>4.9794064858501494</v>
      </c>
      <c r="K57" s="3">
        <v>7.48040209301685</v>
      </c>
      <c r="L57" s="5">
        <v>-0.10919037408736412</v>
      </c>
      <c r="M57" s="3">
        <v>3.5173773600691369</v>
      </c>
      <c r="N57" s="3">
        <v>3.9630247329477131</v>
      </c>
      <c r="O57" s="3">
        <v>14.679286733429363</v>
      </c>
      <c r="P57" s="3">
        <v>1.7686052824137444</v>
      </c>
      <c r="Q57" s="3">
        <v>1.6531800533442313</v>
      </c>
      <c r="R57" s="3">
        <v>7.5840713416698549</v>
      </c>
      <c r="S57" s="3">
        <v>1.419242489774859</v>
      </c>
      <c r="T57" s="3">
        <v>22.84651022224681</v>
      </c>
      <c r="U57" s="3">
        <v>22.703492571526279</v>
      </c>
      <c r="V57" s="3">
        <v>166.79545148473869</v>
      </c>
      <c r="W57" s="3">
        <v>10.671603606043668</v>
      </c>
      <c r="X57" s="3">
        <v>10.259513472648335</v>
      </c>
      <c r="Y57" s="3">
        <v>14.419376900168826</v>
      </c>
      <c r="Z57" s="3">
        <v>0</v>
      </c>
      <c r="AA57" s="5">
        <v>0</v>
      </c>
      <c r="AB57" s="3">
        <v>0</v>
      </c>
      <c r="AC57" s="3">
        <v>0</v>
      </c>
      <c r="AD57" s="5">
        <v>0</v>
      </c>
      <c r="AE57" s="6">
        <f t="shared" si="0"/>
        <v>0.1401224246455188</v>
      </c>
      <c r="AF57" s="6">
        <f t="shared" si="1"/>
        <v>5.2324444066489929E-2</v>
      </c>
      <c r="AG57" s="6">
        <f t="shared" si="2"/>
        <v>7.8605328169766425E-2</v>
      </c>
      <c r="AH57" s="6">
        <f t="shared" si="3"/>
        <v>0.47021233836516624</v>
      </c>
      <c r="AI57" s="4">
        <f t="shared" si="4"/>
        <v>-2.5009956071667006</v>
      </c>
      <c r="AJ57" s="4">
        <f t="shared" si="5"/>
        <v>7.74012403760225</v>
      </c>
      <c r="AK57" s="4">
        <f t="shared" si="6"/>
        <v>10.241119644768951</v>
      </c>
      <c r="AL57" s="7">
        <f t="shared" si="7"/>
        <v>5.4537008956306696</v>
      </c>
      <c r="AM57" s="7">
        <f t="shared" si="8"/>
        <v>-1.7622045740495305</v>
      </c>
      <c r="AN57" s="7">
        <f t="shared" si="9"/>
        <v>0.99374006579870278</v>
      </c>
      <c r="AO57" s="7">
        <f t="shared" si="10"/>
        <v>1.7133230985865775</v>
      </c>
      <c r="AP57" s="7">
        <f t="shared" si="11"/>
        <v>1.7025978087238629</v>
      </c>
      <c r="AQ57" s="7" t="str">
        <f t="shared" si="12"/>
        <v/>
      </c>
      <c r="AR57" s="7">
        <f t="shared" si="13"/>
        <v>0.37341948798602453</v>
      </c>
      <c r="AS57" s="7">
        <f t="shared" si="14"/>
        <v>1.7527147656169058</v>
      </c>
    </row>
    <row r="58" spans="1:45" ht="14.4" customHeight="1">
      <c r="A58" s="2" t="s">
        <v>163</v>
      </c>
      <c r="B58" s="2" t="s">
        <v>164</v>
      </c>
      <c r="C58" s="2" t="s">
        <v>57</v>
      </c>
      <c r="D58" s="2" t="s">
        <v>48</v>
      </c>
      <c r="E58" s="3">
        <v>208.88816841717093</v>
      </c>
      <c r="F58" s="5">
        <v>2.6600070208674883E-2</v>
      </c>
      <c r="G58" s="3">
        <v>139.13692273247267</v>
      </c>
      <c r="H58" s="3">
        <v>69.751245684698276</v>
      </c>
      <c r="I58" s="5">
        <v>-1.3473445060487477E-2</v>
      </c>
      <c r="J58" s="3">
        <v>57.713548700044456</v>
      </c>
      <c r="K58" s="3">
        <v>3.930281349196278</v>
      </c>
      <c r="L58" s="5">
        <v>-9.7817199242957426E-2</v>
      </c>
      <c r="M58" s="3">
        <v>2.5348477292062057</v>
      </c>
      <c r="N58" s="3">
        <v>1.3954336199900723</v>
      </c>
      <c r="O58" s="3">
        <v>71.768392809921011</v>
      </c>
      <c r="P58" s="3">
        <v>10.126189427497691</v>
      </c>
      <c r="Q58" s="3">
        <v>12.403028651506327</v>
      </c>
      <c r="R58" s="3">
        <v>43.00231611409631</v>
      </c>
      <c r="S58" s="3">
        <v>6.1026320692658862</v>
      </c>
      <c r="T58" s="3">
        <v>216.19811467488364</v>
      </c>
      <c r="U58" s="3">
        <v>214.25260302344844</v>
      </c>
      <c r="V58" s="3">
        <v>1277.2168350528225</v>
      </c>
      <c r="W58" s="3">
        <v>107.23777395657362</v>
      </c>
      <c r="X58" s="3">
        <v>11.812461974436006</v>
      </c>
      <c r="Y58" s="3">
        <v>1.1263457562831998</v>
      </c>
      <c r="Z58" s="3">
        <v>42.196465947232298</v>
      </c>
      <c r="AA58" s="5">
        <v>-3.7703390597853124E-2</v>
      </c>
      <c r="AB58" s="3">
        <v>3.4814419890549568</v>
      </c>
      <c r="AC58" s="3">
        <v>18.367842259468567</v>
      </c>
      <c r="AD58" s="5">
        <v>3.7406889059005299E-2</v>
      </c>
      <c r="AE58" s="6">
        <f t="shared" si="0"/>
        <v>0.33391668955322512</v>
      </c>
      <c r="AF58" s="6">
        <f t="shared" si="1"/>
        <v>0.27628921799335532</v>
      </c>
      <c r="AG58" s="6">
        <f t="shared" si="2"/>
        <v>1.8815241566708107E-2</v>
      </c>
      <c r="AH58" s="6">
        <f t="shared" si="3"/>
        <v>0.64495324990526925</v>
      </c>
      <c r="AI58" s="4">
        <f t="shared" si="4"/>
        <v>53.783267350848178</v>
      </c>
      <c r="AJ58" s="4">
        <f t="shared" si="5"/>
        <v>46.704327001710787</v>
      </c>
      <c r="AK58" s="4">
        <f t="shared" si="6"/>
        <v>-7.0789403491373903</v>
      </c>
      <c r="AL58" s="7">
        <f t="shared" si="7"/>
        <v>7.6531448187616311</v>
      </c>
      <c r="AM58" s="7">
        <f t="shared" si="8"/>
        <v>8.8131263265422479</v>
      </c>
      <c r="AN58" s="7">
        <f t="shared" si="9"/>
        <v>0.9910012552405425</v>
      </c>
      <c r="AO58" s="7">
        <f t="shared" si="10"/>
        <v>3.0995591914183152</v>
      </c>
      <c r="AP58" s="7">
        <f t="shared" si="11"/>
        <v>3.0716670493879112</v>
      </c>
      <c r="AQ58" s="7">
        <f t="shared" si="12"/>
        <v>0.43529337936589285</v>
      </c>
      <c r="AR58" s="7">
        <f t="shared" si="13"/>
        <v>0.82741961284722121</v>
      </c>
      <c r="AS58" s="7">
        <f t="shared" si="14"/>
        <v>6.1143570013122543</v>
      </c>
    </row>
    <row r="59" spans="1:45" ht="14.4" customHeight="1">
      <c r="A59" s="2" t="s">
        <v>165</v>
      </c>
      <c r="B59" s="2" t="s">
        <v>166</v>
      </c>
      <c r="C59" s="2" t="s">
        <v>62</v>
      </c>
      <c r="D59" s="2" t="s">
        <v>48</v>
      </c>
      <c r="E59" s="3">
        <v>125.54328282740889</v>
      </c>
      <c r="F59" s="5">
        <v>6.3442774318635986E-2</v>
      </c>
      <c r="G59" s="3">
        <v>107.67825362953624</v>
      </c>
      <c r="H59" s="3">
        <v>17.865029197872641</v>
      </c>
      <c r="I59" s="5">
        <v>7.5749170991720738E-4</v>
      </c>
      <c r="J59" s="3">
        <v>8.6018838471428296</v>
      </c>
      <c r="K59" s="3">
        <v>17.403185444222196</v>
      </c>
      <c r="L59" s="5">
        <v>-3.8774530007289601E-2</v>
      </c>
      <c r="M59" s="3">
        <v>7.8578346600972688</v>
      </c>
      <c r="N59" s="3">
        <v>9.5453507841249277</v>
      </c>
      <c r="O59" s="3">
        <v>18.317052407915064</v>
      </c>
      <c r="P59" s="3">
        <v>3.601758704789594</v>
      </c>
      <c r="Q59" s="3">
        <v>2.260432094241394</v>
      </c>
      <c r="R59" s="3">
        <v>6.7024007985157885</v>
      </c>
      <c r="S59" s="3">
        <v>1.4263155217096595</v>
      </c>
      <c r="T59" s="3">
        <v>39.244100538753607</v>
      </c>
      <c r="U59" s="3">
        <v>37.31981084003332</v>
      </c>
      <c r="V59" s="3">
        <v>171.43949278515205</v>
      </c>
      <c r="W59" s="3">
        <v>19.808559775955434</v>
      </c>
      <c r="X59" s="3">
        <v>27.600281421241355</v>
      </c>
      <c r="Y59" s="3">
        <v>26.029269672718893</v>
      </c>
      <c r="Z59" s="3">
        <v>0</v>
      </c>
      <c r="AA59" s="5">
        <v>0</v>
      </c>
      <c r="AB59" s="3">
        <v>0</v>
      </c>
      <c r="AC59" s="3">
        <v>0</v>
      </c>
      <c r="AD59" s="5">
        <v>0</v>
      </c>
      <c r="AE59" s="6">
        <f t="shared" si="0"/>
        <v>0.14230175279415513</v>
      </c>
      <c r="AF59" s="6">
        <f t="shared" si="1"/>
        <v>6.8517276698653026E-2</v>
      </c>
      <c r="AG59" s="6">
        <f t="shared" si="2"/>
        <v>0.13862299162709718</v>
      </c>
      <c r="AH59" s="6">
        <f t="shared" si="3"/>
        <v>0.4515170332053231</v>
      </c>
      <c r="AI59" s="4">
        <f t="shared" si="4"/>
        <v>-8.801301597079366</v>
      </c>
      <c r="AJ59" s="4">
        <f t="shared" si="5"/>
        <v>4.597026948786807</v>
      </c>
      <c r="AK59" s="4">
        <f t="shared" si="6"/>
        <v>13.398328545866173</v>
      </c>
      <c r="AL59" s="7">
        <f t="shared" si="7"/>
        <v>3.223008428932022</v>
      </c>
      <c r="AM59" s="7">
        <f t="shared" si="8"/>
        <v>-6.1706554146796684</v>
      </c>
      <c r="AN59" s="7">
        <f t="shared" si="9"/>
        <v>0.95096614083892561</v>
      </c>
      <c r="AO59" s="7">
        <f t="shared" si="10"/>
        <v>2.1966994906130228</v>
      </c>
      <c r="AP59" s="7">
        <f t="shared" si="11"/>
        <v>2.0889868371710998</v>
      </c>
      <c r="AQ59" s="7" t="str">
        <f t="shared" si="12"/>
        <v/>
      </c>
      <c r="AR59" s="7">
        <f t="shared" si="13"/>
        <v>0.48149285130567476</v>
      </c>
      <c r="AS59" s="7">
        <f t="shared" si="14"/>
        <v>1.3655807696285842</v>
      </c>
    </row>
    <row r="60" spans="1:45" ht="14.4" customHeight="1">
      <c r="A60" s="2" t="s">
        <v>167</v>
      </c>
      <c r="B60" s="2" t="s">
        <v>168</v>
      </c>
      <c r="C60" s="2" t="s">
        <v>54</v>
      </c>
      <c r="D60" s="2" t="s">
        <v>48</v>
      </c>
      <c r="E60" s="3">
        <v>269.39970334529573</v>
      </c>
      <c r="F60" s="5">
        <v>-5.8519126227959302E-2</v>
      </c>
      <c r="G60" s="3">
        <v>210.53659005375044</v>
      </c>
      <c r="H60" s="3">
        <v>58.863113291545297</v>
      </c>
      <c r="I60" s="5">
        <v>-2.7002924839101106E-2</v>
      </c>
      <c r="J60" s="3">
        <v>38.071927956190834</v>
      </c>
      <c r="K60" s="3">
        <v>76.046692772407184</v>
      </c>
      <c r="L60" s="5">
        <v>8.6772552043019063E-2</v>
      </c>
      <c r="M60" s="3">
        <v>43.590864614024419</v>
      </c>
      <c r="N60" s="3">
        <v>32.455828158382765</v>
      </c>
      <c r="O60" s="3">
        <v>60.752854786312376</v>
      </c>
      <c r="P60" s="3">
        <v>15.933793127991459</v>
      </c>
      <c r="Q60" s="3">
        <v>10.257375041627199</v>
      </c>
      <c r="R60" s="3">
        <v>11.930235670111323</v>
      </c>
      <c r="S60" s="3">
        <v>2.7661922382903388</v>
      </c>
      <c r="T60" s="3">
        <v>199.85710745433695</v>
      </c>
      <c r="U60" s="3">
        <v>205.30359137989058</v>
      </c>
      <c r="V60" s="3">
        <v>739.53588168678687</v>
      </c>
      <c r="W60" s="3">
        <v>63.020119937987644</v>
      </c>
      <c r="X60" s="3">
        <v>32.86083292066364</v>
      </c>
      <c r="Y60" s="3">
        <v>20.184257612981273</v>
      </c>
      <c r="Z60" s="3">
        <v>0</v>
      </c>
      <c r="AA60" s="5">
        <v>0</v>
      </c>
      <c r="AB60" s="3">
        <v>0</v>
      </c>
      <c r="AC60" s="3">
        <v>0</v>
      </c>
      <c r="AD60" s="5">
        <v>0</v>
      </c>
      <c r="AE60" s="6">
        <f t="shared" si="0"/>
        <v>0.21849732037788885</v>
      </c>
      <c r="AF60" s="6">
        <f t="shared" si="1"/>
        <v>0.14132134328074289</v>
      </c>
      <c r="AG60" s="6">
        <f t="shared" si="2"/>
        <v>0.28228202120525875</v>
      </c>
      <c r="AH60" s="6">
        <f t="shared" si="3"/>
        <v>0.57321183900111627</v>
      </c>
      <c r="AI60" s="4">
        <f t="shared" si="4"/>
        <v>-37.97476481621635</v>
      </c>
      <c r="AJ60" s="4">
        <f t="shared" si="5"/>
        <v>-9.0291779973306987</v>
      </c>
      <c r="AK60" s="4">
        <f t="shared" si="6"/>
        <v>28.945586818885651</v>
      </c>
      <c r="AL60" s="7">
        <f t="shared" si="7"/>
        <v>-3.2641180436943293</v>
      </c>
      <c r="AM60" s="7">
        <f t="shared" si="8"/>
        <v>-13.72817271719585</v>
      </c>
      <c r="AN60" s="7">
        <f t="shared" si="9"/>
        <v>1.0272518900875118</v>
      </c>
      <c r="AO60" s="7">
        <f t="shared" si="10"/>
        <v>3.3952860506113103</v>
      </c>
      <c r="AP60" s="7">
        <f t="shared" si="11"/>
        <v>3.4878140128782316</v>
      </c>
      <c r="AQ60" s="7" t="str">
        <f t="shared" si="12"/>
        <v/>
      </c>
      <c r="AR60" s="7">
        <f t="shared" si="13"/>
        <v>0.64678753513466014</v>
      </c>
      <c r="AS60" s="7">
        <f t="shared" si="14"/>
        <v>2.7451250781033969</v>
      </c>
    </row>
    <row r="61" spans="1:45" ht="14.4" customHeight="1">
      <c r="A61" s="2" t="s">
        <v>169</v>
      </c>
      <c r="B61" s="2" t="s">
        <v>170</v>
      </c>
      <c r="C61" s="2" t="s">
        <v>62</v>
      </c>
      <c r="D61" s="2" t="s">
        <v>48</v>
      </c>
      <c r="E61" s="3">
        <v>267.88998560799405</v>
      </c>
      <c r="F61" s="5">
        <v>4.0413027453376965E-2</v>
      </c>
      <c r="G61" s="3">
        <v>232.87789135487114</v>
      </c>
      <c r="H61" s="3">
        <v>35.012094253122903</v>
      </c>
      <c r="I61" s="5">
        <v>2.6526252173813547E-3</v>
      </c>
      <c r="J61" s="3">
        <v>26.319845135097321</v>
      </c>
      <c r="K61" s="3">
        <v>20.978959251239733</v>
      </c>
      <c r="L61" s="5">
        <v>-6.8279106164329056E-2</v>
      </c>
      <c r="M61" s="3">
        <v>14.555336243671775</v>
      </c>
      <c r="N61" s="3">
        <v>6.4236230075679579</v>
      </c>
      <c r="O61" s="3">
        <v>35.329546660860224</v>
      </c>
      <c r="P61" s="3">
        <v>2.7263877801724177</v>
      </c>
      <c r="Q61" s="3">
        <v>4.7718280794149033</v>
      </c>
      <c r="R61" s="3">
        <v>21.176496367599697</v>
      </c>
      <c r="S61" s="3">
        <v>3.3756909855301975</v>
      </c>
      <c r="T61" s="3">
        <v>42.918293226190002</v>
      </c>
      <c r="U61" s="3">
        <v>41.619062624551297</v>
      </c>
      <c r="V61" s="3">
        <v>365.57921042215088</v>
      </c>
      <c r="W61" s="3">
        <v>41.22640892565002</v>
      </c>
      <c r="X61" s="3">
        <v>48.825189503130382</v>
      </c>
      <c r="Y61" s="3">
        <v>28.665413221691395</v>
      </c>
      <c r="Z61" s="3">
        <v>0</v>
      </c>
      <c r="AA61" s="5">
        <v>0</v>
      </c>
      <c r="AB61" s="3">
        <v>0</v>
      </c>
      <c r="AC61" s="3">
        <v>0</v>
      </c>
      <c r="AD61" s="5">
        <v>0</v>
      </c>
      <c r="AE61" s="6">
        <f t="shared" si="0"/>
        <v>0.13069579354995536</v>
      </c>
      <c r="AF61" s="6">
        <f t="shared" si="1"/>
        <v>9.8248708608359103E-2</v>
      </c>
      <c r="AG61" s="6">
        <f t="shared" si="2"/>
        <v>7.8311845825914675E-2</v>
      </c>
      <c r="AH61" s="6">
        <f t="shared" si="3"/>
        <v>0.69380640237487667</v>
      </c>
      <c r="AI61" s="4">
        <f t="shared" si="4"/>
        <v>5.3408858838575881</v>
      </c>
      <c r="AJ61" s="4">
        <f t="shared" si="5"/>
        <v>13.27599455760113</v>
      </c>
      <c r="AK61" s="4">
        <f t="shared" si="6"/>
        <v>7.9351086737435423</v>
      </c>
      <c r="AL61" s="7">
        <f t="shared" si="7"/>
        <v>3.9328228248700192</v>
      </c>
      <c r="AM61" s="7">
        <f t="shared" si="8"/>
        <v>1.5821607803413116</v>
      </c>
      <c r="AN61" s="7">
        <f t="shared" si="9"/>
        <v>0.96972781292137045</v>
      </c>
      <c r="AO61" s="7">
        <f t="shared" si="10"/>
        <v>1.2258133694005438</v>
      </c>
      <c r="AP61" s="7">
        <f t="shared" si="11"/>
        <v>1.1887053177585654</v>
      </c>
      <c r="AQ61" s="7" t="str">
        <f t="shared" si="12"/>
        <v/>
      </c>
      <c r="AR61" s="7">
        <f t="shared" si="13"/>
        <v>0.75173581291126912</v>
      </c>
      <c r="AS61" s="7">
        <f t="shared" si="14"/>
        <v>1.3646617270609973</v>
      </c>
    </row>
    <row r="62" spans="1:45" ht="14.4" customHeight="1">
      <c r="A62" s="2" t="s">
        <v>171</v>
      </c>
      <c r="B62" s="2" t="s">
        <v>172</v>
      </c>
      <c r="C62" s="2" t="s">
        <v>57</v>
      </c>
      <c r="D62" s="2" t="s">
        <v>48</v>
      </c>
      <c r="E62" s="3">
        <v>316.06590909296483</v>
      </c>
      <c r="F62" s="5">
        <v>7.7245272107449012E-2</v>
      </c>
      <c r="G62" s="3">
        <v>226.79330102879564</v>
      </c>
      <c r="H62" s="3">
        <v>89.272608064169191</v>
      </c>
      <c r="I62" s="5">
        <v>-7.4507492638079542E-3</v>
      </c>
      <c r="J62" s="3">
        <v>64.590655221622626</v>
      </c>
      <c r="K62" s="3">
        <v>3.6355240744088917</v>
      </c>
      <c r="L62" s="5">
        <v>-3.0382383272197902E-2</v>
      </c>
      <c r="M62" s="3">
        <v>1.5691571486163367</v>
      </c>
      <c r="N62" s="3">
        <v>2.066366925792555</v>
      </c>
      <c r="O62" s="3">
        <v>94.850131250832888</v>
      </c>
      <c r="P62" s="3">
        <v>22.619569951785298</v>
      </c>
      <c r="Q62" s="3">
        <v>12.278234050226287</v>
      </c>
      <c r="R62" s="3">
        <v>48.556905005630739</v>
      </c>
      <c r="S62" s="3">
        <v>9.5169477187169278</v>
      </c>
      <c r="T62" s="3">
        <v>303.74655274129981</v>
      </c>
      <c r="U62" s="3">
        <v>292.53141334953091</v>
      </c>
      <c r="V62" s="3">
        <v>1762.4638865382117</v>
      </c>
      <c r="W62" s="3">
        <v>149.90385813441432</v>
      </c>
      <c r="X62" s="3">
        <v>16.563596525174621</v>
      </c>
      <c r="Y62" s="3">
        <v>2.0546138550638346</v>
      </c>
      <c r="Z62" s="3">
        <v>56.873740485246699</v>
      </c>
      <c r="AA62" s="5">
        <v>3.646463586468069E-2</v>
      </c>
      <c r="AB62" s="3">
        <v>4.8632834397485825</v>
      </c>
      <c r="AC62" s="3">
        <v>23.186877428617759</v>
      </c>
      <c r="AD62" s="5">
        <v>3.2896731736375528E-2</v>
      </c>
      <c r="AE62" s="6">
        <f t="shared" si="0"/>
        <v>0.28244934203869276</v>
      </c>
      <c r="AF62" s="6">
        <f t="shared" si="1"/>
        <v>0.20435818404769654</v>
      </c>
      <c r="AG62" s="6">
        <f t="shared" si="2"/>
        <v>1.1502423924307417E-2</v>
      </c>
      <c r="AH62" s="6">
        <f t="shared" si="3"/>
        <v>0.43161786760316517</v>
      </c>
      <c r="AI62" s="4">
        <f t="shared" si="4"/>
        <v>60.955131147213734</v>
      </c>
      <c r="AJ62" s="4">
        <f t="shared" si="5"/>
        <v>58.383170100204964</v>
      </c>
      <c r="AK62" s="4">
        <f t="shared" si="6"/>
        <v>-2.5719610470087702</v>
      </c>
      <c r="AL62" s="7">
        <f t="shared" si="7"/>
        <v>6.134652813672929</v>
      </c>
      <c r="AM62" s="7">
        <f t="shared" si="8"/>
        <v>6.4049034363542443</v>
      </c>
      <c r="AN62" s="7">
        <f t="shared" si="9"/>
        <v>0.96307731136188135</v>
      </c>
      <c r="AO62" s="7">
        <f t="shared" si="10"/>
        <v>3.4024608368444511</v>
      </c>
      <c r="AP62" s="7">
        <f t="shared" si="11"/>
        <v>3.2768328347622511</v>
      </c>
      <c r="AQ62" s="7">
        <f t="shared" si="12"/>
        <v>0.40769038981412764</v>
      </c>
      <c r="AR62" s="7">
        <f t="shared" si="13"/>
        <v>0.72352154397903146</v>
      </c>
      <c r="AS62" s="7">
        <f t="shared" si="14"/>
        <v>5.5762543059328049</v>
      </c>
    </row>
    <row r="63" spans="1:45" ht="14.4" customHeight="1">
      <c r="A63" s="2" t="s">
        <v>173</v>
      </c>
      <c r="B63" s="2" t="s">
        <v>174</v>
      </c>
      <c r="C63" s="2" t="s">
        <v>51</v>
      </c>
      <c r="D63" s="2" t="s">
        <v>48</v>
      </c>
      <c r="E63" s="3">
        <v>345.23454287665481</v>
      </c>
      <c r="F63" s="5">
        <v>-1.8409749344162563E-2</v>
      </c>
      <c r="G63" s="3">
        <v>249.53415136579346</v>
      </c>
      <c r="H63" s="3">
        <v>95.700391510861351</v>
      </c>
      <c r="I63" s="5">
        <v>4.4296895460026464E-3</v>
      </c>
      <c r="J63" s="3">
        <v>80.269501025818585</v>
      </c>
      <c r="K63" s="3">
        <v>14.225876143964094</v>
      </c>
      <c r="L63" s="5">
        <v>-1.3415416723378315E-2</v>
      </c>
      <c r="M63" s="3">
        <v>5.1651956063975817</v>
      </c>
      <c r="N63" s="3">
        <v>9.0606805375665118</v>
      </c>
      <c r="O63" s="3">
        <v>98.737926003880602</v>
      </c>
      <c r="P63" s="3">
        <v>21.510689883041934</v>
      </c>
      <c r="Q63" s="3">
        <v>14.222580537066955</v>
      </c>
      <c r="R63" s="3">
        <v>55.208743951520752</v>
      </c>
      <c r="S63" s="3">
        <v>15.910214665854541</v>
      </c>
      <c r="T63" s="3">
        <v>367.64887656505584</v>
      </c>
      <c r="U63" s="3">
        <v>374.74639390129971</v>
      </c>
      <c r="V63" s="3">
        <v>576.6216606558188</v>
      </c>
      <c r="W63" s="3">
        <v>47.10676389702504</v>
      </c>
      <c r="X63" s="3">
        <v>83.024650820121664</v>
      </c>
      <c r="Y63" s="3">
        <v>12.378906580115267</v>
      </c>
      <c r="Z63" s="3">
        <v>0</v>
      </c>
      <c r="AA63" s="5">
        <v>0</v>
      </c>
      <c r="AB63" s="3">
        <v>0</v>
      </c>
      <c r="AC63" s="3">
        <v>0</v>
      </c>
      <c r="AD63" s="5">
        <v>0</v>
      </c>
      <c r="AE63" s="6">
        <f t="shared" si="0"/>
        <v>0.27720398634922555</v>
      </c>
      <c r="AF63" s="6">
        <f t="shared" si="1"/>
        <v>0.2325071539973253</v>
      </c>
      <c r="AG63" s="6">
        <f t="shared" si="2"/>
        <v>4.120641006959349E-2</v>
      </c>
      <c r="AH63" s="6">
        <f t="shared" si="3"/>
        <v>0.36308453371352639</v>
      </c>
      <c r="AI63" s="4">
        <f t="shared" si="4"/>
        <v>66.043624881854498</v>
      </c>
      <c r="AJ63" s="4">
        <f t="shared" si="5"/>
        <v>57.83945997737414</v>
      </c>
      <c r="AK63" s="4">
        <f t="shared" si="6"/>
        <v>-8.2041649044803577</v>
      </c>
      <c r="AL63" s="7">
        <f t="shared" si="7"/>
        <v>3.6353664103291701</v>
      </c>
      <c r="AM63" s="7">
        <f t="shared" si="8"/>
        <v>4.1510203519499331</v>
      </c>
      <c r="AN63" s="7">
        <f t="shared" si="9"/>
        <v>1.0193051517049527</v>
      </c>
      <c r="AO63" s="7">
        <f t="shared" si="10"/>
        <v>3.841665334496883</v>
      </c>
      <c r="AP63" s="7">
        <f t="shared" si="11"/>
        <v>3.9158292665790038</v>
      </c>
      <c r="AQ63" s="7" t="str">
        <f t="shared" si="12"/>
        <v/>
      </c>
      <c r="AR63" s="7">
        <f t="shared" si="13"/>
        <v>0.83875833482571005</v>
      </c>
      <c r="AS63" s="7">
        <f t="shared" si="14"/>
        <v>1.6702316513612423</v>
      </c>
    </row>
    <row r="64" spans="1:45" ht="14.4" customHeight="1">
      <c r="A64" s="2" t="s">
        <v>175</v>
      </c>
      <c r="B64" s="2" t="s">
        <v>176</v>
      </c>
      <c r="C64" s="2" t="s">
        <v>62</v>
      </c>
      <c r="D64" s="2" t="s">
        <v>48</v>
      </c>
      <c r="E64" s="3">
        <v>132.30587219564194</v>
      </c>
      <c r="F64" s="5">
        <v>-3.1815972521888225E-2</v>
      </c>
      <c r="G64" s="3">
        <v>116.48282712494807</v>
      </c>
      <c r="H64" s="3">
        <v>15.823045070693873</v>
      </c>
      <c r="I64" s="5">
        <v>4.7415457195202487E-3</v>
      </c>
      <c r="J64" s="3">
        <v>9.9588639433640562</v>
      </c>
      <c r="K64" s="3">
        <v>17.939625639288057</v>
      </c>
      <c r="L64" s="5">
        <v>-5.5256741174371724E-2</v>
      </c>
      <c r="M64" s="3">
        <v>12.317909240465934</v>
      </c>
      <c r="N64" s="3">
        <v>5.621716398822123</v>
      </c>
      <c r="O64" s="3">
        <v>16.304177965174951</v>
      </c>
      <c r="P64" s="3">
        <v>2.1535485848253417</v>
      </c>
      <c r="Q64" s="3">
        <v>2.0796480233831143</v>
      </c>
      <c r="R64" s="3">
        <v>5.6591651350264343</v>
      </c>
      <c r="S64" s="3">
        <v>1.4198677894114853</v>
      </c>
      <c r="T64" s="3">
        <v>23.164892972549605</v>
      </c>
      <c r="U64" s="3">
        <v>22.491364908879856</v>
      </c>
      <c r="V64" s="3">
        <v>267.53560172141545</v>
      </c>
      <c r="W64" s="3">
        <v>10.024176673772038</v>
      </c>
      <c r="X64" s="3">
        <v>21.653634813664628</v>
      </c>
      <c r="Y64" s="3">
        <v>15.550128895232104</v>
      </c>
      <c r="Z64" s="3">
        <v>0</v>
      </c>
      <c r="AA64" s="5">
        <v>0</v>
      </c>
      <c r="AB64" s="3">
        <v>0</v>
      </c>
      <c r="AC64" s="3">
        <v>0</v>
      </c>
      <c r="AD64" s="5">
        <v>0</v>
      </c>
      <c r="AE64" s="6">
        <f t="shared" si="0"/>
        <v>0.11959442773103969</v>
      </c>
      <c r="AF64" s="6">
        <f t="shared" si="1"/>
        <v>7.5271518777623045E-2</v>
      </c>
      <c r="AG64" s="6">
        <f t="shared" si="2"/>
        <v>0.13559205907928684</v>
      </c>
      <c r="AH64" s="6">
        <f t="shared" si="3"/>
        <v>0.68663134271261062</v>
      </c>
      <c r="AI64" s="4">
        <f t="shared" si="4"/>
        <v>-7.9807616959240004</v>
      </c>
      <c r="AJ64" s="4">
        <f t="shared" si="5"/>
        <v>-0.24692788349943795</v>
      </c>
      <c r="AK64" s="4">
        <f t="shared" si="6"/>
        <v>7.733833812424562</v>
      </c>
      <c r="AL64" s="7">
        <f t="shared" si="7"/>
        <v>-0.17390906768987696</v>
      </c>
      <c r="AM64" s="7">
        <f t="shared" si="8"/>
        <v>-5.6207780438711907</v>
      </c>
      <c r="AN64" s="7">
        <f t="shared" si="9"/>
        <v>0.97092462009352343</v>
      </c>
      <c r="AO64" s="7">
        <f t="shared" si="10"/>
        <v>1.4639971553549886</v>
      </c>
      <c r="AP64" s="7">
        <f t="shared" si="11"/>
        <v>1.4214308818810413</v>
      </c>
      <c r="AQ64" s="7" t="str">
        <f t="shared" si="12"/>
        <v/>
      </c>
      <c r="AR64" s="7">
        <f t="shared" si="13"/>
        <v>0.62938984872191484</v>
      </c>
      <c r="AS64" s="7">
        <f t="shared" si="14"/>
        <v>2.0220992256927799</v>
      </c>
    </row>
    <row r="65" spans="1:45" ht="14.4" customHeight="1">
      <c r="A65" s="2" t="s">
        <v>177</v>
      </c>
      <c r="B65" s="2" t="s">
        <v>178</v>
      </c>
      <c r="C65" s="2" t="s">
        <v>62</v>
      </c>
      <c r="D65" s="2" t="s">
        <v>48</v>
      </c>
      <c r="E65" s="3">
        <v>220.0785120929352</v>
      </c>
      <c r="F65" s="5">
        <v>-6.516133908651206E-2</v>
      </c>
      <c r="G65" s="3">
        <v>188.20328262399957</v>
      </c>
      <c r="H65" s="3">
        <v>31.875229468935636</v>
      </c>
      <c r="I65" s="5">
        <v>-2.3486951726679445E-2</v>
      </c>
      <c r="J65" s="3">
        <v>19.990482040628894</v>
      </c>
      <c r="K65" s="3">
        <v>24.877197356012108</v>
      </c>
      <c r="L65" s="5">
        <v>-9.6359529076927034E-2</v>
      </c>
      <c r="M65" s="3">
        <v>12.66849147444921</v>
      </c>
      <c r="N65" s="3">
        <v>12.208705881562897</v>
      </c>
      <c r="O65" s="3">
        <v>33.436482745910546</v>
      </c>
      <c r="P65" s="3">
        <v>9.5353638572125785</v>
      </c>
      <c r="Q65" s="3">
        <v>3.9997271947778619</v>
      </c>
      <c r="R65" s="3">
        <v>12.09559216340093</v>
      </c>
      <c r="S65" s="3">
        <v>2.3393287154856788</v>
      </c>
      <c r="T65" s="3">
        <v>133.92320425508723</v>
      </c>
      <c r="U65" s="3">
        <v>134.49172150791651</v>
      </c>
      <c r="V65" s="3">
        <v>417.11317303428473</v>
      </c>
      <c r="W65" s="3">
        <v>35.228798122817381</v>
      </c>
      <c r="X65" s="3">
        <v>47.371226418952581</v>
      </c>
      <c r="Y65" s="3">
        <v>31.961797902109549</v>
      </c>
      <c r="Z65" s="3">
        <v>0</v>
      </c>
      <c r="AA65" s="5">
        <v>0</v>
      </c>
      <c r="AB65" s="3">
        <v>0</v>
      </c>
      <c r="AC65" s="3">
        <v>0</v>
      </c>
      <c r="AD65" s="5">
        <v>0</v>
      </c>
      <c r="AE65" s="6">
        <f t="shared" si="0"/>
        <v>0.14483571869785861</v>
      </c>
      <c r="AF65" s="6">
        <f t="shared" si="1"/>
        <v>9.0833411451760784E-2</v>
      </c>
      <c r="AG65" s="6">
        <f t="shared" si="2"/>
        <v>0.11303782963375776</v>
      </c>
      <c r="AH65" s="6">
        <f t="shared" si="3"/>
        <v>0.50924110514352605</v>
      </c>
      <c r="AI65" s="4">
        <f t="shared" si="4"/>
        <v>-4.8867153153832135</v>
      </c>
      <c r="AJ65" s="4">
        <f t="shared" si="5"/>
        <v>7.2329002194708938</v>
      </c>
      <c r="AK65" s="4">
        <f t="shared" si="6"/>
        <v>12.119615534854107</v>
      </c>
      <c r="AL65" s="7">
        <f t="shared" si="7"/>
        <v>3.0918699760282462</v>
      </c>
      <c r="AM65" s="7">
        <f t="shared" si="8"/>
        <v>-2.0889391401193738</v>
      </c>
      <c r="AN65" s="7">
        <f t="shared" si="9"/>
        <v>1.0042450989430212</v>
      </c>
      <c r="AO65" s="7">
        <f t="shared" si="10"/>
        <v>4.2014820437795937</v>
      </c>
      <c r="AP65" s="7">
        <f t="shared" si="11"/>
        <v>4.2193177507627651</v>
      </c>
      <c r="AQ65" s="7" t="str">
        <f t="shared" si="12"/>
        <v/>
      </c>
      <c r="AR65" s="7">
        <f t="shared" si="13"/>
        <v>0.6271478628918058</v>
      </c>
      <c r="AS65" s="7">
        <f t="shared" si="14"/>
        <v>1.8952925893017003</v>
      </c>
    </row>
    <row r="66" spans="1:45" ht="14.4" customHeight="1">
      <c r="A66" s="2" t="s">
        <v>179</v>
      </c>
      <c r="B66" s="2" t="s">
        <v>180</v>
      </c>
      <c r="C66" s="2" t="s">
        <v>54</v>
      </c>
      <c r="D66" s="2" t="s">
        <v>48</v>
      </c>
      <c r="E66" s="3">
        <v>272.13386302927938</v>
      </c>
      <c r="F66" s="5">
        <v>-7.8797806924151684E-2</v>
      </c>
      <c r="G66" s="3">
        <v>201.54848283870132</v>
      </c>
      <c r="H66" s="3">
        <v>70.585380190578064</v>
      </c>
      <c r="I66" s="5">
        <v>-2.2526508754822816E-2</v>
      </c>
      <c r="J66" s="3">
        <v>47.825086689469295</v>
      </c>
      <c r="K66" s="3">
        <v>58.29416732742888</v>
      </c>
      <c r="L66" s="5">
        <v>-4.9652322567293419E-2</v>
      </c>
      <c r="M66" s="3">
        <v>39.779249221759521</v>
      </c>
      <c r="N66" s="3">
        <v>18.514918105669359</v>
      </c>
      <c r="O66" s="3">
        <v>72.071047621711685</v>
      </c>
      <c r="P66" s="3">
        <v>15.125434563288037</v>
      </c>
      <c r="Q66" s="3">
        <v>11.89980088038245</v>
      </c>
      <c r="R66" s="3">
        <v>27.595462383066426</v>
      </c>
      <c r="S66" s="3">
        <v>3.4035143057467701</v>
      </c>
      <c r="T66" s="3">
        <v>144.16418340116005</v>
      </c>
      <c r="U66" s="3">
        <v>153.63932083541403</v>
      </c>
      <c r="V66" s="3">
        <v>605.19222008782742</v>
      </c>
      <c r="W66" s="3">
        <v>32.676210458938307</v>
      </c>
      <c r="X66" s="3">
        <v>48.743598683413737</v>
      </c>
      <c r="Y66" s="3">
        <v>20.425374958018619</v>
      </c>
      <c r="Z66" s="3">
        <v>0</v>
      </c>
      <c r="AA66" s="5">
        <v>0</v>
      </c>
      <c r="AB66" s="3">
        <v>0</v>
      </c>
      <c r="AC66" s="3">
        <v>0</v>
      </c>
      <c r="AD66" s="5">
        <v>0</v>
      </c>
      <c r="AE66" s="6">
        <f t="shared" ref="AE66:AE129" si="15">IF(E66=0,"",H66/E66)</f>
        <v>0.25937742331972724</v>
      </c>
      <c r="AF66" s="6">
        <f t="shared" ref="AF66:AF129" si="16">IF(E66=0,"",J66/E66)</f>
        <v>0.17574103478744102</v>
      </c>
      <c r="AG66" s="6">
        <f t="shared" ref="AG66:AG129" si="17">IF(E66=0,"",K66/E66)</f>
        <v>0.21421136891426446</v>
      </c>
      <c r="AH66" s="6">
        <f t="shared" ref="AH66:AH129" si="18">IF(K66=0,"",M66/K66)</f>
        <v>0.68238815383237117</v>
      </c>
      <c r="AI66" s="4">
        <f t="shared" ref="AI66:AI129" si="19">J66-K66</f>
        <v>-10.469080637959586</v>
      </c>
      <c r="AJ66" s="4">
        <f t="shared" ref="AJ66:AJ129" si="20">O66-P66-M66-Q66</f>
        <v>5.2665629562816747</v>
      </c>
      <c r="AK66" s="4">
        <f t="shared" ref="AK66:AK129" si="21">AJ66-AI66</f>
        <v>15.73564359424126</v>
      </c>
      <c r="AL66" s="7">
        <f t="shared" ref="AL66:AL129" si="22">IF(S66=0,"",AJ66/S66)</f>
        <v>1.5473896928798512</v>
      </c>
      <c r="AM66" s="7">
        <f t="shared" ref="AM66:AM129" si="23">IF(S66=0,"",AI66/S66)</f>
        <v>-3.0759619903118196</v>
      </c>
      <c r="AN66" s="7">
        <f t="shared" ref="AN66:AN129" si="24">IF(T66=0,"",U66/T66)</f>
        <v>1.0657246287580868</v>
      </c>
      <c r="AO66" s="7">
        <f t="shared" ref="AO66:AO129" si="25">IF(H66=0,"",T66/H66)</f>
        <v>2.0424085414277258</v>
      </c>
      <c r="AP66" s="7">
        <f t="shared" ref="AP66:AP129" si="26">IF(H66=0,"",U66/H66)</f>
        <v>2.1766450845854086</v>
      </c>
      <c r="AQ66" s="7" t="str">
        <f t="shared" ref="AQ66:AQ129" si="27">IF(Z66=0,"",AC66/Z66)</f>
        <v/>
      </c>
      <c r="AR66" s="7">
        <f t="shared" ref="AR66:AR129" si="28">IF(H66=0,"",J66/H66)</f>
        <v>0.67754946648078151</v>
      </c>
      <c r="AS66" s="7">
        <f t="shared" ref="AS66:AS129" si="29">IF(E66=0,"",V66/E66)</f>
        <v>2.2238769308276556</v>
      </c>
    </row>
    <row r="67" spans="1:45" ht="14.4" customHeight="1">
      <c r="A67" s="2" t="s">
        <v>181</v>
      </c>
      <c r="B67" s="2" t="s">
        <v>182</v>
      </c>
      <c r="C67" s="2" t="s">
        <v>51</v>
      </c>
      <c r="D67" s="2" t="s">
        <v>48</v>
      </c>
      <c r="E67" s="3">
        <v>94.185440609434352</v>
      </c>
      <c r="F67" s="5">
        <v>5.3435928804909424E-2</v>
      </c>
      <c r="G67" s="3">
        <v>77.668383994089723</v>
      </c>
      <c r="H67" s="3">
        <v>16.517056615344629</v>
      </c>
      <c r="I67" s="5">
        <v>-2.6035016904361219E-2</v>
      </c>
      <c r="J67" s="3">
        <v>7.2661529523926456</v>
      </c>
      <c r="K67" s="3">
        <v>3.5506833239344937</v>
      </c>
      <c r="L67" s="5">
        <v>-0.10067113580587359</v>
      </c>
      <c r="M67" s="3">
        <v>1.9491554062401253</v>
      </c>
      <c r="N67" s="3">
        <v>1.6015279176943684</v>
      </c>
      <c r="O67" s="3">
        <v>18.038441129796936</v>
      </c>
      <c r="P67" s="3">
        <v>6.590433890966449</v>
      </c>
      <c r="Q67" s="3">
        <v>1.6279019831761989</v>
      </c>
      <c r="R67" s="3">
        <v>7.2480955178457185</v>
      </c>
      <c r="S67" s="3">
        <v>1.1297447564000951</v>
      </c>
      <c r="T67" s="3">
        <v>77.576067027068248</v>
      </c>
      <c r="U67" s="3">
        <v>73.69251730533874</v>
      </c>
      <c r="V67" s="3">
        <v>114.2967827743452</v>
      </c>
      <c r="W67" s="3">
        <v>12.871388055455839</v>
      </c>
      <c r="X67" s="3">
        <v>23.539958928582582</v>
      </c>
      <c r="Y67" s="3">
        <v>3.4864336459276757</v>
      </c>
      <c r="Z67" s="3">
        <v>0</v>
      </c>
      <c r="AA67" s="5">
        <v>0</v>
      </c>
      <c r="AB67" s="3">
        <v>0</v>
      </c>
      <c r="AC67" s="3">
        <v>0</v>
      </c>
      <c r="AD67" s="5">
        <v>0</v>
      </c>
      <c r="AE67" s="6">
        <f t="shared" si="15"/>
        <v>0.17536740825832214</v>
      </c>
      <c r="AF67" s="6">
        <f t="shared" si="16"/>
        <v>7.7147305415533732E-2</v>
      </c>
      <c r="AG67" s="6">
        <f t="shared" si="17"/>
        <v>3.769885558701553E-2</v>
      </c>
      <c r="AH67" s="6">
        <f t="shared" si="18"/>
        <v>0.54895219551156038</v>
      </c>
      <c r="AI67" s="4">
        <f t="shared" si="19"/>
        <v>3.7154696284581519</v>
      </c>
      <c r="AJ67" s="4">
        <f t="shared" si="20"/>
        <v>7.8709498494141643</v>
      </c>
      <c r="AK67" s="4">
        <f t="shared" si="21"/>
        <v>4.1554802209560124</v>
      </c>
      <c r="AL67" s="7">
        <f t="shared" si="22"/>
        <v>6.9670160492665261</v>
      </c>
      <c r="AM67" s="7">
        <f t="shared" si="23"/>
        <v>3.2887690847067153</v>
      </c>
      <c r="AN67" s="7">
        <f t="shared" si="24"/>
        <v>0.9499388165634326</v>
      </c>
      <c r="AO67" s="7">
        <f t="shared" si="25"/>
        <v>4.6967246546214989</v>
      </c>
      <c r="AP67" s="7">
        <f t="shared" si="26"/>
        <v>4.4616010601354441</v>
      </c>
      <c r="AQ67" s="7" t="str">
        <f t="shared" si="27"/>
        <v/>
      </c>
      <c r="AR67" s="7">
        <f t="shared" si="28"/>
        <v>0.43991814774324045</v>
      </c>
      <c r="AS67" s="7">
        <f t="shared" si="29"/>
        <v>1.2135292040338594</v>
      </c>
    </row>
    <row r="68" spans="1:45" ht="14.4" customHeight="1">
      <c r="A68" s="2" t="s">
        <v>183</v>
      </c>
      <c r="B68" s="2" t="s">
        <v>184</v>
      </c>
      <c r="C68" s="2" t="s">
        <v>51</v>
      </c>
      <c r="D68" s="2" t="s">
        <v>48</v>
      </c>
      <c r="E68" s="3">
        <v>225.6233025817738</v>
      </c>
      <c r="F68" s="5">
        <v>-1.7082810589596556E-3</v>
      </c>
      <c r="G68" s="3">
        <v>189.82398333310306</v>
      </c>
      <c r="H68" s="3">
        <v>35.799319248670749</v>
      </c>
      <c r="I68" s="5">
        <v>-2.9910723924084809E-2</v>
      </c>
      <c r="J68" s="3">
        <v>24.261481191846883</v>
      </c>
      <c r="K68" s="3">
        <v>17.532497702558558</v>
      </c>
      <c r="L68" s="5">
        <v>7.0471869900892839E-2</v>
      </c>
      <c r="M68" s="3">
        <v>10.253282278549017</v>
      </c>
      <c r="N68" s="3">
        <v>7.279215424009541</v>
      </c>
      <c r="O68" s="3">
        <v>37.732283968657519</v>
      </c>
      <c r="P68" s="3">
        <v>7.9225025415517329</v>
      </c>
      <c r="Q68" s="3">
        <v>6.2242594701554674</v>
      </c>
      <c r="R68" s="3">
        <v>16.044418954296187</v>
      </c>
      <c r="S68" s="3">
        <v>4.9138196312375984</v>
      </c>
      <c r="T68" s="3">
        <v>79.022024098174697</v>
      </c>
      <c r="U68" s="3">
        <v>82.908807705023875</v>
      </c>
      <c r="V68" s="3">
        <v>252.71937039876039</v>
      </c>
      <c r="W68" s="3">
        <v>21.647383181960393</v>
      </c>
      <c r="X68" s="3">
        <v>42.832920554198466</v>
      </c>
      <c r="Y68" s="3">
        <v>5.5606508953356018E-2</v>
      </c>
      <c r="Z68" s="3">
        <v>0</v>
      </c>
      <c r="AA68" s="5">
        <v>0</v>
      </c>
      <c r="AB68" s="3">
        <v>0</v>
      </c>
      <c r="AC68" s="3">
        <v>0</v>
      </c>
      <c r="AD68" s="5">
        <v>0</v>
      </c>
      <c r="AE68" s="6">
        <f t="shared" si="15"/>
        <v>0.1586685366228775</v>
      </c>
      <c r="AF68" s="6">
        <f t="shared" si="16"/>
        <v>0.10753091952039692</v>
      </c>
      <c r="AG68" s="6">
        <f t="shared" si="17"/>
        <v>7.7706945612163292E-2</v>
      </c>
      <c r="AH68" s="6">
        <f t="shared" si="18"/>
        <v>0.58481583471433918</v>
      </c>
      <c r="AI68" s="4">
        <f t="shared" si="19"/>
        <v>6.7289834892883249</v>
      </c>
      <c r="AJ68" s="4">
        <f t="shared" si="20"/>
        <v>13.332239678401301</v>
      </c>
      <c r="AK68" s="4">
        <f t="shared" si="21"/>
        <v>6.603256189112976</v>
      </c>
      <c r="AL68" s="7">
        <f t="shared" si="22"/>
        <v>2.7132130763707809</v>
      </c>
      <c r="AM68" s="7">
        <f t="shared" si="23"/>
        <v>1.3693997733477161</v>
      </c>
      <c r="AN68" s="7">
        <f t="shared" si="24"/>
        <v>1.0491860800986361</v>
      </c>
      <c r="AO68" s="7">
        <f t="shared" si="25"/>
        <v>2.2073610827420644</v>
      </c>
      <c r="AP68" s="7">
        <f t="shared" si="26"/>
        <v>2.3159325217644282</v>
      </c>
      <c r="AQ68" s="7" t="str">
        <f t="shared" si="27"/>
        <v/>
      </c>
      <c r="AR68" s="7">
        <f t="shared" si="28"/>
        <v>0.67770789224568084</v>
      </c>
      <c r="AS68" s="7">
        <f t="shared" si="29"/>
        <v>1.1200942788574155</v>
      </c>
    </row>
    <row r="69" spans="1:45" ht="14.4" customHeight="1">
      <c r="A69" s="2" t="s">
        <v>185</v>
      </c>
      <c r="B69" s="2" t="s">
        <v>186</v>
      </c>
      <c r="C69" s="2" t="s">
        <v>62</v>
      </c>
      <c r="D69" s="2" t="s">
        <v>48</v>
      </c>
      <c r="E69" s="3">
        <v>237.39836003711554</v>
      </c>
      <c r="F69" s="5">
        <v>-1.5785761689086554E-2</v>
      </c>
      <c r="G69" s="3">
        <v>178.33411376455297</v>
      </c>
      <c r="H69" s="3">
        <v>59.064246272562563</v>
      </c>
      <c r="I69" s="5">
        <v>5.4895955896674398E-3</v>
      </c>
      <c r="J69" s="3">
        <v>34.391793244640688</v>
      </c>
      <c r="K69" s="3">
        <v>18.998750635353876</v>
      </c>
      <c r="L69" s="5">
        <v>3.5665635954319708E-2</v>
      </c>
      <c r="M69" s="3">
        <v>8.8373602548627161</v>
      </c>
      <c r="N69" s="3">
        <v>10.161390380491159</v>
      </c>
      <c r="O69" s="3">
        <v>61.896708365698075</v>
      </c>
      <c r="P69" s="3">
        <v>4.2837879114787176</v>
      </c>
      <c r="Q69" s="3">
        <v>11.060214500642971</v>
      </c>
      <c r="R69" s="3">
        <v>38.424866516635454</v>
      </c>
      <c r="S69" s="3">
        <v>9.332647993150724</v>
      </c>
      <c r="T69" s="3">
        <v>74.369367833248333</v>
      </c>
      <c r="U69" s="3">
        <v>73.970780655483495</v>
      </c>
      <c r="V69" s="3">
        <v>374.33965786295505</v>
      </c>
      <c r="W69" s="3">
        <v>23.663787527449852</v>
      </c>
      <c r="X69" s="3">
        <v>43.429535733841448</v>
      </c>
      <c r="Y69" s="3">
        <v>38.641961157395791</v>
      </c>
      <c r="Z69" s="3">
        <v>0</v>
      </c>
      <c r="AA69" s="5">
        <v>0</v>
      </c>
      <c r="AB69" s="3">
        <v>0</v>
      </c>
      <c r="AC69" s="3">
        <v>0</v>
      </c>
      <c r="AD69" s="5">
        <v>0</v>
      </c>
      <c r="AE69" s="6">
        <f t="shared" si="15"/>
        <v>0.24879803829869881</v>
      </c>
      <c r="AF69" s="6">
        <f t="shared" si="16"/>
        <v>0.14486954854811876</v>
      </c>
      <c r="AG69" s="6">
        <f t="shared" si="17"/>
        <v>8.0028988542227314E-2</v>
      </c>
      <c r="AH69" s="6">
        <f t="shared" si="18"/>
        <v>0.46515481067569203</v>
      </c>
      <c r="AI69" s="4">
        <f t="shared" si="19"/>
        <v>15.393042609286812</v>
      </c>
      <c r="AJ69" s="4">
        <f t="shared" si="20"/>
        <v>37.715345698713669</v>
      </c>
      <c r="AK69" s="4">
        <f t="shared" si="21"/>
        <v>22.322303089426857</v>
      </c>
      <c r="AL69" s="7">
        <f t="shared" si="22"/>
        <v>4.0412266407554585</v>
      </c>
      <c r="AM69" s="7">
        <f t="shared" si="23"/>
        <v>1.649375677790895</v>
      </c>
      <c r="AN69" s="7">
        <f t="shared" si="24"/>
        <v>0.99464043880729824</v>
      </c>
      <c r="AO69" s="7">
        <f t="shared" si="25"/>
        <v>1.2591266718288006</v>
      </c>
      <c r="AP69" s="7">
        <f t="shared" si="26"/>
        <v>1.2523783053817712</v>
      </c>
      <c r="AQ69" s="7" t="str">
        <f t="shared" si="27"/>
        <v/>
      </c>
      <c r="AR69" s="7">
        <f t="shared" si="28"/>
        <v>0.58227769615366942</v>
      </c>
      <c r="AS69" s="7">
        <f t="shared" si="29"/>
        <v>1.5768418021271491</v>
      </c>
    </row>
    <row r="70" spans="1:45" ht="14.4" customHeight="1">
      <c r="A70" s="2" t="s">
        <v>187</v>
      </c>
      <c r="B70" s="2" t="s">
        <v>188</v>
      </c>
      <c r="C70" s="2" t="s">
        <v>57</v>
      </c>
      <c r="D70" s="2" t="s">
        <v>48</v>
      </c>
      <c r="E70" s="3">
        <v>223.62188598322078</v>
      </c>
      <c r="F70" s="5">
        <v>-3.9121448940733453E-2</v>
      </c>
      <c r="G70" s="3">
        <v>168.70914233546702</v>
      </c>
      <c r="H70" s="3">
        <v>54.912743647753757</v>
      </c>
      <c r="I70" s="5">
        <v>-1.6890975473008552E-2</v>
      </c>
      <c r="J70" s="3">
        <v>39.33984381329293</v>
      </c>
      <c r="K70" s="3">
        <v>7.6885091594072321</v>
      </c>
      <c r="L70" s="5">
        <v>-0.13193611787771894</v>
      </c>
      <c r="M70" s="3">
        <v>3.3671550923371516</v>
      </c>
      <c r="N70" s="3">
        <v>4.3213540670700805</v>
      </c>
      <c r="O70" s="3">
        <v>56.709318765699678</v>
      </c>
      <c r="P70" s="3">
        <v>23.977933363142483</v>
      </c>
      <c r="Q70" s="3">
        <v>5.582196495556313</v>
      </c>
      <c r="R70" s="3">
        <v>20.693386493572262</v>
      </c>
      <c r="S70" s="3">
        <v>9.3749070680805673</v>
      </c>
      <c r="T70" s="3">
        <v>220.20248349364789</v>
      </c>
      <c r="U70" s="3">
        <v>228.51717112670852</v>
      </c>
      <c r="V70" s="3">
        <v>1068.183509745307</v>
      </c>
      <c r="W70" s="3">
        <v>98.267628287882815</v>
      </c>
      <c r="X70" s="3">
        <v>11.948863406568845</v>
      </c>
      <c r="Y70" s="3">
        <v>1.8124123883733871</v>
      </c>
      <c r="Z70" s="3">
        <v>51.995604019353465</v>
      </c>
      <c r="AA70" s="5">
        <v>0.10697101462897229</v>
      </c>
      <c r="AB70" s="3">
        <v>2.370854257289519</v>
      </c>
      <c r="AC70" s="3">
        <v>19.321026935913906</v>
      </c>
      <c r="AD70" s="5">
        <v>-8.548812778221232E-2</v>
      </c>
      <c r="AE70" s="6">
        <f t="shared" si="15"/>
        <v>0.24556068564717354</v>
      </c>
      <c r="AF70" s="6">
        <f t="shared" si="16"/>
        <v>0.17592125940769837</v>
      </c>
      <c r="AG70" s="6">
        <f t="shared" si="17"/>
        <v>3.4381738288282442E-2</v>
      </c>
      <c r="AH70" s="6">
        <f t="shared" si="18"/>
        <v>0.43794642401086142</v>
      </c>
      <c r="AI70" s="4">
        <f t="shared" si="19"/>
        <v>31.651334653885698</v>
      </c>
      <c r="AJ70" s="4">
        <f t="shared" si="20"/>
        <v>23.78203381466373</v>
      </c>
      <c r="AK70" s="4">
        <f t="shared" si="21"/>
        <v>-7.8693008392219674</v>
      </c>
      <c r="AL70" s="7">
        <f t="shared" si="22"/>
        <v>2.5367754199544188</v>
      </c>
      <c r="AM70" s="7">
        <f t="shared" si="23"/>
        <v>3.376175830227834</v>
      </c>
      <c r="AN70" s="7">
        <f t="shared" si="24"/>
        <v>1.0377592818261765</v>
      </c>
      <c r="AO70" s="7">
        <f t="shared" si="25"/>
        <v>4.0100433681873664</v>
      </c>
      <c r="AP70" s="7">
        <f t="shared" si="26"/>
        <v>4.1614597258619437</v>
      </c>
      <c r="AQ70" s="7">
        <f t="shared" si="27"/>
        <v>0.37158962378285593</v>
      </c>
      <c r="AR70" s="7">
        <f t="shared" si="28"/>
        <v>0.71640645139941306</v>
      </c>
      <c r="AS70" s="7">
        <f t="shared" si="29"/>
        <v>4.776739562179781</v>
      </c>
    </row>
    <row r="71" spans="1:45" ht="14.4" customHeight="1">
      <c r="A71" s="2" t="s">
        <v>189</v>
      </c>
      <c r="B71" s="2" t="s">
        <v>190</v>
      </c>
      <c r="C71" s="2" t="s">
        <v>47</v>
      </c>
      <c r="D71" s="2" t="s">
        <v>48</v>
      </c>
      <c r="E71" s="3">
        <v>272.52035251533141</v>
      </c>
      <c r="F71" s="5">
        <v>1.5196145985640831E-2</v>
      </c>
      <c r="G71" s="3">
        <v>239.14249835970327</v>
      </c>
      <c r="H71" s="3">
        <v>33.37785415562815</v>
      </c>
      <c r="I71" s="5">
        <v>6.3145035302027697E-3</v>
      </c>
      <c r="J71" s="3">
        <v>19.610125168575696</v>
      </c>
      <c r="K71" s="3">
        <v>21.716781889191516</v>
      </c>
      <c r="L71" s="5">
        <v>-5.56769649663265E-2</v>
      </c>
      <c r="M71" s="3">
        <v>13.092673521827372</v>
      </c>
      <c r="N71" s="3">
        <v>8.6241083673641441</v>
      </c>
      <c r="O71" s="3">
        <v>35.431899853006847</v>
      </c>
      <c r="P71" s="3">
        <v>4.8512498262193287</v>
      </c>
      <c r="Q71" s="3">
        <v>4.8861541931000048</v>
      </c>
      <c r="R71" s="3">
        <v>18.015171094067135</v>
      </c>
      <c r="S71" s="3">
        <v>3.7167166916801571</v>
      </c>
      <c r="T71" s="3">
        <v>51.544104643557397</v>
      </c>
      <c r="U71" s="3">
        <v>53.989036716954999</v>
      </c>
      <c r="V71" s="3">
        <v>450.91491971143557</v>
      </c>
      <c r="W71" s="3">
        <v>14.149525494029206</v>
      </c>
      <c r="X71" s="3">
        <v>37.645790516515447</v>
      </c>
      <c r="Y71" s="3">
        <v>36.471662311708911</v>
      </c>
      <c r="Z71" s="3">
        <v>0</v>
      </c>
      <c r="AA71" s="5">
        <v>0</v>
      </c>
      <c r="AB71" s="3">
        <v>0</v>
      </c>
      <c r="AC71" s="3">
        <v>0</v>
      </c>
      <c r="AD71" s="5">
        <v>0</v>
      </c>
      <c r="AE71" s="6">
        <f t="shared" si="15"/>
        <v>0.12247839050388129</v>
      </c>
      <c r="AF71" s="6">
        <f t="shared" si="16"/>
        <v>7.1958387649129693E-2</v>
      </c>
      <c r="AG71" s="6">
        <f t="shared" si="17"/>
        <v>7.9688660640381992E-2</v>
      </c>
      <c r="AH71" s="6">
        <f t="shared" si="18"/>
        <v>0.60288276544065766</v>
      </c>
      <c r="AI71" s="4">
        <f t="shared" si="19"/>
        <v>-2.1066567206158204</v>
      </c>
      <c r="AJ71" s="4">
        <f t="shared" si="20"/>
        <v>12.60182231186014</v>
      </c>
      <c r="AK71" s="4">
        <f t="shared" si="21"/>
        <v>14.70847903247596</v>
      </c>
      <c r="AL71" s="7">
        <f t="shared" si="22"/>
        <v>3.390579201279782</v>
      </c>
      <c r="AM71" s="7">
        <f t="shared" si="23"/>
        <v>-0.56680583842496146</v>
      </c>
      <c r="AN71" s="7">
        <f t="shared" si="24"/>
        <v>1.0474337868570038</v>
      </c>
      <c r="AO71" s="7">
        <f t="shared" si="25"/>
        <v>1.544260586771905</v>
      </c>
      <c r="AP71" s="7">
        <f t="shared" si="26"/>
        <v>1.6175107142965153</v>
      </c>
      <c r="AQ71" s="7" t="str">
        <f t="shared" si="27"/>
        <v/>
      </c>
      <c r="AR71" s="7">
        <f t="shared" si="28"/>
        <v>0.58751905012051386</v>
      </c>
      <c r="AS71" s="7">
        <f t="shared" si="29"/>
        <v>1.6546100705857119</v>
      </c>
    </row>
    <row r="72" spans="1:45" ht="14.4" customHeight="1">
      <c r="A72" s="2" t="s">
        <v>191</v>
      </c>
      <c r="B72" s="2" t="s">
        <v>192</v>
      </c>
      <c r="C72" s="2" t="s">
        <v>47</v>
      </c>
      <c r="D72" s="2" t="s">
        <v>48</v>
      </c>
      <c r="E72" s="3">
        <v>191.18356320790963</v>
      </c>
      <c r="F72" s="5">
        <v>-6.3819350305749839E-2</v>
      </c>
      <c r="G72" s="3">
        <v>175.2775862106474</v>
      </c>
      <c r="H72" s="3">
        <v>15.905976997262218</v>
      </c>
      <c r="I72" s="5">
        <v>-2.82275533654157E-2</v>
      </c>
      <c r="J72" s="3">
        <v>1.5726114467936361</v>
      </c>
      <c r="K72" s="3">
        <v>15.154868478481644</v>
      </c>
      <c r="L72" s="5">
        <v>0.10790752705273898</v>
      </c>
      <c r="M72" s="3">
        <v>7.3964503309906728</v>
      </c>
      <c r="N72" s="3">
        <v>7.7584181474909713</v>
      </c>
      <c r="O72" s="3">
        <v>17.151360294852594</v>
      </c>
      <c r="P72" s="3">
        <v>6.3386004040407862</v>
      </c>
      <c r="Q72" s="3">
        <v>1.9437171480966204</v>
      </c>
      <c r="R72" s="3">
        <v>4.8333846496223245</v>
      </c>
      <c r="S72" s="3">
        <v>0.94345653864945078</v>
      </c>
      <c r="T72" s="3">
        <v>70.344501001932315</v>
      </c>
      <c r="U72" s="3">
        <v>69.933536683311729</v>
      </c>
      <c r="V72" s="3">
        <v>338.01844661175443</v>
      </c>
      <c r="W72" s="3">
        <v>35.670848852299557</v>
      </c>
      <c r="X72" s="3">
        <v>26.258742079153198</v>
      </c>
      <c r="Y72" s="3">
        <v>17.239252429513297</v>
      </c>
      <c r="Z72" s="3">
        <v>0</v>
      </c>
      <c r="AA72" s="5">
        <v>0</v>
      </c>
      <c r="AB72" s="3">
        <v>0</v>
      </c>
      <c r="AC72" s="3">
        <v>0</v>
      </c>
      <c r="AD72" s="5">
        <v>0</v>
      </c>
      <c r="AE72" s="6">
        <f t="shared" si="15"/>
        <v>8.3197408450666213E-2</v>
      </c>
      <c r="AF72" s="6">
        <f t="shared" si="16"/>
        <v>8.2256623969469683E-3</v>
      </c>
      <c r="AG72" s="6">
        <f t="shared" si="17"/>
        <v>7.9268678876964552E-2</v>
      </c>
      <c r="AH72" s="6">
        <f t="shared" si="18"/>
        <v>0.4880577051191749</v>
      </c>
      <c r="AI72" s="4">
        <f t="shared" si="19"/>
        <v>-13.582257031688009</v>
      </c>
      <c r="AJ72" s="4">
        <f t="shared" si="20"/>
        <v>1.4725924117245148</v>
      </c>
      <c r="AK72" s="4">
        <f t="shared" si="21"/>
        <v>15.054849443412524</v>
      </c>
      <c r="AL72" s="7">
        <f t="shared" si="22"/>
        <v>1.5608481698929313</v>
      </c>
      <c r="AM72" s="7">
        <f t="shared" si="23"/>
        <v>-14.396272085973226</v>
      </c>
      <c r="AN72" s="7">
        <f t="shared" si="24"/>
        <v>0.99415783305351335</v>
      </c>
      <c r="AO72" s="7">
        <f t="shared" si="25"/>
        <v>4.4225199756066669</v>
      </c>
      <c r="AP72" s="7">
        <f t="shared" si="26"/>
        <v>4.3966828755850011</v>
      </c>
      <c r="AQ72" s="7" t="str">
        <f t="shared" si="27"/>
        <v/>
      </c>
      <c r="AR72" s="7">
        <f t="shared" si="28"/>
        <v>9.8869214199437006E-2</v>
      </c>
      <c r="AS72" s="7">
        <f t="shared" si="29"/>
        <v>1.7680308962761813</v>
      </c>
    </row>
    <row r="73" spans="1:45" ht="14.4" customHeight="1">
      <c r="A73" s="2" t="s">
        <v>193</v>
      </c>
      <c r="B73" s="2" t="s">
        <v>194</v>
      </c>
      <c r="C73" s="2" t="s">
        <v>51</v>
      </c>
      <c r="D73" s="2" t="s">
        <v>48</v>
      </c>
      <c r="E73" s="3">
        <v>145.50525448435243</v>
      </c>
      <c r="F73" s="5">
        <v>0.1132217262213652</v>
      </c>
      <c r="G73" s="3">
        <v>93.872196644910701</v>
      </c>
      <c r="H73" s="3">
        <v>51.633057839441726</v>
      </c>
      <c r="I73" s="5">
        <v>8.4871315236139666E-3</v>
      </c>
      <c r="J73" s="3">
        <v>38.599111824255424</v>
      </c>
      <c r="K73" s="3">
        <v>4.6386090672289182</v>
      </c>
      <c r="L73" s="5">
        <v>0.15085415160253068</v>
      </c>
      <c r="M73" s="3">
        <v>1.8988328105093804</v>
      </c>
      <c r="N73" s="3">
        <v>2.7397762567195381</v>
      </c>
      <c r="O73" s="3">
        <v>52.85224736887055</v>
      </c>
      <c r="P73" s="3">
        <v>17.006012108502841</v>
      </c>
      <c r="Q73" s="3">
        <v>4.7112974523360887</v>
      </c>
      <c r="R73" s="3">
        <v>29.021670064350253</v>
      </c>
      <c r="S73" s="3">
        <v>4.6504451054499762</v>
      </c>
      <c r="T73" s="3">
        <v>164.09786452854161</v>
      </c>
      <c r="U73" s="3">
        <v>158.30226450455021</v>
      </c>
      <c r="V73" s="3">
        <v>182.04760418023272</v>
      </c>
      <c r="W73" s="3">
        <v>4.9623585518406674</v>
      </c>
      <c r="X73" s="3">
        <v>25.134227372635184</v>
      </c>
      <c r="Y73" s="3">
        <v>4.2399150528637373</v>
      </c>
      <c r="Z73" s="3">
        <v>0</v>
      </c>
      <c r="AA73" s="5">
        <v>0</v>
      </c>
      <c r="AB73" s="3">
        <v>0</v>
      </c>
      <c r="AC73" s="3">
        <v>0</v>
      </c>
      <c r="AD73" s="5">
        <v>0</v>
      </c>
      <c r="AE73" s="6">
        <f t="shared" si="15"/>
        <v>0.35485356197218515</v>
      </c>
      <c r="AF73" s="6">
        <f t="shared" si="16"/>
        <v>0.26527641191408902</v>
      </c>
      <c r="AG73" s="6">
        <f t="shared" si="17"/>
        <v>3.1879323421462775E-2</v>
      </c>
      <c r="AH73" s="6">
        <f t="shared" si="18"/>
        <v>0.40935392118390646</v>
      </c>
      <c r="AI73" s="4">
        <f t="shared" si="19"/>
        <v>33.960502757026504</v>
      </c>
      <c r="AJ73" s="4">
        <f t="shared" si="20"/>
        <v>29.236104997522233</v>
      </c>
      <c r="AK73" s="4">
        <f t="shared" si="21"/>
        <v>-4.7243977595042708</v>
      </c>
      <c r="AL73" s="7">
        <f t="shared" si="22"/>
        <v>6.2867326319495076</v>
      </c>
      <c r="AM73" s="7">
        <f t="shared" si="23"/>
        <v>7.3026349063291418</v>
      </c>
      <c r="AN73" s="7">
        <f t="shared" si="24"/>
        <v>0.96468205091734527</v>
      </c>
      <c r="AO73" s="7">
        <f t="shared" si="25"/>
        <v>3.1781550695451877</v>
      </c>
      <c r="AP73" s="7">
        <f t="shared" si="26"/>
        <v>3.0659091506222098</v>
      </c>
      <c r="AQ73" s="7" t="str">
        <f t="shared" si="27"/>
        <v/>
      </c>
      <c r="AR73" s="7">
        <f t="shared" si="28"/>
        <v>0.74756587038256206</v>
      </c>
      <c r="AS73" s="7">
        <f t="shared" si="29"/>
        <v>1.2511411001986188</v>
      </c>
    </row>
    <row r="74" spans="1:45" ht="14.4" customHeight="1">
      <c r="A74" s="2" t="s">
        <v>195</v>
      </c>
      <c r="B74" s="2" t="s">
        <v>196</v>
      </c>
      <c r="C74" s="2" t="s">
        <v>57</v>
      </c>
      <c r="D74" s="2" t="s">
        <v>48</v>
      </c>
      <c r="E74" s="3">
        <v>113.81181007549461</v>
      </c>
      <c r="F74" s="5">
        <v>2.6795559375422159E-2</v>
      </c>
      <c r="G74" s="3">
        <v>73.518007998076598</v>
      </c>
      <c r="H74" s="3">
        <v>40.293802077418007</v>
      </c>
      <c r="I74" s="5">
        <v>-1.2315392427978689E-2</v>
      </c>
      <c r="J74" s="3">
        <v>23.78484180556584</v>
      </c>
      <c r="K74" s="3">
        <v>1.9102190142865023</v>
      </c>
      <c r="L74" s="5">
        <v>-2.3615523621850029E-2</v>
      </c>
      <c r="M74" s="3">
        <v>1.0663595725299488</v>
      </c>
      <c r="N74" s="3">
        <v>0.84385944175655347</v>
      </c>
      <c r="O74" s="3">
        <v>40.559560637010279</v>
      </c>
      <c r="P74" s="3">
        <v>15.432386004532372</v>
      </c>
      <c r="Q74" s="3">
        <v>4.9755804122830627</v>
      </c>
      <c r="R74" s="3">
        <v>18.83326421479514</v>
      </c>
      <c r="S74" s="3">
        <v>4.2501427714651765</v>
      </c>
      <c r="T74" s="3">
        <v>147.60644414426235</v>
      </c>
      <c r="U74" s="3">
        <v>145.59364010172936</v>
      </c>
      <c r="V74" s="3">
        <v>363.06568076556658</v>
      </c>
      <c r="W74" s="3">
        <v>22.548738450348417</v>
      </c>
      <c r="X74" s="3">
        <v>4.8535296117027968</v>
      </c>
      <c r="Y74" s="3">
        <v>0.61400808690278819</v>
      </c>
      <c r="Z74" s="3">
        <v>9.3124775578079255</v>
      </c>
      <c r="AA74" s="5">
        <v>0.11803008032302201</v>
      </c>
      <c r="AB74" s="3">
        <v>0.68350811115008014</v>
      </c>
      <c r="AC74" s="3">
        <v>2.9038778420537512</v>
      </c>
      <c r="AD74" s="5">
        <v>1.1413295559812298E-2</v>
      </c>
      <c r="AE74" s="6">
        <f t="shared" si="15"/>
        <v>0.35403884755624204</v>
      </c>
      <c r="AF74" s="6">
        <f t="shared" si="16"/>
        <v>0.20898395157575192</v>
      </c>
      <c r="AG74" s="6">
        <f t="shared" si="17"/>
        <v>1.6784014005395396E-2</v>
      </c>
      <c r="AH74" s="6">
        <f t="shared" si="18"/>
        <v>0.55823942938200277</v>
      </c>
      <c r="AI74" s="4">
        <f t="shared" si="19"/>
        <v>21.874622791279336</v>
      </c>
      <c r="AJ74" s="4">
        <f t="shared" si="20"/>
        <v>19.085234647664898</v>
      </c>
      <c r="AK74" s="4">
        <f t="shared" si="21"/>
        <v>-2.7893881436144383</v>
      </c>
      <c r="AL74" s="7">
        <f t="shared" si="22"/>
        <v>4.4904925961076678</v>
      </c>
      <c r="AM74" s="7">
        <f t="shared" si="23"/>
        <v>5.1467971707073668</v>
      </c>
      <c r="AN74" s="7">
        <f t="shared" si="24"/>
        <v>0.98636371159672553</v>
      </c>
      <c r="AO74" s="7">
        <f t="shared" si="25"/>
        <v>3.6632543104435888</v>
      </c>
      <c r="AP74" s="7">
        <f t="shared" si="26"/>
        <v>3.6133011181718415</v>
      </c>
      <c r="AQ74" s="7">
        <f t="shared" si="27"/>
        <v>0.31182656001345554</v>
      </c>
      <c r="AR74" s="7">
        <f t="shared" si="28"/>
        <v>0.59028536845113611</v>
      </c>
      <c r="AS74" s="7">
        <f t="shared" si="29"/>
        <v>3.1900527768140652</v>
      </c>
    </row>
    <row r="75" spans="1:45" ht="14.4" customHeight="1">
      <c r="A75" s="2" t="s">
        <v>197</v>
      </c>
      <c r="B75" s="2" t="s">
        <v>198</v>
      </c>
      <c r="C75" s="2" t="s">
        <v>54</v>
      </c>
      <c r="D75" s="2" t="s">
        <v>48</v>
      </c>
      <c r="E75" s="3">
        <v>652.94784224008617</v>
      </c>
      <c r="F75" s="5">
        <v>3.6872305387290985E-2</v>
      </c>
      <c r="G75" s="3">
        <v>440.01247789934439</v>
      </c>
      <c r="H75" s="3">
        <v>212.93536434074176</v>
      </c>
      <c r="I75" s="5">
        <v>5.6895897264493955E-3</v>
      </c>
      <c r="J75" s="3">
        <v>161.47282145886942</v>
      </c>
      <c r="K75" s="3">
        <v>161.38161032790151</v>
      </c>
      <c r="L75" s="5">
        <v>-0.11160125253150513</v>
      </c>
      <c r="M75" s="3">
        <v>116.92012313331847</v>
      </c>
      <c r="N75" s="3">
        <v>44.461487194583043</v>
      </c>
      <c r="O75" s="3">
        <v>213.63313761038677</v>
      </c>
      <c r="P75" s="3">
        <v>35.267636264588134</v>
      </c>
      <c r="Q75" s="3">
        <v>25.500802626687083</v>
      </c>
      <c r="R75" s="3">
        <v>98.13317215134586</v>
      </c>
      <c r="S75" s="3">
        <v>24.759532688833229</v>
      </c>
      <c r="T75" s="3">
        <v>379.29335250362686</v>
      </c>
      <c r="U75" s="3">
        <v>371.93104512145123</v>
      </c>
      <c r="V75" s="3">
        <v>2050.7582614885532</v>
      </c>
      <c r="W75" s="3">
        <v>152.43147260318943</v>
      </c>
      <c r="X75" s="3">
        <v>106.89007816081735</v>
      </c>
      <c r="Y75" s="3">
        <v>71.72588094374602</v>
      </c>
      <c r="Z75" s="3">
        <v>0</v>
      </c>
      <c r="AA75" s="5">
        <v>0</v>
      </c>
      <c r="AB75" s="3">
        <v>0</v>
      </c>
      <c r="AC75" s="3">
        <v>0</v>
      </c>
      <c r="AD75" s="5">
        <v>0</v>
      </c>
      <c r="AE75" s="6">
        <f t="shared" si="15"/>
        <v>0.32611389542267039</v>
      </c>
      <c r="AF75" s="6">
        <f t="shared" si="16"/>
        <v>0.24729819292288363</v>
      </c>
      <c r="AG75" s="6">
        <f t="shared" si="17"/>
        <v>0.2471585016258652</v>
      </c>
      <c r="AH75" s="6">
        <f t="shared" si="18"/>
        <v>0.72449471098816998</v>
      </c>
      <c r="AI75" s="4">
        <f t="shared" si="19"/>
        <v>9.1211130967906229E-2</v>
      </c>
      <c r="AJ75" s="4">
        <f t="shared" si="20"/>
        <v>35.944575585793082</v>
      </c>
      <c r="AK75" s="4">
        <f t="shared" si="21"/>
        <v>35.853364454825176</v>
      </c>
      <c r="AL75" s="7">
        <f t="shared" si="22"/>
        <v>1.4517469306682194</v>
      </c>
      <c r="AM75" s="7">
        <f t="shared" si="23"/>
        <v>3.6838793411090214E-3</v>
      </c>
      <c r="AN75" s="7">
        <f t="shared" si="24"/>
        <v>0.9805894109834018</v>
      </c>
      <c r="AO75" s="7">
        <f t="shared" si="25"/>
        <v>1.7812604950705935</v>
      </c>
      <c r="AP75" s="7">
        <f t="shared" si="26"/>
        <v>1.7466851796692759</v>
      </c>
      <c r="AQ75" s="7" t="str">
        <f t="shared" si="27"/>
        <v/>
      </c>
      <c r="AR75" s="7">
        <f t="shared" si="28"/>
        <v>0.75831847828000354</v>
      </c>
      <c r="AS75" s="7">
        <f t="shared" si="29"/>
        <v>3.1407688774235938</v>
      </c>
    </row>
    <row r="76" spans="1:45" ht="14.4" customHeight="1">
      <c r="A76" s="2" t="s">
        <v>199</v>
      </c>
      <c r="B76" s="2" t="s">
        <v>200</v>
      </c>
      <c r="C76" s="2" t="s">
        <v>51</v>
      </c>
      <c r="D76" s="2" t="s">
        <v>48</v>
      </c>
      <c r="E76" s="3">
        <v>136.43478538699011</v>
      </c>
      <c r="F76" s="5">
        <v>0.15784550308457981</v>
      </c>
      <c r="G76" s="3">
        <v>104.90175491331254</v>
      </c>
      <c r="H76" s="3">
        <v>31.53303047367757</v>
      </c>
      <c r="I76" s="5">
        <v>3.2118939558440918E-3</v>
      </c>
      <c r="J76" s="3">
        <v>17.570390174421881</v>
      </c>
      <c r="K76" s="3">
        <v>9.8334715914734936</v>
      </c>
      <c r="L76" s="5">
        <v>-1.0969330046909642E-2</v>
      </c>
      <c r="M76" s="3">
        <v>4.7496120964408757</v>
      </c>
      <c r="N76" s="3">
        <v>5.0838594950326179</v>
      </c>
      <c r="O76" s="3">
        <v>33.576682836711861</v>
      </c>
      <c r="P76" s="3">
        <v>3.6619543595171034</v>
      </c>
      <c r="Q76" s="3">
        <v>5.5876938033407795</v>
      </c>
      <c r="R76" s="3">
        <v>19.424532657315719</v>
      </c>
      <c r="S76" s="3">
        <v>5.2587242569790069</v>
      </c>
      <c r="T76" s="3">
        <v>71.704649821228259</v>
      </c>
      <c r="U76" s="3">
        <v>76.519946880109373</v>
      </c>
      <c r="V76" s="3">
        <v>197.69385462982936</v>
      </c>
      <c r="W76" s="3">
        <v>5.3988470213523945</v>
      </c>
      <c r="X76" s="3">
        <v>21.93730937024495</v>
      </c>
      <c r="Y76" s="3">
        <v>4.3476110655027664</v>
      </c>
      <c r="Z76" s="3">
        <v>0</v>
      </c>
      <c r="AA76" s="5">
        <v>0</v>
      </c>
      <c r="AB76" s="3">
        <v>0</v>
      </c>
      <c r="AC76" s="3">
        <v>0</v>
      </c>
      <c r="AD76" s="5">
        <v>0</v>
      </c>
      <c r="AE76" s="6">
        <f t="shared" si="15"/>
        <v>0.23112163356460586</v>
      </c>
      <c r="AF76" s="6">
        <f t="shared" si="16"/>
        <v>0.12878233453869106</v>
      </c>
      <c r="AG76" s="6">
        <f t="shared" si="17"/>
        <v>7.2074519438582813E-2</v>
      </c>
      <c r="AH76" s="6">
        <f t="shared" si="18"/>
        <v>0.48300460852088267</v>
      </c>
      <c r="AI76" s="4">
        <f t="shared" si="19"/>
        <v>7.7369185829483875</v>
      </c>
      <c r="AJ76" s="4">
        <f t="shared" si="20"/>
        <v>19.577422577413099</v>
      </c>
      <c r="AK76" s="4">
        <f t="shared" si="21"/>
        <v>11.840503994464711</v>
      </c>
      <c r="AL76" s="7">
        <f t="shared" si="22"/>
        <v>3.7228463826433433</v>
      </c>
      <c r="AM76" s="7">
        <f t="shared" si="23"/>
        <v>1.471253902061987</v>
      </c>
      <c r="AN76" s="7">
        <f t="shared" si="24"/>
        <v>1.0671545997489209</v>
      </c>
      <c r="AO76" s="7">
        <f t="shared" si="25"/>
        <v>2.273953652538542</v>
      </c>
      <c r="AP76" s="7">
        <f t="shared" si="26"/>
        <v>2.4266600999223642</v>
      </c>
      <c r="AQ76" s="7" t="str">
        <f t="shared" si="27"/>
        <v/>
      </c>
      <c r="AR76" s="7">
        <f t="shared" si="28"/>
        <v>0.55720588571684837</v>
      </c>
      <c r="AS76" s="7">
        <f t="shared" si="29"/>
        <v>1.4489989050012511</v>
      </c>
    </row>
    <row r="77" spans="1:45" ht="14.4" customHeight="1">
      <c r="A77" s="2" t="s">
        <v>201</v>
      </c>
      <c r="B77" s="2" t="s">
        <v>202</v>
      </c>
      <c r="C77" s="2" t="s">
        <v>54</v>
      </c>
      <c r="D77" s="2" t="s">
        <v>48</v>
      </c>
      <c r="E77" s="3">
        <v>236.90915924970986</v>
      </c>
      <c r="F77" s="5">
        <v>8.9933538262847487E-2</v>
      </c>
      <c r="G77" s="3">
        <v>156.3227451005684</v>
      </c>
      <c r="H77" s="3">
        <v>80.586414149141461</v>
      </c>
      <c r="I77" s="5">
        <v>2.1632537092918624E-2</v>
      </c>
      <c r="J77" s="3">
        <v>56.611965410817724</v>
      </c>
      <c r="K77" s="3">
        <v>49.556966492914455</v>
      </c>
      <c r="L77" s="5">
        <v>6.724939640789479E-2</v>
      </c>
      <c r="M77" s="3">
        <v>22.595742785058832</v>
      </c>
      <c r="N77" s="3">
        <v>26.961223707855623</v>
      </c>
      <c r="O77" s="3">
        <v>83.23837018256495</v>
      </c>
      <c r="P77" s="3">
        <v>22.8580655009964</v>
      </c>
      <c r="Q77" s="3">
        <v>7.7206383595261636</v>
      </c>
      <c r="R77" s="3">
        <v>33.305881101203681</v>
      </c>
      <c r="S77" s="3">
        <v>11.891398806813438</v>
      </c>
      <c r="T77" s="3">
        <v>301.25514279230646</v>
      </c>
      <c r="U77" s="3">
        <v>317.59093755569535</v>
      </c>
      <c r="V77" s="3">
        <v>491.89769341552545</v>
      </c>
      <c r="W77" s="3">
        <v>63.565551396029541</v>
      </c>
      <c r="X77" s="3">
        <v>35.46396943681497</v>
      </c>
      <c r="Y77" s="3">
        <v>21.495354491299437</v>
      </c>
      <c r="Z77" s="3">
        <v>0</v>
      </c>
      <c r="AA77" s="5">
        <v>0</v>
      </c>
      <c r="AB77" s="3">
        <v>0</v>
      </c>
      <c r="AC77" s="3">
        <v>0</v>
      </c>
      <c r="AD77" s="5">
        <v>0</v>
      </c>
      <c r="AE77" s="6">
        <f t="shared" si="15"/>
        <v>0.34015744433165118</v>
      </c>
      <c r="AF77" s="6">
        <f t="shared" si="16"/>
        <v>0.23896064462052688</v>
      </c>
      <c r="AG77" s="6">
        <f t="shared" si="17"/>
        <v>0.20918130244462108</v>
      </c>
      <c r="AH77" s="6">
        <f t="shared" si="18"/>
        <v>0.45595492186329689</v>
      </c>
      <c r="AI77" s="4">
        <f t="shared" si="19"/>
        <v>7.0549989179032693</v>
      </c>
      <c r="AJ77" s="4">
        <f t="shared" si="20"/>
        <v>30.063923536983552</v>
      </c>
      <c r="AK77" s="4">
        <f t="shared" si="21"/>
        <v>23.008924619080283</v>
      </c>
      <c r="AL77" s="7">
        <f t="shared" si="22"/>
        <v>2.5282074905904062</v>
      </c>
      <c r="AM77" s="7">
        <f t="shared" si="23"/>
        <v>0.59328587263097698</v>
      </c>
      <c r="AN77" s="7">
        <f t="shared" si="24"/>
        <v>1.0542257788928477</v>
      </c>
      <c r="AO77" s="7">
        <f t="shared" si="25"/>
        <v>3.7382869801697947</v>
      </c>
      <c r="AP77" s="7">
        <f t="shared" si="26"/>
        <v>3.9409985033944936</v>
      </c>
      <c r="AQ77" s="7" t="str">
        <f t="shared" si="27"/>
        <v/>
      </c>
      <c r="AR77" s="7">
        <f t="shared" si="28"/>
        <v>0.70250011752658248</v>
      </c>
      <c r="AS77" s="7">
        <f t="shared" si="29"/>
        <v>2.0763135328889901</v>
      </c>
    </row>
    <row r="78" spans="1:45" ht="14.4" customHeight="1">
      <c r="A78" s="2" t="s">
        <v>203</v>
      </c>
      <c r="B78" s="2" t="s">
        <v>204</v>
      </c>
      <c r="C78" s="2" t="s">
        <v>51</v>
      </c>
      <c r="D78" s="2" t="s">
        <v>48</v>
      </c>
      <c r="E78" s="3">
        <v>178.43985461310822</v>
      </c>
      <c r="F78" s="5">
        <v>1.0688177370748838E-2</v>
      </c>
      <c r="G78" s="3">
        <v>132.31409381394502</v>
      </c>
      <c r="H78" s="3">
        <v>46.125760799163217</v>
      </c>
      <c r="I78" s="5">
        <v>1.2904610194169885E-2</v>
      </c>
      <c r="J78" s="3">
        <v>29.438266815848074</v>
      </c>
      <c r="K78" s="3">
        <v>12.060530589359653</v>
      </c>
      <c r="L78" s="5">
        <v>7.2541183390686409E-2</v>
      </c>
      <c r="M78" s="3">
        <v>5.0228147228280768</v>
      </c>
      <c r="N78" s="3">
        <v>7.0377158665315758</v>
      </c>
      <c r="O78" s="3">
        <v>46.806056087389841</v>
      </c>
      <c r="P78" s="3">
        <v>12.887768497688873</v>
      </c>
      <c r="Q78" s="3">
        <v>6.3280524832989</v>
      </c>
      <c r="R78" s="3">
        <v>24.507888093679593</v>
      </c>
      <c r="S78" s="3">
        <v>6.443220877056766</v>
      </c>
      <c r="T78" s="3">
        <v>133.04341392317676</v>
      </c>
      <c r="U78" s="3">
        <v>133.76319246023726</v>
      </c>
      <c r="V78" s="3">
        <v>266.33367001527171</v>
      </c>
      <c r="W78" s="3">
        <v>32.839935323885314</v>
      </c>
      <c r="X78" s="3">
        <v>29.724236184336192</v>
      </c>
      <c r="Y78" s="3">
        <v>3.3387740302746289</v>
      </c>
      <c r="Z78" s="3">
        <v>0</v>
      </c>
      <c r="AA78" s="5">
        <v>0</v>
      </c>
      <c r="AB78" s="3">
        <v>0</v>
      </c>
      <c r="AC78" s="3">
        <v>0</v>
      </c>
      <c r="AD78" s="5">
        <v>0</v>
      </c>
      <c r="AE78" s="6">
        <f t="shared" si="15"/>
        <v>0.25849472304924648</v>
      </c>
      <c r="AF78" s="6">
        <f t="shared" si="16"/>
        <v>0.16497585071270021</v>
      </c>
      <c r="AG78" s="6">
        <f t="shared" si="17"/>
        <v>6.7588771664879421E-2</v>
      </c>
      <c r="AH78" s="6">
        <f t="shared" si="18"/>
        <v>0.41646714343226587</v>
      </c>
      <c r="AI78" s="4">
        <f t="shared" si="19"/>
        <v>17.377736226488423</v>
      </c>
      <c r="AJ78" s="4">
        <f t="shared" si="20"/>
        <v>22.567420383573989</v>
      </c>
      <c r="AK78" s="4">
        <f t="shared" si="21"/>
        <v>5.1896841570855656</v>
      </c>
      <c r="AL78" s="7">
        <f t="shared" si="22"/>
        <v>3.502506093487002</v>
      </c>
      <c r="AM78" s="7">
        <f t="shared" si="23"/>
        <v>2.6970573503645734</v>
      </c>
      <c r="AN78" s="7">
        <f t="shared" si="24"/>
        <v>1.0054101027313995</v>
      </c>
      <c r="AO78" s="7">
        <f t="shared" si="25"/>
        <v>2.8843624824414893</v>
      </c>
      <c r="AP78" s="7">
        <f t="shared" si="26"/>
        <v>2.8999671797860929</v>
      </c>
      <c r="AQ78" s="7" t="str">
        <f t="shared" si="27"/>
        <v/>
      </c>
      <c r="AR78" s="7">
        <f t="shared" si="28"/>
        <v>0.63821747990294664</v>
      </c>
      <c r="AS78" s="7">
        <f t="shared" si="29"/>
        <v>1.4925682975517667</v>
      </c>
    </row>
    <row r="79" spans="1:45" ht="14.4" customHeight="1">
      <c r="A79" s="2" t="s">
        <v>205</v>
      </c>
      <c r="B79" s="2" t="s">
        <v>206</v>
      </c>
      <c r="C79" s="2" t="s">
        <v>47</v>
      </c>
      <c r="D79" s="2" t="s">
        <v>48</v>
      </c>
      <c r="E79" s="3">
        <v>189.06694475247102</v>
      </c>
      <c r="F79" s="5">
        <v>5.5722780175168365E-2</v>
      </c>
      <c r="G79" s="3">
        <v>173.79301628961156</v>
      </c>
      <c r="H79" s="3">
        <v>15.273928462859455</v>
      </c>
      <c r="I79" s="5">
        <v>1.3875831295236979E-2</v>
      </c>
      <c r="J79" s="3">
        <v>4.8705896565809121</v>
      </c>
      <c r="K79" s="3">
        <v>10.15494767582133</v>
      </c>
      <c r="L79" s="5">
        <v>0.10417562296913313</v>
      </c>
      <c r="M79" s="3">
        <v>6.7237118070322124</v>
      </c>
      <c r="N79" s="3">
        <v>3.4312358687891171</v>
      </c>
      <c r="O79" s="3">
        <v>17.084843983840184</v>
      </c>
      <c r="P79" s="3">
        <v>4.0819543335882811</v>
      </c>
      <c r="Q79" s="3">
        <v>1.5380118555538194</v>
      </c>
      <c r="R79" s="3">
        <v>7.3525645566921014</v>
      </c>
      <c r="S79" s="3">
        <v>2.2052010190364162</v>
      </c>
      <c r="T79" s="3">
        <v>57.826141520290065</v>
      </c>
      <c r="U79" s="3">
        <v>58.685835290734943</v>
      </c>
      <c r="V79" s="3">
        <v>318.22738052793187</v>
      </c>
      <c r="W79" s="3">
        <v>15.934338063158959</v>
      </c>
      <c r="X79" s="3">
        <v>16.785638947268026</v>
      </c>
      <c r="Y79" s="3">
        <v>16.087054549454891</v>
      </c>
      <c r="Z79" s="3">
        <v>0</v>
      </c>
      <c r="AA79" s="5">
        <v>0</v>
      </c>
      <c r="AB79" s="3">
        <v>0</v>
      </c>
      <c r="AC79" s="3">
        <v>0</v>
      </c>
      <c r="AD79" s="5">
        <v>0</v>
      </c>
      <c r="AE79" s="6">
        <f t="shared" si="15"/>
        <v>8.07858215663044E-2</v>
      </c>
      <c r="AF79" s="6">
        <f t="shared" si="16"/>
        <v>2.5761190899644321E-2</v>
      </c>
      <c r="AG79" s="6">
        <f t="shared" si="17"/>
        <v>5.3710857226345533E-2</v>
      </c>
      <c r="AH79" s="6">
        <f t="shared" si="18"/>
        <v>0.6621119105361023</v>
      </c>
      <c r="AI79" s="4">
        <f t="shared" si="19"/>
        <v>-5.2843580192404174</v>
      </c>
      <c r="AJ79" s="4">
        <f t="shared" si="20"/>
        <v>4.7411659876658696</v>
      </c>
      <c r="AK79" s="4">
        <f t="shared" si="21"/>
        <v>10.025524006906288</v>
      </c>
      <c r="AL79" s="7">
        <f t="shared" si="22"/>
        <v>2.1499926522515249</v>
      </c>
      <c r="AM79" s="7">
        <f t="shared" si="23"/>
        <v>-2.3963157887299853</v>
      </c>
      <c r="AN79" s="7">
        <f t="shared" si="24"/>
        <v>1.0148668707239135</v>
      </c>
      <c r="AO79" s="7">
        <f t="shared" si="25"/>
        <v>3.7859376951320582</v>
      </c>
      <c r="AP79" s="7">
        <f t="shared" si="26"/>
        <v>3.8422227414143775</v>
      </c>
      <c r="AQ79" s="7" t="str">
        <f t="shared" si="27"/>
        <v/>
      </c>
      <c r="AR79" s="7">
        <f t="shared" si="28"/>
        <v>0.31888257617707094</v>
      </c>
      <c r="AS79" s="7">
        <f t="shared" si="29"/>
        <v>1.683146575116869</v>
      </c>
    </row>
    <row r="80" spans="1:45" ht="14.4" customHeight="1">
      <c r="A80" s="2" t="s">
        <v>207</v>
      </c>
      <c r="B80" s="2" t="s">
        <v>208</v>
      </c>
      <c r="C80" s="2" t="s">
        <v>54</v>
      </c>
      <c r="D80" s="2" t="s">
        <v>48</v>
      </c>
      <c r="E80" s="3">
        <v>260.90614087659532</v>
      </c>
      <c r="F80" s="5">
        <v>-6.5246828720094963E-3</v>
      </c>
      <c r="G80" s="3">
        <v>169.19058883564122</v>
      </c>
      <c r="H80" s="3">
        <v>91.715552040954108</v>
      </c>
      <c r="I80" s="5">
        <v>4.070915435670841E-3</v>
      </c>
      <c r="J80" s="3">
        <v>54.67529208856665</v>
      </c>
      <c r="K80" s="3">
        <v>76.71141546212219</v>
      </c>
      <c r="L80" s="5">
        <v>-1.6748600738017927E-2</v>
      </c>
      <c r="M80" s="3">
        <v>47.179144479199657</v>
      </c>
      <c r="N80" s="3">
        <v>29.532270982922533</v>
      </c>
      <c r="O80" s="3">
        <v>94.787881372478395</v>
      </c>
      <c r="P80" s="3">
        <v>5.4208016125490364</v>
      </c>
      <c r="Q80" s="3">
        <v>14.886555651692996</v>
      </c>
      <c r="R80" s="3">
        <v>56.008152725407065</v>
      </c>
      <c r="S80" s="3">
        <v>8.1026238275853366</v>
      </c>
      <c r="T80" s="3">
        <v>120.3852527665679</v>
      </c>
      <c r="U80" s="3">
        <v>122.19696606396403</v>
      </c>
      <c r="V80" s="3">
        <v>628.84194942916167</v>
      </c>
      <c r="W80" s="3">
        <v>69.683137320425999</v>
      </c>
      <c r="X80" s="3">
        <v>34.196051779731476</v>
      </c>
      <c r="Y80" s="3">
        <v>30.681034077037644</v>
      </c>
      <c r="Z80" s="3">
        <v>0</v>
      </c>
      <c r="AA80" s="5">
        <v>0</v>
      </c>
      <c r="AB80" s="3">
        <v>0</v>
      </c>
      <c r="AC80" s="3">
        <v>0</v>
      </c>
      <c r="AD80" s="5">
        <v>0</v>
      </c>
      <c r="AE80" s="6">
        <f t="shared" si="15"/>
        <v>0.35152699638577761</v>
      </c>
      <c r="AF80" s="6">
        <f t="shared" si="16"/>
        <v>0.20955923806495319</v>
      </c>
      <c r="AG80" s="6">
        <f t="shared" si="17"/>
        <v>0.2940192024778962</v>
      </c>
      <c r="AH80" s="6">
        <f t="shared" si="18"/>
        <v>0.6150211698608965</v>
      </c>
      <c r="AI80" s="4">
        <f t="shared" si="19"/>
        <v>-22.03612337355554</v>
      </c>
      <c r="AJ80" s="4">
        <f t="shared" si="20"/>
        <v>27.301379629036703</v>
      </c>
      <c r="AK80" s="4">
        <f t="shared" si="21"/>
        <v>49.337503002592243</v>
      </c>
      <c r="AL80" s="7">
        <f t="shared" si="22"/>
        <v>3.3694492315056404</v>
      </c>
      <c r="AM80" s="7">
        <f t="shared" si="23"/>
        <v>-2.719628091154088</v>
      </c>
      <c r="AN80" s="7">
        <f t="shared" si="24"/>
        <v>1.0150492959541242</v>
      </c>
      <c r="AO80" s="7">
        <f t="shared" si="25"/>
        <v>1.3125936669149829</v>
      </c>
      <c r="AP80" s="7">
        <f t="shared" si="26"/>
        <v>1.3323472774758955</v>
      </c>
      <c r="AQ80" s="7" t="str">
        <f t="shared" si="27"/>
        <v/>
      </c>
      <c r="AR80" s="7">
        <f t="shared" si="28"/>
        <v>0.59613981349806711</v>
      </c>
      <c r="AS80" s="7">
        <f t="shared" si="29"/>
        <v>2.4102228767646925</v>
      </c>
    </row>
    <row r="81" spans="1:45" ht="14.4" customHeight="1">
      <c r="A81" s="2" t="s">
        <v>209</v>
      </c>
      <c r="B81" s="2" t="s">
        <v>210</v>
      </c>
      <c r="C81" s="2" t="s">
        <v>54</v>
      </c>
      <c r="D81" s="2" t="s">
        <v>48</v>
      </c>
      <c r="E81" s="3">
        <v>183.89828838501231</v>
      </c>
      <c r="F81" s="5">
        <v>-9.6177720651423673E-3</v>
      </c>
      <c r="G81" s="3">
        <v>138.21731222456864</v>
      </c>
      <c r="H81" s="3">
        <v>45.680976160443656</v>
      </c>
      <c r="I81" s="5">
        <v>-1.2717747469244978E-2</v>
      </c>
      <c r="J81" s="3">
        <v>34.569646664940613</v>
      </c>
      <c r="K81" s="3">
        <v>29.498342358870655</v>
      </c>
      <c r="L81" s="5">
        <v>7.7020095803556649E-2</v>
      </c>
      <c r="M81" s="3">
        <v>18.318565304575621</v>
      </c>
      <c r="N81" s="3">
        <v>11.179777054295034</v>
      </c>
      <c r="O81" s="3">
        <v>48.653675600998781</v>
      </c>
      <c r="P81" s="3">
        <v>9.5044358875158732</v>
      </c>
      <c r="Q81" s="3">
        <v>5.282282195043579</v>
      </c>
      <c r="R81" s="3">
        <v>23.891259868253748</v>
      </c>
      <c r="S81" s="3">
        <v>5.5538116022514084</v>
      </c>
      <c r="T81" s="3">
        <v>107.96162312712268</v>
      </c>
      <c r="U81" s="3">
        <v>91.004869519281755</v>
      </c>
      <c r="V81" s="3">
        <v>392.06704184813242</v>
      </c>
      <c r="W81" s="3">
        <v>40.575277256929503</v>
      </c>
      <c r="X81" s="3">
        <v>35.562056183321879</v>
      </c>
      <c r="Y81" s="3">
        <v>8.9045287412288463</v>
      </c>
      <c r="Z81" s="3">
        <v>0</v>
      </c>
      <c r="AA81" s="5">
        <v>0</v>
      </c>
      <c r="AB81" s="3">
        <v>0</v>
      </c>
      <c r="AC81" s="3">
        <v>0</v>
      </c>
      <c r="AD81" s="5">
        <v>0</v>
      </c>
      <c r="AE81" s="6">
        <f t="shared" si="15"/>
        <v>0.24840348739301615</v>
      </c>
      <c r="AF81" s="6">
        <f t="shared" si="16"/>
        <v>0.18798242750669361</v>
      </c>
      <c r="AG81" s="6">
        <f t="shared" si="17"/>
        <v>0.1604057472090902</v>
      </c>
      <c r="AH81" s="6">
        <f t="shared" si="18"/>
        <v>0.62100321034028938</v>
      </c>
      <c r="AI81" s="4">
        <f t="shared" si="19"/>
        <v>5.0713043060699583</v>
      </c>
      <c r="AJ81" s="4">
        <f t="shared" si="20"/>
        <v>15.548392213863707</v>
      </c>
      <c r="AK81" s="4">
        <f t="shared" si="21"/>
        <v>10.477087907793749</v>
      </c>
      <c r="AL81" s="7">
        <f t="shared" si="22"/>
        <v>2.7995894220755866</v>
      </c>
      <c r="AM81" s="7">
        <f t="shared" si="23"/>
        <v>0.9131214144920129</v>
      </c>
      <c r="AN81" s="7">
        <f t="shared" si="24"/>
        <v>0.84293721123593446</v>
      </c>
      <c r="AO81" s="7">
        <f t="shared" si="25"/>
        <v>2.3633825763252725</v>
      </c>
      <c r="AP81" s="7">
        <f t="shared" si="26"/>
        <v>1.992183117971223</v>
      </c>
      <c r="AQ81" s="7" t="str">
        <f t="shared" si="27"/>
        <v/>
      </c>
      <c r="AR81" s="7">
        <f t="shared" si="28"/>
        <v>0.75676243308643143</v>
      </c>
      <c r="AS81" s="7">
        <f t="shared" si="29"/>
        <v>2.1319776561883752</v>
      </c>
    </row>
    <row r="82" spans="1:45" ht="14.4" customHeight="1">
      <c r="A82" s="2" t="s">
        <v>211</v>
      </c>
      <c r="B82" s="2" t="s">
        <v>212</v>
      </c>
      <c r="C82" s="2" t="s">
        <v>51</v>
      </c>
      <c r="D82" s="2" t="s">
        <v>48</v>
      </c>
      <c r="E82" s="3">
        <v>136.61313763128661</v>
      </c>
      <c r="F82" s="5">
        <v>1.3767467343419645E-2</v>
      </c>
      <c r="G82" s="3">
        <v>112.42451621296614</v>
      </c>
      <c r="H82" s="3">
        <v>24.188621418320466</v>
      </c>
      <c r="I82" s="5">
        <v>-2.8773112238419496E-2</v>
      </c>
      <c r="J82" s="3">
        <v>14.144750455598205</v>
      </c>
      <c r="K82" s="3">
        <v>9.3139741645536187</v>
      </c>
      <c r="L82" s="5">
        <v>-0.13184850739228127</v>
      </c>
      <c r="M82" s="3">
        <v>4.278434787690764</v>
      </c>
      <c r="N82" s="3">
        <v>5.0355393768628547</v>
      </c>
      <c r="O82" s="3">
        <v>25.87244102411001</v>
      </c>
      <c r="P82" s="3">
        <v>10.663995959515757</v>
      </c>
      <c r="Q82" s="3">
        <v>2.9392864280321414</v>
      </c>
      <c r="R82" s="3">
        <v>7.4555399686492949</v>
      </c>
      <c r="S82" s="3">
        <v>3.6913106857338618</v>
      </c>
      <c r="T82" s="3">
        <v>94.223162998435157</v>
      </c>
      <c r="U82" s="3">
        <v>90.596986667301337</v>
      </c>
      <c r="V82" s="3">
        <v>244.93685035288789</v>
      </c>
      <c r="W82" s="3">
        <v>29.747645336770951</v>
      </c>
      <c r="X82" s="3">
        <v>24.182877127555432</v>
      </c>
      <c r="Y82" s="3">
        <v>4.5243203112103245</v>
      </c>
      <c r="Z82" s="3">
        <v>0</v>
      </c>
      <c r="AA82" s="5">
        <v>0</v>
      </c>
      <c r="AB82" s="3">
        <v>0</v>
      </c>
      <c r="AC82" s="3">
        <v>0</v>
      </c>
      <c r="AD82" s="5">
        <v>0</v>
      </c>
      <c r="AE82" s="6">
        <f t="shared" si="15"/>
        <v>0.17705926265748018</v>
      </c>
      <c r="AF82" s="6">
        <f t="shared" si="16"/>
        <v>0.10353872768645662</v>
      </c>
      <c r="AG82" s="6">
        <f t="shared" si="17"/>
        <v>6.8177734045547375E-2</v>
      </c>
      <c r="AH82" s="6">
        <f t="shared" si="18"/>
        <v>0.45935652301606017</v>
      </c>
      <c r="AI82" s="4">
        <f t="shared" si="19"/>
        <v>4.8307762910445859</v>
      </c>
      <c r="AJ82" s="4">
        <f t="shared" si="20"/>
        <v>7.9907238488713466</v>
      </c>
      <c r="AK82" s="4">
        <f t="shared" si="21"/>
        <v>3.1599475578267606</v>
      </c>
      <c r="AL82" s="7">
        <f t="shared" si="22"/>
        <v>2.1647389041929772</v>
      </c>
      <c r="AM82" s="7">
        <f t="shared" si="23"/>
        <v>1.3086886210132673</v>
      </c>
      <c r="AN82" s="7">
        <f t="shared" si="24"/>
        <v>0.96151502225419838</v>
      </c>
      <c r="AO82" s="7">
        <f t="shared" si="25"/>
        <v>3.8953506844780548</v>
      </c>
      <c r="AP82" s="7">
        <f t="shared" si="26"/>
        <v>3.7454382000738233</v>
      </c>
      <c r="AQ82" s="7" t="str">
        <f t="shared" si="27"/>
        <v/>
      </c>
      <c r="AR82" s="7">
        <f t="shared" si="28"/>
        <v>0.58476877251404535</v>
      </c>
      <c r="AS82" s="7">
        <f t="shared" si="29"/>
        <v>1.7929231009536042</v>
      </c>
    </row>
    <row r="83" spans="1:45" ht="14.4" customHeight="1">
      <c r="A83" s="2" t="s">
        <v>213</v>
      </c>
      <c r="B83" s="2" t="s">
        <v>214</v>
      </c>
      <c r="C83" s="2" t="s">
        <v>57</v>
      </c>
      <c r="D83" s="2" t="s">
        <v>48</v>
      </c>
      <c r="E83" s="3">
        <v>337.40904732448899</v>
      </c>
      <c r="F83" s="5">
        <v>4.5710165125763105E-2</v>
      </c>
      <c r="G83" s="3">
        <v>183.10353543081044</v>
      </c>
      <c r="H83" s="3">
        <v>154.30551189367856</v>
      </c>
      <c r="I83" s="5">
        <v>1.4169952124971963E-2</v>
      </c>
      <c r="J83" s="3">
        <v>112.00699517840188</v>
      </c>
      <c r="K83" s="3">
        <v>4.4607764609657812</v>
      </c>
      <c r="L83" s="5">
        <v>0.109658746971318</v>
      </c>
      <c r="M83" s="3">
        <v>2.5621753042753741</v>
      </c>
      <c r="N83" s="3">
        <v>1.8986011566904071</v>
      </c>
      <c r="O83" s="3">
        <v>155.63005594399954</v>
      </c>
      <c r="P83" s="3">
        <v>52.316206368019586</v>
      </c>
      <c r="Q83" s="3">
        <v>15.788393042992142</v>
      </c>
      <c r="R83" s="3">
        <v>81.629760982784546</v>
      </c>
      <c r="S83" s="3">
        <v>6.9133348215924828</v>
      </c>
      <c r="T83" s="3">
        <v>511.58010296439426</v>
      </c>
      <c r="U83" s="3">
        <v>484.89478712028341</v>
      </c>
      <c r="V83" s="3">
        <v>1853.0403315003239</v>
      </c>
      <c r="W83" s="3">
        <v>224.80106957155365</v>
      </c>
      <c r="X83" s="3">
        <v>23.324570932932733</v>
      </c>
      <c r="Y83" s="3">
        <v>0.15106060870710639</v>
      </c>
      <c r="Z83" s="3">
        <v>27.283309150894329</v>
      </c>
      <c r="AA83" s="5">
        <v>8.7283379518350579E-2</v>
      </c>
      <c r="AB83" s="3">
        <v>3.1278076435964994</v>
      </c>
      <c r="AC83" s="3">
        <v>8.4485471005779029</v>
      </c>
      <c r="AD83" s="5">
        <v>2.1713021047426451E-3</v>
      </c>
      <c r="AE83" s="6">
        <f t="shared" si="15"/>
        <v>0.45732476090151103</v>
      </c>
      <c r="AF83" s="6">
        <f t="shared" si="16"/>
        <v>0.33196203855993184</v>
      </c>
      <c r="AG83" s="6">
        <f t="shared" si="17"/>
        <v>1.3220678272671855E-2</v>
      </c>
      <c r="AH83" s="6">
        <f t="shared" si="18"/>
        <v>0.57437877165462126</v>
      </c>
      <c r="AI83" s="4">
        <f t="shared" si="19"/>
        <v>107.5462187174361</v>
      </c>
      <c r="AJ83" s="4">
        <f t="shared" si="20"/>
        <v>84.963281228712447</v>
      </c>
      <c r="AK83" s="4">
        <f t="shared" si="21"/>
        <v>-22.582937488723658</v>
      </c>
      <c r="AL83" s="7">
        <f t="shared" si="22"/>
        <v>12.289768023869732</v>
      </c>
      <c r="AM83" s="7">
        <f t="shared" si="23"/>
        <v>15.556344585182828</v>
      </c>
      <c r="AN83" s="7">
        <f t="shared" si="24"/>
        <v>0.94783746340117503</v>
      </c>
      <c r="AO83" s="7">
        <f t="shared" si="25"/>
        <v>3.3153715423781449</v>
      </c>
      <c r="AP83" s="7">
        <f t="shared" si="26"/>
        <v>3.142433352960142</v>
      </c>
      <c r="AQ83" s="7">
        <f t="shared" si="27"/>
        <v>0.30965991162772738</v>
      </c>
      <c r="AR83" s="7">
        <f t="shared" si="28"/>
        <v>0.72587812194018242</v>
      </c>
      <c r="AS83" s="7">
        <f t="shared" si="29"/>
        <v>5.4919698988339221</v>
      </c>
    </row>
    <row r="84" spans="1:45" ht="14.4" customHeight="1">
      <c r="A84" s="2" t="s">
        <v>215</v>
      </c>
      <c r="B84" s="2" t="s">
        <v>216</v>
      </c>
      <c r="C84" s="2" t="s">
        <v>54</v>
      </c>
      <c r="D84" s="2" t="s">
        <v>48</v>
      </c>
      <c r="E84" s="3">
        <v>455.66912107905011</v>
      </c>
      <c r="F84" s="5">
        <v>0.10102724362680936</v>
      </c>
      <c r="G84" s="3">
        <v>354.86018840654458</v>
      </c>
      <c r="H84" s="3">
        <v>100.80893267250553</v>
      </c>
      <c r="I84" s="5">
        <v>1.5883160236276367E-2</v>
      </c>
      <c r="J84" s="3">
        <v>73.077603686038259</v>
      </c>
      <c r="K84" s="3">
        <v>91.011651931796138</v>
      </c>
      <c r="L84" s="5">
        <v>2.2269737249692445E-2</v>
      </c>
      <c r="M84" s="3">
        <v>58.358477578552836</v>
      </c>
      <c r="N84" s="3">
        <v>32.653174353243301</v>
      </c>
      <c r="O84" s="3">
        <v>108.52984291909294</v>
      </c>
      <c r="P84" s="3">
        <v>13.9141702237785</v>
      </c>
      <c r="Q84" s="3">
        <v>14.194292903918139</v>
      </c>
      <c r="R84" s="3">
        <v>43.204834655341173</v>
      </c>
      <c r="S84" s="3">
        <v>8.2936037165385237</v>
      </c>
      <c r="T84" s="3">
        <v>144.2692530169551</v>
      </c>
      <c r="U84" s="3">
        <v>153.01228012993934</v>
      </c>
      <c r="V84" s="3">
        <v>1035.9774763376818</v>
      </c>
      <c r="W84" s="3">
        <v>61.398054036589329</v>
      </c>
      <c r="X84" s="3">
        <v>86.203323962404326</v>
      </c>
      <c r="Y84" s="3">
        <v>37.122120858355942</v>
      </c>
      <c r="Z84" s="3">
        <v>0</v>
      </c>
      <c r="AA84" s="5">
        <v>0</v>
      </c>
      <c r="AB84" s="3">
        <v>0</v>
      </c>
      <c r="AC84" s="3">
        <v>0</v>
      </c>
      <c r="AD84" s="5">
        <v>0</v>
      </c>
      <c r="AE84" s="6">
        <f t="shared" si="15"/>
        <v>0.22123274983783037</v>
      </c>
      <c r="AF84" s="6">
        <f t="shared" si="16"/>
        <v>0.16037427226358103</v>
      </c>
      <c r="AG84" s="6">
        <f t="shared" si="17"/>
        <v>0.19973188377627044</v>
      </c>
      <c r="AH84" s="6">
        <f t="shared" si="18"/>
        <v>0.6412198475672819</v>
      </c>
      <c r="AI84" s="4">
        <f t="shared" si="19"/>
        <v>-17.934048245757879</v>
      </c>
      <c r="AJ84" s="4">
        <f t="shared" si="20"/>
        <v>22.062902212843468</v>
      </c>
      <c r="AK84" s="4">
        <f t="shared" si="21"/>
        <v>39.996950458601347</v>
      </c>
      <c r="AL84" s="7">
        <f t="shared" si="22"/>
        <v>2.6602310608170456</v>
      </c>
      <c r="AM84" s="7">
        <f t="shared" si="23"/>
        <v>-2.1623951250522202</v>
      </c>
      <c r="AN84" s="7">
        <f t="shared" si="24"/>
        <v>1.0606021513950497</v>
      </c>
      <c r="AO84" s="7">
        <f t="shared" si="25"/>
        <v>1.431115767147715</v>
      </c>
      <c r="AP84" s="7">
        <f t="shared" si="26"/>
        <v>1.5178444615322435</v>
      </c>
      <c r="AQ84" s="7" t="str">
        <f t="shared" si="27"/>
        <v/>
      </c>
      <c r="AR84" s="7">
        <f t="shared" si="28"/>
        <v>0.72491198695102665</v>
      </c>
      <c r="AS84" s="7">
        <f t="shared" si="29"/>
        <v>2.2735301305570781</v>
      </c>
    </row>
    <row r="85" spans="1:45" ht="14.4" customHeight="1">
      <c r="A85" s="2" t="s">
        <v>217</v>
      </c>
      <c r="B85" s="2" t="s">
        <v>218</v>
      </c>
      <c r="C85" s="2" t="s">
        <v>57</v>
      </c>
      <c r="D85" s="2" t="s">
        <v>48</v>
      </c>
      <c r="E85" s="3">
        <v>183.26844589540443</v>
      </c>
      <c r="F85" s="5">
        <v>5.1005366927327003E-2</v>
      </c>
      <c r="G85" s="3">
        <v>118.062755454033</v>
      </c>
      <c r="H85" s="3">
        <v>65.205690441371431</v>
      </c>
      <c r="I85" s="5">
        <v>7.7585403043010648E-3</v>
      </c>
      <c r="J85" s="3">
        <v>45.941039562013451</v>
      </c>
      <c r="K85" s="3">
        <v>1.9374253617720312</v>
      </c>
      <c r="L85" s="5">
        <v>8.7730657026717923E-2</v>
      </c>
      <c r="M85" s="3">
        <v>0.8045541123541432</v>
      </c>
      <c r="N85" s="3">
        <v>1.1328712494178879</v>
      </c>
      <c r="O85" s="3">
        <v>67.893241067338522</v>
      </c>
      <c r="P85" s="3">
        <v>7.9423988125684843</v>
      </c>
      <c r="Q85" s="3">
        <v>7.7500550202098948</v>
      </c>
      <c r="R85" s="3">
        <v>47.815605611185141</v>
      </c>
      <c r="S85" s="3">
        <v>12.185514773200412</v>
      </c>
      <c r="T85" s="3">
        <v>127.91368769755216</v>
      </c>
      <c r="U85" s="3">
        <v>122.29620585428131</v>
      </c>
      <c r="V85" s="3">
        <v>926.24796788044989</v>
      </c>
      <c r="W85" s="3">
        <v>89.430440929875616</v>
      </c>
      <c r="X85" s="3">
        <v>9.8716517603530498</v>
      </c>
      <c r="Y85" s="3">
        <v>1.561525317367769</v>
      </c>
      <c r="Z85" s="3">
        <v>14.639214583063378</v>
      </c>
      <c r="AA85" s="5">
        <v>6.5195766237188868E-2</v>
      </c>
      <c r="AB85" s="3">
        <v>1.3265756337961405</v>
      </c>
      <c r="AC85" s="3">
        <v>5.8532073435019596</v>
      </c>
      <c r="AD85" s="5">
        <v>1.4633078845617431E-2</v>
      </c>
      <c r="AE85" s="6">
        <f t="shared" si="15"/>
        <v>0.35579332886680254</v>
      </c>
      <c r="AF85" s="6">
        <f t="shared" si="16"/>
        <v>0.25067621072223789</v>
      </c>
      <c r="AG85" s="6">
        <f t="shared" si="17"/>
        <v>1.0571516292978034E-2</v>
      </c>
      <c r="AH85" s="6">
        <f t="shared" si="18"/>
        <v>0.4152697328263899</v>
      </c>
      <c r="AI85" s="4">
        <f t="shared" si="19"/>
        <v>44.003614200241422</v>
      </c>
      <c r="AJ85" s="4">
        <f t="shared" si="20"/>
        <v>51.396233122206006</v>
      </c>
      <c r="AK85" s="4">
        <f t="shared" si="21"/>
        <v>7.3926189219645835</v>
      </c>
      <c r="AL85" s="7">
        <f t="shared" si="22"/>
        <v>4.2178138616877874</v>
      </c>
      <c r="AM85" s="7">
        <f t="shared" si="23"/>
        <v>3.611141180265812</v>
      </c>
      <c r="AN85" s="7">
        <f t="shared" si="24"/>
        <v>0.95608380975964657</v>
      </c>
      <c r="AO85" s="7">
        <f t="shared" si="25"/>
        <v>1.9616951654328934</v>
      </c>
      <c r="AP85" s="7">
        <f t="shared" si="26"/>
        <v>1.875544987354161</v>
      </c>
      <c r="AQ85" s="7">
        <f t="shared" si="27"/>
        <v>0.39983069517088304</v>
      </c>
      <c r="AR85" s="7">
        <f t="shared" si="28"/>
        <v>0.70455567989607504</v>
      </c>
      <c r="AS85" s="7">
        <f t="shared" si="29"/>
        <v>5.0540504305311851</v>
      </c>
    </row>
    <row r="86" spans="1:45" ht="14.4" customHeight="1">
      <c r="A86" s="2" t="s">
        <v>219</v>
      </c>
      <c r="B86" s="2" t="s">
        <v>220</v>
      </c>
      <c r="C86" s="2" t="s">
        <v>51</v>
      </c>
      <c r="D86" s="2" t="s">
        <v>48</v>
      </c>
      <c r="E86" s="3">
        <v>123.85949961441041</v>
      </c>
      <c r="F86" s="5">
        <v>8.1920494677755307E-2</v>
      </c>
      <c r="G86" s="3">
        <v>93.894225762869908</v>
      </c>
      <c r="H86" s="3">
        <v>29.965273851540502</v>
      </c>
      <c r="I86" s="5">
        <v>-1.9369372342813301E-2</v>
      </c>
      <c r="J86" s="3">
        <v>20.769162826232517</v>
      </c>
      <c r="K86" s="3">
        <v>7.9523255541465563</v>
      </c>
      <c r="L86" s="5">
        <v>-9.0267695265393438E-2</v>
      </c>
      <c r="M86" s="3">
        <v>4.3878391703672985</v>
      </c>
      <c r="N86" s="3">
        <v>3.5644863837792577</v>
      </c>
      <c r="O86" s="3">
        <v>32.089046712581528</v>
      </c>
      <c r="P86" s="3">
        <v>7.7135435836823421</v>
      </c>
      <c r="Q86" s="3">
        <v>4.5636601987130891</v>
      </c>
      <c r="R86" s="3">
        <v>15.879311812570583</v>
      </c>
      <c r="S86" s="3">
        <v>5.4932493221509997</v>
      </c>
      <c r="T86" s="3">
        <v>96.980488111839932</v>
      </c>
      <c r="U86" s="3">
        <v>97.089915351832673</v>
      </c>
      <c r="V86" s="3">
        <v>141.93670667221508</v>
      </c>
      <c r="W86" s="3">
        <v>5.9676686988295478</v>
      </c>
      <c r="X86" s="3">
        <v>23.612852022658434</v>
      </c>
      <c r="Y86" s="3">
        <v>2.6336266042541232</v>
      </c>
      <c r="Z86" s="3">
        <v>0</v>
      </c>
      <c r="AA86" s="5">
        <v>0</v>
      </c>
      <c r="AB86" s="3">
        <v>0</v>
      </c>
      <c r="AC86" s="3">
        <v>0</v>
      </c>
      <c r="AD86" s="5">
        <v>0</v>
      </c>
      <c r="AE86" s="6">
        <f t="shared" si="15"/>
        <v>0.24192955683517228</v>
      </c>
      <c r="AF86" s="6">
        <f t="shared" si="16"/>
        <v>0.16768324505499724</v>
      </c>
      <c r="AG86" s="6">
        <f t="shared" si="17"/>
        <v>6.4204405628176336E-2</v>
      </c>
      <c r="AH86" s="6">
        <f t="shared" si="18"/>
        <v>0.55176805080362457</v>
      </c>
      <c r="AI86" s="4">
        <f t="shared" si="19"/>
        <v>12.81683727208596</v>
      </c>
      <c r="AJ86" s="4">
        <f t="shared" si="20"/>
        <v>15.424003759818801</v>
      </c>
      <c r="AK86" s="4">
        <f t="shared" si="21"/>
        <v>2.6071664877328402</v>
      </c>
      <c r="AL86" s="7">
        <f t="shared" si="22"/>
        <v>2.8078106154080769</v>
      </c>
      <c r="AM86" s="7">
        <f t="shared" si="23"/>
        <v>2.3331978070617141</v>
      </c>
      <c r="AN86" s="7">
        <f t="shared" si="24"/>
        <v>1.0011283428463109</v>
      </c>
      <c r="AO86" s="7">
        <f t="shared" si="25"/>
        <v>3.2364292277894271</v>
      </c>
      <c r="AP86" s="7">
        <f t="shared" si="26"/>
        <v>3.2400810295561948</v>
      </c>
      <c r="AQ86" s="7" t="str">
        <f t="shared" si="27"/>
        <v/>
      </c>
      <c r="AR86" s="7">
        <f t="shared" si="28"/>
        <v>0.69310772626777717</v>
      </c>
      <c r="AS86" s="7">
        <f t="shared" si="29"/>
        <v>1.145949298310434</v>
      </c>
    </row>
    <row r="87" spans="1:45" ht="14.4" customHeight="1">
      <c r="A87" s="2" t="s">
        <v>221</v>
      </c>
      <c r="B87" s="2" t="s">
        <v>222</v>
      </c>
      <c r="C87" s="2" t="s">
        <v>54</v>
      </c>
      <c r="D87" s="2" t="s">
        <v>48</v>
      </c>
      <c r="E87" s="3">
        <v>173.7498989787012</v>
      </c>
      <c r="F87" s="5">
        <v>5.8745186735314099E-2</v>
      </c>
      <c r="G87" s="3">
        <v>130.2649608082323</v>
      </c>
      <c r="H87" s="3">
        <v>43.484938170468894</v>
      </c>
      <c r="I87" s="5">
        <v>-1.750911514985648E-2</v>
      </c>
      <c r="J87" s="3">
        <v>31.674264532175609</v>
      </c>
      <c r="K87" s="3">
        <v>36.244620333927365</v>
      </c>
      <c r="L87" s="5">
        <v>-0.10201950206948369</v>
      </c>
      <c r="M87" s="3">
        <v>14.338981597274943</v>
      </c>
      <c r="N87" s="3">
        <v>21.905638736652421</v>
      </c>
      <c r="O87" s="3">
        <v>45.775201420881451</v>
      </c>
      <c r="P87" s="3">
        <v>3.6737220933872674</v>
      </c>
      <c r="Q87" s="3">
        <v>7.3219958445968913</v>
      </c>
      <c r="R87" s="3">
        <v>21.607702390694463</v>
      </c>
      <c r="S87" s="3">
        <v>6.2770657884665271</v>
      </c>
      <c r="T87" s="3">
        <v>66.522192468084597</v>
      </c>
      <c r="U87" s="3">
        <v>70.094243184654189</v>
      </c>
      <c r="V87" s="3">
        <v>539.11416541801987</v>
      </c>
      <c r="W87" s="3">
        <v>33.0729183436668</v>
      </c>
      <c r="X87" s="3">
        <v>31.010411233782612</v>
      </c>
      <c r="Y87" s="3">
        <v>9.510965740377225</v>
      </c>
      <c r="Z87" s="3">
        <v>0</v>
      </c>
      <c r="AA87" s="5">
        <v>0</v>
      </c>
      <c r="AB87" s="3">
        <v>0</v>
      </c>
      <c r="AC87" s="3">
        <v>0</v>
      </c>
      <c r="AD87" s="5">
        <v>0</v>
      </c>
      <c r="AE87" s="6">
        <f t="shared" si="15"/>
        <v>0.25027317095476076</v>
      </c>
      <c r="AF87" s="6">
        <f t="shared" si="16"/>
        <v>0.1822980313563137</v>
      </c>
      <c r="AG87" s="6">
        <f t="shared" si="17"/>
        <v>0.20860225270329708</v>
      </c>
      <c r="AH87" s="6">
        <f t="shared" si="18"/>
        <v>0.39561682437745682</v>
      </c>
      <c r="AI87" s="4">
        <f t="shared" si="19"/>
        <v>-4.5703558017517558</v>
      </c>
      <c r="AJ87" s="4">
        <f t="shared" si="20"/>
        <v>20.440501885622346</v>
      </c>
      <c r="AK87" s="4">
        <f t="shared" si="21"/>
        <v>25.010857687374102</v>
      </c>
      <c r="AL87" s="7">
        <f t="shared" si="22"/>
        <v>3.2563784695676921</v>
      </c>
      <c r="AM87" s="7">
        <f t="shared" si="23"/>
        <v>-0.72810385549078072</v>
      </c>
      <c r="AN87" s="7">
        <f t="shared" si="24"/>
        <v>1.0536971284926209</v>
      </c>
      <c r="AO87" s="7">
        <f t="shared" si="25"/>
        <v>1.529775487027381</v>
      </c>
      <c r="AP87" s="7">
        <f t="shared" si="26"/>
        <v>1.6119200379191518</v>
      </c>
      <c r="AQ87" s="7" t="str">
        <f t="shared" si="27"/>
        <v/>
      </c>
      <c r="AR87" s="7">
        <f t="shared" si="28"/>
        <v>0.72839621866326942</v>
      </c>
      <c r="AS87" s="7">
        <f t="shared" si="29"/>
        <v>3.1028171445676995</v>
      </c>
    </row>
    <row r="88" spans="1:45" ht="14.4" customHeight="1">
      <c r="A88" s="2" t="s">
        <v>223</v>
      </c>
      <c r="B88" s="2" t="s">
        <v>224</v>
      </c>
      <c r="C88" s="2" t="s">
        <v>47</v>
      </c>
      <c r="D88" s="2" t="s">
        <v>48</v>
      </c>
      <c r="E88" s="3">
        <v>341.01062654532222</v>
      </c>
      <c r="F88" s="5">
        <v>-4.2680273718463085E-2</v>
      </c>
      <c r="G88" s="3">
        <v>309.26774036050955</v>
      </c>
      <c r="H88" s="3">
        <v>31.742886184812658</v>
      </c>
      <c r="I88" s="5">
        <v>-1.3061527099808665E-2</v>
      </c>
      <c r="J88" s="3">
        <v>17.290454533462984</v>
      </c>
      <c r="K88" s="3">
        <v>13.047791845871556</v>
      </c>
      <c r="L88" s="5">
        <v>8.7612309314445747E-2</v>
      </c>
      <c r="M88" s="3">
        <v>6.5248846446848647</v>
      </c>
      <c r="N88" s="3">
        <v>6.5229072011866913</v>
      </c>
      <c r="O88" s="3">
        <v>36.484211698592922</v>
      </c>
      <c r="P88" s="3">
        <v>3.9461953850621838</v>
      </c>
      <c r="Q88" s="3">
        <v>6.3012315965213803</v>
      </c>
      <c r="R88" s="3">
        <v>18.564852251730475</v>
      </c>
      <c r="S88" s="3">
        <v>3.1684962395470557</v>
      </c>
      <c r="T88" s="3">
        <v>41.139856700981305</v>
      </c>
      <c r="U88" s="3">
        <v>40.569878313421277</v>
      </c>
      <c r="V88" s="3">
        <v>534.76824204478839</v>
      </c>
      <c r="W88" s="3">
        <v>59.107234672512291</v>
      </c>
      <c r="X88" s="3">
        <v>26.035537968715744</v>
      </c>
      <c r="Y88" s="3">
        <v>49.512839970460547</v>
      </c>
      <c r="Z88" s="3">
        <v>0</v>
      </c>
      <c r="AA88" s="5">
        <v>0</v>
      </c>
      <c r="AB88" s="3">
        <v>0</v>
      </c>
      <c r="AC88" s="3">
        <v>0</v>
      </c>
      <c r="AD88" s="5">
        <v>0</v>
      </c>
      <c r="AE88" s="6">
        <f t="shared" si="15"/>
        <v>9.308474198118237E-2</v>
      </c>
      <c r="AF88" s="6">
        <f t="shared" si="16"/>
        <v>5.0703565189822573E-2</v>
      </c>
      <c r="AG88" s="6">
        <f t="shared" si="17"/>
        <v>3.8262126837673285E-2</v>
      </c>
      <c r="AH88" s="6">
        <f t="shared" si="18"/>
        <v>0.50007577694070893</v>
      </c>
      <c r="AI88" s="4">
        <f t="shared" si="19"/>
        <v>4.2426626875914284</v>
      </c>
      <c r="AJ88" s="4">
        <f t="shared" si="20"/>
        <v>19.711900072324497</v>
      </c>
      <c r="AK88" s="4">
        <f t="shared" si="21"/>
        <v>15.469237384733068</v>
      </c>
      <c r="AL88" s="7">
        <f t="shared" si="22"/>
        <v>6.2212161801846921</v>
      </c>
      <c r="AM88" s="7">
        <f t="shared" si="23"/>
        <v>1.3390145882571498</v>
      </c>
      <c r="AN88" s="7">
        <f t="shared" si="24"/>
        <v>0.98614534825187095</v>
      </c>
      <c r="AO88" s="7">
        <f t="shared" si="25"/>
        <v>1.2960339038314863</v>
      </c>
      <c r="AP88" s="7">
        <f t="shared" si="26"/>
        <v>1.2780778054401329</v>
      </c>
      <c r="AQ88" s="7" t="str">
        <f t="shared" si="27"/>
        <v/>
      </c>
      <c r="AR88" s="7">
        <f t="shared" si="28"/>
        <v>0.54470328982673222</v>
      </c>
      <c r="AS88" s="7">
        <f t="shared" si="29"/>
        <v>1.5681864446934315</v>
      </c>
    </row>
    <row r="89" spans="1:45" ht="14.4" customHeight="1">
      <c r="A89" s="2" t="s">
        <v>225</v>
      </c>
      <c r="B89" s="2" t="s">
        <v>226</v>
      </c>
      <c r="C89" s="2" t="s">
        <v>54</v>
      </c>
      <c r="D89" s="2" t="s">
        <v>48</v>
      </c>
      <c r="E89" s="3">
        <v>565.15633262187544</v>
      </c>
      <c r="F89" s="5">
        <v>-5.0833371825371197E-2</v>
      </c>
      <c r="G89" s="3">
        <v>439.41671475046581</v>
      </c>
      <c r="H89" s="3">
        <v>125.73961787140962</v>
      </c>
      <c r="I89" s="5">
        <v>-3.3582305115361227E-2</v>
      </c>
      <c r="J89" s="3">
        <v>86.705638851091692</v>
      </c>
      <c r="K89" s="3">
        <v>115.53276786928797</v>
      </c>
      <c r="L89" s="5">
        <v>-8.8386400035398327E-2</v>
      </c>
      <c r="M89" s="3">
        <v>80.354424175942484</v>
      </c>
      <c r="N89" s="3">
        <v>35.178343693345482</v>
      </c>
      <c r="O89" s="3">
        <v>133.83473874578843</v>
      </c>
      <c r="P89" s="3">
        <v>21.459996122972086</v>
      </c>
      <c r="Q89" s="3">
        <v>15.011425508547514</v>
      </c>
      <c r="R89" s="3">
        <v>66.366123969633946</v>
      </c>
      <c r="S89" s="3">
        <v>17.026514352262883</v>
      </c>
      <c r="T89" s="3">
        <v>190.83556548737334</v>
      </c>
      <c r="U89" s="3">
        <v>203.90254501053215</v>
      </c>
      <c r="V89" s="3">
        <v>1456.1411389089842</v>
      </c>
      <c r="W89" s="3">
        <v>89.568208796706756</v>
      </c>
      <c r="X89" s="3">
        <v>89.651879301266959</v>
      </c>
      <c r="Y89" s="3">
        <v>67.612586047242274</v>
      </c>
      <c r="Z89" s="3">
        <v>0</v>
      </c>
      <c r="AA89" s="5">
        <v>0</v>
      </c>
      <c r="AB89" s="3">
        <v>0</v>
      </c>
      <c r="AC89" s="3">
        <v>0</v>
      </c>
      <c r="AD89" s="5">
        <v>0</v>
      </c>
      <c r="AE89" s="6">
        <f t="shared" si="15"/>
        <v>0.22248643536926835</v>
      </c>
      <c r="AF89" s="6">
        <f t="shared" si="16"/>
        <v>0.15341885748470083</v>
      </c>
      <c r="AG89" s="6">
        <f t="shared" si="17"/>
        <v>0.20442621129857627</v>
      </c>
      <c r="AH89" s="6">
        <f t="shared" si="18"/>
        <v>0.6955119803487636</v>
      </c>
      <c r="AI89" s="4">
        <f t="shared" si="19"/>
        <v>-28.827129018196274</v>
      </c>
      <c r="AJ89" s="4">
        <f t="shared" si="20"/>
        <v>17.008892938326344</v>
      </c>
      <c r="AK89" s="4">
        <f t="shared" si="21"/>
        <v>45.836021956522615</v>
      </c>
      <c r="AL89" s="7">
        <f t="shared" si="22"/>
        <v>0.99896506040097421</v>
      </c>
      <c r="AM89" s="7">
        <f t="shared" si="23"/>
        <v>-1.6930728404997966</v>
      </c>
      <c r="AN89" s="7">
        <f t="shared" si="24"/>
        <v>1.0684724542293107</v>
      </c>
      <c r="AO89" s="7">
        <f t="shared" si="25"/>
        <v>1.5177043537903505</v>
      </c>
      <c r="AP89" s="7">
        <f t="shared" si="26"/>
        <v>1.6216252956888859</v>
      </c>
      <c r="AQ89" s="7" t="str">
        <f t="shared" si="27"/>
        <v/>
      </c>
      <c r="AR89" s="7">
        <f t="shared" si="28"/>
        <v>0.68956499406386873</v>
      </c>
      <c r="AS89" s="7">
        <f t="shared" si="29"/>
        <v>2.5765280416369905</v>
      </c>
    </row>
    <row r="90" spans="1:45" ht="14.4" customHeight="1">
      <c r="A90" s="2" t="s">
        <v>227</v>
      </c>
      <c r="B90" s="2" t="s">
        <v>228</v>
      </c>
      <c r="C90" s="2" t="s">
        <v>51</v>
      </c>
      <c r="D90" s="2" t="s">
        <v>48</v>
      </c>
      <c r="E90" s="3">
        <v>139.61714949395255</v>
      </c>
      <c r="F90" s="5">
        <v>3.6522691276407934E-2</v>
      </c>
      <c r="G90" s="3">
        <v>110.04652086869734</v>
      </c>
      <c r="H90" s="3">
        <v>29.570628625255203</v>
      </c>
      <c r="I90" s="5">
        <v>8.7904411100388213E-3</v>
      </c>
      <c r="J90" s="3">
        <v>22.946139118430981</v>
      </c>
      <c r="K90" s="3">
        <v>8.0310922888159837</v>
      </c>
      <c r="L90" s="5">
        <v>0.10616224020676518</v>
      </c>
      <c r="M90" s="3">
        <v>4.3047567405084051</v>
      </c>
      <c r="N90" s="3">
        <v>3.7263355483075786</v>
      </c>
      <c r="O90" s="3">
        <v>31.18279494755949</v>
      </c>
      <c r="P90" s="3">
        <v>6.6482882645612253</v>
      </c>
      <c r="Q90" s="3">
        <v>3.0155095622882087</v>
      </c>
      <c r="R90" s="3">
        <v>18.445098510033475</v>
      </c>
      <c r="S90" s="3">
        <v>1.4437761759110084</v>
      </c>
      <c r="T90" s="3">
        <v>114.99046023487858</v>
      </c>
      <c r="U90" s="3">
        <v>115.36634855560301</v>
      </c>
      <c r="V90" s="3">
        <v>171.74614795206236</v>
      </c>
      <c r="W90" s="3">
        <v>18.612035618914145</v>
      </c>
      <c r="X90" s="3">
        <v>32.777054794181133</v>
      </c>
      <c r="Y90" s="3">
        <v>4.2941405998597411</v>
      </c>
      <c r="Z90" s="3">
        <v>0</v>
      </c>
      <c r="AA90" s="5">
        <v>0</v>
      </c>
      <c r="AB90" s="3">
        <v>0</v>
      </c>
      <c r="AC90" s="3">
        <v>0</v>
      </c>
      <c r="AD90" s="5">
        <v>0</v>
      </c>
      <c r="AE90" s="6">
        <f t="shared" si="15"/>
        <v>0.21179796846186177</v>
      </c>
      <c r="AF90" s="6">
        <f t="shared" si="16"/>
        <v>0.16435043403765295</v>
      </c>
      <c r="AG90" s="6">
        <f t="shared" si="17"/>
        <v>5.7522247932470835E-2</v>
      </c>
      <c r="AH90" s="6">
        <f t="shared" si="18"/>
        <v>0.53601136504223279</v>
      </c>
      <c r="AI90" s="4">
        <f t="shared" si="19"/>
        <v>14.915046829614997</v>
      </c>
      <c r="AJ90" s="4">
        <f t="shared" si="20"/>
        <v>17.214240380201648</v>
      </c>
      <c r="AK90" s="4">
        <f t="shared" si="21"/>
        <v>2.2991935505866508</v>
      </c>
      <c r="AL90" s="7">
        <f t="shared" si="22"/>
        <v>11.923067209042728</v>
      </c>
      <c r="AM90" s="7">
        <f t="shared" si="23"/>
        <v>10.330581068221154</v>
      </c>
      <c r="AN90" s="7">
        <f t="shared" si="24"/>
        <v>1.0032688652602715</v>
      </c>
      <c r="AO90" s="7">
        <f t="shared" si="25"/>
        <v>3.8886714818321244</v>
      </c>
      <c r="AP90" s="7">
        <f t="shared" si="26"/>
        <v>3.9013830249476937</v>
      </c>
      <c r="AQ90" s="7" t="str">
        <f t="shared" si="27"/>
        <v/>
      </c>
      <c r="AR90" s="7">
        <f t="shared" si="28"/>
        <v>0.77597738652175674</v>
      </c>
      <c r="AS90" s="7">
        <f t="shared" si="29"/>
        <v>1.2301221488517888</v>
      </c>
    </row>
    <row r="91" spans="1:45" ht="14.4" customHeight="1">
      <c r="A91" s="2" t="s">
        <v>229</v>
      </c>
      <c r="B91" s="2" t="s">
        <v>230</v>
      </c>
      <c r="C91" s="2" t="s">
        <v>47</v>
      </c>
      <c r="D91" s="2" t="s">
        <v>48</v>
      </c>
      <c r="E91" s="3">
        <v>345.10936551124189</v>
      </c>
      <c r="F91" s="5">
        <v>-7.5716473437133808E-2</v>
      </c>
      <c r="G91" s="3">
        <v>319.65308476705786</v>
      </c>
      <c r="H91" s="3">
        <v>25.456280744184038</v>
      </c>
      <c r="I91" s="5">
        <v>-2.7944314128718201E-2</v>
      </c>
      <c r="J91" s="3">
        <v>17.002786636894331</v>
      </c>
      <c r="K91" s="3">
        <v>24.599672831389949</v>
      </c>
      <c r="L91" s="5">
        <v>9.4908275367932116E-2</v>
      </c>
      <c r="M91" s="3">
        <v>15.570858717567454</v>
      </c>
      <c r="N91" s="3">
        <v>9.0288141138224951</v>
      </c>
      <c r="O91" s="3">
        <v>29.635966016308597</v>
      </c>
      <c r="P91" s="3">
        <v>5.6209820498578891</v>
      </c>
      <c r="Q91" s="3">
        <v>3.550047839348045</v>
      </c>
      <c r="R91" s="3">
        <v>11.756442603220597</v>
      </c>
      <c r="S91" s="3">
        <v>1.9907637245704246</v>
      </c>
      <c r="T91" s="3">
        <v>84.471508053765419</v>
      </c>
      <c r="U91" s="3">
        <v>85.972742754229202</v>
      </c>
      <c r="V91" s="3">
        <v>365.72648497341282</v>
      </c>
      <c r="W91" s="3">
        <v>46.5454193589838</v>
      </c>
      <c r="X91" s="3">
        <v>43.695164698493578</v>
      </c>
      <c r="Y91" s="3">
        <v>47.132342890715584</v>
      </c>
      <c r="Z91" s="3">
        <v>0</v>
      </c>
      <c r="AA91" s="5">
        <v>0</v>
      </c>
      <c r="AB91" s="3">
        <v>0</v>
      </c>
      <c r="AC91" s="3">
        <v>0</v>
      </c>
      <c r="AD91" s="5">
        <v>0</v>
      </c>
      <c r="AE91" s="6">
        <f t="shared" si="15"/>
        <v>7.3762938036970788E-2</v>
      </c>
      <c r="AF91" s="6">
        <f t="shared" si="16"/>
        <v>4.9267821554789037E-2</v>
      </c>
      <c r="AG91" s="6">
        <f t="shared" si="17"/>
        <v>7.1280803390972064E-2</v>
      </c>
      <c r="AH91" s="6">
        <f t="shared" si="18"/>
        <v>0.63297015469647033</v>
      </c>
      <c r="AI91" s="4">
        <f t="shared" si="19"/>
        <v>-7.5968861944956174</v>
      </c>
      <c r="AJ91" s="4">
        <f t="shared" si="20"/>
        <v>4.8940774095352086</v>
      </c>
      <c r="AK91" s="4">
        <f t="shared" si="21"/>
        <v>12.490963604030826</v>
      </c>
      <c r="AL91" s="7">
        <f t="shared" si="22"/>
        <v>2.4583918971053551</v>
      </c>
      <c r="AM91" s="7">
        <f t="shared" si="23"/>
        <v>-3.8160662165646531</v>
      </c>
      <c r="AN91" s="7">
        <f t="shared" si="24"/>
        <v>1.0177720835705721</v>
      </c>
      <c r="AO91" s="7">
        <f t="shared" si="25"/>
        <v>3.3182973154106383</v>
      </c>
      <c r="AP91" s="7">
        <f t="shared" si="26"/>
        <v>3.3772703726121214</v>
      </c>
      <c r="AQ91" s="7" t="str">
        <f t="shared" si="27"/>
        <v/>
      </c>
      <c r="AR91" s="7">
        <f t="shared" si="28"/>
        <v>0.66792108429975316</v>
      </c>
      <c r="AS91" s="7">
        <f t="shared" si="29"/>
        <v>1.0597408286258152</v>
      </c>
    </row>
    <row r="92" spans="1:45" ht="14.4" customHeight="1">
      <c r="A92" s="2" t="s">
        <v>231</v>
      </c>
      <c r="B92" s="2" t="s">
        <v>232</v>
      </c>
      <c r="C92" s="2" t="s">
        <v>51</v>
      </c>
      <c r="D92" s="2" t="s">
        <v>48</v>
      </c>
      <c r="E92" s="3">
        <v>145.48564940311829</v>
      </c>
      <c r="F92" s="5">
        <v>-2.8412020652241301E-3</v>
      </c>
      <c r="G92" s="3">
        <v>109.48766200650392</v>
      </c>
      <c r="H92" s="3">
        <v>35.997987396614363</v>
      </c>
      <c r="I92" s="5">
        <v>-2.0298476171056096E-2</v>
      </c>
      <c r="J92" s="3">
        <v>22.968281786125093</v>
      </c>
      <c r="K92" s="3">
        <v>12.159526331162811</v>
      </c>
      <c r="L92" s="5">
        <v>1.3846974627942599E-2</v>
      </c>
      <c r="M92" s="3">
        <v>5.4587352747438427</v>
      </c>
      <c r="N92" s="3">
        <v>6.7007910564189679</v>
      </c>
      <c r="O92" s="3">
        <v>37.760232595506608</v>
      </c>
      <c r="P92" s="3">
        <v>6.8522563330339086</v>
      </c>
      <c r="Q92" s="3">
        <v>3.79854212984079</v>
      </c>
      <c r="R92" s="3">
        <v>21.878498762082046</v>
      </c>
      <c r="S92" s="3">
        <v>6.4751297969114736</v>
      </c>
      <c r="T92" s="3">
        <v>72.842673975396352</v>
      </c>
      <c r="U92" s="3">
        <v>68.723823890799707</v>
      </c>
      <c r="V92" s="3">
        <v>203.61011182922769</v>
      </c>
      <c r="W92" s="3">
        <v>9.337835269404426</v>
      </c>
      <c r="X92" s="3">
        <v>34.239360385117706</v>
      </c>
      <c r="Y92" s="3">
        <v>4.4146039570021758</v>
      </c>
      <c r="Z92" s="3">
        <v>0</v>
      </c>
      <c r="AA92" s="5">
        <v>0</v>
      </c>
      <c r="AB92" s="3">
        <v>0</v>
      </c>
      <c r="AC92" s="3">
        <v>0</v>
      </c>
      <c r="AD92" s="5">
        <v>0</v>
      </c>
      <c r="AE92" s="6">
        <f t="shared" si="15"/>
        <v>0.24743325231253216</v>
      </c>
      <c r="AF92" s="6">
        <f t="shared" si="16"/>
        <v>0.15787317773510107</v>
      </c>
      <c r="AG92" s="6">
        <f t="shared" si="17"/>
        <v>8.3578871050509179E-2</v>
      </c>
      <c r="AH92" s="6">
        <f t="shared" si="18"/>
        <v>0.44892663793605403</v>
      </c>
      <c r="AI92" s="4">
        <f t="shared" si="19"/>
        <v>10.808755454962283</v>
      </c>
      <c r="AJ92" s="4">
        <f t="shared" si="20"/>
        <v>21.650698857888067</v>
      </c>
      <c r="AK92" s="4">
        <f t="shared" si="21"/>
        <v>10.841943402925784</v>
      </c>
      <c r="AL92" s="7">
        <f t="shared" si="22"/>
        <v>3.3436702486203567</v>
      </c>
      <c r="AM92" s="7">
        <f t="shared" si="23"/>
        <v>1.6692723997776653</v>
      </c>
      <c r="AN92" s="7">
        <f t="shared" si="24"/>
        <v>0.9434555342382428</v>
      </c>
      <c r="AO92" s="7">
        <f t="shared" si="25"/>
        <v>2.0235207366689409</v>
      </c>
      <c r="AP92" s="7">
        <f t="shared" si="26"/>
        <v>1.9091018376561584</v>
      </c>
      <c r="AQ92" s="7" t="str">
        <f t="shared" si="27"/>
        <v/>
      </c>
      <c r="AR92" s="7">
        <f t="shared" si="28"/>
        <v>0.63804349762857238</v>
      </c>
      <c r="AS92" s="7">
        <f t="shared" si="29"/>
        <v>1.3995202459113716</v>
      </c>
    </row>
    <row r="93" spans="1:45" ht="14.4" customHeight="1">
      <c r="A93" s="2" t="s">
        <v>233</v>
      </c>
      <c r="B93" s="2" t="s">
        <v>234</v>
      </c>
      <c r="C93" s="2" t="s">
        <v>57</v>
      </c>
      <c r="D93" s="2" t="s">
        <v>48</v>
      </c>
      <c r="E93" s="3">
        <v>305.52368422166364</v>
      </c>
      <c r="F93" s="5">
        <v>7.695879352735728E-2</v>
      </c>
      <c r="G93" s="3">
        <v>218.39140647296688</v>
      </c>
      <c r="H93" s="3">
        <v>87.132277748696751</v>
      </c>
      <c r="I93" s="5">
        <v>7.5142691703926623E-3</v>
      </c>
      <c r="J93" s="3">
        <v>66.626688701177116</v>
      </c>
      <c r="K93" s="3">
        <v>6.5942757109507264</v>
      </c>
      <c r="L93" s="5">
        <v>0.14864058857446766</v>
      </c>
      <c r="M93" s="3">
        <v>2.9509438081347841</v>
      </c>
      <c r="N93" s="3">
        <v>3.6433319028159423</v>
      </c>
      <c r="O93" s="3">
        <v>88.269864501107847</v>
      </c>
      <c r="P93" s="3">
        <v>19.858662228374108</v>
      </c>
      <c r="Q93" s="3">
        <v>12.019480105874052</v>
      </c>
      <c r="R93" s="3">
        <v>48.083583282719886</v>
      </c>
      <c r="S93" s="3">
        <v>8.5838597316542398</v>
      </c>
      <c r="T93" s="3">
        <v>317.38710373021217</v>
      </c>
      <c r="U93" s="3">
        <v>303.20054204599688</v>
      </c>
      <c r="V93" s="3">
        <v>1915.4205964431774</v>
      </c>
      <c r="W93" s="3">
        <v>223.32618739014725</v>
      </c>
      <c r="X93" s="3">
        <v>19.846665794385007</v>
      </c>
      <c r="Y93" s="3">
        <v>1.2782251366296575</v>
      </c>
      <c r="Z93" s="3">
        <v>43.923128412679588</v>
      </c>
      <c r="AA93" s="5">
        <v>2.3430696264210106E-2</v>
      </c>
      <c r="AB93" s="3">
        <v>5.1050224315263826</v>
      </c>
      <c r="AC93" s="3">
        <v>14.391730882496223</v>
      </c>
      <c r="AD93" s="5">
        <v>-1.5636124776616966E-2</v>
      </c>
      <c r="AE93" s="6">
        <f t="shared" si="15"/>
        <v>0.28518992879609462</v>
      </c>
      <c r="AF93" s="6">
        <f t="shared" si="16"/>
        <v>0.21807372764213626</v>
      </c>
      <c r="AG93" s="6">
        <f t="shared" si="17"/>
        <v>2.1583517257426254E-2</v>
      </c>
      <c r="AH93" s="6">
        <f t="shared" si="18"/>
        <v>0.44750082305996475</v>
      </c>
      <c r="AI93" s="4">
        <f t="shared" si="19"/>
        <v>60.032412990226391</v>
      </c>
      <c r="AJ93" s="4">
        <f t="shared" si="20"/>
        <v>53.440778358724899</v>
      </c>
      <c r="AK93" s="4">
        <f t="shared" si="21"/>
        <v>-6.591634631501492</v>
      </c>
      <c r="AL93" s="7">
        <f t="shared" si="22"/>
        <v>6.2257282888319114</v>
      </c>
      <c r="AM93" s="7">
        <f t="shared" si="23"/>
        <v>6.9936386272539002</v>
      </c>
      <c r="AN93" s="7">
        <f t="shared" si="24"/>
        <v>0.95530202230184413</v>
      </c>
      <c r="AO93" s="7">
        <f t="shared" si="25"/>
        <v>3.6425893128331466</v>
      </c>
      <c r="AP93" s="7">
        <f t="shared" si="26"/>
        <v>3.47977293696459</v>
      </c>
      <c r="AQ93" s="7">
        <f t="shared" si="27"/>
        <v>0.32765723669040075</v>
      </c>
      <c r="AR93" s="7">
        <f t="shared" si="28"/>
        <v>0.76466139096396635</v>
      </c>
      <c r="AS93" s="7">
        <f t="shared" si="29"/>
        <v>6.2693031518090123</v>
      </c>
    </row>
    <row r="94" spans="1:45" ht="14.4" customHeight="1">
      <c r="A94" s="2" t="s">
        <v>235</v>
      </c>
      <c r="B94" s="2" t="s">
        <v>236</v>
      </c>
      <c r="C94" s="2" t="s">
        <v>51</v>
      </c>
      <c r="D94" s="2" t="s">
        <v>48</v>
      </c>
      <c r="E94" s="3">
        <v>72.041652034921626</v>
      </c>
      <c r="F94" s="5">
        <v>5.4673998096310163E-2</v>
      </c>
      <c r="G94" s="3">
        <v>54.492112706568122</v>
      </c>
      <c r="H94" s="3">
        <v>17.5495393283535</v>
      </c>
      <c r="I94" s="5">
        <v>5.3131613361019348E-3</v>
      </c>
      <c r="J94" s="3">
        <v>13.378320202976127</v>
      </c>
      <c r="K94" s="3">
        <v>3.2671499388204475</v>
      </c>
      <c r="L94" s="5">
        <v>5.228571685745198E-3</v>
      </c>
      <c r="M94" s="3">
        <v>1.7502808744465246</v>
      </c>
      <c r="N94" s="3">
        <v>1.5168690643739229</v>
      </c>
      <c r="O94" s="3">
        <v>17.589576037599855</v>
      </c>
      <c r="P94" s="3">
        <v>4.3798651327927676</v>
      </c>
      <c r="Q94" s="3">
        <v>2.3105011325436133</v>
      </c>
      <c r="R94" s="3">
        <v>10.164225210805542</v>
      </c>
      <c r="S94" s="3">
        <v>1.9995125668988409</v>
      </c>
      <c r="T94" s="3">
        <v>65.7687422695533</v>
      </c>
      <c r="U94" s="3">
        <v>66.351454448890252</v>
      </c>
      <c r="V94" s="3">
        <v>91.322012759318866</v>
      </c>
      <c r="W94" s="3">
        <v>4.8704350505001619</v>
      </c>
      <c r="X94" s="3">
        <v>13.237243398476403</v>
      </c>
      <c r="Y94" s="3">
        <v>3.1668315144601973</v>
      </c>
      <c r="Z94" s="3">
        <v>0</v>
      </c>
      <c r="AA94" s="5">
        <v>0</v>
      </c>
      <c r="AB94" s="3">
        <v>0</v>
      </c>
      <c r="AC94" s="3">
        <v>0</v>
      </c>
      <c r="AD94" s="5">
        <v>0</v>
      </c>
      <c r="AE94" s="6">
        <f t="shared" si="15"/>
        <v>0.24360267751559192</v>
      </c>
      <c r="AF94" s="6">
        <f t="shared" si="16"/>
        <v>0.18570257379010535</v>
      </c>
      <c r="AG94" s="6">
        <f t="shared" si="17"/>
        <v>4.5350846996633588E-2</v>
      </c>
      <c r="AH94" s="6">
        <f t="shared" si="18"/>
        <v>0.53572101287718543</v>
      </c>
      <c r="AI94" s="4">
        <f t="shared" si="19"/>
        <v>10.11117026415568</v>
      </c>
      <c r="AJ94" s="4">
        <f t="shared" si="20"/>
        <v>9.1489288978169494</v>
      </c>
      <c r="AK94" s="4">
        <f t="shared" si="21"/>
        <v>-0.96224136633873059</v>
      </c>
      <c r="AL94" s="7">
        <f t="shared" si="22"/>
        <v>4.5755795933838765</v>
      </c>
      <c r="AM94" s="7">
        <f t="shared" si="23"/>
        <v>5.0568175622110116</v>
      </c>
      <c r="AN94" s="7">
        <f t="shared" si="24"/>
        <v>1.0088600170723763</v>
      </c>
      <c r="AO94" s="7">
        <f t="shared" si="25"/>
        <v>3.7476050532731411</v>
      </c>
      <c r="AP94" s="7">
        <f t="shared" si="26"/>
        <v>3.780808898025664</v>
      </c>
      <c r="AQ94" s="7" t="str">
        <f t="shared" si="27"/>
        <v/>
      </c>
      <c r="AR94" s="7">
        <f t="shared" si="28"/>
        <v>0.76231745760766256</v>
      </c>
      <c r="AS94" s="7">
        <f t="shared" si="29"/>
        <v>1.2676279649313322</v>
      </c>
    </row>
    <row r="95" spans="1:45" ht="14.4" customHeight="1">
      <c r="A95" s="2" t="s">
        <v>237</v>
      </c>
      <c r="B95" s="2" t="s">
        <v>238</v>
      </c>
      <c r="C95" s="2" t="s">
        <v>57</v>
      </c>
      <c r="D95" s="2" t="s">
        <v>48</v>
      </c>
      <c r="E95" s="3">
        <v>230.87344830445934</v>
      </c>
      <c r="F95" s="5">
        <v>-1.3215933525390137E-2</v>
      </c>
      <c r="G95" s="3">
        <v>143.62235652848176</v>
      </c>
      <c r="H95" s="3">
        <v>87.251091775977585</v>
      </c>
      <c r="I95" s="5">
        <v>-2.9683725277213191E-2</v>
      </c>
      <c r="J95" s="3">
        <v>62.794789383028281</v>
      </c>
      <c r="K95" s="3">
        <v>3.0964880546877289</v>
      </c>
      <c r="L95" s="5">
        <v>0.10219947334048265</v>
      </c>
      <c r="M95" s="3">
        <v>1.5629361772187911</v>
      </c>
      <c r="N95" s="3">
        <v>1.5335518774689378</v>
      </c>
      <c r="O95" s="3">
        <v>89.626181312814253</v>
      </c>
      <c r="P95" s="3">
        <v>29.780371735883133</v>
      </c>
      <c r="Q95" s="3">
        <v>12.392852217653893</v>
      </c>
      <c r="R95" s="3">
        <v>41.150077782753279</v>
      </c>
      <c r="S95" s="3">
        <v>5.1475795717218631</v>
      </c>
      <c r="T95" s="3">
        <v>397.02604891885306</v>
      </c>
      <c r="U95" s="3">
        <v>396.33132294140626</v>
      </c>
      <c r="V95" s="3">
        <v>865.52111838283349</v>
      </c>
      <c r="W95" s="3">
        <v>99.719970453071824</v>
      </c>
      <c r="X95" s="3">
        <v>13.991334886340994</v>
      </c>
      <c r="Y95" s="3">
        <v>2.0800745846421447</v>
      </c>
      <c r="Z95" s="3">
        <v>52.681771358404227</v>
      </c>
      <c r="AA95" s="5">
        <v>0.22725029806265401</v>
      </c>
      <c r="AB95" s="3">
        <v>2.6524207505736901</v>
      </c>
      <c r="AC95" s="3">
        <v>20.651960662158665</v>
      </c>
      <c r="AD95" s="5">
        <v>-3.9385816243569183E-2</v>
      </c>
      <c r="AE95" s="6">
        <f t="shared" si="15"/>
        <v>0.37791739334579999</v>
      </c>
      <c r="AF95" s="6">
        <f t="shared" si="16"/>
        <v>0.27198792171293346</v>
      </c>
      <c r="AG95" s="6">
        <f t="shared" si="17"/>
        <v>1.3412057893310896E-2</v>
      </c>
      <c r="AH95" s="6">
        <f t="shared" si="18"/>
        <v>0.50474477847659849</v>
      </c>
      <c r="AI95" s="4">
        <f t="shared" si="19"/>
        <v>59.698301328340548</v>
      </c>
      <c r="AJ95" s="4">
        <f t="shared" si="20"/>
        <v>45.890021182058433</v>
      </c>
      <c r="AK95" s="4">
        <f t="shared" si="21"/>
        <v>-13.808280146282115</v>
      </c>
      <c r="AL95" s="7">
        <f t="shared" si="22"/>
        <v>8.9148735911057013</v>
      </c>
      <c r="AM95" s="7">
        <f t="shared" si="23"/>
        <v>11.597353765309837</v>
      </c>
      <c r="AN95" s="7">
        <f t="shared" si="24"/>
        <v>0.9982501753239148</v>
      </c>
      <c r="AO95" s="7">
        <f t="shared" si="25"/>
        <v>4.5503848815810954</v>
      </c>
      <c r="AP95" s="7">
        <f t="shared" si="26"/>
        <v>4.5424225058296201</v>
      </c>
      <c r="AQ95" s="7">
        <f t="shared" si="27"/>
        <v>0.39201340671822521</v>
      </c>
      <c r="AR95" s="7">
        <f t="shared" si="28"/>
        <v>0.71970204733091103</v>
      </c>
      <c r="AS95" s="7">
        <f t="shared" si="29"/>
        <v>3.7488984755035424</v>
      </c>
    </row>
    <row r="96" spans="1:45" ht="14.4" customHeight="1">
      <c r="A96" s="2" t="s">
        <v>239</v>
      </c>
      <c r="B96" s="2" t="s">
        <v>240</v>
      </c>
      <c r="C96" s="2" t="s">
        <v>57</v>
      </c>
      <c r="D96" s="2" t="s">
        <v>48</v>
      </c>
      <c r="E96" s="3">
        <v>267.01094402239789</v>
      </c>
      <c r="F96" s="5">
        <v>-8.7306566826928403E-2</v>
      </c>
      <c r="G96" s="3">
        <v>182.61299311472538</v>
      </c>
      <c r="H96" s="3">
        <v>84.397950907672509</v>
      </c>
      <c r="I96" s="5">
        <v>-1.8211488553194988E-2</v>
      </c>
      <c r="J96" s="3">
        <v>57.629656877973041</v>
      </c>
      <c r="K96" s="3">
        <v>10.439514824321085</v>
      </c>
      <c r="L96" s="5">
        <v>1.6193039508420833E-2</v>
      </c>
      <c r="M96" s="3">
        <v>6.6502577068471922</v>
      </c>
      <c r="N96" s="3">
        <v>3.7892571174738929</v>
      </c>
      <c r="O96" s="3">
        <v>88.740563545710629</v>
      </c>
      <c r="P96" s="3">
        <v>34.562709896284346</v>
      </c>
      <c r="Q96" s="3">
        <v>8.9127286705209769</v>
      </c>
      <c r="R96" s="3">
        <v>36.692382075972375</v>
      </c>
      <c r="S96" s="3">
        <v>14.739150606261777</v>
      </c>
      <c r="T96" s="3">
        <v>324.38659767538155</v>
      </c>
      <c r="U96" s="3">
        <v>340.46947881523954</v>
      </c>
      <c r="V96" s="3">
        <v>1007.8750612552865</v>
      </c>
      <c r="W96" s="3">
        <v>122.73146735751476</v>
      </c>
      <c r="X96" s="3">
        <v>9.0229160421833221</v>
      </c>
      <c r="Y96" s="3">
        <v>2.5541712323619374</v>
      </c>
      <c r="Z96" s="3">
        <v>44.894716549439671</v>
      </c>
      <c r="AA96" s="5">
        <v>0.22064893441135655</v>
      </c>
      <c r="AB96" s="3">
        <v>1.5338873191732394</v>
      </c>
      <c r="AC96" s="3">
        <v>14.182337375895569</v>
      </c>
      <c r="AD96" s="5">
        <v>-8.6817054627519097E-2</v>
      </c>
      <c r="AE96" s="6">
        <f t="shared" si="15"/>
        <v>0.31608423848197359</v>
      </c>
      <c r="AF96" s="6">
        <f t="shared" si="16"/>
        <v>0.21583256479981153</v>
      </c>
      <c r="AG96" s="6">
        <f t="shared" si="17"/>
        <v>3.9097703888292229E-2</v>
      </c>
      <c r="AH96" s="6">
        <f t="shared" si="18"/>
        <v>0.63702746906915564</v>
      </c>
      <c r="AI96" s="4">
        <f t="shared" si="19"/>
        <v>47.190142053651954</v>
      </c>
      <c r="AJ96" s="4">
        <f t="shared" si="20"/>
        <v>38.614867272058113</v>
      </c>
      <c r="AK96" s="4">
        <f t="shared" si="21"/>
        <v>-8.5752747815938406</v>
      </c>
      <c r="AL96" s="7">
        <f t="shared" si="22"/>
        <v>2.6198841645361153</v>
      </c>
      <c r="AM96" s="7">
        <f t="shared" si="23"/>
        <v>3.2016866720666863</v>
      </c>
      <c r="AN96" s="7">
        <f t="shared" si="24"/>
        <v>1.0495793638057525</v>
      </c>
      <c r="AO96" s="7">
        <f t="shared" si="25"/>
        <v>3.8435364151227511</v>
      </c>
      <c r="AP96" s="7">
        <f t="shared" si="26"/>
        <v>4.0340965053487796</v>
      </c>
      <c r="AQ96" s="7">
        <f t="shared" si="27"/>
        <v>0.31590214764531305</v>
      </c>
      <c r="AR96" s="7">
        <f t="shared" si="28"/>
        <v>0.68283241782750437</v>
      </c>
      <c r="AS96" s="7">
        <f t="shared" si="29"/>
        <v>3.7746582446101615</v>
      </c>
    </row>
    <row r="97" spans="1:45" ht="14.4" customHeight="1">
      <c r="A97" s="2" t="s">
        <v>241</v>
      </c>
      <c r="B97" s="2" t="s">
        <v>242</v>
      </c>
      <c r="C97" s="2" t="s">
        <v>47</v>
      </c>
      <c r="D97" s="2" t="s">
        <v>48</v>
      </c>
      <c r="E97" s="3">
        <v>255.11099951386126</v>
      </c>
      <c r="F97" s="5">
        <v>-3.77722704303734E-2</v>
      </c>
      <c r="G97" s="3">
        <v>215.04760176528711</v>
      </c>
      <c r="H97" s="3">
        <v>40.063397748574147</v>
      </c>
      <c r="I97" s="5">
        <v>1.6757039409113744E-2</v>
      </c>
      <c r="J97" s="3">
        <v>24.083783643840359</v>
      </c>
      <c r="K97" s="3">
        <v>20.235264439960428</v>
      </c>
      <c r="L97" s="5">
        <v>0.17527418822739516</v>
      </c>
      <c r="M97" s="3">
        <v>11.10748352456617</v>
      </c>
      <c r="N97" s="3">
        <v>9.1277809153942577</v>
      </c>
      <c r="O97" s="3">
        <v>43.906001463206309</v>
      </c>
      <c r="P97" s="3">
        <v>7.6408414517074341</v>
      </c>
      <c r="Q97" s="3">
        <v>4.9148740342373154</v>
      </c>
      <c r="R97" s="3">
        <v>23.113333505729063</v>
      </c>
      <c r="S97" s="3">
        <v>4.8046422027060967</v>
      </c>
      <c r="T97" s="3">
        <v>75.533926772779111</v>
      </c>
      <c r="U97" s="3">
        <v>80.071195106823893</v>
      </c>
      <c r="V97" s="3">
        <v>387.35120524503492</v>
      </c>
      <c r="W97" s="3">
        <v>43.377586759265824</v>
      </c>
      <c r="X97" s="3">
        <v>34.520283871758735</v>
      </c>
      <c r="Y97" s="3">
        <v>48.900752744365434</v>
      </c>
      <c r="Z97" s="3">
        <v>0</v>
      </c>
      <c r="AA97" s="5">
        <v>0</v>
      </c>
      <c r="AB97" s="3">
        <v>0</v>
      </c>
      <c r="AC97" s="3">
        <v>0</v>
      </c>
      <c r="AD97" s="5">
        <v>0</v>
      </c>
      <c r="AE97" s="6">
        <f t="shared" si="15"/>
        <v>0.15704300412337702</v>
      </c>
      <c r="AF97" s="6">
        <f t="shared" si="16"/>
        <v>9.4405116556065177E-2</v>
      </c>
      <c r="AG97" s="6">
        <f t="shared" si="17"/>
        <v>7.9319451056679979E-2</v>
      </c>
      <c r="AH97" s="6">
        <f t="shared" si="18"/>
        <v>0.54891714202811237</v>
      </c>
      <c r="AI97" s="4">
        <f t="shared" si="19"/>
        <v>3.8485192038799312</v>
      </c>
      <c r="AJ97" s="4">
        <f t="shared" si="20"/>
        <v>20.242802452695393</v>
      </c>
      <c r="AK97" s="4">
        <f t="shared" si="21"/>
        <v>16.394283248815462</v>
      </c>
      <c r="AL97" s="7">
        <f t="shared" si="22"/>
        <v>4.2131758409177964</v>
      </c>
      <c r="AM97" s="7">
        <f t="shared" si="23"/>
        <v>0.80100016640413874</v>
      </c>
      <c r="AN97" s="7">
        <f t="shared" si="24"/>
        <v>1.0600692765211821</v>
      </c>
      <c r="AO97" s="7">
        <f t="shared" si="25"/>
        <v>1.8853599798700886</v>
      </c>
      <c r="AP97" s="7">
        <f t="shared" si="26"/>
        <v>1.9986121898428753</v>
      </c>
      <c r="AQ97" s="7" t="str">
        <f t="shared" si="27"/>
        <v/>
      </c>
      <c r="AR97" s="7">
        <f t="shared" si="28"/>
        <v>0.60114181515464449</v>
      </c>
      <c r="AS97" s="7">
        <f t="shared" si="29"/>
        <v>1.5183634025313302</v>
      </c>
    </row>
    <row r="98" spans="1:45" ht="14.4" customHeight="1">
      <c r="A98" s="2" t="s">
        <v>243</v>
      </c>
      <c r="B98" s="2" t="s">
        <v>244</v>
      </c>
      <c r="C98" s="2" t="s">
        <v>47</v>
      </c>
      <c r="D98" s="2" t="s">
        <v>48</v>
      </c>
      <c r="E98" s="3">
        <v>278.36592456419481</v>
      </c>
      <c r="F98" s="5">
        <v>4.446431347195326E-2</v>
      </c>
      <c r="G98" s="3">
        <v>226.83826097961025</v>
      </c>
      <c r="H98" s="3">
        <v>51.527663584584559</v>
      </c>
      <c r="I98" s="5">
        <v>-2.223338668388114E-3</v>
      </c>
      <c r="J98" s="3">
        <v>36.788197776889859</v>
      </c>
      <c r="K98" s="3">
        <v>9.6448055367936814</v>
      </c>
      <c r="L98" s="5">
        <v>1.0865471287808931E-2</v>
      </c>
      <c r="M98" s="3">
        <v>5.2164273658630504</v>
      </c>
      <c r="N98" s="3">
        <v>4.4283781709306309</v>
      </c>
      <c r="O98" s="3">
        <v>55.62393025653364</v>
      </c>
      <c r="P98" s="3">
        <v>15.13148197244314</v>
      </c>
      <c r="Q98" s="3">
        <v>7.8450825093735386</v>
      </c>
      <c r="R98" s="3">
        <v>25.672064374324719</v>
      </c>
      <c r="S98" s="3">
        <v>6.9645801264253109</v>
      </c>
      <c r="T98" s="3">
        <v>198.07904448156862</v>
      </c>
      <c r="U98" s="3">
        <v>190.99761413391471</v>
      </c>
      <c r="V98" s="3">
        <v>265.53529530965801</v>
      </c>
      <c r="W98" s="3">
        <v>16.698640815886087</v>
      </c>
      <c r="X98" s="3">
        <v>19.89831353780534</v>
      </c>
      <c r="Y98" s="3">
        <v>49.002452759767102</v>
      </c>
      <c r="Z98" s="3">
        <v>0</v>
      </c>
      <c r="AA98" s="5">
        <v>0</v>
      </c>
      <c r="AB98" s="3">
        <v>0</v>
      </c>
      <c r="AC98" s="3">
        <v>0</v>
      </c>
      <c r="AD98" s="5">
        <v>0</v>
      </c>
      <c r="AE98" s="6">
        <f t="shared" si="15"/>
        <v>0.18510765520332789</v>
      </c>
      <c r="AF98" s="6">
        <f t="shared" si="16"/>
        <v>0.13215769076076703</v>
      </c>
      <c r="AG98" s="6">
        <f t="shared" si="17"/>
        <v>3.4647938866416331E-2</v>
      </c>
      <c r="AH98" s="6">
        <f t="shared" si="18"/>
        <v>0.54085355541519808</v>
      </c>
      <c r="AI98" s="4">
        <f t="shared" si="19"/>
        <v>27.143392240096176</v>
      </c>
      <c r="AJ98" s="4">
        <f t="shared" si="20"/>
        <v>27.430938408853912</v>
      </c>
      <c r="AK98" s="4">
        <f t="shared" si="21"/>
        <v>0.28754616875773564</v>
      </c>
      <c r="AL98" s="7">
        <f t="shared" si="22"/>
        <v>3.938634908481311</v>
      </c>
      <c r="AM98" s="7">
        <f t="shared" si="23"/>
        <v>3.8973479732263465</v>
      </c>
      <c r="AN98" s="7">
        <f t="shared" si="24"/>
        <v>0.96424947239528491</v>
      </c>
      <c r="AO98" s="7">
        <f t="shared" si="25"/>
        <v>3.8441301371333201</v>
      </c>
      <c r="AP98" s="7">
        <f t="shared" si="26"/>
        <v>3.7067004565496178</v>
      </c>
      <c r="AQ98" s="7" t="str">
        <f t="shared" si="27"/>
        <v/>
      </c>
      <c r="AR98" s="7">
        <f t="shared" si="28"/>
        <v>0.71395043395477609</v>
      </c>
      <c r="AS98" s="7">
        <f t="shared" si="29"/>
        <v>0.9539073280085405</v>
      </c>
    </row>
    <row r="99" spans="1:45" ht="14.4" customHeight="1">
      <c r="A99" s="2" t="s">
        <v>245</v>
      </c>
      <c r="B99" s="2" t="s">
        <v>246</v>
      </c>
      <c r="C99" s="2" t="s">
        <v>47</v>
      </c>
      <c r="D99" s="2" t="s">
        <v>48</v>
      </c>
      <c r="E99" s="3">
        <v>231.58339587080962</v>
      </c>
      <c r="F99" s="5">
        <v>-3.5552702112065356E-2</v>
      </c>
      <c r="G99" s="3">
        <v>199.13961496369711</v>
      </c>
      <c r="H99" s="3">
        <v>32.443780907112505</v>
      </c>
      <c r="I99" s="5">
        <v>-2.3784949409707046E-2</v>
      </c>
      <c r="J99" s="3">
        <v>18.773747704568375</v>
      </c>
      <c r="K99" s="3">
        <v>10.343286600608955</v>
      </c>
      <c r="L99" s="5">
        <v>7.2231059941360365E-2</v>
      </c>
      <c r="M99" s="3">
        <v>4.7268438459961484</v>
      </c>
      <c r="N99" s="3">
        <v>5.6164427546128071</v>
      </c>
      <c r="O99" s="3">
        <v>32.517417818430857</v>
      </c>
      <c r="P99" s="3">
        <v>4.8238120109862912</v>
      </c>
      <c r="Q99" s="3">
        <v>4.1012319568923568</v>
      </c>
      <c r="R99" s="3">
        <v>21.312814707367238</v>
      </c>
      <c r="S99" s="3">
        <v>3.3290350709545322</v>
      </c>
      <c r="T99" s="3">
        <v>67.228425792043694</v>
      </c>
      <c r="U99" s="3">
        <v>68.537214914639279</v>
      </c>
      <c r="V99" s="3">
        <v>320.4876747646577</v>
      </c>
      <c r="W99" s="3">
        <v>8.7842587665395424</v>
      </c>
      <c r="X99" s="3">
        <v>25.069386720262496</v>
      </c>
      <c r="Y99" s="3">
        <v>28.875845322133177</v>
      </c>
      <c r="Z99" s="3">
        <v>0</v>
      </c>
      <c r="AA99" s="5">
        <v>0</v>
      </c>
      <c r="AB99" s="3">
        <v>0</v>
      </c>
      <c r="AC99" s="3">
        <v>0</v>
      </c>
      <c r="AD99" s="5">
        <v>0</v>
      </c>
      <c r="AE99" s="6">
        <f t="shared" si="15"/>
        <v>0.14009545367065732</v>
      </c>
      <c r="AF99" s="6">
        <f t="shared" si="16"/>
        <v>8.1066898747099464E-2</v>
      </c>
      <c r="AG99" s="6">
        <f t="shared" si="17"/>
        <v>4.4663334181259819E-2</v>
      </c>
      <c r="AH99" s="6">
        <f t="shared" si="18"/>
        <v>0.45699631350424513</v>
      </c>
      <c r="AI99" s="4">
        <f t="shared" si="19"/>
        <v>8.4304611039594199</v>
      </c>
      <c r="AJ99" s="4">
        <f t="shared" si="20"/>
        <v>18.865530004556064</v>
      </c>
      <c r="AK99" s="4">
        <f t="shared" si="21"/>
        <v>10.435068900596644</v>
      </c>
      <c r="AL99" s="7">
        <f t="shared" si="22"/>
        <v>5.6669664339543173</v>
      </c>
      <c r="AM99" s="7">
        <f t="shared" si="23"/>
        <v>2.5324038119977388</v>
      </c>
      <c r="AN99" s="7">
        <f t="shared" si="24"/>
        <v>1.0194677936776928</v>
      </c>
      <c r="AO99" s="7">
        <f t="shared" si="25"/>
        <v>2.0721513927282595</v>
      </c>
      <c r="AP99" s="7">
        <f t="shared" si="26"/>
        <v>2.1124916085108372</v>
      </c>
      <c r="AQ99" s="7" t="str">
        <f t="shared" si="27"/>
        <v/>
      </c>
      <c r="AR99" s="7">
        <f t="shared" si="28"/>
        <v>0.57865474305593934</v>
      </c>
      <c r="AS99" s="7">
        <f t="shared" si="29"/>
        <v>1.3838974662218182</v>
      </c>
    </row>
    <row r="100" spans="1:45" ht="14.4" customHeight="1">
      <c r="A100" s="2" t="s">
        <v>247</v>
      </c>
      <c r="B100" s="2" t="s">
        <v>248</v>
      </c>
      <c r="C100" s="2" t="s">
        <v>54</v>
      </c>
      <c r="D100" s="2" t="s">
        <v>48</v>
      </c>
      <c r="E100" s="3">
        <v>254.83797349486633</v>
      </c>
      <c r="F100" s="5">
        <v>7.3740223168320504E-2</v>
      </c>
      <c r="G100" s="3">
        <v>163.51591545148875</v>
      </c>
      <c r="H100" s="3">
        <v>91.322058043377595</v>
      </c>
      <c r="I100" s="5">
        <v>2.0996692115381466E-3</v>
      </c>
      <c r="J100" s="3">
        <v>73.095412308683535</v>
      </c>
      <c r="K100" s="3">
        <v>74.138891082794586</v>
      </c>
      <c r="L100" s="5">
        <v>0.1518583161599652</v>
      </c>
      <c r="M100" s="3">
        <v>57.255071053132689</v>
      </c>
      <c r="N100" s="3">
        <v>16.883820029661898</v>
      </c>
      <c r="O100" s="3">
        <v>94.066819111049853</v>
      </c>
      <c r="P100" s="3">
        <v>8.8786243154417477</v>
      </c>
      <c r="Q100" s="3">
        <v>13.013892663350438</v>
      </c>
      <c r="R100" s="3">
        <v>46.936830661862317</v>
      </c>
      <c r="S100" s="3">
        <v>9.6372048230737235</v>
      </c>
      <c r="T100" s="3">
        <v>184.16894762113142</v>
      </c>
      <c r="U100" s="3">
        <v>191.72520786733645</v>
      </c>
      <c r="V100" s="3">
        <v>798.69335042811997</v>
      </c>
      <c r="W100" s="3">
        <v>67.669681893481211</v>
      </c>
      <c r="X100" s="3">
        <v>42.523518503318193</v>
      </c>
      <c r="Y100" s="3">
        <v>10.268473731058581</v>
      </c>
      <c r="Z100" s="3">
        <v>0</v>
      </c>
      <c r="AA100" s="5">
        <v>0</v>
      </c>
      <c r="AB100" s="3">
        <v>0</v>
      </c>
      <c r="AC100" s="3">
        <v>0</v>
      </c>
      <c r="AD100" s="5">
        <v>0</v>
      </c>
      <c r="AE100" s="6">
        <f t="shared" si="15"/>
        <v>0.35835341488154338</v>
      </c>
      <c r="AF100" s="6">
        <f t="shared" si="16"/>
        <v>0.28683092753504424</v>
      </c>
      <c r="AG100" s="6">
        <f t="shared" si="17"/>
        <v>0.29092560290779468</v>
      </c>
      <c r="AH100" s="6">
        <f t="shared" si="18"/>
        <v>0.7722677021051354</v>
      </c>
      <c r="AI100" s="4">
        <f t="shared" si="19"/>
        <v>-1.0434787741110512</v>
      </c>
      <c r="AJ100" s="4">
        <f t="shared" si="20"/>
        <v>14.919231079124971</v>
      </c>
      <c r="AK100" s="4">
        <f t="shared" si="21"/>
        <v>15.962709853236023</v>
      </c>
      <c r="AL100" s="7">
        <f t="shared" si="22"/>
        <v>1.5480869560232695</v>
      </c>
      <c r="AM100" s="7">
        <f t="shared" si="23"/>
        <v>-0.10827608142277093</v>
      </c>
      <c r="AN100" s="7">
        <f t="shared" si="24"/>
        <v>1.0410289592453426</v>
      </c>
      <c r="AO100" s="7">
        <f t="shared" si="25"/>
        <v>2.0166972970938954</v>
      </c>
      <c r="AP100" s="7">
        <f t="shared" si="26"/>
        <v>2.0994402883065533</v>
      </c>
      <c r="AQ100" s="7" t="str">
        <f t="shared" si="27"/>
        <v/>
      </c>
      <c r="AR100" s="7">
        <f t="shared" si="28"/>
        <v>0.80041354602371662</v>
      </c>
      <c r="AS100" s="7">
        <f t="shared" si="29"/>
        <v>3.1341222011570009</v>
      </c>
    </row>
    <row r="101" spans="1:45" ht="14.4" customHeight="1">
      <c r="A101" s="2" t="s">
        <v>249</v>
      </c>
      <c r="B101" s="2" t="s">
        <v>250</v>
      </c>
      <c r="C101" s="2" t="s">
        <v>47</v>
      </c>
      <c r="D101" s="2" t="s">
        <v>48</v>
      </c>
      <c r="E101" s="3">
        <v>110.78672736510211</v>
      </c>
      <c r="F101" s="5">
        <v>-3.6469938331546561E-2</v>
      </c>
      <c r="G101" s="3">
        <v>101.33192739900605</v>
      </c>
      <c r="H101" s="3">
        <v>9.4547999660960649</v>
      </c>
      <c r="I101" s="5">
        <v>-3.3885358304320795E-2</v>
      </c>
      <c r="J101" s="3">
        <v>1.0074792803912906</v>
      </c>
      <c r="K101" s="3">
        <v>8.7628877035606827</v>
      </c>
      <c r="L101" s="5">
        <v>-7.6658349060300307E-2</v>
      </c>
      <c r="M101" s="3">
        <v>5.6241496761877174</v>
      </c>
      <c r="N101" s="3">
        <v>3.1387380273729653</v>
      </c>
      <c r="O101" s="3">
        <v>10.08371258841861</v>
      </c>
      <c r="P101" s="3">
        <v>3.6130228701283396</v>
      </c>
      <c r="Q101" s="3">
        <v>0.95672830154367339</v>
      </c>
      <c r="R101" s="3">
        <v>2.7040197884524568</v>
      </c>
      <c r="S101" s="3">
        <v>0.42281963683419171</v>
      </c>
      <c r="T101" s="3">
        <v>42.319330026816075</v>
      </c>
      <c r="U101" s="3">
        <v>39.850223535505329</v>
      </c>
      <c r="V101" s="3">
        <v>138.1941797979259</v>
      </c>
      <c r="W101" s="3">
        <v>10.770358271393576</v>
      </c>
      <c r="X101" s="3">
        <v>11.636595052689703</v>
      </c>
      <c r="Y101" s="3">
        <v>22.165402016770123</v>
      </c>
      <c r="Z101" s="3">
        <v>0</v>
      </c>
      <c r="AA101" s="5">
        <v>0</v>
      </c>
      <c r="AB101" s="3">
        <v>0</v>
      </c>
      <c r="AC101" s="3">
        <v>0</v>
      </c>
      <c r="AD101" s="5">
        <v>0</v>
      </c>
      <c r="AE101" s="6">
        <f t="shared" si="15"/>
        <v>8.5342352743550148E-2</v>
      </c>
      <c r="AF101" s="6">
        <f t="shared" si="16"/>
        <v>9.0938626345654413E-3</v>
      </c>
      <c r="AG101" s="6">
        <f t="shared" si="17"/>
        <v>7.9096909097081947E-2</v>
      </c>
      <c r="AH101" s="6">
        <f t="shared" si="18"/>
        <v>0.64181464677476341</v>
      </c>
      <c r="AI101" s="4">
        <f t="shared" si="19"/>
        <v>-7.7554084231693921</v>
      </c>
      <c r="AJ101" s="4">
        <f t="shared" si="20"/>
        <v>-0.11018825944112076</v>
      </c>
      <c r="AK101" s="4">
        <f t="shared" si="21"/>
        <v>7.6452201637282711</v>
      </c>
      <c r="AL101" s="7">
        <f t="shared" si="22"/>
        <v>-0.26060345793336692</v>
      </c>
      <c r="AM101" s="7">
        <f t="shared" si="23"/>
        <v>-18.342119777683521</v>
      </c>
      <c r="AN101" s="7">
        <f t="shared" si="24"/>
        <v>0.94165535017340374</v>
      </c>
      <c r="AO101" s="7">
        <f t="shared" si="25"/>
        <v>4.4759624929738138</v>
      </c>
      <c r="AP101" s="7">
        <f t="shared" si="26"/>
        <v>4.2148140286842777</v>
      </c>
      <c r="AQ101" s="7" t="str">
        <f t="shared" si="27"/>
        <v/>
      </c>
      <c r="AR101" s="7">
        <f t="shared" si="28"/>
        <v>0.10655744003088455</v>
      </c>
      <c r="AS101" s="7">
        <f t="shared" si="29"/>
        <v>1.2473893135456688</v>
      </c>
    </row>
    <row r="102" spans="1:45" ht="14.4" customHeight="1">
      <c r="A102" s="2" t="s">
        <v>251</v>
      </c>
      <c r="B102" s="2" t="s">
        <v>252</v>
      </c>
      <c r="C102" s="2" t="s">
        <v>51</v>
      </c>
      <c r="D102" s="2" t="s">
        <v>48</v>
      </c>
      <c r="E102" s="3">
        <v>105.55143659249464</v>
      </c>
      <c r="F102" s="5">
        <v>1.889125323193856E-3</v>
      </c>
      <c r="G102" s="3">
        <v>88.213458837103929</v>
      </c>
      <c r="H102" s="3">
        <v>17.337977755390707</v>
      </c>
      <c r="I102" s="5">
        <v>-3.2245670935328374E-2</v>
      </c>
      <c r="J102" s="3">
        <v>7.6352883068404855</v>
      </c>
      <c r="K102" s="3">
        <v>8.6388269573131566</v>
      </c>
      <c r="L102" s="5">
        <v>-9.6031015959708435E-2</v>
      </c>
      <c r="M102" s="3">
        <v>3.4244391395219811</v>
      </c>
      <c r="N102" s="3">
        <v>5.2143878177911756</v>
      </c>
      <c r="O102" s="3">
        <v>17.653183878171781</v>
      </c>
      <c r="P102" s="3">
        <v>7.7726262009505751</v>
      </c>
      <c r="Q102" s="3">
        <v>1.2880206003406898</v>
      </c>
      <c r="R102" s="3">
        <v>6.2889808150346092</v>
      </c>
      <c r="S102" s="3">
        <v>1.5726972384572768</v>
      </c>
      <c r="T102" s="3">
        <v>62.923050301526196</v>
      </c>
      <c r="U102" s="3">
        <v>59.756435800962628</v>
      </c>
      <c r="V102" s="3">
        <v>124.68992701139612</v>
      </c>
      <c r="W102" s="3">
        <v>9.0799089772724617</v>
      </c>
      <c r="X102" s="3">
        <v>21.534069908603488</v>
      </c>
      <c r="Y102" s="3">
        <v>4.8271954398362054</v>
      </c>
      <c r="Z102" s="3">
        <v>0</v>
      </c>
      <c r="AA102" s="5">
        <v>0</v>
      </c>
      <c r="AB102" s="3">
        <v>0</v>
      </c>
      <c r="AC102" s="3">
        <v>0</v>
      </c>
      <c r="AD102" s="5">
        <v>0</v>
      </c>
      <c r="AE102" s="6">
        <f t="shared" si="15"/>
        <v>0.16426093585374796</v>
      </c>
      <c r="AF102" s="6">
        <f t="shared" si="16"/>
        <v>7.2337132997234849E-2</v>
      </c>
      <c r="AG102" s="6">
        <f t="shared" si="17"/>
        <v>8.1844712267302583E-2</v>
      </c>
      <c r="AH102" s="6">
        <f t="shared" si="18"/>
        <v>0.39640094152170036</v>
      </c>
      <c r="AI102" s="4">
        <f t="shared" si="19"/>
        <v>-1.0035386504726711</v>
      </c>
      <c r="AJ102" s="4">
        <f t="shared" si="20"/>
        <v>5.1680979373585343</v>
      </c>
      <c r="AK102" s="4">
        <f t="shared" si="21"/>
        <v>6.1716365878312054</v>
      </c>
      <c r="AL102" s="7">
        <f t="shared" si="22"/>
        <v>3.2861365881383078</v>
      </c>
      <c r="AM102" s="7">
        <f t="shared" si="23"/>
        <v>-0.63810034502068769</v>
      </c>
      <c r="AN102" s="7">
        <f t="shared" si="24"/>
        <v>0.94967480938401416</v>
      </c>
      <c r="AO102" s="7">
        <f t="shared" si="25"/>
        <v>3.629203543184973</v>
      </c>
      <c r="AP102" s="7">
        <f t="shared" si="26"/>
        <v>3.4465631830899781</v>
      </c>
      <c r="AQ102" s="7" t="str">
        <f t="shared" si="27"/>
        <v/>
      </c>
      <c r="AR102" s="7">
        <f t="shared" si="28"/>
        <v>0.44037940378984103</v>
      </c>
      <c r="AS102" s="7">
        <f t="shared" si="29"/>
        <v>1.1813190898840153</v>
      </c>
    </row>
    <row r="103" spans="1:45" ht="14.4" customHeight="1">
      <c r="A103" s="2" t="s">
        <v>253</v>
      </c>
      <c r="B103" s="2" t="s">
        <v>254</v>
      </c>
      <c r="C103" s="2" t="s">
        <v>51</v>
      </c>
      <c r="D103" s="2" t="s">
        <v>48</v>
      </c>
      <c r="E103" s="3">
        <v>96.789489951421402</v>
      </c>
      <c r="F103" s="5">
        <v>1.352511341074435E-2</v>
      </c>
      <c r="G103" s="3">
        <v>64.447423751720663</v>
      </c>
      <c r="H103" s="3">
        <v>32.342066199700746</v>
      </c>
      <c r="I103" s="5">
        <v>-5.6206247499863138E-3</v>
      </c>
      <c r="J103" s="3">
        <v>26.011667138423267</v>
      </c>
      <c r="K103" s="3">
        <v>3.3891951026987215</v>
      </c>
      <c r="L103" s="5">
        <v>0.16597930814411527</v>
      </c>
      <c r="M103" s="3">
        <v>1.3730916158351802</v>
      </c>
      <c r="N103" s="3">
        <v>2.0161034868635412</v>
      </c>
      <c r="O103" s="3">
        <v>33.249168171503101</v>
      </c>
      <c r="P103" s="3">
        <v>6.9934270761794792</v>
      </c>
      <c r="Q103" s="3">
        <v>4.7254943126713975</v>
      </c>
      <c r="R103" s="3">
        <v>19.793176095089674</v>
      </c>
      <c r="S103" s="3">
        <v>5.0116156327967207</v>
      </c>
      <c r="T103" s="3">
        <v>93.15752171620062</v>
      </c>
      <c r="U103" s="3">
        <v>88.088575529106635</v>
      </c>
      <c r="V103" s="3">
        <v>101.30186185847262</v>
      </c>
      <c r="W103" s="3">
        <v>12.024969131016881</v>
      </c>
      <c r="X103" s="3">
        <v>20.237336452279706</v>
      </c>
      <c r="Y103" s="3">
        <v>1.0952710025488208</v>
      </c>
      <c r="Z103" s="3">
        <v>0</v>
      </c>
      <c r="AA103" s="5">
        <v>0</v>
      </c>
      <c r="AB103" s="3">
        <v>0</v>
      </c>
      <c r="AC103" s="3">
        <v>0</v>
      </c>
      <c r="AD103" s="5">
        <v>0</v>
      </c>
      <c r="AE103" s="6">
        <f t="shared" si="15"/>
        <v>0.33414853426682189</v>
      </c>
      <c r="AF103" s="6">
        <f t="shared" si="16"/>
        <v>0.26874474854117436</v>
      </c>
      <c r="AG103" s="6">
        <f t="shared" si="17"/>
        <v>3.5016147976394511E-2</v>
      </c>
      <c r="AH103" s="6">
        <f t="shared" si="18"/>
        <v>0.40513796763775145</v>
      </c>
      <c r="AI103" s="4">
        <f t="shared" si="19"/>
        <v>22.622472035724545</v>
      </c>
      <c r="AJ103" s="4">
        <f t="shared" si="20"/>
        <v>20.157155166817045</v>
      </c>
      <c r="AK103" s="4">
        <f t="shared" si="21"/>
        <v>-2.4653168689075002</v>
      </c>
      <c r="AL103" s="7">
        <f t="shared" si="22"/>
        <v>4.0220872157285514</v>
      </c>
      <c r="AM103" s="7">
        <f t="shared" si="23"/>
        <v>4.5140077957455258</v>
      </c>
      <c r="AN103" s="7">
        <f t="shared" si="24"/>
        <v>0.94558736542459498</v>
      </c>
      <c r="AO103" s="7">
        <f t="shared" si="25"/>
        <v>2.8803825068252005</v>
      </c>
      <c r="AP103" s="7">
        <f t="shared" si="26"/>
        <v>2.7236533060439316</v>
      </c>
      <c r="AQ103" s="7" t="str">
        <f t="shared" si="27"/>
        <v/>
      </c>
      <c r="AR103" s="7">
        <f t="shared" si="28"/>
        <v>0.80426732719580996</v>
      </c>
      <c r="AS103" s="7">
        <f t="shared" si="29"/>
        <v>1.0466204740753977</v>
      </c>
    </row>
    <row r="104" spans="1:45" ht="14.4" customHeight="1">
      <c r="A104" s="2" t="s">
        <v>255</v>
      </c>
      <c r="B104" s="2" t="s">
        <v>256</v>
      </c>
      <c r="C104" s="2" t="s">
        <v>54</v>
      </c>
      <c r="D104" s="2" t="s">
        <v>48</v>
      </c>
      <c r="E104" s="3">
        <v>470.48586111375778</v>
      </c>
      <c r="F104" s="5">
        <v>-2.5870883934831146E-3</v>
      </c>
      <c r="G104" s="3">
        <v>300.36684317259574</v>
      </c>
      <c r="H104" s="3">
        <v>170.11901794116207</v>
      </c>
      <c r="I104" s="5">
        <v>1.3482757123118694E-2</v>
      </c>
      <c r="J104" s="3">
        <v>119.75377771073926</v>
      </c>
      <c r="K104" s="3">
        <v>133.34065549619012</v>
      </c>
      <c r="L104" s="5">
        <v>-0.11758632012339662</v>
      </c>
      <c r="M104" s="3">
        <v>81.240550239493047</v>
      </c>
      <c r="N104" s="3">
        <v>52.100105256697077</v>
      </c>
      <c r="O104" s="3">
        <v>176.43361768977638</v>
      </c>
      <c r="P104" s="3">
        <v>34.389880821571772</v>
      </c>
      <c r="Q104" s="3">
        <v>19.490231170658635</v>
      </c>
      <c r="R104" s="3">
        <v>82.539095645064265</v>
      </c>
      <c r="S104" s="3">
        <v>10.674757082963987</v>
      </c>
      <c r="T104" s="3">
        <v>509.90886306455775</v>
      </c>
      <c r="U104" s="3">
        <v>506.99426767600193</v>
      </c>
      <c r="V104" s="3">
        <v>1335.760153872202</v>
      </c>
      <c r="W104" s="3">
        <v>104.87957379406551</v>
      </c>
      <c r="X104" s="3">
        <v>51.366319234430321</v>
      </c>
      <c r="Y104" s="3">
        <v>24.642888489551371</v>
      </c>
      <c r="Z104" s="3">
        <v>0</v>
      </c>
      <c r="AA104" s="5">
        <v>0</v>
      </c>
      <c r="AB104" s="3">
        <v>0</v>
      </c>
      <c r="AC104" s="3">
        <v>0</v>
      </c>
      <c r="AD104" s="5">
        <v>0</v>
      </c>
      <c r="AE104" s="6">
        <f t="shared" si="15"/>
        <v>0.36158157343654873</v>
      </c>
      <c r="AF104" s="6">
        <f t="shared" si="16"/>
        <v>0.25453214986578365</v>
      </c>
      <c r="AG104" s="6">
        <f t="shared" si="17"/>
        <v>0.28341054751473171</v>
      </c>
      <c r="AH104" s="6">
        <f t="shared" si="18"/>
        <v>0.60927066795328821</v>
      </c>
      <c r="AI104" s="4">
        <f t="shared" si="19"/>
        <v>-13.586877785450866</v>
      </c>
      <c r="AJ104" s="4">
        <f t="shared" si="20"/>
        <v>41.312955458052926</v>
      </c>
      <c r="AK104" s="4">
        <f t="shared" si="21"/>
        <v>54.899833243503792</v>
      </c>
      <c r="AL104" s="7">
        <f t="shared" si="22"/>
        <v>3.8701541531080759</v>
      </c>
      <c r="AM104" s="7">
        <f t="shared" si="23"/>
        <v>-1.2728044001239502</v>
      </c>
      <c r="AN104" s="7">
        <f t="shared" si="24"/>
        <v>0.9942840856480919</v>
      </c>
      <c r="AO104" s="7">
        <f t="shared" si="25"/>
        <v>2.9973654282492772</v>
      </c>
      <c r="AP104" s="7">
        <f t="shared" si="26"/>
        <v>2.9802327441800345</v>
      </c>
      <c r="AQ104" s="7" t="str">
        <f t="shared" si="27"/>
        <v/>
      </c>
      <c r="AR104" s="7">
        <f t="shared" si="28"/>
        <v>0.70394115343504804</v>
      </c>
      <c r="AS104" s="7">
        <f t="shared" si="29"/>
        <v>2.8391079610981791</v>
      </c>
    </row>
    <row r="105" spans="1:45" ht="14.4" customHeight="1">
      <c r="A105" s="2" t="s">
        <v>257</v>
      </c>
      <c r="B105" s="2" t="s">
        <v>258</v>
      </c>
      <c r="C105" s="2" t="s">
        <v>51</v>
      </c>
      <c r="D105" s="2" t="s">
        <v>48</v>
      </c>
      <c r="E105" s="3">
        <v>130.79620838710059</v>
      </c>
      <c r="F105" s="5">
        <v>0.13361830897893839</v>
      </c>
      <c r="G105" s="3">
        <v>96.731363905265965</v>
      </c>
      <c r="H105" s="3">
        <v>34.064844481834633</v>
      </c>
      <c r="I105" s="5">
        <v>1.9090879753004025E-2</v>
      </c>
      <c r="J105" s="3">
        <v>23.650602282521323</v>
      </c>
      <c r="K105" s="3">
        <v>11.428362905316073</v>
      </c>
      <c r="L105" s="5">
        <v>-4.0090632235774845E-2</v>
      </c>
      <c r="M105" s="3">
        <v>4.950191877300802</v>
      </c>
      <c r="N105" s="3">
        <v>6.4781710280152707</v>
      </c>
      <c r="O105" s="3">
        <v>34.755782988172875</v>
      </c>
      <c r="P105" s="3">
        <v>6.045505670020046</v>
      </c>
      <c r="Q105" s="3">
        <v>5.7429206152580319</v>
      </c>
      <c r="R105" s="3">
        <v>20.025597743506772</v>
      </c>
      <c r="S105" s="3">
        <v>6.0015687792554635</v>
      </c>
      <c r="T105" s="3">
        <v>59.857847773236408</v>
      </c>
      <c r="U105" s="3">
        <v>60.747028948488619</v>
      </c>
      <c r="V105" s="3">
        <v>141.76168770754907</v>
      </c>
      <c r="W105" s="3">
        <v>13.091811908688515</v>
      </c>
      <c r="X105" s="3">
        <v>29.743533048916152</v>
      </c>
      <c r="Y105" s="3">
        <v>2.689320308640593</v>
      </c>
      <c r="Z105" s="3">
        <v>0</v>
      </c>
      <c r="AA105" s="5">
        <v>0</v>
      </c>
      <c r="AB105" s="3">
        <v>0</v>
      </c>
      <c r="AC105" s="3">
        <v>0</v>
      </c>
      <c r="AD105" s="5">
        <v>0</v>
      </c>
      <c r="AE105" s="6">
        <f t="shared" si="15"/>
        <v>0.26044214050163694</v>
      </c>
      <c r="AF105" s="6">
        <f t="shared" si="16"/>
        <v>0.18082024375298172</v>
      </c>
      <c r="AG105" s="6">
        <f t="shared" si="17"/>
        <v>8.7375337911119164E-2</v>
      </c>
      <c r="AH105" s="6">
        <f t="shared" si="18"/>
        <v>0.43314969241991313</v>
      </c>
      <c r="AI105" s="4">
        <f t="shared" si="19"/>
        <v>12.22223937720525</v>
      </c>
      <c r="AJ105" s="4">
        <f t="shared" si="20"/>
        <v>18.017164825593994</v>
      </c>
      <c r="AK105" s="4">
        <f t="shared" si="21"/>
        <v>5.794925448388744</v>
      </c>
      <c r="AL105" s="7">
        <f t="shared" si="22"/>
        <v>3.0020758718738119</v>
      </c>
      <c r="AM105" s="7">
        <f t="shared" si="23"/>
        <v>2.0365074244340335</v>
      </c>
      <c r="AN105" s="7">
        <f t="shared" si="24"/>
        <v>1.0148548804932105</v>
      </c>
      <c r="AO105" s="7">
        <f t="shared" si="25"/>
        <v>1.757173669328099</v>
      </c>
      <c r="AP105" s="7">
        <f t="shared" si="26"/>
        <v>1.783276274191784</v>
      </c>
      <c r="AQ105" s="7" t="str">
        <f t="shared" si="27"/>
        <v/>
      </c>
      <c r="AR105" s="7">
        <f t="shared" si="28"/>
        <v>0.69428182169254304</v>
      </c>
      <c r="AS105" s="7">
        <f t="shared" si="29"/>
        <v>1.0838363699962568</v>
      </c>
    </row>
    <row r="106" spans="1:45" ht="14.4" customHeight="1">
      <c r="A106" s="2" t="s">
        <v>259</v>
      </c>
      <c r="B106" s="2" t="s">
        <v>260</v>
      </c>
      <c r="C106" s="2" t="s">
        <v>62</v>
      </c>
      <c r="D106" s="2" t="s">
        <v>48</v>
      </c>
      <c r="E106" s="3">
        <v>203.38119850964569</v>
      </c>
      <c r="F106" s="5">
        <v>8.2007766862017287E-2</v>
      </c>
      <c r="G106" s="3">
        <v>180.77029283516109</v>
      </c>
      <c r="H106" s="3">
        <v>22.610905674484588</v>
      </c>
      <c r="I106" s="5">
        <v>3.3663085917113034E-3</v>
      </c>
      <c r="J106" s="3">
        <v>9.3174912201313269</v>
      </c>
      <c r="K106" s="3">
        <v>24.308208314792953</v>
      </c>
      <c r="L106" s="5">
        <v>2.0062801440502182E-2</v>
      </c>
      <c r="M106" s="3">
        <v>15.770916832113979</v>
      </c>
      <c r="N106" s="3">
        <v>8.5372914826789739</v>
      </c>
      <c r="O106" s="3">
        <v>25.528174973317959</v>
      </c>
      <c r="P106" s="3">
        <v>5.1881821314784382</v>
      </c>
      <c r="Q106" s="3">
        <v>3.9695347195296753</v>
      </c>
      <c r="R106" s="3">
        <v>7.7577489261468324</v>
      </c>
      <c r="S106" s="3">
        <v>1.2818109414553782</v>
      </c>
      <c r="T106" s="3">
        <v>76.635937473382768</v>
      </c>
      <c r="U106" s="3">
        <v>74.905560258781478</v>
      </c>
      <c r="V106" s="3">
        <v>431.77302302068597</v>
      </c>
      <c r="W106" s="3">
        <v>54.002603229738902</v>
      </c>
      <c r="X106" s="3">
        <v>44.98637465298193</v>
      </c>
      <c r="Y106" s="3">
        <v>29.437868862375254</v>
      </c>
      <c r="Z106" s="3">
        <v>0</v>
      </c>
      <c r="AA106" s="5">
        <v>0</v>
      </c>
      <c r="AB106" s="3">
        <v>0</v>
      </c>
      <c r="AC106" s="3">
        <v>0</v>
      </c>
      <c r="AD106" s="5">
        <v>0</v>
      </c>
      <c r="AE106" s="6">
        <f t="shared" si="15"/>
        <v>0.11117500457355318</v>
      </c>
      <c r="AF106" s="6">
        <f t="shared" si="16"/>
        <v>4.5812942830550929E-2</v>
      </c>
      <c r="AG106" s="6">
        <f t="shared" si="17"/>
        <v>0.11952043007377644</v>
      </c>
      <c r="AH106" s="6">
        <f t="shared" si="18"/>
        <v>0.6487897679614858</v>
      </c>
      <c r="AI106" s="4">
        <f t="shared" si="19"/>
        <v>-14.990717094661626</v>
      </c>
      <c r="AJ106" s="4">
        <f t="shared" si="20"/>
        <v>0.59954129019586677</v>
      </c>
      <c r="AK106" s="4">
        <f t="shared" si="21"/>
        <v>15.590258384857492</v>
      </c>
      <c r="AL106" s="7">
        <f t="shared" si="22"/>
        <v>0.46772988964748802</v>
      </c>
      <c r="AM106" s="7">
        <f t="shared" si="23"/>
        <v>-11.694951735738071</v>
      </c>
      <c r="AN106" s="7">
        <f t="shared" si="24"/>
        <v>0.97742081232838984</v>
      </c>
      <c r="AO106" s="7">
        <f t="shared" si="25"/>
        <v>3.3893351543128611</v>
      </c>
      <c r="AP106" s="7">
        <f t="shared" si="26"/>
        <v>3.3128067197816451</v>
      </c>
      <c r="AQ106" s="7" t="str">
        <f t="shared" si="27"/>
        <v/>
      </c>
      <c r="AR106" s="7">
        <f t="shared" si="28"/>
        <v>0.41207952278734705</v>
      </c>
      <c r="AS106" s="7">
        <f t="shared" si="29"/>
        <v>2.1229741302768872</v>
      </c>
    </row>
    <row r="107" spans="1:45" ht="14.4" customHeight="1">
      <c r="A107" s="2" t="s">
        <v>261</v>
      </c>
      <c r="B107" s="2" t="s">
        <v>262</v>
      </c>
      <c r="C107" s="2" t="s">
        <v>54</v>
      </c>
      <c r="D107" s="2" t="s">
        <v>48</v>
      </c>
      <c r="E107" s="3">
        <v>347.04305310528474</v>
      </c>
      <c r="F107" s="5">
        <v>-2.5230741933381411E-2</v>
      </c>
      <c r="G107" s="3">
        <v>259.24493939925537</v>
      </c>
      <c r="H107" s="3">
        <v>87.798113706029369</v>
      </c>
      <c r="I107" s="5">
        <v>-1.0848040883195464E-2</v>
      </c>
      <c r="J107" s="3">
        <v>73.330891537247851</v>
      </c>
      <c r="K107" s="3">
        <v>67.997420698571318</v>
      </c>
      <c r="L107" s="5">
        <v>0.1101574495624893</v>
      </c>
      <c r="M107" s="3">
        <v>54.509543170404832</v>
      </c>
      <c r="N107" s="3">
        <v>13.487877528166486</v>
      </c>
      <c r="O107" s="3">
        <v>89.470166611794028</v>
      </c>
      <c r="P107" s="3">
        <v>15.139214565157699</v>
      </c>
      <c r="Q107" s="3">
        <v>15.620613892173864</v>
      </c>
      <c r="R107" s="3">
        <v>43.876784242690889</v>
      </c>
      <c r="S107" s="3">
        <v>5.0325951536410871</v>
      </c>
      <c r="T107" s="3">
        <v>230.24210749969654</v>
      </c>
      <c r="U107" s="3">
        <v>248.24046961237175</v>
      </c>
      <c r="V107" s="3">
        <v>821.06735841456407</v>
      </c>
      <c r="W107" s="3">
        <v>73.169624132168238</v>
      </c>
      <c r="X107" s="3">
        <v>39.301198937301962</v>
      </c>
      <c r="Y107" s="3">
        <v>32.119550003332165</v>
      </c>
      <c r="Z107" s="3">
        <v>0</v>
      </c>
      <c r="AA107" s="5">
        <v>0</v>
      </c>
      <c r="AB107" s="3">
        <v>0</v>
      </c>
      <c r="AC107" s="3">
        <v>0</v>
      </c>
      <c r="AD107" s="5">
        <v>0</v>
      </c>
      <c r="AE107" s="6">
        <f t="shared" si="15"/>
        <v>0.25298911164025945</v>
      </c>
      <c r="AF107" s="6">
        <f t="shared" si="16"/>
        <v>0.21130200095087617</v>
      </c>
      <c r="AG107" s="6">
        <f t="shared" si="17"/>
        <v>0.19593367477072793</v>
      </c>
      <c r="AH107" s="6">
        <f t="shared" si="18"/>
        <v>0.8016413359565876</v>
      </c>
      <c r="AI107" s="4">
        <f t="shared" si="19"/>
        <v>5.3334708386765328</v>
      </c>
      <c r="AJ107" s="4">
        <f t="shared" si="20"/>
        <v>4.2007949840576302</v>
      </c>
      <c r="AK107" s="4">
        <f t="shared" si="21"/>
        <v>-1.1326758546189026</v>
      </c>
      <c r="AL107" s="7">
        <f t="shared" si="22"/>
        <v>0.83471744811786641</v>
      </c>
      <c r="AM107" s="7">
        <f t="shared" si="23"/>
        <v>1.0597853941852966</v>
      </c>
      <c r="AN107" s="7">
        <f t="shared" si="24"/>
        <v>1.0781714618065634</v>
      </c>
      <c r="AO107" s="7">
        <f t="shared" si="25"/>
        <v>2.6224038055146179</v>
      </c>
      <c r="AP107" s="7">
        <f t="shared" si="26"/>
        <v>2.8274009444387906</v>
      </c>
      <c r="AQ107" s="7" t="str">
        <f t="shared" si="27"/>
        <v/>
      </c>
      <c r="AR107" s="7">
        <f t="shared" si="28"/>
        <v>0.83522171994239547</v>
      </c>
      <c r="AS107" s="7">
        <f t="shared" si="29"/>
        <v>2.3658948106518398</v>
      </c>
    </row>
    <row r="108" spans="1:45" ht="14.4" customHeight="1">
      <c r="A108" s="2" t="s">
        <v>263</v>
      </c>
      <c r="B108" s="2" t="s">
        <v>264</v>
      </c>
      <c r="C108" s="2" t="s">
        <v>47</v>
      </c>
      <c r="D108" s="2" t="s">
        <v>48</v>
      </c>
      <c r="E108" s="3">
        <v>132.44685999494143</v>
      </c>
      <c r="F108" s="5">
        <v>-2.5029082299346604E-2</v>
      </c>
      <c r="G108" s="3">
        <v>107.71255080956946</v>
      </c>
      <c r="H108" s="3">
        <v>24.734309185371973</v>
      </c>
      <c r="I108" s="5">
        <v>8.7030719361710918E-3</v>
      </c>
      <c r="J108" s="3">
        <v>19.566485691593037</v>
      </c>
      <c r="K108" s="3">
        <v>9.3807995213405082</v>
      </c>
      <c r="L108" s="5">
        <v>-3.3944730487749902E-2</v>
      </c>
      <c r="M108" s="3">
        <v>6.1733939275791734</v>
      </c>
      <c r="N108" s="3">
        <v>3.2074055937613348</v>
      </c>
      <c r="O108" s="3">
        <v>27.058771239901546</v>
      </c>
      <c r="P108" s="3">
        <v>5.7553515984174108</v>
      </c>
      <c r="Q108" s="3">
        <v>3.2695783666923242</v>
      </c>
      <c r="R108" s="3">
        <v>13.345209036819524</v>
      </c>
      <c r="S108" s="3">
        <v>1.7691672334561093</v>
      </c>
      <c r="T108" s="3">
        <v>76.234506454757991</v>
      </c>
      <c r="U108" s="3">
        <v>74.521860797553856</v>
      </c>
      <c r="V108" s="3">
        <v>150.95671272025064</v>
      </c>
      <c r="W108" s="3">
        <v>4.6068798994112505</v>
      </c>
      <c r="X108" s="3">
        <v>15.790421630015313</v>
      </c>
      <c r="Y108" s="3">
        <v>21.314571473989627</v>
      </c>
      <c r="Z108" s="3">
        <v>0</v>
      </c>
      <c r="AA108" s="5">
        <v>0</v>
      </c>
      <c r="AB108" s="3">
        <v>0</v>
      </c>
      <c r="AC108" s="3">
        <v>0</v>
      </c>
      <c r="AD108" s="5">
        <v>0</v>
      </c>
      <c r="AE108" s="6">
        <f t="shared" si="15"/>
        <v>0.18674892848585958</v>
      </c>
      <c r="AF108" s="6">
        <f t="shared" si="16"/>
        <v>0.14773083855925573</v>
      </c>
      <c r="AG108" s="6">
        <f t="shared" si="17"/>
        <v>7.0826892549198911E-2</v>
      </c>
      <c r="AH108" s="6">
        <f t="shared" si="18"/>
        <v>0.65808824861199045</v>
      </c>
      <c r="AI108" s="4">
        <f t="shared" si="19"/>
        <v>10.185686170252529</v>
      </c>
      <c r="AJ108" s="4">
        <f t="shared" si="20"/>
        <v>11.860447347212636</v>
      </c>
      <c r="AK108" s="4">
        <f t="shared" si="21"/>
        <v>1.6747611769601072</v>
      </c>
      <c r="AL108" s="7">
        <f t="shared" si="22"/>
        <v>6.7039718591458293</v>
      </c>
      <c r="AM108" s="7">
        <f t="shared" si="23"/>
        <v>5.7573337204276358</v>
      </c>
      <c r="AN108" s="7">
        <f t="shared" si="24"/>
        <v>0.97753450849425361</v>
      </c>
      <c r="AO108" s="7">
        <f t="shared" si="25"/>
        <v>3.0821360678972818</v>
      </c>
      <c r="AP108" s="7">
        <f t="shared" si="26"/>
        <v>3.0128943662443808</v>
      </c>
      <c r="AQ108" s="7" t="str">
        <f t="shared" si="27"/>
        <v/>
      </c>
      <c r="AR108" s="7">
        <f t="shared" si="28"/>
        <v>0.79106659276195923</v>
      </c>
      <c r="AS108" s="7">
        <f t="shared" si="29"/>
        <v>1.1397530505896187</v>
      </c>
    </row>
    <row r="109" spans="1:45" ht="14.4" customHeight="1">
      <c r="A109" s="2" t="s">
        <v>265</v>
      </c>
      <c r="B109" s="2" t="s">
        <v>266</v>
      </c>
      <c r="C109" s="2" t="s">
        <v>47</v>
      </c>
      <c r="D109" s="2" t="s">
        <v>48</v>
      </c>
      <c r="E109" s="3">
        <v>123.32296882804278</v>
      </c>
      <c r="F109" s="5">
        <v>8.2081457497376012E-2</v>
      </c>
      <c r="G109" s="3">
        <v>111.99889864705227</v>
      </c>
      <c r="H109" s="3">
        <v>11.324070180990505</v>
      </c>
      <c r="I109" s="5">
        <v>-3.7022601294014745E-3</v>
      </c>
      <c r="J109" s="3">
        <v>4.6074333880798255</v>
      </c>
      <c r="K109" s="3">
        <v>6.975633208893429</v>
      </c>
      <c r="L109" s="5">
        <v>0.12390023874881653</v>
      </c>
      <c r="M109" s="3">
        <v>4.4901752510000126</v>
      </c>
      <c r="N109" s="3">
        <v>2.4854579578934164</v>
      </c>
      <c r="O109" s="3">
        <v>12.9906478518849</v>
      </c>
      <c r="P109" s="3">
        <v>2.7214088259810287</v>
      </c>
      <c r="Q109" s="3">
        <v>1.2985253202569096</v>
      </c>
      <c r="R109" s="3">
        <v>5.1937210021675124</v>
      </c>
      <c r="S109" s="3">
        <v>1.4546544866339326</v>
      </c>
      <c r="T109" s="3">
        <v>32.181063556456337</v>
      </c>
      <c r="U109" s="3">
        <v>33.528716103122726</v>
      </c>
      <c r="V109" s="3">
        <v>189.27994799880395</v>
      </c>
      <c r="W109" s="3">
        <v>16.143259196156723</v>
      </c>
      <c r="X109" s="3">
        <v>16.523531333995642</v>
      </c>
      <c r="Y109" s="3">
        <v>20.175917304793074</v>
      </c>
      <c r="Z109" s="3">
        <v>0</v>
      </c>
      <c r="AA109" s="5">
        <v>0</v>
      </c>
      <c r="AB109" s="3">
        <v>0</v>
      </c>
      <c r="AC109" s="3">
        <v>0</v>
      </c>
      <c r="AD109" s="5">
        <v>0</v>
      </c>
      <c r="AE109" s="6">
        <f t="shared" si="15"/>
        <v>9.1824501863723304E-2</v>
      </c>
      <c r="AF109" s="6">
        <f t="shared" si="16"/>
        <v>3.7360707675666398E-2</v>
      </c>
      <c r="AG109" s="6">
        <f t="shared" si="17"/>
        <v>5.6563941617558747E-2</v>
      </c>
      <c r="AH109" s="6">
        <f t="shared" si="18"/>
        <v>0.64369428789279848</v>
      </c>
      <c r="AI109" s="4">
        <f t="shared" si="19"/>
        <v>-2.3681998208136035</v>
      </c>
      <c r="AJ109" s="4">
        <f t="shared" si="20"/>
        <v>4.4805384546469496</v>
      </c>
      <c r="AK109" s="4">
        <f t="shared" si="21"/>
        <v>6.848738275460553</v>
      </c>
      <c r="AL109" s="7">
        <f t="shared" si="22"/>
        <v>3.0801393016804326</v>
      </c>
      <c r="AM109" s="7">
        <f t="shared" si="23"/>
        <v>-1.6280153414943317</v>
      </c>
      <c r="AN109" s="7">
        <f t="shared" si="24"/>
        <v>1.0418771910475289</v>
      </c>
      <c r="AO109" s="7">
        <f t="shared" si="25"/>
        <v>2.8418283392907666</v>
      </c>
      <c r="AP109" s="7">
        <f t="shared" si="26"/>
        <v>2.9608361275795274</v>
      </c>
      <c r="AQ109" s="7" t="str">
        <f t="shared" si="27"/>
        <v/>
      </c>
      <c r="AR109" s="7">
        <f t="shared" si="28"/>
        <v>0.40687079066449389</v>
      </c>
      <c r="AS109" s="7">
        <f t="shared" si="29"/>
        <v>1.5348312629639111</v>
      </c>
    </row>
    <row r="110" spans="1:45" ht="14.4" customHeight="1">
      <c r="A110" s="2" t="s">
        <v>267</v>
      </c>
      <c r="B110" s="2" t="s">
        <v>268</v>
      </c>
      <c r="C110" s="2" t="s">
        <v>57</v>
      </c>
      <c r="D110" s="2" t="s">
        <v>48</v>
      </c>
      <c r="E110" s="3">
        <v>243.26831859520007</v>
      </c>
      <c r="F110" s="5">
        <v>2.7232457990584106E-2</v>
      </c>
      <c r="G110" s="3">
        <v>144.00267659720419</v>
      </c>
      <c r="H110" s="3">
        <v>99.265641997995871</v>
      </c>
      <c r="I110" s="5">
        <v>4.0881752798378468E-3</v>
      </c>
      <c r="J110" s="3">
        <v>84.50037385724049</v>
      </c>
      <c r="K110" s="3">
        <v>5.7232895776130723</v>
      </c>
      <c r="L110" s="5">
        <v>6.4075073635066343E-2</v>
      </c>
      <c r="M110" s="3">
        <v>2.4390843780918967</v>
      </c>
      <c r="N110" s="3">
        <v>3.2842051995211756</v>
      </c>
      <c r="O110" s="3">
        <v>102.87358251037047</v>
      </c>
      <c r="P110" s="3">
        <v>25.863263351699029</v>
      </c>
      <c r="Q110" s="3">
        <v>13.82662582275891</v>
      </c>
      <c r="R110" s="3">
        <v>54.066661164679928</v>
      </c>
      <c r="S110" s="3">
        <v>15.092897444202272</v>
      </c>
      <c r="T110" s="3">
        <v>324.52241054855256</v>
      </c>
      <c r="U110" s="3">
        <v>341.63794154610309</v>
      </c>
      <c r="V110" s="3">
        <v>1084.1199827660375</v>
      </c>
      <c r="W110" s="3">
        <v>132.20497228071076</v>
      </c>
      <c r="X110" s="3">
        <v>6.5143936463201895</v>
      </c>
      <c r="Y110" s="3">
        <v>0.31721164494987253</v>
      </c>
      <c r="Z110" s="3">
        <v>33.410144129515402</v>
      </c>
      <c r="AA110" s="5">
        <v>0.11538363894906478</v>
      </c>
      <c r="AB110" s="3">
        <v>3.6391107967295286</v>
      </c>
      <c r="AC110" s="3">
        <v>10.428898568418754</v>
      </c>
      <c r="AD110" s="5">
        <v>1.2033688942141019E-2</v>
      </c>
      <c r="AE110" s="6">
        <f t="shared" si="15"/>
        <v>0.40805001888953113</v>
      </c>
      <c r="AF110" s="6">
        <f t="shared" si="16"/>
        <v>0.34735461791820749</v>
      </c>
      <c r="AG110" s="6">
        <f t="shared" si="17"/>
        <v>2.3526654069314552E-2</v>
      </c>
      <c r="AH110" s="6">
        <f t="shared" si="18"/>
        <v>0.42616826302700023</v>
      </c>
      <c r="AI110" s="4">
        <f t="shared" si="19"/>
        <v>78.777084279627417</v>
      </c>
      <c r="AJ110" s="4">
        <f t="shared" si="20"/>
        <v>60.744608957820631</v>
      </c>
      <c r="AK110" s="4">
        <f t="shared" si="21"/>
        <v>-18.032475321806785</v>
      </c>
      <c r="AL110" s="7">
        <f t="shared" si="22"/>
        <v>4.0247148821086594</v>
      </c>
      <c r="AM110" s="7">
        <f t="shared" si="23"/>
        <v>5.2194805252512033</v>
      </c>
      <c r="AN110" s="7">
        <f t="shared" si="24"/>
        <v>1.052740675038804</v>
      </c>
      <c r="AO110" s="7">
        <f t="shared" si="25"/>
        <v>3.2692319720765473</v>
      </c>
      <c r="AP110" s="7">
        <f t="shared" si="26"/>
        <v>3.4416534731423045</v>
      </c>
      <c r="AQ110" s="7">
        <f t="shared" si="27"/>
        <v>0.31214766772603025</v>
      </c>
      <c r="AR110" s="7">
        <f t="shared" si="28"/>
        <v>0.85125499776595925</v>
      </c>
      <c r="AS110" s="7">
        <f t="shared" si="29"/>
        <v>4.4564782994616721</v>
      </c>
    </row>
    <row r="111" spans="1:45" ht="14.4" customHeight="1">
      <c r="A111" s="2" t="s">
        <v>269</v>
      </c>
      <c r="B111" s="2" t="s">
        <v>270</v>
      </c>
      <c r="C111" s="2" t="s">
        <v>54</v>
      </c>
      <c r="D111" s="2" t="s">
        <v>48</v>
      </c>
      <c r="E111" s="3">
        <v>185.62593087866708</v>
      </c>
      <c r="F111" s="5">
        <v>3.8119682765471216E-2</v>
      </c>
      <c r="G111" s="3">
        <v>134.36883368805789</v>
      </c>
      <c r="H111" s="3">
        <v>51.257097190609194</v>
      </c>
      <c r="I111" s="5">
        <v>-1.8835157400191427E-2</v>
      </c>
      <c r="J111" s="3">
        <v>40.234757269062271</v>
      </c>
      <c r="K111" s="3">
        <v>49.246706563450083</v>
      </c>
      <c r="L111" s="5">
        <v>-7.3980824949381019E-2</v>
      </c>
      <c r="M111" s="3">
        <v>30.405024710550911</v>
      </c>
      <c r="N111" s="3">
        <v>18.841681852899171</v>
      </c>
      <c r="O111" s="3">
        <v>53.116132433361031</v>
      </c>
      <c r="P111" s="3">
        <v>15.452799689663721</v>
      </c>
      <c r="Q111" s="3">
        <v>5.7483395865507525</v>
      </c>
      <c r="R111" s="3">
        <v>13.630468662443821</v>
      </c>
      <c r="S111" s="3">
        <v>3.3332801952389537</v>
      </c>
      <c r="T111" s="3">
        <v>159.93869695574955</v>
      </c>
      <c r="U111" s="3">
        <v>169.31359399772538</v>
      </c>
      <c r="V111" s="3">
        <v>365.35982744316806</v>
      </c>
      <c r="W111" s="3">
        <v>11.079393993337696</v>
      </c>
      <c r="X111" s="3">
        <v>34.55232274122443</v>
      </c>
      <c r="Y111" s="3">
        <v>20.851064207353758</v>
      </c>
      <c r="Z111" s="3">
        <v>0</v>
      </c>
      <c r="AA111" s="5">
        <v>0</v>
      </c>
      <c r="AB111" s="3">
        <v>0</v>
      </c>
      <c r="AC111" s="3">
        <v>0</v>
      </c>
      <c r="AD111" s="5">
        <v>0</v>
      </c>
      <c r="AE111" s="6">
        <f t="shared" si="15"/>
        <v>0.27613112536584661</v>
      </c>
      <c r="AF111" s="6">
        <f t="shared" si="16"/>
        <v>0.21675181413830272</v>
      </c>
      <c r="AG111" s="6">
        <f t="shared" si="17"/>
        <v>0.26530079246115568</v>
      </c>
      <c r="AH111" s="6">
        <f t="shared" si="18"/>
        <v>0.61740219462953716</v>
      </c>
      <c r="AI111" s="4">
        <f t="shared" si="19"/>
        <v>-9.0119492943878114</v>
      </c>
      <c r="AJ111" s="4">
        <f t="shared" si="20"/>
        <v>1.5099684465956464</v>
      </c>
      <c r="AK111" s="4">
        <f t="shared" si="21"/>
        <v>10.521917740983458</v>
      </c>
      <c r="AL111" s="7">
        <f t="shared" si="22"/>
        <v>0.45299775540993814</v>
      </c>
      <c r="AM111" s="7">
        <f t="shared" si="23"/>
        <v>-2.7036278880065074</v>
      </c>
      <c r="AN111" s="7">
        <f t="shared" si="24"/>
        <v>1.0586155647158335</v>
      </c>
      <c r="AO111" s="7">
        <f t="shared" si="25"/>
        <v>3.1203229547117601</v>
      </c>
      <c r="AP111" s="7">
        <f t="shared" si="26"/>
        <v>3.3032224467979683</v>
      </c>
      <c r="AQ111" s="7" t="str">
        <f t="shared" si="27"/>
        <v/>
      </c>
      <c r="AR111" s="7">
        <f t="shared" si="28"/>
        <v>0.78495973190681734</v>
      </c>
      <c r="AS111" s="7">
        <f t="shared" si="29"/>
        <v>1.9682585601791951</v>
      </c>
    </row>
    <row r="112" spans="1:45" ht="14.4" customHeight="1">
      <c r="A112" s="2" t="s">
        <v>271</v>
      </c>
      <c r="B112" s="2" t="s">
        <v>272</v>
      </c>
      <c r="C112" s="2" t="s">
        <v>51</v>
      </c>
      <c r="D112" s="2" t="s">
        <v>48</v>
      </c>
      <c r="E112" s="3">
        <v>116.86700619764171</v>
      </c>
      <c r="F112" s="5">
        <v>-4.6743967914560872E-3</v>
      </c>
      <c r="G112" s="3">
        <v>79.956616534032818</v>
      </c>
      <c r="H112" s="3">
        <v>36.910389663608896</v>
      </c>
      <c r="I112" s="5">
        <v>4.7349800966586808E-3</v>
      </c>
      <c r="J112" s="3">
        <v>30.36795401219241</v>
      </c>
      <c r="K112" s="3">
        <v>3.9441627916161703</v>
      </c>
      <c r="L112" s="5">
        <v>-9.3040760919417348E-2</v>
      </c>
      <c r="M112" s="3">
        <v>2.1534680281343412</v>
      </c>
      <c r="N112" s="3">
        <v>1.7906947634818291</v>
      </c>
      <c r="O112" s="3">
        <v>37.229828297896951</v>
      </c>
      <c r="P112" s="3">
        <v>4.5164114361772514</v>
      </c>
      <c r="Q112" s="3">
        <v>4.5410113479755729</v>
      </c>
      <c r="R112" s="3">
        <v>26.547814330495999</v>
      </c>
      <c r="S112" s="3">
        <v>3.3447092962079341</v>
      </c>
      <c r="T112" s="3">
        <v>44.989820590373249</v>
      </c>
      <c r="U112" s="3">
        <v>45.78342525940721</v>
      </c>
      <c r="V112" s="3">
        <v>172.46663681447711</v>
      </c>
      <c r="W112" s="3">
        <v>18.744984843254706</v>
      </c>
      <c r="X112" s="3">
        <v>24.564798277428704</v>
      </c>
      <c r="Y112" s="3">
        <v>0.94792370275524118</v>
      </c>
      <c r="Z112" s="3">
        <v>0</v>
      </c>
      <c r="AA112" s="5">
        <v>0</v>
      </c>
      <c r="AB112" s="3">
        <v>0</v>
      </c>
      <c r="AC112" s="3">
        <v>0</v>
      </c>
      <c r="AD112" s="5">
        <v>0</v>
      </c>
      <c r="AE112" s="6">
        <f t="shared" si="15"/>
        <v>0.31583242237922338</v>
      </c>
      <c r="AF112" s="6">
        <f t="shared" si="16"/>
        <v>0.25985053438294725</v>
      </c>
      <c r="AG112" s="6">
        <f t="shared" si="17"/>
        <v>3.3749155727887212E-2</v>
      </c>
      <c r="AH112" s="6">
        <f t="shared" si="18"/>
        <v>0.54598862722193331</v>
      </c>
      <c r="AI112" s="4">
        <f t="shared" si="19"/>
        <v>26.423791220576241</v>
      </c>
      <c r="AJ112" s="4">
        <f t="shared" si="20"/>
        <v>26.018937485609786</v>
      </c>
      <c r="AK112" s="4">
        <f t="shared" si="21"/>
        <v>-0.40485373496645494</v>
      </c>
      <c r="AL112" s="7">
        <f t="shared" si="22"/>
        <v>7.7791327082173538</v>
      </c>
      <c r="AM112" s="7">
        <f t="shared" si="23"/>
        <v>7.9001757344156118</v>
      </c>
      <c r="AN112" s="7">
        <f t="shared" si="24"/>
        <v>1.017639649561167</v>
      </c>
      <c r="AO112" s="7">
        <f t="shared" si="25"/>
        <v>1.218893135520867</v>
      </c>
      <c r="AP112" s="7">
        <f t="shared" si="26"/>
        <v>1.2403939832839672</v>
      </c>
      <c r="AQ112" s="7" t="str">
        <f t="shared" si="27"/>
        <v/>
      </c>
      <c r="AR112" s="7">
        <f t="shared" si="28"/>
        <v>0.82274812834428357</v>
      </c>
      <c r="AS112" s="7">
        <f t="shared" si="29"/>
        <v>1.4757513042030621</v>
      </c>
    </row>
    <row r="113" spans="1:45" ht="14.4" customHeight="1">
      <c r="A113" s="2" t="s">
        <v>273</v>
      </c>
      <c r="B113" s="2" t="s">
        <v>274</v>
      </c>
      <c r="C113" s="2" t="s">
        <v>47</v>
      </c>
      <c r="D113" s="2" t="s">
        <v>48</v>
      </c>
      <c r="E113" s="3">
        <v>141.66224904008135</v>
      </c>
      <c r="F113" s="5">
        <v>2.2557379008054594E-2</v>
      </c>
      <c r="G113" s="3">
        <v>119.77599506105156</v>
      </c>
      <c r="H113" s="3">
        <v>21.886253979029785</v>
      </c>
      <c r="I113" s="5">
        <v>-6.2174009094075611E-3</v>
      </c>
      <c r="J113" s="3">
        <v>15.196802143909867</v>
      </c>
      <c r="K113" s="3">
        <v>9.1078881598490096</v>
      </c>
      <c r="L113" s="5">
        <v>-2.7310455150549459E-2</v>
      </c>
      <c r="M113" s="3">
        <v>6.1651797706415188</v>
      </c>
      <c r="N113" s="3">
        <v>2.9427083892074908</v>
      </c>
      <c r="O113" s="3">
        <v>24.286325782788317</v>
      </c>
      <c r="P113" s="3">
        <v>7.5052446565255426</v>
      </c>
      <c r="Q113" s="3">
        <v>2.5322285948373113</v>
      </c>
      <c r="R113" s="3">
        <v>8.7966657291833101</v>
      </c>
      <c r="S113" s="3">
        <v>2.1288258284587811</v>
      </c>
      <c r="T113" s="3">
        <v>84.060000635404052</v>
      </c>
      <c r="U113" s="3">
        <v>85.189003992278316</v>
      </c>
      <c r="V113" s="3">
        <v>218.28372495505988</v>
      </c>
      <c r="W113" s="3">
        <v>28.212351150948439</v>
      </c>
      <c r="X113" s="3">
        <v>6.031043160347056</v>
      </c>
      <c r="Y113" s="3">
        <v>17.819457821124892</v>
      </c>
      <c r="Z113" s="3">
        <v>0</v>
      </c>
      <c r="AA113" s="5">
        <v>0</v>
      </c>
      <c r="AB113" s="3">
        <v>0</v>
      </c>
      <c r="AC113" s="3">
        <v>0</v>
      </c>
      <c r="AD113" s="5">
        <v>0</v>
      </c>
      <c r="AE113" s="6">
        <f t="shared" si="15"/>
        <v>0.15449602224539988</v>
      </c>
      <c r="AF113" s="6">
        <f t="shared" si="16"/>
        <v>0.10727488972457401</v>
      </c>
      <c r="AG113" s="6">
        <f t="shared" si="17"/>
        <v>6.4292980109838999E-2</v>
      </c>
      <c r="AH113" s="6">
        <f t="shared" si="18"/>
        <v>0.67690551996674109</v>
      </c>
      <c r="AI113" s="4">
        <f t="shared" si="19"/>
        <v>6.0889139840608575</v>
      </c>
      <c r="AJ113" s="4">
        <f t="shared" si="20"/>
        <v>8.083672760783946</v>
      </c>
      <c r="AK113" s="4">
        <f t="shared" si="21"/>
        <v>1.9947587767230885</v>
      </c>
      <c r="AL113" s="7">
        <f t="shared" si="22"/>
        <v>3.7972447781866361</v>
      </c>
      <c r="AM113" s="7">
        <f t="shared" si="23"/>
        <v>2.8602217723321619</v>
      </c>
      <c r="AN113" s="7">
        <f t="shared" si="24"/>
        <v>1.0134309225355722</v>
      </c>
      <c r="AO113" s="7">
        <f t="shared" si="25"/>
        <v>3.8407669359930559</v>
      </c>
      <c r="AP113" s="7">
        <f t="shared" si="26"/>
        <v>3.8923519791875654</v>
      </c>
      <c r="AQ113" s="7" t="str">
        <f t="shared" si="27"/>
        <v/>
      </c>
      <c r="AR113" s="7">
        <f t="shared" si="28"/>
        <v>0.69435373264290057</v>
      </c>
      <c r="AS113" s="7">
        <f t="shared" si="29"/>
        <v>1.5408743432648706</v>
      </c>
    </row>
    <row r="114" spans="1:45" ht="14.4" customHeight="1">
      <c r="A114" s="2" t="s">
        <v>275</v>
      </c>
      <c r="B114" s="2" t="s">
        <v>276</v>
      </c>
      <c r="C114" s="2" t="s">
        <v>51</v>
      </c>
      <c r="D114" s="2" t="s">
        <v>48</v>
      </c>
      <c r="E114" s="3">
        <v>266.06637908967116</v>
      </c>
      <c r="F114" s="5">
        <v>-1.8038630690921625E-2</v>
      </c>
      <c r="G114" s="3">
        <v>195.62219785622</v>
      </c>
      <c r="H114" s="3">
        <v>70.444181233451175</v>
      </c>
      <c r="I114" s="5">
        <v>-1.2472546045204647E-2</v>
      </c>
      <c r="J114" s="3">
        <v>62.343918638909194</v>
      </c>
      <c r="K114" s="3">
        <v>12.798452052900549</v>
      </c>
      <c r="L114" s="5">
        <v>-9.7046076362838074E-3</v>
      </c>
      <c r="M114" s="3">
        <v>7.4830419569972673</v>
      </c>
      <c r="N114" s="3">
        <v>5.3154100959032817</v>
      </c>
      <c r="O114" s="3">
        <v>71.521652174761726</v>
      </c>
      <c r="P114" s="3">
        <v>6.9704150348056917</v>
      </c>
      <c r="Q114" s="3">
        <v>8.8009929465464971</v>
      </c>
      <c r="R114" s="3">
        <v>50.819459418713848</v>
      </c>
      <c r="S114" s="3">
        <v>3.5195441932337168</v>
      </c>
      <c r="T114" s="3">
        <v>78.73828788688806</v>
      </c>
      <c r="U114" s="3">
        <v>74.326518027397299</v>
      </c>
      <c r="V114" s="3">
        <v>245.78787373473605</v>
      </c>
      <c r="W114" s="3">
        <v>21.82832035570399</v>
      </c>
      <c r="X114" s="3">
        <v>40.155332953870307</v>
      </c>
      <c r="Y114" s="3">
        <v>0.3740491567140245</v>
      </c>
      <c r="Z114" s="3">
        <v>0</v>
      </c>
      <c r="AA114" s="5">
        <v>0</v>
      </c>
      <c r="AB114" s="3">
        <v>0</v>
      </c>
      <c r="AC114" s="3">
        <v>0</v>
      </c>
      <c r="AD114" s="5">
        <v>0</v>
      </c>
      <c r="AE114" s="6">
        <f t="shared" si="15"/>
        <v>0.26476167892565522</v>
      </c>
      <c r="AF114" s="6">
        <f t="shared" si="16"/>
        <v>0.23431716119945281</v>
      </c>
      <c r="AG114" s="6">
        <f t="shared" si="17"/>
        <v>4.8102477647456329E-2</v>
      </c>
      <c r="AH114" s="6">
        <f t="shared" si="18"/>
        <v>0.58468336061792447</v>
      </c>
      <c r="AI114" s="4">
        <f t="shared" si="19"/>
        <v>49.545466586008644</v>
      </c>
      <c r="AJ114" s="4">
        <f t="shared" si="20"/>
        <v>48.26720223641226</v>
      </c>
      <c r="AK114" s="4">
        <f t="shared" si="21"/>
        <v>-1.2782643495963839</v>
      </c>
      <c r="AL114" s="7">
        <f t="shared" si="22"/>
        <v>13.714049202509063</v>
      </c>
      <c r="AM114" s="7">
        <f t="shared" si="23"/>
        <v>14.077239513360631</v>
      </c>
      <c r="AN114" s="7">
        <f t="shared" si="24"/>
        <v>0.94396919239813148</v>
      </c>
      <c r="AO114" s="7">
        <f t="shared" si="25"/>
        <v>1.1177401242829457</v>
      </c>
      <c r="AP114" s="7">
        <f t="shared" si="26"/>
        <v>1.0551122424303592</v>
      </c>
      <c r="AQ114" s="7" t="str">
        <f t="shared" si="27"/>
        <v/>
      </c>
      <c r="AR114" s="7">
        <f t="shared" si="28"/>
        <v>0.88501161554141983</v>
      </c>
      <c r="AS114" s="7">
        <f t="shared" si="29"/>
        <v>0.9237840368094733</v>
      </c>
    </row>
    <row r="115" spans="1:45" ht="14.4" customHeight="1">
      <c r="A115" s="2" t="s">
        <v>277</v>
      </c>
      <c r="B115" s="2" t="s">
        <v>278</v>
      </c>
      <c r="C115" s="2" t="s">
        <v>62</v>
      </c>
      <c r="D115" s="2" t="s">
        <v>48</v>
      </c>
      <c r="E115" s="3">
        <v>603.75795750363318</v>
      </c>
      <c r="F115" s="5">
        <v>-5.4191019862194392E-2</v>
      </c>
      <c r="G115" s="3">
        <v>518.74729868321583</v>
      </c>
      <c r="H115" s="3">
        <v>85.010658820417333</v>
      </c>
      <c r="I115" s="5">
        <v>-2.7648028725958507E-2</v>
      </c>
      <c r="J115" s="3">
        <v>47.064695550246242</v>
      </c>
      <c r="K115" s="3">
        <v>81.865116733158189</v>
      </c>
      <c r="L115" s="5">
        <v>-7.1987185273088006E-2</v>
      </c>
      <c r="M115" s="3">
        <v>43.801466182368486</v>
      </c>
      <c r="N115" s="3">
        <v>38.063650550789703</v>
      </c>
      <c r="O115" s="3">
        <v>93.78385042213705</v>
      </c>
      <c r="P115" s="3">
        <v>44.425422468769092</v>
      </c>
      <c r="Q115" s="3">
        <v>6.1855356334439282</v>
      </c>
      <c r="R115" s="3">
        <v>8.5482198058597714</v>
      </c>
      <c r="S115" s="3">
        <v>2.9119932772284916</v>
      </c>
      <c r="T115" s="3">
        <v>390.06427698342304</v>
      </c>
      <c r="U115" s="3">
        <v>417.22468681588265</v>
      </c>
      <c r="V115" s="3">
        <v>1175.2647408785601</v>
      </c>
      <c r="W115" s="3">
        <v>32.89115405867684</v>
      </c>
      <c r="X115" s="3">
        <v>108.67604303532093</v>
      </c>
      <c r="Y115" s="3">
        <v>112.70459845044191</v>
      </c>
      <c r="Z115" s="3">
        <v>0</v>
      </c>
      <c r="AA115" s="5">
        <v>0</v>
      </c>
      <c r="AB115" s="3">
        <v>0</v>
      </c>
      <c r="AC115" s="3">
        <v>0</v>
      </c>
      <c r="AD115" s="5">
        <v>0</v>
      </c>
      <c r="AE115" s="6">
        <f t="shared" si="15"/>
        <v>0.14080254804741976</v>
      </c>
      <c r="AF115" s="6">
        <f t="shared" si="16"/>
        <v>7.7952919651519501E-2</v>
      </c>
      <c r="AG115" s="6">
        <f t="shared" si="17"/>
        <v>0.13559260911714865</v>
      </c>
      <c r="AH115" s="6">
        <f t="shared" si="18"/>
        <v>0.53504432571861693</v>
      </c>
      <c r="AI115" s="4">
        <f t="shared" si="19"/>
        <v>-34.800421182911947</v>
      </c>
      <c r="AJ115" s="4">
        <f t="shared" si="20"/>
        <v>-0.62857386244445657</v>
      </c>
      <c r="AK115" s="4">
        <f t="shared" si="21"/>
        <v>34.171847320467492</v>
      </c>
      <c r="AL115" s="7">
        <f t="shared" si="22"/>
        <v>-0.21585690714324238</v>
      </c>
      <c r="AM115" s="7">
        <f t="shared" si="23"/>
        <v>-11.950721677501081</v>
      </c>
      <c r="AN115" s="7">
        <f t="shared" si="24"/>
        <v>1.0696306004807865</v>
      </c>
      <c r="AO115" s="7">
        <f t="shared" si="25"/>
        <v>4.5884161162357655</v>
      </c>
      <c r="AP115" s="7">
        <f t="shared" si="26"/>
        <v>4.9079102856649808</v>
      </c>
      <c r="AQ115" s="7" t="str">
        <f t="shared" si="27"/>
        <v/>
      </c>
      <c r="AR115" s="7">
        <f t="shared" si="28"/>
        <v>0.55363287619813784</v>
      </c>
      <c r="AS115" s="7">
        <f t="shared" si="29"/>
        <v>1.9465826102531956</v>
      </c>
    </row>
    <row r="116" spans="1:45" ht="14.4" customHeight="1">
      <c r="A116" s="2" t="s">
        <v>279</v>
      </c>
      <c r="B116" s="2" t="s">
        <v>280</v>
      </c>
      <c r="C116" s="2" t="s">
        <v>47</v>
      </c>
      <c r="D116" s="2" t="s">
        <v>48</v>
      </c>
      <c r="E116" s="3">
        <v>78.184814997502869</v>
      </c>
      <c r="F116" s="5">
        <v>8.6895055718340785E-3</v>
      </c>
      <c r="G116" s="3">
        <v>63.596216955489538</v>
      </c>
      <c r="H116" s="3">
        <v>14.588598042013333</v>
      </c>
      <c r="I116" s="5">
        <v>9.2627997754004265E-3</v>
      </c>
      <c r="J116" s="3">
        <v>10.009061368626648</v>
      </c>
      <c r="K116" s="3">
        <v>5.8520223538141227</v>
      </c>
      <c r="L116" s="5">
        <v>5.8722379231667121E-3</v>
      </c>
      <c r="M116" s="3">
        <v>3.9470194245906911</v>
      </c>
      <c r="N116" s="3">
        <v>1.9050029292234316</v>
      </c>
      <c r="O116" s="3">
        <v>15.013630241171555</v>
      </c>
      <c r="P116" s="3">
        <v>3.5653615902686697</v>
      </c>
      <c r="Q116" s="3">
        <v>1.6586409394042663</v>
      </c>
      <c r="R116" s="3">
        <v>8.140864489629033</v>
      </c>
      <c r="S116" s="3">
        <v>2.2555096395398722</v>
      </c>
      <c r="T116" s="3">
        <v>43.792581979713219</v>
      </c>
      <c r="U116" s="3">
        <v>45.134368991192275</v>
      </c>
      <c r="V116" s="3">
        <v>130.01620734752191</v>
      </c>
      <c r="W116" s="3">
        <v>15.234019695409424</v>
      </c>
      <c r="X116" s="3">
        <v>10.629958954375201</v>
      </c>
      <c r="Y116" s="3">
        <v>8.0389890057721551</v>
      </c>
      <c r="Z116" s="3">
        <v>0</v>
      </c>
      <c r="AA116" s="5">
        <v>0</v>
      </c>
      <c r="AB116" s="3">
        <v>0</v>
      </c>
      <c r="AC116" s="3">
        <v>0</v>
      </c>
      <c r="AD116" s="5">
        <v>0</v>
      </c>
      <c r="AE116" s="6">
        <f t="shared" si="15"/>
        <v>0.18659119475411273</v>
      </c>
      <c r="AF116" s="6">
        <f t="shared" si="16"/>
        <v>0.12801797086744179</v>
      </c>
      <c r="AG116" s="6">
        <f t="shared" si="17"/>
        <v>7.4848579663468279E-2</v>
      </c>
      <c r="AH116" s="6">
        <f t="shared" si="18"/>
        <v>0.67447100949950678</v>
      </c>
      <c r="AI116" s="4">
        <f t="shared" si="19"/>
        <v>4.1570390148125256</v>
      </c>
      <c r="AJ116" s="4">
        <f t="shared" si="20"/>
        <v>5.8426082869079288</v>
      </c>
      <c r="AK116" s="4">
        <f t="shared" si="21"/>
        <v>1.6855692720954032</v>
      </c>
      <c r="AL116" s="7">
        <f t="shared" si="22"/>
        <v>2.590371676753211</v>
      </c>
      <c r="AM116" s="7">
        <f t="shared" si="23"/>
        <v>1.843059742214433</v>
      </c>
      <c r="AN116" s="7">
        <f t="shared" si="24"/>
        <v>1.0306395958132963</v>
      </c>
      <c r="AO116" s="7">
        <f t="shared" si="25"/>
        <v>3.0018362185040726</v>
      </c>
      <c r="AP116" s="7">
        <f t="shared" si="26"/>
        <v>3.093811266936751</v>
      </c>
      <c r="AQ116" s="7" t="str">
        <f t="shared" si="27"/>
        <v/>
      </c>
      <c r="AR116" s="7">
        <f t="shared" si="28"/>
        <v>0.68608795305771031</v>
      </c>
      <c r="AS116" s="7">
        <f t="shared" si="29"/>
        <v>1.6629342584192912</v>
      </c>
    </row>
    <row r="117" spans="1:45" ht="14.4" customHeight="1">
      <c r="A117" s="2" t="s">
        <v>281</v>
      </c>
      <c r="B117" s="2" t="s">
        <v>282</v>
      </c>
      <c r="C117" s="2" t="s">
        <v>51</v>
      </c>
      <c r="D117" s="2" t="s">
        <v>48</v>
      </c>
      <c r="E117" s="3">
        <v>70.282961879355383</v>
      </c>
      <c r="F117" s="5">
        <v>4.5218110964518866E-2</v>
      </c>
      <c r="G117" s="3">
        <v>55.05776603345781</v>
      </c>
      <c r="H117" s="3">
        <v>15.225195845897574</v>
      </c>
      <c r="I117" s="5">
        <v>-1.9326405496500471E-2</v>
      </c>
      <c r="J117" s="3">
        <v>11.330872776969548</v>
      </c>
      <c r="K117" s="3">
        <v>2.2756833909408769</v>
      </c>
      <c r="L117" s="5">
        <v>-4.3913692401620304E-2</v>
      </c>
      <c r="M117" s="3">
        <v>1.2630682444437515</v>
      </c>
      <c r="N117" s="3">
        <v>1.0126151464971254</v>
      </c>
      <c r="O117" s="3">
        <v>15.547703024887442</v>
      </c>
      <c r="P117" s="3">
        <v>3.9222273776090302</v>
      </c>
      <c r="Q117" s="3">
        <v>1.5379363721887918</v>
      </c>
      <c r="R117" s="3">
        <v>9.0844938604245105</v>
      </c>
      <c r="S117" s="3">
        <v>2.5702907879336001</v>
      </c>
      <c r="T117" s="3">
        <v>55.360703489729318</v>
      </c>
      <c r="U117" s="3">
        <v>58.22240442408787</v>
      </c>
      <c r="V117" s="3">
        <v>118.96458373607207</v>
      </c>
      <c r="W117" s="3">
        <v>7.5346121634366643</v>
      </c>
      <c r="X117" s="3">
        <v>14.695005893513367</v>
      </c>
      <c r="Y117" s="3">
        <v>2.5320133426495617</v>
      </c>
      <c r="Z117" s="3">
        <v>0</v>
      </c>
      <c r="AA117" s="5">
        <v>0</v>
      </c>
      <c r="AB117" s="3">
        <v>0</v>
      </c>
      <c r="AC117" s="3">
        <v>0</v>
      </c>
      <c r="AD117" s="5">
        <v>0</v>
      </c>
      <c r="AE117" s="6">
        <f t="shared" si="15"/>
        <v>0.21662712325687797</v>
      </c>
      <c r="AF117" s="6">
        <f t="shared" si="16"/>
        <v>0.16121791788484416</v>
      </c>
      <c r="AG117" s="6">
        <f t="shared" si="17"/>
        <v>3.2378877185728371E-2</v>
      </c>
      <c r="AH117" s="6">
        <f t="shared" si="18"/>
        <v>0.55502810692903037</v>
      </c>
      <c r="AI117" s="4">
        <f t="shared" si="19"/>
        <v>9.0551893860286707</v>
      </c>
      <c r="AJ117" s="4">
        <f t="shared" si="20"/>
        <v>8.8244710306458689</v>
      </c>
      <c r="AK117" s="4">
        <f t="shared" si="21"/>
        <v>-0.23071835538280183</v>
      </c>
      <c r="AL117" s="7">
        <f t="shared" si="22"/>
        <v>3.4332578524083468</v>
      </c>
      <c r="AM117" s="7">
        <f t="shared" si="23"/>
        <v>3.5230213750673096</v>
      </c>
      <c r="AN117" s="7">
        <f t="shared" si="24"/>
        <v>1.051691917803925</v>
      </c>
      <c r="AO117" s="7">
        <f t="shared" si="25"/>
        <v>3.6361242278959747</v>
      </c>
      <c r="AP117" s="7">
        <f t="shared" si="26"/>
        <v>3.8240824626092338</v>
      </c>
      <c r="AQ117" s="7" t="str">
        <f t="shared" si="27"/>
        <v/>
      </c>
      <c r="AR117" s="7">
        <f t="shared" si="28"/>
        <v>0.74421852379801401</v>
      </c>
      <c r="AS117" s="7">
        <f t="shared" si="29"/>
        <v>1.6926518256342327</v>
      </c>
    </row>
    <row r="118" spans="1:45" ht="14.4" customHeight="1">
      <c r="A118" s="2" t="s">
        <v>283</v>
      </c>
      <c r="B118" s="2" t="s">
        <v>284</v>
      </c>
      <c r="C118" s="2" t="s">
        <v>57</v>
      </c>
      <c r="D118" s="2" t="s">
        <v>48</v>
      </c>
      <c r="E118" s="3">
        <v>352.57201174258597</v>
      </c>
      <c r="F118" s="5">
        <v>-3.067154698513536E-3</v>
      </c>
      <c r="G118" s="3">
        <v>236.58277840474312</v>
      </c>
      <c r="H118" s="3">
        <v>115.98923333784283</v>
      </c>
      <c r="I118" s="5">
        <v>3.7058340765006026E-3</v>
      </c>
      <c r="J118" s="3">
        <v>72.848028423835757</v>
      </c>
      <c r="K118" s="3">
        <v>11.998984947033275</v>
      </c>
      <c r="L118" s="5">
        <v>6.0533505865376508E-2</v>
      </c>
      <c r="M118" s="3">
        <v>6.8024878398836597</v>
      </c>
      <c r="N118" s="3">
        <v>5.1964971071496153</v>
      </c>
      <c r="O118" s="3">
        <v>117.9630963470274</v>
      </c>
      <c r="P118" s="3">
        <v>26.016174836812464</v>
      </c>
      <c r="Q118" s="3">
        <v>18.642901059356671</v>
      </c>
      <c r="R118" s="3">
        <v>63.213587596161659</v>
      </c>
      <c r="S118" s="3">
        <v>6.3773439020632861</v>
      </c>
      <c r="T118" s="3">
        <v>333.17392309933354</v>
      </c>
      <c r="U118" s="3">
        <v>334.0826582667724</v>
      </c>
      <c r="V118" s="3">
        <v>1824.6444087519144</v>
      </c>
      <c r="W118" s="3">
        <v>139.4455813593076</v>
      </c>
      <c r="X118" s="3">
        <v>11.984821081585903</v>
      </c>
      <c r="Y118" s="3">
        <v>2.6201832788721879</v>
      </c>
      <c r="Z118" s="3">
        <v>46.958487065241165</v>
      </c>
      <c r="AA118" s="5">
        <v>4.2523253281462718E-2</v>
      </c>
      <c r="AB118" s="3">
        <v>4.2829848184458621</v>
      </c>
      <c r="AC118" s="3">
        <v>19.256577113724692</v>
      </c>
      <c r="AD118" s="5">
        <v>3.5271489646541976E-2</v>
      </c>
      <c r="AE118" s="6">
        <f t="shared" si="15"/>
        <v>0.32898026353415416</v>
      </c>
      <c r="AF118" s="6">
        <f t="shared" si="16"/>
        <v>0.20661886365790813</v>
      </c>
      <c r="AG118" s="6">
        <f t="shared" si="17"/>
        <v>3.4032721110584849E-2</v>
      </c>
      <c r="AH118" s="6">
        <f t="shared" si="18"/>
        <v>0.56692194130684037</v>
      </c>
      <c r="AI118" s="4">
        <f t="shared" si="19"/>
        <v>60.849043476802478</v>
      </c>
      <c r="AJ118" s="4">
        <f t="shared" si="20"/>
        <v>66.501532610974607</v>
      </c>
      <c r="AK118" s="4">
        <f t="shared" si="21"/>
        <v>5.6524891341721286</v>
      </c>
      <c r="AL118" s="7">
        <f t="shared" si="22"/>
        <v>10.427778967582274</v>
      </c>
      <c r="AM118" s="7">
        <f t="shared" si="23"/>
        <v>9.541439886457395</v>
      </c>
      <c r="AN118" s="7">
        <f t="shared" si="24"/>
        <v>1.0027275098812818</v>
      </c>
      <c r="AO118" s="7">
        <f t="shared" si="25"/>
        <v>2.8724556022272774</v>
      </c>
      <c r="AP118" s="7">
        <f t="shared" si="26"/>
        <v>2.8802902532658958</v>
      </c>
      <c r="AQ118" s="7">
        <f t="shared" si="27"/>
        <v>0.41007660845143534</v>
      </c>
      <c r="AR118" s="7">
        <f t="shared" si="28"/>
        <v>0.62805853894775454</v>
      </c>
      <c r="AS118" s="7">
        <f t="shared" si="29"/>
        <v>5.1752389525578497</v>
      </c>
    </row>
    <row r="119" spans="1:45" ht="14.4" customHeight="1">
      <c r="A119" s="2" t="s">
        <v>285</v>
      </c>
      <c r="B119" s="2" t="s">
        <v>286</v>
      </c>
      <c r="C119" s="2" t="s">
        <v>47</v>
      </c>
      <c r="D119" s="2" t="s">
        <v>48</v>
      </c>
      <c r="E119" s="3">
        <v>133.35670202562213</v>
      </c>
      <c r="F119" s="5">
        <v>7.8842624990164298E-2</v>
      </c>
      <c r="G119" s="3">
        <v>105.57060247609668</v>
      </c>
      <c r="H119" s="3">
        <v>27.786099549525449</v>
      </c>
      <c r="I119" s="5">
        <v>-2.9911126181469128E-3</v>
      </c>
      <c r="J119" s="3">
        <v>13.386237270554837</v>
      </c>
      <c r="K119" s="3">
        <v>5.8053974176749827</v>
      </c>
      <c r="L119" s="5">
        <v>0.12396418882157073</v>
      </c>
      <c r="M119" s="3">
        <v>3.0547246126936329</v>
      </c>
      <c r="N119" s="3">
        <v>2.7506728049813498</v>
      </c>
      <c r="O119" s="3">
        <v>29.126196544516596</v>
      </c>
      <c r="P119" s="3">
        <v>8.7453619194880847</v>
      </c>
      <c r="Q119" s="3">
        <v>4.0224630953613953</v>
      </c>
      <c r="R119" s="3">
        <v>13.748402173807087</v>
      </c>
      <c r="S119" s="3">
        <v>2.8142624996823282</v>
      </c>
      <c r="T119" s="3">
        <v>85.010777383214034</v>
      </c>
      <c r="U119" s="3">
        <v>84.098998312268193</v>
      </c>
      <c r="V119" s="3">
        <v>169.62752289015233</v>
      </c>
      <c r="W119" s="3">
        <v>6.6533645257100344</v>
      </c>
      <c r="X119" s="3">
        <v>9.612448843862218</v>
      </c>
      <c r="Y119" s="3">
        <v>13.775637657964078</v>
      </c>
      <c r="Z119" s="3">
        <v>0</v>
      </c>
      <c r="AA119" s="5">
        <v>0</v>
      </c>
      <c r="AB119" s="3">
        <v>0</v>
      </c>
      <c r="AC119" s="3">
        <v>0</v>
      </c>
      <c r="AD119" s="5">
        <v>0</v>
      </c>
      <c r="AE119" s="6">
        <f t="shared" si="15"/>
        <v>0.20835922850121805</v>
      </c>
      <c r="AF119" s="6">
        <f t="shared" si="16"/>
        <v>0.10037918655174083</v>
      </c>
      <c r="AG119" s="6">
        <f t="shared" si="17"/>
        <v>4.3532850839094528E-2</v>
      </c>
      <c r="AH119" s="6">
        <f t="shared" si="18"/>
        <v>0.52618699339915764</v>
      </c>
      <c r="AI119" s="4">
        <f t="shared" si="19"/>
        <v>7.580839852879854</v>
      </c>
      <c r="AJ119" s="4">
        <f t="shared" si="20"/>
        <v>13.303646916973484</v>
      </c>
      <c r="AK119" s="4">
        <f t="shared" si="21"/>
        <v>5.7228070640936304</v>
      </c>
      <c r="AL119" s="7">
        <f t="shared" si="22"/>
        <v>4.7272231778219655</v>
      </c>
      <c r="AM119" s="7">
        <f t="shared" si="23"/>
        <v>2.6937216601989236</v>
      </c>
      <c r="AN119" s="7">
        <f t="shared" si="24"/>
        <v>0.98927454731021103</v>
      </c>
      <c r="AO119" s="7">
        <f t="shared" si="25"/>
        <v>3.0594714177746445</v>
      </c>
      <c r="AP119" s="7">
        <f t="shared" si="26"/>
        <v>3.0266572018275411</v>
      </c>
      <c r="AQ119" s="7" t="str">
        <f t="shared" si="27"/>
        <v/>
      </c>
      <c r="AR119" s="7">
        <f t="shared" si="28"/>
        <v>0.48176021419254783</v>
      </c>
      <c r="AS119" s="7">
        <f t="shared" si="29"/>
        <v>1.2719834872458184</v>
      </c>
    </row>
    <row r="120" spans="1:45" ht="14.4" customHeight="1">
      <c r="A120" s="2" t="s">
        <v>287</v>
      </c>
      <c r="B120" s="2" t="s">
        <v>288</v>
      </c>
      <c r="C120" s="2" t="s">
        <v>51</v>
      </c>
      <c r="D120" s="2" t="s">
        <v>48</v>
      </c>
      <c r="E120" s="3">
        <v>114.18259790677553</v>
      </c>
      <c r="F120" s="5">
        <v>-2.7317488400997503E-2</v>
      </c>
      <c r="G120" s="3">
        <v>88.401077900689629</v>
      </c>
      <c r="H120" s="3">
        <v>25.781520006085895</v>
      </c>
      <c r="I120" s="5">
        <v>-1.2534334991371854E-2</v>
      </c>
      <c r="J120" s="3">
        <v>22.695380054134951</v>
      </c>
      <c r="K120" s="3">
        <v>6.3643739843990925</v>
      </c>
      <c r="L120" s="5">
        <v>-2.9983825695942469E-2</v>
      </c>
      <c r="M120" s="3">
        <v>3.7108265264802127</v>
      </c>
      <c r="N120" s="3">
        <v>2.6535474579188798</v>
      </c>
      <c r="O120" s="3">
        <v>27.342718473194651</v>
      </c>
      <c r="P120" s="3">
        <v>6.1113813913638397</v>
      </c>
      <c r="Q120" s="3">
        <v>3.9764731083217546</v>
      </c>
      <c r="R120" s="3">
        <v>14.43276738388856</v>
      </c>
      <c r="S120" s="3">
        <v>2.5125949835306227</v>
      </c>
      <c r="T120" s="3">
        <v>74.888449155276362</v>
      </c>
      <c r="U120" s="3">
        <v>72.444343708312005</v>
      </c>
      <c r="V120" s="3">
        <v>193.26518574800377</v>
      </c>
      <c r="W120" s="3">
        <v>15.180585901510346</v>
      </c>
      <c r="X120" s="3">
        <v>15.555416558029338</v>
      </c>
      <c r="Y120" s="3">
        <v>2.9024101499606965</v>
      </c>
      <c r="Z120" s="3">
        <v>0</v>
      </c>
      <c r="AA120" s="5">
        <v>0</v>
      </c>
      <c r="AB120" s="3">
        <v>0</v>
      </c>
      <c r="AC120" s="3">
        <v>0</v>
      </c>
      <c r="AD120" s="5">
        <v>0</v>
      </c>
      <c r="AE120" s="6">
        <f t="shared" si="15"/>
        <v>0.22579202504338916</v>
      </c>
      <c r="AF120" s="6">
        <f t="shared" si="16"/>
        <v>0.19876391385545994</v>
      </c>
      <c r="AG120" s="6">
        <f t="shared" si="17"/>
        <v>5.5738563503304514E-2</v>
      </c>
      <c r="AH120" s="6">
        <f t="shared" si="18"/>
        <v>0.58306229891211825</v>
      </c>
      <c r="AI120" s="4">
        <f t="shared" si="19"/>
        <v>16.331006069735857</v>
      </c>
      <c r="AJ120" s="4">
        <f t="shared" si="20"/>
        <v>13.544037447028845</v>
      </c>
      <c r="AK120" s="4">
        <f t="shared" si="21"/>
        <v>-2.7869686227070112</v>
      </c>
      <c r="AL120" s="7">
        <f t="shared" si="22"/>
        <v>5.3904578874853808</v>
      </c>
      <c r="AM120" s="7">
        <f t="shared" si="23"/>
        <v>6.4996571977501993</v>
      </c>
      <c r="AN120" s="7">
        <f t="shared" si="24"/>
        <v>0.96736338548156253</v>
      </c>
      <c r="AO120" s="7">
        <f t="shared" si="25"/>
        <v>2.9047336672778976</v>
      </c>
      <c r="AP120" s="7">
        <f t="shared" si="26"/>
        <v>2.8099329943002216</v>
      </c>
      <c r="AQ120" s="7" t="str">
        <f t="shared" si="27"/>
        <v/>
      </c>
      <c r="AR120" s="7">
        <f t="shared" si="28"/>
        <v>0.88029643127238266</v>
      </c>
      <c r="AS120" s="7">
        <f t="shared" si="29"/>
        <v>1.6925975524378529</v>
      </c>
    </row>
    <row r="121" spans="1:45" ht="14.4" customHeight="1">
      <c r="A121" s="2" t="s">
        <v>289</v>
      </c>
      <c r="B121" s="2" t="s">
        <v>290</v>
      </c>
      <c r="C121" s="2" t="s">
        <v>57</v>
      </c>
      <c r="D121" s="2" t="s">
        <v>48</v>
      </c>
      <c r="E121" s="3">
        <v>228.39566599885913</v>
      </c>
      <c r="F121" s="5">
        <v>-4.0750395031944817E-3</v>
      </c>
      <c r="G121" s="3">
        <v>134.50875910664101</v>
      </c>
      <c r="H121" s="3">
        <v>93.886906892218121</v>
      </c>
      <c r="I121" s="5">
        <v>-5.6258034363187992E-3</v>
      </c>
      <c r="J121" s="3">
        <v>68.332726332735177</v>
      </c>
      <c r="K121" s="3">
        <v>2.7171143516746414</v>
      </c>
      <c r="L121" s="5">
        <v>7.2645041514318082E-2</v>
      </c>
      <c r="M121" s="3">
        <v>1.4744957183372547</v>
      </c>
      <c r="N121" s="3">
        <v>1.2426186333373868</v>
      </c>
      <c r="O121" s="3">
        <v>94.619504351309658</v>
      </c>
      <c r="P121" s="3">
        <v>7.1791581648773848</v>
      </c>
      <c r="Q121" s="3">
        <v>19.970973800062584</v>
      </c>
      <c r="R121" s="3">
        <v>63.909147295139007</v>
      </c>
      <c r="S121" s="3">
        <v>4.3938827109946255</v>
      </c>
      <c r="T121" s="3">
        <v>122.90924361362502</v>
      </c>
      <c r="U121" s="3">
        <v>117.04935502576575</v>
      </c>
      <c r="V121" s="3">
        <v>1355.0593933348725</v>
      </c>
      <c r="W121" s="3">
        <v>99.370117508985601</v>
      </c>
      <c r="X121" s="3">
        <v>8.5146210713716339</v>
      </c>
      <c r="Y121" s="3">
        <v>1.8075290622538969E-2</v>
      </c>
      <c r="Z121" s="3">
        <v>18.297374524412366</v>
      </c>
      <c r="AA121" s="5">
        <v>0.10168977173159535</v>
      </c>
      <c r="AB121" s="3">
        <v>2.311737053585301</v>
      </c>
      <c r="AC121" s="3">
        <v>7.4776161970919279</v>
      </c>
      <c r="AD121" s="5">
        <v>-4.443169521412349E-2</v>
      </c>
      <c r="AE121" s="6">
        <f t="shared" si="15"/>
        <v>0.41107131556816451</v>
      </c>
      <c r="AF121" s="6">
        <f t="shared" si="16"/>
        <v>0.29918573994778214</v>
      </c>
      <c r="AG121" s="6">
        <f t="shared" si="17"/>
        <v>1.1896523254028006E-2</v>
      </c>
      <c r="AH121" s="6">
        <f t="shared" si="18"/>
        <v>0.54266973247867811</v>
      </c>
      <c r="AI121" s="4">
        <f t="shared" si="19"/>
        <v>65.615611981060539</v>
      </c>
      <c r="AJ121" s="4">
        <f t="shared" si="20"/>
        <v>65.994876668032447</v>
      </c>
      <c r="AK121" s="4">
        <f t="shared" si="21"/>
        <v>0.37926468697190785</v>
      </c>
      <c r="AL121" s="7">
        <f t="shared" si="22"/>
        <v>15.019717413688872</v>
      </c>
      <c r="AM121" s="7">
        <f t="shared" si="23"/>
        <v>14.933400888665824</v>
      </c>
      <c r="AN121" s="7">
        <f t="shared" si="24"/>
        <v>0.9523234509010543</v>
      </c>
      <c r="AO121" s="7">
        <f t="shared" si="25"/>
        <v>1.3091201710875879</v>
      </c>
      <c r="AP121" s="7">
        <f t="shared" si="26"/>
        <v>1.2467058389743102</v>
      </c>
      <c r="AQ121" s="7">
        <f t="shared" si="27"/>
        <v>0.40867153848303694</v>
      </c>
      <c r="AR121" s="7">
        <f t="shared" si="28"/>
        <v>0.72781955008040611</v>
      </c>
      <c r="AS121" s="7">
        <f t="shared" si="29"/>
        <v>5.9329470522511638</v>
      </c>
    </row>
    <row r="122" spans="1:45" ht="14.4" customHeight="1">
      <c r="A122" s="2" t="s">
        <v>291</v>
      </c>
      <c r="B122" s="2" t="s">
        <v>292</v>
      </c>
      <c r="C122" s="2" t="s">
        <v>54</v>
      </c>
      <c r="D122" s="2" t="s">
        <v>48</v>
      </c>
      <c r="E122" s="3">
        <v>98.64276282463328</v>
      </c>
      <c r="F122" s="5">
        <v>7.8239980655101918E-2</v>
      </c>
      <c r="G122" s="3">
        <v>73.70359833398328</v>
      </c>
      <c r="H122" s="3">
        <v>24.939164490650001</v>
      </c>
      <c r="I122" s="5">
        <v>-7.5024739157109055E-3</v>
      </c>
      <c r="J122" s="3">
        <v>16.851820552453951</v>
      </c>
      <c r="K122" s="3">
        <v>22.932492660340966</v>
      </c>
      <c r="L122" s="5">
        <v>0.10844787534247463</v>
      </c>
      <c r="M122" s="3">
        <v>15.961156785405134</v>
      </c>
      <c r="N122" s="3">
        <v>6.9713358749358321</v>
      </c>
      <c r="O122" s="3">
        <v>25.101092891365326</v>
      </c>
      <c r="P122" s="3">
        <v>9.3693498188867927</v>
      </c>
      <c r="Q122" s="3">
        <v>3.4156196176860738</v>
      </c>
      <c r="R122" s="3">
        <v>5.4969864274895439</v>
      </c>
      <c r="S122" s="3">
        <v>2.6190851310053009</v>
      </c>
      <c r="T122" s="3">
        <v>103.47377523451753</v>
      </c>
      <c r="U122" s="3">
        <v>109.05521007586778</v>
      </c>
      <c r="V122" s="3">
        <v>220.09157292134341</v>
      </c>
      <c r="W122" s="3">
        <v>8.0369616850801595</v>
      </c>
      <c r="X122" s="3">
        <v>11.601523541619494</v>
      </c>
      <c r="Y122" s="3">
        <v>3.9733304938881373</v>
      </c>
      <c r="Z122" s="3">
        <v>0</v>
      </c>
      <c r="AA122" s="5">
        <v>0</v>
      </c>
      <c r="AB122" s="3">
        <v>0</v>
      </c>
      <c r="AC122" s="3">
        <v>0</v>
      </c>
      <c r="AD122" s="5">
        <v>0</v>
      </c>
      <c r="AE122" s="6">
        <f t="shared" si="15"/>
        <v>0.25282305337480004</v>
      </c>
      <c r="AF122" s="6">
        <f t="shared" si="16"/>
        <v>0.17083686699259482</v>
      </c>
      <c r="AG122" s="6">
        <f t="shared" si="17"/>
        <v>0.23248023477515792</v>
      </c>
      <c r="AH122" s="6">
        <f t="shared" si="18"/>
        <v>0.69600618745680742</v>
      </c>
      <c r="AI122" s="4">
        <f t="shared" si="19"/>
        <v>-6.0806721078870147</v>
      </c>
      <c r="AJ122" s="4">
        <f t="shared" si="20"/>
        <v>-3.6450333306126743</v>
      </c>
      <c r="AK122" s="4">
        <f t="shared" si="21"/>
        <v>2.4356387772743404</v>
      </c>
      <c r="AL122" s="7">
        <f t="shared" si="22"/>
        <v>-1.391720065706141</v>
      </c>
      <c r="AM122" s="7">
        <f t="shared" si="23"/>
        <v>-2.3216779156594387</v>
      </c>
      <c r="AN122" s="7">
        <f t="shared" si="24"/>
        <v>1.053940574108756</v>
      </c>
      <c r="AO122" s="7">
        <f t="shared" si="25"/>
        <v>4.149047385822052</v>
      </c>
      <c r="AP122" s="7">
        <f t="shared" si="26"/>
        <v>4.3728493838177265</v>
      </c>
      <c r="AQ122" s="7" t="str">
        <f t="shared" si="27"/>
        <v/>
      </c>
      <c r="AR122" s="7">
        <f t="shared" si="28"/>
        <v>0.67571712591943112</v>
      </c>
      <c r="AS122" s="7">
        <f t="shared" si="29"/>
        <v>2.2311983831253932</v>
      </c>
    </row>
    <row r="123" spans="1:45" ht="14.4" customHeight="1">
      <c r="A123" s="2" t="s">
        <v>293</v>
      </c>
      <c r="B123" s="2" t="s">
        <v>294</v>
      </c>
      <c r="C123" s="2" t="s">
        <v>47</v>
      </c>
      <c r="D123" s="2" t="s">
        <v>48</v>
      </c>
      <c r="E123" s="3">
        <v>330.37253145332539</v>
      </c>
      <c r="F123" s="5">
        <v>8.7106924558251655E-2</v>
      </c>
      <c r="G123" s="3">
        <v>261.5794270629259</v>
      </c>
      <c r="H123" s="3">
        <v>68.793104390399463</v>
      </c>
      <c r="I123" s="5">
        <v>-6.1884184747853233E-3</v>
      </c>
      <c r="J123" s="3">
        <v>51.851369809854106</v>
      </c>
      <c r="K123" s="3">
        <v>13.368266140161685</v>
      </c>
      <c r="L123" s="5">
        <v>0.10596698127625959</v>
      </c>
      <c r="M123" s="3">
        <v>9.1815724151085991</v>
      </c>
      <c r="N123" s="3">
        <v>4.186693725053086</v>
      </c>
      <c r="O123" s="3">
        <v>73.283563343045444</v>
      </c>
      <c r="P123" s="3">
        <v>10.422655605132102</v>
      </c>
      <c r="Q123" s="3">
        <v>9.0162079975778724</v>
      </c>
      <c r="R123" s="3">
        <v>46.800352655204136</v>
      </c>
      <c r="S123" s="3">
        <v>13.485614713322688</v>
      </c>
      <c r="T123" s="3">
        <v>221.9019888059502</v>
      </c>
      <c r="U123" s="3">
        <v>221.92968225463648</v>
      </c>
      <c r="V123" s="3">
        <v>387.08296318840894</v>
      </c>
      <c r="W123" s="3">
        <v>19.375555991420118</v>
      </c>
      <c r="X123" s="3">
        <v>23.969431356508036</v>
      </c>
      <c r="Y123" s="3">
        <v>67.086929446395786</v>
      </c>
      <c r="Z123" s="3">
        <v>0</v>
      </c>
      <c r="AA123" s="5">
        <v>0</v>
      </c>
      <c r="AB123" s="3">
        <v>0</v>
      </c>
      <c r="AC123" s="3">
        <v>0</v>
      </c>
      <c r="AD123" s="5">
        <v>0</v>
      </c>
      <c r="AE123" s="6">
        <f t="shared" si="15"/>
        <v>0.20822888660802136</v>
      </c>
      <c r="AF123" s="6">
        <f t="shared" si="16"/>
        <v>0.15694818688998544</v>
      </c>
      <c r="AG123" s="6">
        <f t="shared" si="17"/>
        <v>4.0464218018834708E-2</v>
      </c>
      <c r="AH123" s="6">
        <f t="shared" si="18"/>
        <v>0.68681849380038984</v>
      </c>
      <c r="AI123" s="4">
        <f t="shared" si="19"/>
        <v>38.483103669692419</v>
      </c>
      <c r="AJ123" s="4">
        <f t="shared" si="20"/>
        <v>44.663127325226874</v>
      </c>
      <c r="AK123" s="4">
        <f t="shared" si="21"/>
        <v>6.1800236555344554</v>
      </c>
      <c r="AL123" s="7">
        <f t="shared" si="22"/>
        <v>3.3119088951209132</v>
      </c>
      <c r="AM123" s="7">
        <f t="shared" si="23"/>
        <v>2.8536410454967434</v>
      </c>
      <c r="AN123" s="7">
        <f t="shared" si="24"/>
        <v>1.0001248003626975</v>
      </c>
      <c r="AO123" s="7">
        <f t="shared" si="25"/>
        <v>3.2256429008736243</v>
      </c>
      <c r="AP123" s="7">
        <f t="shared" si="26"/>
        <v>3.226045462277586</v>
      </c>
      <c r="AQ123" s="7" t="str">
        <f t="shared" si="27"/>
        <v/>
      </c>
      <c r="AR123" s="7">
        <f t="shared" si="28"/>
        <v>0.75372917488355573</v>
      </c>
      <c r="AS123" s="7">
        <f t="shared" si="29"/>
        <v>1.1716560135481346</v>
      </c>
    </row>
    <row r="124" spans="1:45" ht="14.4" customHeight="1">
      <c r="A124" s="2" t="s">
        <v>295</v>
      </c>
      <c r="B124" s="2" t="s">
        <v>296</v>
      </c>
      <c r="C124" s="2" t="s">
        <v>54</v>
      </c>
      <c r="D124" s="2" t="s">
        <v>48</v>
      </c>
      <c r="E124" s="3">
        <v>136.36864861819984</v>
      </c>
      <c r="F124" s="5">
        <v>9.8416968195782883E-2</v>
      </c>
      <c r="G124" s="3">
        <v>88.90612042685774</v>
      </c>
      <c r="H124" s="3">
        <v>47.462528191342102</v>
      </c>
      <c r="I124" s="5">
        <v>2.2574544901527216E-2</v>
      </c>
      <c r="J124" s="3">
        <v>35.601608011442138</v>
      </c>
      <c r="K124" s="3">
        <v>24.957207437873574</v>
      </c>
      <c r="L124" s="5">
        <v>4.1566907922926638E-2</v>
      </c>
      <c r="M124" s="3">
        <v>18.211942321789468</v>
      </c>
      <c r="N124" s="3">
        <v>6.7452651160841057</v>
      </c>
      <c r="O124" s="3">
        <v>48.678317968912019</v>
      </c>
      <c r="P124" s="3">
        <v>9.2038391354339026</v>
      </c>
      <c r="Q124" s="3">
        <v>7.7892176421008594</v>
      </c>
      <c r="R124" s="3">
        <v>22.798830452284534</v>
      </c>
      <c r="S124" s="3">
        <v>7.0240072881005284</v>
      </c>
      <c r="T124" s="3">
        <v>117.4896624881532</v>
      </c>
      <c r="U124" s="3">
        <v>126.52379314730416</v>
      </c>
      <c r="V124" s="3">
        <v>417.68837781944319</v>
      </c>
      <c r="W124" s="3">
        <v>53.671152375727431</v>
      </c>
      <c r="X124" s="3">
        <v>26.769990011849483</v>
      </c>
      <c r="Y124" s="3">
        <v>8.3921839912007652</v>
      </c>
      <c r="Z124" s="3">
        <v>0</v>
      </c>
      <c r="AA124" s="5">
        <v>0</v>
      </c>
      <c r="AB124" s="3">
        <v>0</v>
      </c>
      <c r="AC124" s="3">
        <v>0</v>
      </c>
      <c r="AD124" s="5">
        <v>0</v>
      </c>
      <c r="AE124" s="6">
        <f t="shared" si="15"/>
        <v>0.34804574711469072</v>
      </c>
      <c r="AF124" s="6">
        <f t="shared" si="16"/>
        <v>0.26106886276418467</v>
      </c>
      <c r="AG124" s="6">
        <f t="shared" si="17"/>
        <v>0.18301279429517475</v>
      </c>
      <c r="AH124" s="6">
        <f t="shared" si="18"/>
        <v>0.72972676799376635</v>
      </c>
      <c r="AI124" s="4">
        <f t="shared" si="19"/>
        <v>10.644400573568564</v>
      </c>
      <c r="AJ124" s="4">
        <f t="shared" si="20"/>
        <v>13.473318869587789</v>
      </c>
      <c r="AK124" s="4">
        <f t="shared" si="21"/>
        <v>2.828918296019225</v>
      </c>
      <c r="AL124" s="7">
        <f t="shared" si="22"/>
        <v>1.9181812200584034</v>
      </c>
      <c r="AM124" s="7">
        <f t="shared" si="23"/>
        <v>1.5154313110695936</v>
      </c>
      <c r="AN124" s="7">
        <f t="shared" si="24"/>
        <v>1.0768929833300176</v>
      </c>
      <c r="AO124" s="7">
        <f t="shared" si="25"/>
        <v>2.4754193879959629</v>
      </c>
      <c r="AP124" s="7">
        <f t="shared" si="26"/>
        <v>2.6657617697319389</v>
      </c>
      <c r="AQ124" s="7" t="str">
        <f t="shared" si="27"/>
        <v/>
      </c>
      <c r="AR124" s="7">
        <f t="shared" si="28"/>
        <v>0.75009927553619915</v>
      </c>
      <c r="AS124" s="7">
        <f t="shared" si="29"/>
        <v>3.0629355211172653</v>
      </c>
    </row>
    <row r="125" spans="1:45" ht="14.4" customHeight="1">
      <c r="A125" s="2" t="s">
        <v>297</v>
      </c>
      <c r="B125" s="2" t="s">
        <v>298</v>
      </c>
      <c r="C125" s="2" t="s">
        <v>47</v>
      </c>
      <c r="D125" s="2" t="s">
        <v>48</v>
      </c>
      <c r="E125" s="3">
        <v>259.47318015504322</v>
      </c>
      <c r="F125" s="5">
        <v>1.8552900363359059E-2</v>
      </c>
      <c r="G125" s="3">
        <v>235.58443109901322</v>
      </c>
      <c r="H125" s="3">
        <v>23.888749056030015</v>
      </c>
      <c r="I125" s="5">
        <v>1.7458035533699165E-2</v>
      </c>
      <c r="J125" s="3">
        <v>10.836841941704263</v>
      </c>
      <c r="K125" s="3">
        <v>15.212301063380197</v>
      </c>
      <c r="L125" s="5">
        <v>-0.1021449598969251</v>
      </c>
      <c r="M125" s="3">
        <v>7.6659101443657729</v>
      </c>
      <c r="N125" s="3">
        <v>7.5463909190144243</v>
      </c>
      <c r="O125" s="3">
        <v>25.274698347467577</v>
      </c>
      <c r="P125" s="3">
        <v>7.1419575649206193</v>
      </c>
      <c r="Q125" s="3">
        <v>3.6581909729443822</v>
      </c>
      <c r="R125" s="3">
        <v>10.203538492955943</v>
      </c>
      <c r="S125" s="3">
        <v>4.7220903880786596</v>
      </c>
      <c r="T125" s="3">
        <v>83.083485910589218</v>
      </c>
      <c r="U125" s="3">
        <v>85.891376507207795</v>
      </c>
      <c r="V125" s="3">
        <v>253.22154523791764</v>
      </c>
      <c r="W125" s="3">
        <v>8.3177519846095311</v>
      </c>
      <c r="X125" s="3">
        <v>11.87904777883951</v>
      </c>
      <c r="Y125" s="3">
        <v>21.125544714374573</v>
      </c>
      <c r="Z125" s="3">
        <v>0</v>
      </c>
      <c r="AA125" s="5">
        <v>0</v>
      </c>
      <c r="AB125" s="3">
        <v>0</v>
      </c>
      <c r="AC125" s="3">
        <v>0</v>
      </c>
      <c r="AD125" s="5">
        <v>0</v>
      </c>
      <c r="AE125" s="6">
        <f t="shared" si="15"/>
        <v>9.2066351681340447E-2</v>
      </c>
      <c r="AF125" s="6">
        <f t="shared" si="16"/>
        <v>4.1764786384584779E-2</v>
      </c>
      <c r="AG125" s="6">
        <f t="shared" si="17"/>
        <v>5.8627643343679599E-2</v>
      </c>
      <c r="AH125" s="6">
        <f t="shared" si="18"/>
        <v>0.50392837430883686</v>
      </c>
      <c r="AI125" s="4">
        <f t="shared" si="19"/>
        <v>-4.3754591216759344</v>
      </c>
      <c r="AJ125" s="4">
        <f t="shared" si="20"/>
        <v>6.808639665236802</v>
      </c>
      <c r="AK125" s="4">
        <f t="shared" si="21"/>
        <v>11.184098786912736</v>
      </c>
      <c r="AL125" s="7">
        <f t="shared" si="22"/>
        <v>1.441869830028206</v>
      </c>
      <c r="AM125" s="7">
        <f t="shared" si="23"/>
        <v>-0.92659368247634</v>
      </c>
      <c r="AN125" s="7">
        <f t="shared" si="24"/>
        <v>1.0337960133213513</v>
      </c>
      <c r="AO125" s="7">
        <f t="shared" si="25"/>
        <v>3.4779337216746069</v>
      </c>
      <c r="AP125" s="7">
        <f t="shared" si="26"/>
        <v>3.5954740160630987</v>
      </c>
      <c r="AQ125" s="7" t="str">
        <f t="shared" si="27"/>
        <v/>
      </c>
      <c r="AR125" s="7">
        <f t="shared" si="28"/>
        <v>0.4536378994265009</v>
      </c>
      <c r="AS125" s="7">
        <f t="shared" si="29"/>
        <v>0.9759064312026775</v>
      </c>
    </row>
    <row r="126" spans="1:45" ht="14.4" customHeight="1">
      <c r="A126" s="2" t="s">
        <v>299</v>
      </c>
      <c r="B126" s="2" t="s">
        <v>300</v>
      </c>
      <c r="C126" s="2" t="s">
        <v>54</v>
      </c>
      <c r="D126" s="2" t="s">
        <v>48</v>
      </c>
      <c r="E126" s="3">
        <v>258.84070550330694</v>
      </c>
      <c r="F126" s="5">
        <v>1.125495194633741E-2</v>
      </c>
      <c r="G126" s="3">
        <v>195.93235867596081</v>
      </c>
      <c r="H126" s="3">
        <v>62.908346827346108</v>
      </c>
      <c r="I126" s="5">
        <v>2.2834416568031146E-2</v>
      </c>
      <c r="J126" s="3">
        <v>43.129303492573776</v>
      </c>
      <c r="K126" s="3">
        <v>68.193345286621224</v>
      </c>
      <c r="L126" s="5">
        <v>0.1008905242218667</v>
      </c>
      <c r="M126" s="3">
        <v>39.856352189886266</v>
      </c>
      <c r="N126" s="3">
        <v>28.336993096734957</v>
      </c>
      <c r="O126" s="3">
        <v>64.269873419962352</v>
      </c>
      <c r="P126" s="3">
        <v>10.205475555270171</v>
      </c>
      <c r="Q126" s="3">
        <v>9.3988948302411437</v>
      </c>
      <c r="R126" s="3">
        <v>27.766854853096344</v>
      </c>
      <c r="S126" s="3">
        <v>6.7315064340099005</v>
      </c>
      <c r="T126" s="3">
        <v>103.64572289769325</v>
      </c>
      <c r="U126" s="3">
        <v>107.20333865276584</v>
      </c>
      <c r="V126" s="3">
        <v>772.11956432509771</v>
      </c>
      <c r="W126" s="3">
        <v>99.747096257081594</v>
      </c>
      <c r="X126" s="3">
        <v>44.044290069915377</v>
      </c>
      <c r="Y126" s="3">
        <v>22.200474141092005</v>
      </c>
      <c r="Z126" s="3">
        <v>0</v>
      </c>
      <c r="AA126" s="5">
        <v>0</v>
      </c>
      <c r="AB126" s="3">
        <v>0</v>
      </c>
      <c r="AC126" s="3">
        <v>0</v>
      </c>
      <c r="AD126" s="5">
        <v>0</v>
      </c>
      <c r="AE126" s="6">
        <f t="shared" si="15"/>
        <v>0.24303884779259494</v>
      </c>
      <c r="AF126" s="6">
        <f t="shared" si="16"/>
        <v>0.16662488772278036</v>
      </c>
      <c r="AG126" s="6">
        <f t="shared" si="17"/>
        <v>0.26345680504162428</v>
      </c>
      <c r="AH126" s="6">
        <f t="shared" si="18"/>
        <v>0.58446102068123118</v>
      </c>
      <c r="AI126" s="4">
        <f t="shared" si="19"/>
        <v>-25.064041794047448</v>
      </c>
      <c r="AJ126" s="4">
        <f t="shared" si="20"/>
        <v>4.8091508445647726</v>
      </c>
      <c r="AK126" s="4">
        <f t="shared" si="21"/>
        <v>29.87319263861222</v>
      </c>
      <c r="AL126" s="7">
        <f t="shared" si="22"/>
        <v>0.71442416221535165</v>
      </c>
      <c r="AM126" s="7">
        <f t="shared" si="23"/>
        <v>-3.7233926818245666</v>
      </c>
      <c r="AN126" s="7">
        <f t="shared" si="24"/>
        <v>1.0343247714966901</v>
      </c>
      <c r="AO126" s="7">
        <f t="shared" si="25"/>
        <v>1.6475671055567891</v>
      </c>
      <c r="AP126" s="7">
        <f t="shared" si="26"/>
        <v>1.7041194699804891</v>
      </c>
      <c r="AQ126" s="7" t="str">
        <f t="shared" si="27"/>
        <v/>
      </c>
      <c r="AR126" s="7">
        <f t="shared" si="28"/>
        <v>0.68558952297607623</v>
      </c>
      <c r="AS126" s="7">
        <f t="shared" si="29"/>
        <v>2.9829912680223054</v>
      </c>
    </row>
    <row r="127" spans="1:45" ht="14.4" customHeight="1">
      <c r="A127" s="2" t="s">
        <v>301</v>
      </c>
      <c r="B127" s="2" t="s">
        <v>302</v>
      </c>
      <c r="C127" s="2" t="s">
        <v>62</v>
      </c>
      <c r="D127" s="2" t="s">
        <v>48</v>
      </c>
      <c r="E127" s="3">
        <v>316.06885024079264</v>
      </c>
      <c r="F127" s="5">
        <v>1.7345199298502235E-2</v>
      </c>
      <c r="G127" s="3">
        <v>267.44485978558117</v>
      </c>
      <c r="H127" s="3">
        <v>48.623990455211484</v>
      </c>
      <c r="I127" s="5">
        <v>-1.4505342372033769E-2</v>
      </c>
      <c r="J127" s="3">
        <v>27.963753259985488</v>
      </c>
      <c r="K127" s="3">
        <v>33.079161441965937</v>
      </c>
      <c r="L127" s="5">
        <v>0.1236221316003788</v>
      </c>
      <c r="M127" s="3">
        <v>18.410704983062185</v>
      </c>
      <c r="N127" s="3">
        <v>14.668456458903751</v>
      </c>
      <c r="O127" s="3">
        <v>51.634775263673674</v>
      </c>
      <c r="P127" s="3">
        <v>7.9123063784545486</v>
      </c>
      <c r="Q127" s="3">
        <v>5.3187987130101311</v>
      </c>
      <c r="R127" s="3">
        <v>27.583930521246835</v>
      </c>
      <c r="S127" s="3">
        <v>7.336794923214029</v>
      </c>
      <c r="T127" s="3">
        <v>129.86963539859173</v>
      </c>
      <c r="U127" s="3">
        <v>134.7277569308844</v>
      </c>
      <c r="V127" s="3">
        <v>494.33754495339508</v>
      </c>
      <c r="W127" s="3">
        <v>52.728318051268126</v>
      </c>
      <c r="X127" s="3">
        <v>41.025805699213421</v>
      </c>
      <c r="Y127" s="3">
        <v>43.303260391481359</v>
      </c>
      <c r="Z127" s="3">
        <v>0</v>
      </c>
      <c r="AA127" s="5">
        <v>0</v>
      </c>
      <c r="AB127" s="3">
        <v>0</v>
      </c>
      <c r="AC127" s="3">
        <v>0</v>
      </c>
      <c r="AD127" s="5">
        <v>0</v>
      </c>
      <c r="AE127" s="6">
        <f t="shared" si="15"/>
        <v>0.15383986880759676</v>
      </c>
      <c r="AF127" s="6">
        <f t="shared" si="16"/>
        <v>8.8473613387341693E-2</v>
      </c>
      <c r="AG127" s="6">
        <f t="shared" si="17"/>
        <v>0.10465808768173465</v>
      </c>
      <c r="AH127" s="6">
        <f t="shared" si="18"/>
        <v>0.55656504519807481</v>
      </c>
      <c r="AI127" s="4">
        <f t="shared" si="19"/>
        <v>-5.1154081819804489</v>
      </c>
      <c r="AJ127" s="4">
        <f t="shared" si="20"/>
        <v>19.992965189146812</v>
      </c>
      <c r="AK127" s="4">
        <f t="shared" si="21"/>
        <v>25.108373371127261</v>
      </c>
      <c r="AL127" s="7">
        <f t="shared" si="22"/>
        <v>2.7250271267482145</v>
      </c>
      <c r="AM127" s="7">
        <f t="shared" si="23"/>
        <v>-0.6972265458579211</v>
      </c>
      <c r="AN127" s="7">
        <f t="shared" si="24"/>
        <v>1.0374076782258015</v>
      </c>
      <c r="AO127" s="7">
        <f t="shared" si="25"/>
        <v>2.6708962835581587</v>
      </c>
      <c r="AP127" s="7">
        <f t="shared" si="26"/>
        <v>2.7708083123079912</v>
      </c>
      <c r="AQ127" s="7" t="str">
        <f t="shared" si="27"/>
        <v/>
      </c>
      <c r="AR127" s="7">
        <f t="shared" si="28"/>
        <v>0.57510198151555358</v>
      </c>
      <c r="AS127" s="7">
        <f t="shared" si="29"/>
        <v>1.5640185503151953</v>
      </c>
    </row>
    <row r="128" spans="1:45" ht="14.4" customHeight="1">
      <c r="A128" s="2" t="s">
        <v>303</v>
      </c>
      <c r="B128" s="2" t="s">
        <v>304</v>
      </c>
      <c r="C128" s="2" t="s">
        <v>51</v>
      </c>
      <c r="D128" s="2" t="s">
        <v>48</v>
      </c>
      <c r="E128" s="3">
        <v>85.221736479475055</v>
      </c>
      <c r="F128" s="5">
        <v>4.0730982403537341E-2</v>
      </c>
      <c r="G128" s="3">
        <v>59.584362304161829</v>
      </c>
      <c r="H128" s="3">
        <v>25.637374175313226</v>
      </c>
      <c r="I128" s="5">
        <v>-1.0757207642896838E-2</v>
      </c>
      <c r="J128" s="3">
        <v>16.984810454905098</v>
      </c>
      <c r="K128" s="3">
        <v>3.1858283997652572</v>
      </c>
      <c r="L128" s="5">
        <v>-8.5453768628697815E-2</v>
      </c>
      <c r="M128" s="3">
        <v>1.3120482838962935</v>
      </c>
      <c r="N128" s="3">
        <v>1.8737801158689638</v>
      </c>
      <c r="O128" s="3">
        <v>26.895345705656226</v>
      </c>
      <c r="P128" s="3">
        <v>1.9851114699248893</v>
      </c>
      <c r="Q128" s="3">
        <v>3.1626426945656143</v>
      </c>
      <c r="R128" s="3">
        <v>19.45886208919713</v>
      </c>
      <c r="S128" s="3">
        <v>4.6751190746071911</v>
      </c>
      <c r="T128" s="3">
        <v>28.867146523368291</v>
      </c>
      <c r="U128" s="3">
        <v>27.528188371841679</v>
      </c>
      <c r="V128" s="3">
        <v>77.644651969501496</v>
      </c>
      <c r="W128" s="3">
        <v>3.2967493664196081</v>
      </c>
      <c r="X128" s="3">
        <v>10.441100694824422</v>
      </c>
      <c r="Y128" s="3">
        <v>2.3992365748023974</v>
      </c>
      <c r="Z128" s="3">
        <v>0</v>
      </c>
      <c r="AA128" s="5">
        <v>0</v>
      </c>
      <c r="AB128" s="3">
        <v>0</v>
      </c>
      <c r="AC128" s="3">
        <v>0</v>
      </c>
      <c r="AD128" s="5">
        <v>0</v>
      </c>
      <c r="AE128" s="6">
        <f t="shared" si="15"/>
        <v>0.30083139858911201</v>
      </c>
      <c r="AF128" s="6">
        <f t="shared" si="16"/>
        <v>0.19930138901823186</v>
      </c>
      <c r="AG128" s="6">
        <f t="shared" si="17"/>
        <v>3.7382814894091454E-2</v>
      </c>
      <c r="AH128" s="6">
        <f t="shared" si="18"/>
        <v>0.41183896910234391</v>
      </c>
      <c r="AI128" s="4">
        <f t="shared" si="19"/>
        <v>13.798982055139842</v>
      </c>
      <c r="AJ128" s="4">
        <f t="shared" si="20"/>
        <v>20.43554325726943</v>
      </c>
      <c r="AK128" s="4">
        <f t="shared" si="21"/>
        <v>6.6365612021295881</v>
      </c>
      <c r="AL128" s="7">
        <f t="shared" si="22"/>
        <v>4.3711278645852349</v>
      </c>
      <c r="AM128" s="7">
        <f t="shared" si="23"/>
        <v>2.9515787373392728</v>
      </c>
      <c r="AN128" s="7">
        <f t="shared" si="24"/>
        <v>0.9536165394649343</v>
      </c>
      <c r="AO128" s="7">
        <f t="shared" si="25"/>
        <v>1.1259790618949221</v>
      </c>
      <c r="AP128" s="7">
        <f t="shared" si="26"/>
        <v>1.0737522565142088</v>
      </c>
      <c r="AQ128" s="7" t="str">
        <f t="shared" si="27"/>
        <v/>
      </c>
      <c r="AR128" s="7">
        <f t="shared" si="28"/>
        <v>0.66250195276473101</v>
      </c>
      <c r="AS128" s="7">
        <f t="shared" si="29"/>
        <v>0.91108976626170446</v>
      </c>
    </row>
    <row r="129" spans="1:45" ht="14.4" customHeight="1">
      <c r="A129" s="2" t="s">
        <v>305</v>
      </c>
      <c r="B129" s="2" t="s">
        <v>306</v>
      </c>
      <c r="C129" s="2" t="s">
        <v>57</v>
      </c>
      <c r="D129" s="2" t="s">
        <v>48</v>
      </c>
      <c r="E129" s="3">
        <v>129.45985730566025</v>
      </c>
      <c r="F129" s="5">
        <v>6.1912748091540612E-2</v>
      </c>
      <c r="G129" s="3">
        <v>97.393005899677632</v>
      </c>
      <c r="H129" s="3">
        <v>32.066851405982611</v>
      </c>
      <c r="I129" s="5">
        <v>-4.4597792754587917E-3</v>
      </c>
      <c r="J129" s="3">
        <v>24.566547773286132</v>
      </c>
      <c r="K129" s="3">
        <v>1.9469371529676935</v>
      </c>
      <c r="L129" s="5">
        <v>0.13435801799305946</v>
      </c>
      <c r="M129" s="3">
        <v>1.090571852949251</v>
      </c>
      <c r="N129" s="3">
        <v>0.85636530001844258</v>
      </c>
      <c r="O129" s="3">
        <v>34.268546407446777</v>
      </c>
      <c r="P129" s="3">
        <v>6.3220769075710281</v>
      </c>
      <c r="Q129" s="3">
        <v>3.3139806521194539</v>
      </c>
      <c r="R129" s="3">
        <v>19.586398463751038</v>
      </c>
      <c r="S129" s="3">
        <v>3.3150796835867236</v>
      </c>
      <c r="T129" s="3">
        <v>80.235221650622734</v>
      </c>
      <c r="U129" s="3">
        <v>85.489703005099784</v>
      </c>
      <c r="V129" s="3">
        <v>734.16552599607576</v>
      </c>
      <c r="W129" s="3">
        <v>62.083587069481396</v>
      </c>
      <c r="X129" s="3">
        <v>9.1765848708191324</v>
      </c>
      <c r="Y129" s="3">
        <v>1.1376137047351278</v>
      </c>
      <c r="Z129" s="3">
        <v>21.242183438640858</v>
      </c>
      <c r="AA129" s="5">
        <v>9.7954933641887995E-3</v>
      </c>
      <c r="AB129" s="3">
        <v>2.2895644683222272</v>
      </c>
      <c r="AC129" s="3">
        <v>7.1024999729040905</v>
      </c>
      <c r="AD129" s="5">
        <v>2.3196369730085431E-2</v>
      </c>
      <c r="AE129" s="6">
        <f t="shared" si="15"/>
        <v>0.24769725591672331</v>
      </c>
      <c r="AF129" s="6">
        <f t="shared" si="16"/>
        <v>0.18976189441707372</v>
      </c>
      <c r="AG129" s="6">
        <f t="shared" si="17"/>
        <v>1.5038925528636199E-2</v>
      </c>
      <c r="AH129" s="6">
        <f t="shared" si="18"/>
        <v>0.56014743531238542</v>
      </c>
      <c r="AI129" s="4">
        <f t="shared" si="19"/>
        <v>22.61961062031844</v>
      </c>
      <c r="AJ129" s="4">
        <f t="shared" si="20"/>
        <v>23.541916994807046</v>
      </c>
      <c r="AK129" s="4">
        <f t="shared" si="21"/>
        <v>0.9223063744886062</v>
      </c>
      <c r="AL129" s="7">
        <f t="shared" si="22"/>
        <v>7.1014633860432763</v>
      </c>
      <c r="AM129" s="7">
        <f t="shared" si="23"/>
        <v>6.8232479395021164</v>
      </c>
      <c r="AN129" s="7">
        <f t="shared" si="24"/>
        <v>1.0654884631260475</v>
      </c>
      <c r="AO129" s="7">
        <f t="shared" si="25"/>
        <v>2.5021234743256864</v>
      </c>
      <c r="AP129" s="7">
        <f t="shared" si="26"/>
        <v>2.665983695210882</v>
      </c>
      <c r="AQ129" s="7">
        <f t="shared" si="27"/>
        <v>0.33435828258521672</v>
      </c>
      <c r="AR129" s="7">
        <f t="shared" si="28"/>
        <v>0.76610414481487976</v>
      </c>
      <c r="AS129" s="7">
        <f t="shared" si="29"/>
        <v>5.6709897668331246</v>
      </c>
    </row>
    <row r="130" spans="1:45" ht="14.4" customHeight="1">
      <c r="A130" s="2" t="s">
        <v>307</v>
      </c>
      <c r="B130" s="2" t="s">
        <v>308</v>
      </c>
      <c r="C130" s="2" t="s">
        <v>51</v>
      </c>
      <c r="D130" s="2" t="s">
        <v>48</v>
      </c>
      <c r="E130" s="3">
        <v>296.99352023179489</v>
      </c>
      <c r="F130" s="5">
        <v>2.8996641783316429E-2</v>
      </c>
      <c r="G130" s="3">
        <v>201.72005259144743</v>
      </c>
      <c r="H130" s="3">
        <v>95.273467640347477</v>
      </c>
      <c r="I130" s="5">
        <v>-1.1352473138494135E-2</v>
      </c>
      <c r="J130" s="3">
        <v>60.213474183663166</v>
      </c>
      <c r="K130" s="3">
        <v>24.049884816509234</v>
      </c>
      <c r="L130" s="5">
        <v>2.7821298269941064E-2</v>
      </c>
      <c r="M130" s="3">
        <v>14.151651057401823</v>
      </c>
      <c r="N130" s="3">
        <v>9.898233759107411</v>
      </c>
      <c r="O130" s="3">
        <v>95.74570091791081</v>
      </c>
      <c r="P130" s="3">
        <v>14.955017273486082</v>
      </c>
      <c r="Q130" s="3">
        <v>16.697861177945164</v>
      </c>
      <c r="R130" s="3">
        <v>55.537972942276191</v>
      </c>
      <c r="S130" s="3">
        <v>5.6752681430730192</v>
      </c>
      <c r="T130" s="3">
        <v>204.15855840570359</v>
      </c>
      <c r="U130" s="3">
        <v>208.03030617667585</v>
      </c>
      <c r="V130" s="3">
        <v>276.72221809971603</v>
      </c>
      <c r="W130" s="3">
        <v>34.432558377915072</v>
      </c>
      <c r="X130" s="3">
        <v>45.740254918446666</v>
      </c>
      <c r="Y130" s="3">
        <v>1.8235252704426963</v>
      </c>
      <c r="Z130" s="3">
        <v>0</v>
      </c>
      <c r="AA130" s="5">
        <v>0</v>
      </c>
      <c r="AB130" s="3">
        <v>0</v>
      </c>
      <c r="AC130" s="3">
        <v>0</v>
      </c>
      <c r="AD130" s="5">
        <v>0</v>
      </c>
      <c r="AE130" s="6">
        <f t="shared" ref="AE130:AE193" si="30">IF(E130=0,"",H130/E130)</f>
        <v>0.32079308520263095</v>
      </c>
      <c r="AF130" s="6">
        <f t="shared" ref="AF130:AF193" si="31">IF(E130=0,"",J130/E130)</f>
        <v>0.20274339364935734</v>
      </c>
      <c r="AG130" s="6">
        <f t="shared" ref="AG130:AG193" si="32">IF(E130=0,"",K130/E130)</f>
        <v>8.0977809878609447E-2</v>
      </c>
      <c r="AH130" s="6">
        <f t="shared" ref="AH130:AH193" si="33">IF(K130=0,"",M130/K130)</f>
        <v>0.58842905757649655</v>
      </c>
      <c r="AI130" s="4">
        <f t="shared" ref="AI130:AI193" si="34">J130-K130</f>
        <v>36.163589367153932</v>
      </c>
      <c r="AJ130" s="4">
        <f t="shared" ref="AJ130:AJ193" si="35">O130-P130-M130-Q130</f>
        <v>49.941171409077747</v>
      </c>
      <c r="AK130" s="4">
        <f t="shared" ref="AK130:AK193" si="36">AJ130-AI130</f>
        <v>13.777582041923814</v>
      </c>
      <c r="AL130" s="7">
        <f t="shared" ref="AL130:AL193" si="37">IF(S130=0,"",AJ130/S130)</f>
        <v>8.7997906266391528</v>
      </c>
      <c r="AM130" s="7">
        <f t="shared" ref="AM130:AM193" si="38">IF(S130=0,"",AI130/S130)</f>
        <v>6.3721375722649523</v>
      </c>
      <c r="AN130" s="7">
        <f t="shared" ref="AN130:AN193" si="39">IF(T130=0,"",U130/T130)</f>
        <v>1.0189644157032023</v>
      </c>
      <c r="AO130" s="7">
        <f t="shared" ref="AO130:AO193" si="40">IF(H130=0,"",T130/H130)</f>
        <v>2.142868979812846</v>
      </c>
      <c r="AP130" s="7">
        <f t="shared" ref="AP130:AP193" si="41">IF(H130=0,"",U130/H130)</f>
        <v>2.1835072379435139</v>
      </c>
      <c r="AQ130" s="7" t="str">
        <f t="shared" ref="AQ130:AQ193" si="42">IF(Z130=0,"",AC130/Z130)</f>
        <v/>
      </c>
      <c r="AR130" s="7">
        <f t="shared" ref="AR130:AR193" si="43">IF(H130=0,"",J130/H130)</f>
        <v>0.63200674516189526</v>
      </c>
      <c r="AS130" s="7">
        <f t="shared" ref="AS130:AS193" si="44">IF(E130=0,"",V130/E130)</f>
        <v>0.93174496832032672</v>
      </c>
    </row>
    <row r="131" spans="1:45" ht="14.4" customHeight="1">
      <c r="A131" s="2" t="s">
        <v>309</v>
      </c>
      <c r="B131" s="2" t="s">
        <v>310</v>
      </c>
      <c r="C131" s="2" t="s">
        <v>47</v>
      </c>
      <c r="D131" s="2" t="s">
        <v>48</v>
      </c>
      <c r="E131" s="3">
        <v>126.44077281108667</v>
      </c>
      <c r="F131" s="5">
        <v>2.2537600840751022E-2</v>
      </c>
      <c r="G131" s="3">
        <v>103.92928893800629</v>
      </c>
      <c r="H131" s="3">
        <v>22.511483873080394</v>
      </c>
      <c r="I131" s="5">
        <v>8.1977930695894818E-3</v>
      </c>
      <c r="J131" s="3">
        <v>14.736264598143796</v>
      </c>
      <c r="K131" s="3">
        <v>13.8577539783403</v>
      </c>
      <c r="L131" s="5">
        <v>9.8395157950877693E-2</v>
      </c>
      <c r="M131" s="3">
        <v>5.6400631962345864</v>
      </c>
      <c r="N131" s="3">
        <v>8.2176907821057128</v>
      </c>
      <c r="O131" s="3">
        <v>22.644749101237348</v>
      </c>
      <c r="P131" s="3">
        <v>2.903174031242266</v>
      </c>
      <c r="Q131" s="3">
        <v>3.3991390069294019</v>
      </c>
      <c r="R131" s="3">
        <v>12.935798317381261</v>
      </c>
      <c r="S131" s="3">
        <v>1.1002866883243296</v>
      </c>
      <c r="T131" s="3">
        <v>38.40239097242636</v>
      </c>
      <c r="U131" s="3">
        <v>41.442719161932011</v>
      </c>
      <c r="V131" s="3">
        <v>216.5214138999192</v>
      </c>
      <c r="W131" s="3">
        <v>13.409465797220106</v>
      </c>
      <c r="X131" s="3">
        <v>16.437356997459585</v>
      </c>
      <c r="Y131" s="3">
        <v>12.846920896683592</v>
      </c>
      <c r="Z131" s="3">
        <v>0</v>
      </c>
      <c r="AA131" s="5">
        <v>0</v>
      </c>
      <c r="AB131" s="3">
        <v>0</v>
      </c>
      <c r="AC131" s="3">
        <v>0</v>
      </c>
      <c r="AD131" s="5">
        <v>0</v>
      </c>
      <c r="AE131" s="6">
        <f t="shared" si="30"/>
        <v>0.17803975230928457</v>
      </c>
      <c r="AF131" s="6">
        <f t="shared" si="31"/>
        <v>0.11654677736082043</v>
      </c>
      <c r="AG131" s="6">
        <f t="shared" si="32"/>
        <v>0.10959877633020298</v>
      </c>
      <c r="AH131" s="6">
        <f t="shared" si="33"/>
        <v>0.40699692064457327</v>
      </c>
      <c r="AI131" s="4">
        <f t="shared" si="34"/>
        <v>0.87851061980349598</v>
      </c>
      <c r="AJ131" s="4">
        <f t="shared" si="35"/>
        <v>10.702372866831094</v>
      </c>
      <c r="AK131" s="4">
        <f t="shared" si="36"/>
        <v>9.8238622470275985</v>
      </c>
      <c r="AL131" s="7">
        <f t="shared" si="37"/>
        <v>9.7268947996909461</v>
      </c>
      <c r="AM131" s="7">
        <f t="shared" si="38"/>
        <v>0.79843792452075812</v>
      </c>
      <c r="AN131" s="7">
        <f t="shared" si="39"/>
        <v>1.0791702837380273</v>
      </c>
      <c r="AO131" s="7">
        <f t="shared" si="40"/>
        <v>1.7059022492226101</v>
      </c>
      <c r="AP131" s="7">
        <f t="shared" si="41"/>
        <v>1.8409590143229031</v>
      </c>
      <c r="AQ131" s="7" t="str">
        <f t="shared" si="42"/>
        <v/>
      </c>
      <c r="AR131" s="7">
        <f t="shared" si="43"/>
        <v>0.65461098349743463</v>
      </c>
      <c r="AS131" s="7">
        <f t="shared" si="44"/>
        <v>1.7124334902905149</v>
      </c>
    </row>
    <row r="132" spans="1:45" ht="14.4" customHeight="1">
      <c r="A132" s="2" t="s">
        <v>311</v>
      </c>
      <c r="B132" s="2" t="s">
        <v>312</v>
      </c>
      <c r="C132" s="2" t="s">
        <v>62</v>
      </c>
      <c r="D132" s="2" t="s">
        <v>48</v>
      </c>
      <c r="E132" s="3">
        <v>217.92830566391493</v>
      </c>
      <c r="F132" s="5">
        <v>4.6499631526103022E-2</v>
      </c>
      <c r="G132" s="3">
        <v>196.71460091251674</v>
      </c>
      <c r="H132" s="3">
        <v>21.21370475139819</v>
      </c>
      <c r="I132" s="5">
        <v>-5.0546469824539197E-3</v>
      </c>
      <c r="J132" s="3">
        <v>12.233589228720499</v>
      </c>
      <c r="K132" s="3">
        <v>26.332263278347355</v>
      </c>
      <c r="L132" s="5">
        <v>-4.4491843299057643E-3</v>
      </c>
      <c r="M132" s="3">
        <v>14.065613881096922</v>
      </c>
      <c r="N132" s="3">
        <v>12.266649397250433</v>
      </c>
      <c r="O132" s="3">
        <v>24.226393200011195</v>
      </c>
      <c r="P132" s="3">
        <v>6.3989157430557446</v>
      </c>
      <c r="Q132" s="3">
        <v>2.9922180839180039</v>
      </c>
      <c r="R132" s="3">
        <v>3.3490402454763575</v>
      </c>
      <c r="S132" s="3">
        <v>1.179027271548337</v>
      </c>
      <c r="T132" s="3">
        <v>67.735780846434224</v>
      </c>
      <c r="U132" s="3">
        <v>71.72886014990857</v>
      </c>
      <c r="V132" s="3">
        <v>310.11273942962725</v>
      </c>
      <c r="W132" s="3">
        <v>16.285515842432943</v>
      </c>
      <c r="X132" s="3">
        <v>38.783535047505268</v>
      </c>
      <c r="Y132" s="3">
        <v>46.965700004709859</v>
      </c>
      <c r="Z132" s="3">
        <v>0</v>
      </c>
      <c r="AA132" s="5">
        <v>0</v>
      </c>
      <c r="AB132" s="3">
        <v>0</v>
      </c>
      <c r="AC132" s="3">
        <v>0</v>
      </c>
      <c r="AD132" s="5">
        <v>0</v>
      </c>
      <c r="AE132" s="6">
        <f t="shared" si="30"/>
        <v>9.7342585612139709E-2</v>
      </c>
      <c r="AF132" s="6">
        <f t="shared" si="31"/>
        <v>5.6135843352019252E-2</v>
      </c>
      <c r="AG132" s="6">
        <f t="shared" si="32"/>
        <v>0.12082993624039134</v>
      </c>
      <c r="AH132" s="6">
        <f t="shared" si="33"/>
        <v>0.53415894153932741</v>
      </c>
      <c r="AI132" s="4">
        <f t="shared" si="34"/>
        <v>-14.098674049626856</v>
      </c>
      <c r="AJ132" s="4">
        <f t="shared" si="35"/>
        <v>0.76964549194052312</v>
      </c>
      <c r="AK132" s="4">
        <f t="shared" si="36"/>
        <v>14.868319541567379</v>
      </c>
      <c r="AL132" s="7">
        <f t="shared" si="37"/>
        <v>0.65278005904799774</v>
      </c>
      <c r="AM132" s="7">
        <f t="shared" si="38"/>
        <v>-11.957886293089743</v>
      </c>
      <c r="AN132" s="7">
        <f t="shared" si="39"/>
        <v>1.0589508123118441</v>
      </c>
      <c r="AO132" s="7">
        <f t="shared" si="40"/>
        <v>3.1930198727768082</v>
      </c>
      <c r="AP132" s="7">
        <f t="shared" si="41"/>
        <v>3.3812509880048625</v>
      </c>
      <c r="AQ132" s="7" t="str">
        <f t="shared" si="42"/>
        <v/>
      </c>
      <c r="AR132" s="7">
        <f t="shared" si="43"/>
        <v>0.57668329846601574</v>
      </c>
      <c r="AS132" s="7">
        <f t="shared" si="44"/>
        <v>1.4230034895415444</v>
      </c>
    </row>
    <row r="133" spans="1:45" ht="14.4" customHeight="1">
      <c r="A133" s="2" t="s">
        <v>313</v>
      </c>
      <c r="B133" s="2" t="s">
        <v>314</v>
      </c>
      <c r="C133" s="2" t="s">
        <v>51</v>
      </c>
      <c r="D133" s="2" t="s">
        <v>48</v>
      </c>
      <c r="E133" s="3">
        <v>55.632926521549841</v>
      </c>
      <c r="F133" s="5">
        <v>0.14592657523291377</v>
      </c>
      <c r="G133" s="3">
        <v>44.099393844008958</v>
      </c>
      <c r="H133" s="3">
        <v>11.53353267754088</v>
      </c>
      <c r="I133" s="5">
        <v>6.6143135909035866E-3</v>
      </c>
      <c r="J133" s="3">
        <v>6.5045867165365632</v>
      </c>
      <c r="K133" s="3">
        <v>3.7099286497535662</v>
      </c>
      <c r="L133" s="5">
        <v>0.14957660699728281</v>
      </c>
      <c r="M133" s="3">
        <v>1.759654281631349</v>
      </c>
      <c r="N133" s="3">
        <v>1.9502743681222172</v>
      </c>
      <c r="O133" s="3">
        <v>12.222953679752946</v>
      </c>
      <c r="P133" s="3">
        <v>3.3936631233352248</v>
      </c>
      <c r="Q133" s="3">
        <v>1.6952565667058839</v>
      </c>
      <c r="R133" s="3">
        <v>5.2567579895987651</v>
      </c>
      <c r="S133" s="3">
        <v>0.84925005594862912</v>
      </c>
      <c r="T133" s="3">
        <v>45.327228070466042</v>
      </c>
      <c r="U133" s="3">
        <v>43.802162456464977</v>
      </c>
      <c r="V133" s="3">
        <v>57.846274959242486</v>
      </c>
      <c r="W133" s="3">
        <v>2.8276041092986897</v>
      </c>
      <c r="X133" s="3">
        <v>6.7999119288851491</v>
      </c>
      <c r="Y133" s="3">
        <v>2.4668539868198955</v>
      </c>
      <c r="Z133" s="3">
        <v>0</v>
      </c>
      <c r="AA133" s="5">
        <v>0</v>
      </c>
      <c r="AB133" s="3">
        <v>0</v>
      </c>
      <c r="AC133" s="3">
        <v>0</v>
      </c>
      <c r="AD133" s="5">
        <v>0</v>
      </c>
      <c r="AE133" s="6">
        <f t="shared" si="30"/>
        <v>0.20731486547042025</v>
      </c>
      <c r="AF133" s="6">
        <f t="shared" si="31"/>
        <v>0.11691972943427598</v>
      </c>
      <c r="AG133" s="6">
        <f t="shared" si="32"/>
        <v>6.6685843828771019E-2</v>
      </c>
      <c r="AH133" s="6">
        <f t="shared" si="33"/>
        <v>0.47430946731232548</v>
      </c>
      <c r="AI133" s="4">
        <f t="shared" si="34"/>
        <v>2.794658066782997</v>
      </c>
      <c r="AJ133" s="4">
        <f t="shared" si="35"/>
        <v>5.3743797080804887</v>
      </c>
      <c r="AK133" s="4">
        <f t="shared" si="36"/>
        <v>2.5797216412974917</v>
      </c>
      <c r="AL133" s="7">
        <f t="shared" si="37"/>
        <v>6.32838310746674</v>
      </c>
      <c r="AM133" s="7">
        <f t="shared" si="38"/>
        <v>3.2907363940780772</v>
      </c>
      <c r="AN133" s="7">
        <f t="shared" si="39"/>
        <v>0.96635431552023898</v>
      </c>
      <c r="AO133" s="7">
        <f t="shared" si="40"/>
        <v>3.9300385526050707</v>
      </c>
      <c r="AP133" s="7">
        <f t="shared" si="41"/>
        <v>3.7978097154708239</v>
      </c>
      <c r="AQ133" s="7" t="str">
        <f t="shared" si="42"/>
        <v/>
      </c>
      <c r="AR133" s="7">
        <f t="shared" si="43"/>
        <v>0.56397175942483546</v>
      </c>
      <c r="AS133" s="7">
        <f t="shared" si="44"/>
        <v>1.0397848643974408</v>
      </c>
    </row>
    <row r="134" spans="1:45" ht="14.4" customHeight="1">
      <c r="A134" s="2" t="s">
        <v>315</v>
      </c>
      <c r="B134" s="2" t="s">
        <v>316</v>
      </c>
      <c r="C134" s="2" t="s">
        <v>51</v>
      </c>
      <c r="D134" s="2" t="s">
        <v>48</v>
      </c>
      <c r="E134" s="3">
        <v>281.67913295027887</v>
      </c>
      <c r="F134" s="5">
        <v>4.6384891559301686E-2</v>
      </c>
      <c r="G134" s="3">
        <v>213.06609475795506</v>
      </c>
      <c r="H134" s="3">
        <v>68.613038192323828</v>
      </c>
      <c r="I134" s="5">
        <v>-2.1453937263147899E-2</v>
      </c>
      <c r="J134" s="3">
        <v>48.274864272799981</v>
      </c>
      <c r="K134" s="3">
        <v>18.258491698279645</v>
      </c>
      <c r="L134" s="5">
        <v>-2.8757089458262095E-2</v>
      </c>
      <c r="M134" s="3">
        <v>8.1647391732734818</v>
      </c>
      <c r="N134" s="3">
        <v>10.093752525006163</v>
      </c>
      <c r="O134" s="3">
        <v>73.277594868232882</v>
      </c>
      <c r="P134" s="3">
        <v>13.651475315924648</v>
      </c>
      <c r="Q134" s="3">
        <v>11.735086842185988</v>
      </c>
      <c r="R134" s="3">
        <v>39.550374369436113</v>
      </c>
      <c r="S134" s="3">
        <v>12.727457655555115</v>
      </c>
      <c r="T134" s="3">
        <v>133.35255771449087</v>
      </c>
      <c r="U134" s="3">
        <v>130.00490542953366</v>
      </c>
      <c r="V134" s="3">
        <v>340.96543841889121</v>
      </c>
      <c r="W134" s="3">
        <v>37.08811090424178</v>
      </c>
      <c r="X134" s="3">
        <v>56.902129116161206</v>
      </c>
      <c r="Y134" s="3">
        <v>3.1461075023331437</v>
      </c>
      <c r="Z134" s="3">
        <v>0</v>
      </c>
      <c r="AA134" s="5">
        <v>0</v>
      </c>
      <c r="AB134" s="3">
        <v>0</v>
      </c>
      <c r="AC134" s="3">
        <v>0</v>
      </c>
      <c r="AD134" s="5">
        <v>0</v>
      </c>
      <c r="AE134" s="6">
        <f t="shared" si="30"/>
        <v>0.24358580443527278</v>
      </c>
      <c r="AF134" s="6">
        <f t="shared" si="31"/>
        <v>0.17138246545696842</v>
      </c>
      <c r="AG134" s="6">
        <f t="shared" si="32"/>
        <v>6.4820178573549422E-2</v>
      </c>
      <c r="AH134" s="6">
        <f t="shared" si="33"/>
        <v>0.44717489857296272</v>
      </c>
      <c r="AI134" s="4">
        <f t="shared" si="34"/>
        <v>30.016372574520336</v>
      </c>
      <c r="AJ134" s="4">
        <f t="shared" si="35"/>
        <v>39.726293536848765</v>
      </c>
      <c r="AK134" s="4">
        <f t="shared" si="36"/>
        <v>9.7099209623284288</v>
      </c>
      <c r="AL134" s="7">
        <f t="shared" si="37"/>
        <v>3.121306282210222</v>
      </c>
      <c r="AM134" s="7">
        <f t="shared" si="38"/>
        <v>2.3583950060457815</v>
      </c>
      <c r="AN134" s="7">
        <f t="shared" si="39"/>
        <v>0.9748962273965186</v>
      </c>
      <c r="AO134" s="7">
        <f t="shared" si="40"/>
        <v>1.9435454430789199</v>
      </c>
      <c r="AP134" s="7">
        <f t="shared" si="41"/>
        <v>1.8947551202313342</v>
      </c>
      <c r="AQ134" s="7" t="str">
        <f t="shared" si="42"/>
        <v/>
      </c>
      <c r="AR134" s="7">
        <f t="shared" si="43"/>
        <v>0.70358149915303991</v>
      </c>
      <c r="AS134" s="7">
        <f t="shared" si="44"/>
        <v>1.2104746093459375</v>
      </c>
    </row>
    <row r="135" spans="1:45" ht="14.4" customHeight="1">
      <c r="A135" s="2" t="s">
        <v>317</v>
      </c>
      <c r="B135" s="2" t="s">
        <v>318</v>
      </c>
      <c r="C135" s="2" t="s">
        <v>62</v>
      </c>
      <c r="D135" s="2" t="s">
        <v>48</v>
      </c>
      <c r="E135" s="3">
        <v>370.46417706069428</v>
      </c>
      <c r="F135" s="5">
        <v>6.4797183521855442E-2</v>
      </c>
      <c r="G135" s="3">
        <v>320.82559091446018</v>
      </c>
      <c r="H135" s="3">
        <v>49.638586146234104</v>
      </c>
      <c r="I135" s="5">
        <v>2.0937538219998886E-3</v>
      </c>
      <c r="J135" s="3">
        <v>37.260533763391308</v>
      </c>
      <c r="K135" s="3">
        <v>32.84903023391292</v>
      </c>
      <c r="L135" s="5">
        <v>-6.6226611346126452E-2</v>
      </c>
      <c r="M135" s="3">
        <v>18.968363900617646</v>
      </c>
      <c r="N135" s="3">
        <v>13.880666333295274</v>
      </c>
      <c r="O135" s="3">
        <v>55.227337764512377</v>
      </c>
      <c r="P135" s="3">
        <v>10.643185192402024</v>
      </c>
      <c r="Q135" s="3">
        <v>8.2102267551813277</v>
      </c>
      <c r="R135" s="3">
        <v>24.655348951987381</v>
      </c>
      <c r="S135" s="3">
        <v>5.3394864175136698</v>
      </c>
      <c r="T135" s="3">
        <v>205.02989596693209</v>
      </c>
      <c r="U135" s="3">
        <v>207.88671249853164</v>
      </c>
      <c r="V135" s="3">
        <v>714.65342345992258</v>
      </c>
      <c r="W135" s="3">
        <v>53.231213986879609</v>
      </c>
      <c r="X135" s="3">
        <v>52.936284925004678</v>
      </c>
      <c r="Y135" s="3">
        <v>62.967899323308515</v>
      </c>
      <c r="Z135" s="3">
        <v>0</v>
      </c>
      <c r="AA135" s="5">
        <v>0</v>
      </c>
      <c r="AB135" s="3">
        <v>0</v>
      </c>
      <c r="AC135" s="3">
        <v>0</v>
      </c>
      <c r="AD135" s="5">
        <v>0</v>
      </c>
      <c r="AE135" s="6">
        <f t="shared" si="30"/>
        <v>0.13399024580479657</v>
      </c>
      <c r="AF135" s="6">
        <f t="shared" si="31"/>
        <v>0.10057796696841433</v>
      </c>
      <c r="AG135" s="6">
        <f t="shared" si="32"/>
        <v>8.8669923485020688E-2</v>
      </c>
      <c r="AH135" s="6">
        <f t="shared" si="33"/>
        <v>0.57744060526435115</v>
      </c>
      <c r="AI135" s="4">
        <f t="shared" si="34"/>
        <v>4.411503529478388</v>
      </c>
      <c r="AJ135" s="4">
        <f t="shared" si="35"/>
        <v>17.405561916311381</v>
      </c>
      <c r="AK135" s="4">
        <f t="shared" si="36"/>
        <v>12.994058386832993</v>
      </c>
      <c r="AL135" s="7">
        <f t="shared" si="37"/>
        <v>3.2597820380665516</v>
      </c>
      <c r="AM135" s="7">
        <f t="shared" si="38"/>
        <v>0.82620371783483315</v>
      </c>
      <c r="AN135" s="7">
        <f t="shared" si="39"/>
        <v>1.0139336583971164</v>
      </c>
      <c r="AO135" s="7">
        <f t="shared" si="40"/>
        <v>4.1304539851904494</v>
      </c>
      <c r="AP135" s="7">
        <f t="shared" si="41"/>
        <v>4.1880063200451012</v>
      </c>
      <c r="AQ135" s="7" t="str">
        <f t="shared" si="42"/>
        <v/>
      </c>
      <c r="AR135" s="7">
        <f t="shared" si="43"/>
        <v>0.75063648375525149</v>
      </c>
      <c r="AS135" s="7">
        <f t="shared" si="44"/>
        <v>1.9290756507958897</v>
      </c>
    </row>
    <row r="136" spans="1:45" ht="14.4" customHeight="1">
      <c r="A136" s="2" t="s">
        <v>319</v>
      </c>
      <c r="B136" s="2" t="s">
        <v>320</v>
      </c>
      <c r="C136" s="2" t="s">
        <v>54</v>
      </c>
      <c r="D136" s="2" t="s">
        <v>48</v>
      </c>
      <c r="E136" s="3">
        <v>414.30525721100287</v>
      </c>
      <c r="F136" s="5">
        <v>7.2076252672207131E-2</v>
      </c>
      <c r="G136" s="3">
        <v>325.14954056406276</v>
      </c>
      <c r="H136" s="3">
        <v>89.155716646940107</v>
      </c>
      <c r="I136" s="5">
        <v>-1.838727829925807E-2</v>
      </c>
      <c r="J136" s="3">
        <v>64.362935051078864</v>
      </c>
      <c r="K136" s="3">
        <v>107.0628196572916</v>
      </c>
      <c r="L136" s="5">
        <v>-4.581522432071751E-2</v>
      </c>
      <c r="M136" s="3">
        <v>87.594543984040911</v>
      </c>
      <c r="N136" s="3">
        <v>19.468275673250687</v>
      </c>
      <c r="O136" s="3">
        <v>95.188906118189266</v>
      </c>
      <c r="P136" s="3">
        <v>22.758731653723693</v>
      </c>
      <c r="Q136" s="3">
        <v>15.765967774777346</v>
      </c>
      <c r="R136" s="3">
        <v>15.207056881573093</v>
      </c>
      <c r="S136" s="3">
        <v>8.3153441596616844</v>
      </c>
      <c r="T136" s="3">
        <v>357.1521880604144</v>
      </c>
      <c r="U136" s="3">
        <v>349.82356906917551</v>
      </c>
      <c r="V136" s="3">
        <v>1244.1395848662237</v>
      </c>
      <c r="W136" s="3">
        <v>80.088468911564533</v>
      </c>
      <c r="X136" s="3">
        <v>58.754641599976821</v>
      </c>
      <c r="Y136" s="3">
        <v>46.520973195322242</v>
      </c>
      <c r="Z136" s="3">
        <v>0</v>
      </c>
      <c r="AA136" s="5">
        <v>0</v>
      </c>
      <c r="AB136" s="3">
        <v>0</v>
      </c>
      <c r="AC136" s="3">
        <v>0</v>
      </c>
      <c r="AD136" s="5">
        <v>0</v>
      </c>
      <c r="AE136" s="6">
        <f t="shared" si="30"/>
        <v>0.21519330275245266</v>
      </c>
      <c r="AF136" s="6">
        <f t="shared" si="31"/>
        <v>0.15535148041411229</v>
      </c>
      <c r="AG136" s="6">
        <f t="shared" si="32"/>
        <v>0.2584153056082637</v>
      </c>
      <c r="AH136" s="6">
        <f t="shared" si="33"/>
        <v>0.81816025642170931</v>
      </c>
      <c r="AI136" s="4">
        <f t="shared" si="34"/>
        <v>-42.699884606212734</v>
      </c>
      <c r="AJ136" s="4">
        <f t="shared" si="35"/>
        <v>-30.930337294352675</v>
      </c>
      <c r="AK136" s="4">
        <f t="shared" si="36"/>
        <v>11.769547311860059</v>
      </c>
      <c r="AL136" s="7">
        <f t="shared" si="37"/>
        <v>-3.719670130359475</v>
      </c>
      <c r="AM136" s="7">
        <f t="shared" si="38"/>
        <v>-5.1350712353377821</v>
      </c>
      <c r="AN136" s="7">
        <f t="shared" si="39"/>
        <v>0.97948040293120309</v>
      </c>
      <c r="AO136" s="7">
        <f t="shared" si="40"/>
        <v>4.0059370446737601</v>
      </c>
      <c r="AP136" s="7">
        <f t="shared" si="41"/>
        <v>3.9237368306340872</v>
      </c>
      <c r="AQ136" s="7" t="str">
        <f t="shared" si="42"/>
        <v/>
      </c>
      <c r="AR136" s="7">
        <f t="shared" si="43"/>
        <v>0.72191596312279604</v>
      </c>
      <c r="AS136" s="7">
        <f t="shared" si="44"/>
        <v>3.0029538925995136</v>
      </c>
    </row>
    <row r="137" spans="1:45" ht="14.4" customHeight="1">
      <c r="A137" s="2" t="s">
        <v>321</v>
      </c>
      <c r="B137" s="2" t="s">
        <v>322</v>
      </c>
      <c r="C137" s="2" t="s">
        <v>62</v>
      </c>
      <c r="D137" s="2" t="s">
        <v>48</v>
      </c>
      <c r="E137" s="3">
        <v>210.55466734935098</v>
      </c>
      <c r="F137" s="5">
        <v>-6.6986463368849919E-2</v>
      </c>
      <c r="G137" s="3">
        <v>181.95872572717309</v>
      </c>
      <c r="H137" s="3">
        <v>28.595941622177875</v>
      </c>
      <c r="I137" s="5">
        <v>-2.4648936868830129E-2</v>
      </c>
      <c r="J137" s="3">
        <v>18.191818254411952</v>
      </c>
      <c r="K137" s="3">
        <v>22.711211417488112</v>
      </c>
      <c r="L137" s="5">
        <v>-0.13210166336510226</v>
      </c>
      <c r="M137" s="3">
        <v>12.795920633865761</v>
      </c>
      <c r="N137" s="3">
        <v>9.9152907836223516</v>
      </c>
      <c r="O137" s="3">
        <v>29.682165079754782</v>
      </c>
      <c r="P137" s="3">
        <v>14.198671554053337</v>
      </c>
      <c r="Q137" s="3">
        <v>2.7245153345969233</v>
      </c>
      <c r="R137" s="3">
        <v>6.8834455849392349</v>
      </c>
      <c r="S137" s="3">
        <v>1.0758222236349892</v>
      </c>
      <c r="T137" s="3">
        <v>116.18457633585493</v>
      </c>
      <c r="U137" s="3">
        <v>111.91947198992362</v>
      </c>
      <c r="V137" s="3">
        <v>371.56521865061922</v>
      </c>
      <c r="W137" s="3">
        <v>12.820755411898478</v>
      </c>
      <c r="X137" s="3">
        <v>44.625810574621191</v>
      </c>
      <c r="Y137" s="3">
        <v>47.215531453131199</v>
      </c>
      <c r="Z137" s="3">
        <v>0</v>
      </c>
      <c r="AA137" s="5">
        <v>0</v>
      </c>
      <c r="AB137" s="3">
        <v>0</v>
      </c>
      <c r="AC137" s="3">
        <v>0</v>
      </c>
      <c r="AD137" s="5">
        <v>0</v>
      </c>
      <c r="AE137" s="6">
        <f t="shared" si="30"/>
        <v>0.13581243285731429</v>
      </c>
      <c r="AF137" s="6">
        <f t="shared" si="31"/>
        <v>8.6399501295443631E-2</v>
      </c>
      <c r="AG137" s="6">
        <f t="shared" si="32"/>
        <v>0.10786372823455778</v>
      </c>
      <c r="AH137" s="6">
        <f t="shared" si="33"/>
        <v>0.56341867453237793</v>
      </c>
      <c r="AI137" s="4">
        <f t="shared" si="34"/>
        <v>-4.5193931630761597</v>
      </c>
      <c r="AJ137" s="4">
        <f t="shared" si="35"/>
        <v>-3.694244276123948E-2</v>
      </c>
      <c r="AK137" s="4">
        <f t="shared" si="36"/>
        <v>4.4824507203149206</v>
      </c>
      <c r="AL137" s="7">
        <f t="shared" si="37"/>
        <v>-3.4338798687777908E-2</v>
      </c>
      <c r="AM137" s="7">
        <f t="shared" si="38"/>
        <v>-4.2008735865355424</v>
      </c>
      <c r="AN137" s="7">
        <f t="shared" si="39"/>
        <v>0.96329027070166218</v>
      </c>
      <c r="AO137" s="7">
        <f t="shared" si="40"/>
        <v>4.0629743154093863</v>
      </c>
      <c r="AP137" s="7">
        <f t="shared" si="41"/>
        <v>3.9138236281446082</v>
      </c>
      <c r="AQ137" s="7" t="str">
        <f t="shared" si="42"/>
        <v/>
      </c>
      <c r="AR137" s="7">
        <f t="shared" si="43"/>
        <v>0.63616783440007796</v>
      </c>
      <c r="AS137" s="7">
        <f t="shared" si="44"/>
        <v>1.7646971369868545</v>
      </c>
    </row>
    <row r="138" spans="1:45" ht="14.4" customHeight="1">
      <c r="A138" s="2" t="s">
        <v>323</v>
      </c>
      <c r="B138" s="2" t="s">
        <v>324</v>
      </c>
      <c r="C138" s="2" t="s">
        <v>57</v>
      </c>
      <c r="D138" s="2" t="s">
        <v>48</v>
      </c>
      <c r="E138" s="3">
        <v>116.98493657500435</v>
      </c>
      <c r="F138" s="5">
        <v>8.6512130480000268E-2</v>
      </c>
      <c r="G138" s="3">
        <v>82.761136641493977</v>
      </c>
      <c r="H138" s="3">
        <v>34.223799933510378</v>
      </c>
      <c r="I138" s="5">
        <v>-1.1238094312431612E-2</v>
      </c>
      <c r="J138" s="3">
        <v>24.472781541658065</v>
      </c>
      <c r="K138" s="3">
        <v>3.5971253530293743</v>
      </c>
      <c r="L138" s="5">
        <v>0.14085830123041843</v>
      </c>
      <c r="M138" s="3">
        <v>1.4949545638955031</v>
      </c>
      <c r="N138" s="3">
        <v>2.1021707891338712</v>
      </c>
      <c r="O138" s="3">
        <v>34.247028179236658</v>
      </c>
      <c r="P138" s="3">
        <v>6.2946419559804339</v>
      </c>
      <c r="Q138" s="3">
        <v>5.8355336269330502</v>
      </c>
      <c r="R138" s="3">
        <v>19.979359325515592</v>
      </c>
      <c r="S138" s="3">
        <v>3.8886418229539386</v>
      </c>
      <c r="T138" s="3">
        <v>136.77248867523298</v>
      </c>
      <c r="U138" s="3">
        <v>129.35867569583482</v>
      </c>
      <c r="V138" s="3">
        <v>492.95904412800093</v>
      </c>
      <c r="W138" s="3">
        <v>20.604325815718973</v>
      </c>
      <c r="X138" s="3">
        <v>4.6454570176675016</v>
      </c>
      <c r="Y138" s="3">
        <v>0.76469960687265004</v>
      </c>
      <c r="Z138" s="3">
        <v>14.262821991939074</v>
      </c>
      <c r="AA138" s="5">
        <v>9.1261675358001504E-2</v>
      </c>
      <c r="AB138" s="3">
        <v>1.2067607983912021</v>
      </c>
      <c r="AC138" s="3">
        <v>5.8209295303854098</v>
      </c>
      <c r="AD138" s="5">
        <v>-3.7845021980325022E-2</v>
      </c>
      <c r="AE138" s="6">
        <f t="shared" si="30"/>
        <v>0.29254877538500818</v>
      </c>
      <c r="AF138" s="6">
        <f t="shared" si="31"/>
        <v>0.20919600641034203</v>
      </c>
      <c r="AG138" s="6">
        <f t="shared" si="32"/>
        <v>3.0748619936406034E-2</v>
      </c>
      <c r="AH138" s="6">
        <f t="shared" si="33"/>
        <v>0.41559701627759627</v>
      </c>
      <c r="AI138" s="4">
        <f t="shared" si="34"/>
        <v>20.875656188628692</v>
      </c>
      <c r="AJ138" s="4">
        <f t="shared" si="35"/>
        <v>20.621898032427669</v>
      </c>
      <c r="AK138" s="4">
        <f t="shared" si="36"/>
        <v>-0.25375815620102316</v>
      </c>
      <c r="AL138" s="7">
        <f t="shared" si="37"/>
        <v>5.3031106929675014</v>
      </c>
      <c r="AM138" s="7">
        <f t="shared" si="38"/>
        <v>5.3683669360864066</v>
      </c>
      <c r="AN138" s="7">
        <f t="shared" si="39"/>
        <v>0.94579455962812597</v>
      </c>
      <c r="AO138" s="7">
        <f t="shared" si="40"/>
        <v>3.9964144525433487</v>
      </c>
      <c r="AP138" s="7">
        <f t="shared" si="41"/>
        <v>3.7797870472347146</v>
      </c>
      <c r="AQ138" s="7">
        <f t="shared" si="42"/>
        <v>0.40811906182908458</v>
      </c>
      <c r="AR138" s="7">
        <f t="shared" si="43"/>
        <v>0.71508077972649198</v>
      </c>
      <c r="AS138" s="7">
        <f t="shared" si="44"/>
        <v>4.2138676872465757</v>
      </c>
    </row>
    <row r="139" spans="1:45" ht="14.4" customHeight="1">
      <c r="A139" s="2" t="s">
        <v>325</v>
      </c>
      <c r="B139" s="2" t="s">
        <v>326</v>
      </c>
      <c r="C139" s="2" t="s">
        <v>51</v>
      </c>
      <c r="D139" s="2" t="s">
        <v>48</v>
      </c>
      <c r="E139" s="3">
        <v>348.32695624435132</v>
      </c>
      <c r="F139" s="5">
        <v>8.8589960178924888E-3</v>
      </c>
      <c r="G139" s="3">
        <v>251.91568639076471</v>
      </c>
      <c r="H139" s="3">
        <v>96.411269853586617</v>
      </c>
      <c r="I139" s="5">
        <v>-2.5075423572675226E-2</v>
      </c>
      <c r="J139" s="3">
        <v>72.194433848807591</v>
      </c>
      <c r="K139" s="3">
        <v>15.764264271775417</v>
      </c>
      <c r="L139" s="5">
        <v>-4.1666048352699547E-2</v>
      </c>
      <c r="M139" s="3">
        <v>6.0694221814833673</v>
      </c>
      <c r="N139" s="3">
        <v>9.6948420902920489</v>
      </c>
      <c r="O139" s="3">
        <v>98.980287351102731</v>
      </c>
      <c r="P139" s="3">
        <v>16.579830725406072</v>
      </c>
      <c r="Q139" s="3">
        <v>16.1267100737183</v>
      </c>
      <c r="R139" s="3">
        <v>58.441150994957255</v>
      </c>
      <c r="S139" s="3">
        <v>14.52114697884639</v>
      </c>
      <c r="T139" s="3">
        <v>303.76031262058268</v>
      </c>
      <c r="U139" s="3">
        <v>293.50992802204939</v>
      </c>
      <c r="V139" s="3">
        <v>457.25937086558031</v>
      </c>
      <c r="W139" s="3">
        <v>58.213504732143278</v>
      </c>
      <c r="X139" s="3">
        <v>75.275319550635857</v>
      </c>
      <c r="Y139" s="3">
        <v>14.705542744664466</v>
      </c>
      <c r="Z139" s="3">
        <v>0</v>
      </c>
      <c r="AA139" s="5">
        <v>0</v>
      </c>
      <c r="AB139" s="3">
        <v>0</v>
      </c>
      <c r="AC139" s="3">
        <v>0</v>
      </c>
      <c r="AD139" s="5">
        <v>0</v>
      </c>
      <c r="AE139" s="6">
        <f t="shared" si="30"/>
        <v>0.27678383233123688</v>
      </c>
      <c r="AF139" s="6">
        <f t="shared" si="31"/>
        <v>0.20726054229969845</v>
      </c>
      <c r="AG139" s="6">
        <f t="shared" si="32"/>
        <v>4.5257089608410288E-2</v>
      </c>
      <c r="AH139" s="6">
        <f t="shared" si="33"/>
        <v>0.38501144594170211</v>
      </c>
      <c r="AI139" s="4">
        <f t="shared" si="34"/>
        <v>56.430169577032174</v>
      </c>
      <c r="AJ139" s="4">
        <f t="shared" si="35"/>
        <v>60.204324370495002</v>
      </c>
      <c r="AK139" s="4">
        <f t="shared" si="36"/>
        <v>3.7741547934628272</v>
      </c>
      <c r="AL139" s="7">
        <f t="shared" si="37"/>
        <v>4.1459758280938379</v>
      </c>
      <c r="AM139" s="7">
        <f t="shared" si="38"/>
        <v>3.8860683428958156</v>
      </c>
      <c r="AN139" s="7">
        <f t="shared" si="39"/>
        <v>0.96625502354108805</v>
      </c>
      <c r="AO139" s="7">
        <f t="shared" si="40"/>
        <v>3.1506722510955747</v>
      </c>
      <c r="AP139" s="7">
        <f t="shared" si="41"/>
        <v>3.0443528901526076</v>
      </c>
      <c r="AQ139" s="7" t="str">
        <f t="shared" si="42"/>
        <v/>
      </c>
      <c r="AR139" s="7">
        <f t="shared" si="43"/>
        <v>0.74881737330547016</v>
      </c>
      <c r="AS139" s="7">
        <f t="shared" si="44"/>
        <v>1.3127303605662173</v>
      </c>
    </row>
    <row r="140" spans="1:45" ht="14.4" customHeight="1">
      <c r="A140" s="2" t="s">
        <v>327</v>
      </c>
      <c r="B140" s="2" t="s">
        <v>328</v>
      </c>
      <c r="C140" s="2" t="s">
        <v>57</v>
      </c>
      <c r="D140" s="2" t="s">
        <v>48</v>
      </c>
      <c r="E140" s="3">
        <v>381.23585049716513</v>
      </c>
      <c r="F140" s="5">
        <v>7.3268690473773102E-2</v>
      </c>
      <c r="G140" s="3">
        <v>251.6812371013115</v>
      </c>
      <c r="H140" s="3">
        <v>129.55461339585364</v>
      </c>
      <c r="I140" s="5">
        <v>1.055076168630209E-3</v>
      </c>
      <c r="J140" s="3">
        <v>117.4406134400584</v>
      </c>
      <c r="K140" s="3">
        <v>13.026165526347983</v>
      </c>
      <c r="L140" s="5">
        <v>3.6711397600999895E-2</v>
      </c>
      <c r="M140" s="3">
        <v>5.7529647544095139</v>
      </c>
      <c r="N140" s="3">
        <v>7.2732007719384688</v>
      </c>
      <c r="O140" s="3">
        <v>131.43796812523155</v>
      </c>
      <c r="P140" s="3">
        <v>23.387569118738817</v>
      </c>
      <c r="Q140" s="3">
        <v>13.765905582906678</v>
      </c>
      <c r="R140" s="3">
        <v>84.923253160772092</v>
      </c>
      <c r="S140" s="3">
        <v>9.0594860714947085</v>
      </c>
      <c r="T140" s="3">
        <v>330.88953157424845</v>
      </c>
      <c r="U140" s="3">
        <v>336.46454879967359</v>
      </c>
      <c r="V140" s="3">
        <v>2249.5388895314904</v>
      </c>
      <c r="W140" s="3">
        <v>270.623319560136</v>
      </c>
      <c r="X140" s="3">
        <v>23.835853369078045</v>
      </c>
      <c r="Y140" s="3">
        <v>0.20594779440448088</v>
      </c>
      <c r="Z140" s="3">
        <v>40.680685473657363</v>
      </c>
      <c r="AA140" s="5">
        <v>8.4608833683593454E-2</v>
      </c>
      <c r="AB140" s="3">
        <v>4.4017957600986151</v>
      </c>
      <c r="AC140" s="3">
        <v>13.652909650905768</v>
      </c>
      <c r="AD140" s="5">
        <v>-2.1691188054031585E-3</v>
      </c>
      <c r="AE140" s="6">
        <f t="shared" si="30"/>
        <v>0.33982799158815469</v>
      </c>
      <c r="AF140" s="6">
        <f t="shared" si="31"/>
        <v>0.30805238617224873</v>
      </c>
      <c r="AG140" s="6">
        <f t="shared" si="32"/>
        <v>3.4168259646517284E-2</v>
      </c>
      <c r="AH140" s="6">
        <f t="shared" si="33"/>
        <v>0.44164683327361459</v>
      </c>
      <c r="AI140" s="4">
        <f t="shared" si="34"/>
        <v>104.41444791371042</v>
      </c>
      <c r="AJ140" s="4">
        <f t="shared" si="35"/>
        <v>88.531528669176538</v>
      </c>
      <c r="AK140" s="4">
        <f t="shared" si="36"/>
        <v>-15.88291924453388</v>
      </c>
      <c r="AL140" s="7">
        <f t="shared" si="37"/>
        <v>9.772246236763614</v>
      </c>
      <c r="AM140" s="7">
        <f t="shared" si="38"/>
        <v>11.525427280278743</v>
      </c>
      <c r="AN140" s="7">
        <f t="shared" si="39"/>
        <v>1.0168485754109575</v>
      </c>
      <c r="AO140" s="7">
        <f t="shared" si="40"/>
        <v>2.5540544091873958</v>
      </c>
      <c r="AP140" s="7">
        <f t="shared" si="41"/>
        <v>2.5970865875042786</v>
      </c>
      <c r="AQ140" s="7">
        <f t="shared" si="42"/>
        <v>0.33561159287118358</v>
      </c>
      <c r="AR140" s="7">
        <f t="shared" si="43"/>
        <v>0.90649503218553129</v>
      </c>
      <c r="AS140" s="7">
        <f t="shared" si="44"/>
        <v>5.9006488676180204</v>
      </c>
    </row>
    <row r="141" spans="1:45" ht="14.4" customHeight="1">
      <c r="A141" s="2" t="s">
        <v>329</v>
      </c>
      <c r="B141" s="2" t="s">
        <v>330</v>
      </c>
      <c r="C141" s="2" t="s">
        <v>54</v>
      </c>
      <c r="D141" s="2" t="s">
        <v>48</v>
      </c>
      <c r="E141" s="3">
        <v>327.54749019328693</v>
      </c>
      <c r="F141" s="5">
        <v>-7.4269236101255826E-2</v>
      </c>
      <c r="G141" s="3">
        <v>236.79489275813094</v>
      </c>
      <c r="H141" s="3">
        <v>90.752597435155991</v>
      </c>
      <c r="I141" s="5">
        <v>-2.5685828208252826E-2</v>
      </c>
      <c r="J141" s="3">
        <v>55.644799413684026</v>
      </c>
      <c r="K141" s="3">
        <v>81.592920788372538</v>
      </c>
      <c r="L141" s="5">
        <v>-4.8811515421355027E-2</v>
      </c>
      <c r="M141" s="3">
        <v>49.39872027766306</v>
      </c>
      <c r="N141" s="3">
        <v>32.194200510709479</v>
      </c>
      <c r="O141" s="3">
        <v>96.566220749782161</v>
      </c>
      <c r="P141" s="3">
        <v>27.490419079128646</v>
      </c>
      <c r="Q141" s="3">
        <v>11.058675708722465</v>
      </c>
      <c r="R141" s="3">
        <v>27.664645006499438</v>
      </c>
      <c r="S141" s="3">
        <v>7.1642355462913496</v>
      </c>
      <c r="T141" s="3">
        <v>345.22089156446623</v>
      </c>
      <c r="U141" s="3">
        <v>347.34745124119416</v>
      </c>
      <c r="V141" s="3">
        <v>612.30053075178034</v>
      </c>
      <c r="W141" s="3">
        <v>34.827418944971932</v>
      </c>
      <c r="X141" s="3">
        <v>51.577559596734645</v>
      </c>
      <c r="Y141" s="3">
        <v>31.837639155921096</v>
      </c>
      <c r="Z141" s="3">
        <v>0</v>
      </c>
      <c r="AA141" s="5">
        <v>0</v>
      </c>
      <c r="AB141" s="3">
        <v>0</v>
      </c>
      <c r="AC141" s="3">
        <v>0</v>
      </c>
      <c r="AD141" s="5">
        <v>0</v>
      </c>
      <c r="AE141" s="6">
        <f t="shared" si="30"/>
        <v>0.27706699074873864</v>
      </c>
      <c r="AF141" s="6">
        <f t="shared" si="31"/>
        <v>0.16988315001543083</v>
      </c>
      <c r="AG141" s="6">
        <f t="shared" si="32"/>
        <v>0.24910256750929236</v>
      </c>
      <c r="AH141" s="6">
        <f t="shared" si="33"/>
        <v>0.60542899801060512</v>
      </c>
      <c r="AI141" s="4">
        <f t="shared" si="34"/>
        <v>-25.948121374688512</v>
      </c>
      <c r="AJ141" s="4">
        <f t="shared" si="35"/>
        <v>8.6184056842679944</v>
      </c>
      <c r="AK141" s="4">
        <f t="shared" si="36"/>
        <v>34.56652705895651</v>
      </c>
      <c r="AL141" s="7">
        <f t="shared" si="37"/>
        <v>1.2029763159768543</v>
      </c>
      <c r="AM141" s="7">
        <f t="shared" si="38"/>
        <v>-3.6218967406956435</v>
      </c>
      <c r="AN141" s="7">
        <f t="shared" si="39"/>
        <v>1.0061599970589579</v>
      </c>
      <c r="AO141" s="7">
        <f t="shared" si="40"/>
        <v>3.803978082402891</v>
      </c>
      <c r="AP141" s="7">
        <f t="shared" si="41"/>
        <v>3.8274105762028334</v>
      </c>
      <c r="AQ141" s="7" t="str">
        <f t="shared" si="42"/>
        <v/>
      </c>
      <c r="AR141" s="7">
        <f t="shared" si="43"/>
        <v>0.6131482843060555</v>
      </c>
      <c r="AS141" s="7">
        <f t="shared" si="44"/>
        <v>1.8693488702675134</v>
      </c>
    </row>
    <row r="142" spans="1:45" ht="14.4" customHeight="1">
      <c r="A142" s="2" t="s">
        <v>331</v>
      </c>
      <c r="B142" s="2" t="s">
        <v>332</v>
      </c>
      <c r="C142" s="2" t="s">
        <v>62</v>
      </c>
      <c r="D142" s="2" t="s">
        <v>48</v>
      </c>
      <c r="E142" s="3">
        <v>258.24463233832915</v>
      </c>
      <c r="F142" s="5">
        <v>4.3723990656993568E-2</v>
      </c>
      <c r="G142" s="3">
        <v>222.08885701320264</v>
      </c>
      <c r="H142" s="3">
        <v>36.15577532512652</v>
      </c>
      <c r="I142" s="5">
        <v>1.5867271096904181E-2</v>
      </c>
      <c r="J142" s="3">
        <v>22.237026677954059</v>
      </c>
      <c r="K142" s="3">
        <v>22.840105291214918</v>
      </c>
      <c r="L142" s="5">
        <v>-5.0955313113102293E-2</v>
      </c>
      <c r="M142" s="3">
        <v>11.272221691979521</v>
      </c>
      <c r="N142" s="3">
        <v>11.567883599235397</v>
      </c>
      <c r="O142" s="3">
        <v>37.256594132800963</v>
      </c>
      <c r="P142" s="3">
        <v>6.7371866410257697</v>
      </c>
      <c r="Q142" s="3">
        <v>5.0654313688499775</v>
      </c>
      <c r="R142" s="3">
        <v>18.180425377900832</v>
      </c>
      <c r="S142" s="3">
        <v>3.4674353377400804</v>
      </c>
      <c r="T142" s="3">
        <v>90.875752778732362</v>
      </c>
      <c r="U142" s="3">
        <v>87.588622206602523</v>
      </c>
      <c r="V142" s="3">
        <v>384.49301759713057</v>
      </c>
      <c r="W142" s="3">
        <v>21.215710942935843</v>
      </c>
      <c r="X142" s="3">
        <v>55.251709657273608</v>
      </c>
      <c r="Y142" s="3">
        <v>38.261832436139471</v>
      </c>
      <c r="Z142" s="3">
        <v>0</v>
      </c>
      <c r="AA142" s="5">
        <v>0</v>
      </c>
      <c r="AB142" s="3">
        <v>0</v>
      </c>
      <c r="AC142" s="3">
        <v>0</v>
      </c>
      <c r="AD142" s="5">
        <v>0</v>
      </c>
      <c r="AE142" s="6">
        <f t="shared" si="30"/>
        <v>0.14000591221488948</v>
      </c>
      <c r="AF142" s="6">
        <f t="shared" si="31"/>
        <v>8.6108379007162034E-2</v>
      </c>
      <c r="AG142" s="6">
        <f t="shared" si="32"/>
        <v>8.8443678710393658E-2</v>
      </c>
      <c r="AH142" s="6">
        <f t="shared" si="33"/>
        <v>0.49352757127241442</v>
      </c>
      <c r="AI142" s="4">
        <f t="shared" si="34"/>
        <v>-0.60307861326085899</v>
      </c>
      <c r="AJ142" s="4">
        <f t="shared" si="35"/>
        <v>14.181754430945695</v>
      </c>
      <c r="AK142" s="4">
        <f t="shared" si="36"/>
        <v>14.784833044206554</v>
      </c>
      <c r="AL142" s="7">
        <f t="shared" si="37"/>
        <v>4.0899838207765198</v>
      </c>
      <c r="AM142" s="7">
        <f t="shared" si="38"/>
        <v>-0.17392641953459431</v>
      </c>
      <c r="AN142" s="7">
        <f t="shared" si="39"/>
        <v>0.9638282988407979</v>
      </c>
      <c r="AO142" s="7">
        <f t="shared" si="40"/>
        <v>2.5134505334636841</v>
      </c>
      <c r="AP142" s="7">
        <f t="shared" si="41"/>
        <v>2.4225347518887985</v>
      </c>
      <c r="AQ142" s="7" t="str">
        <f t="shared" si="42"/>
        <v/>
      </c>
      <c r="AR142" s="7">
        <f t="shared" si="43"/>
        <v>0.61503387710511626</v>
      </c>
      <c r="AS142" s="7">
        <f t="shared" si="44"/>
        <v>1.4888712850124297</v>
      </c>
    </row>
    <row r="143" spans="1:45" ht="14.4" customHeight="1">
      <c r="A143" s="2" t="s">
        <v>333</v>
      </c>
      <c r="B143" s="2" t="s">
        <v>334</v>
      </c>
      <c r="C143" s="2" t="s">
        <v>47</v>
      </c>
      <c r="D143" s="2" t="s">
        <v>48</v>
      </c>
      <c r="E143" s="3">
        <v>513.12258215491556</v>
      </c>
      <c r="F143" s="5">
        <v>2.9221305171209962E-2</v>
      </c>
      <c r="G143" s="3">
        <v>405.29951154706703</v>
      </c>
      <c r="H143" s="3">
        <v>107.82307060784855</v>
      </c>
      <c r="I143" s="5">
        <v>8.7679460644754792E-3</v>
      </c>
      <c r="J143" s="3">
        <v>76.888574020499235</v>
      </c>
      <c r="K143" s="3">
        <v>32.517034947557065</v>
      </c>
      <c r="L143" s="5">
        <v>0.16758878326229226</v>
      </c>
      <c r="M143" s="3">
        <v>21.969924055507303</v>
      </c>
      <c r="N143" s="3">
        <v>10.547110892049762</v>
      </c>
      <c r="O143" s="3">
        <v>109.61431979203448</v>
      </c>
      <c r="P143" s="3">
        <v>20.218540372944698</v>
      </c>
      <c r="Q143" s="3">
        <v>11.690325604394022</v>
      </c>
      <c r="R143" s="3">
        <v>67.297444787782084</v>
      </c>
      <c r="S143" s="3">
        <v>13.670048033826204</v>
      </c>
      <c r="T143" s="3">
        <v>341.77058869878277</v>
      </c>
      <c r="U143" s="3">
        <v>324.43402713482777</v>
      </c>
      <c r="V143" s="3">
        <v>687.57186217382605</v>
      </c>
      <c r="W143" s="3">
        <v>58.216477791674905</v>
      </c>
      <c r="X143" s="3">
        <v>57.248405553559095</v>
      </c>
      <c r="Y143" s="3">
        <v>71.844846538714734</v>
      </c>
      <c r="Z143" s="3">
        <v>0</v>
      </c>
      <c r="AA143" s="5">
        <v>0</v>
      </c>
      <c r="AB143" s="3">
        <v>0</v>
      </c>
      <c r="AC143" s="3">
        <v>0</v>
      </c>
      <c r="AD143" s="5">
        <v>0</v>
      </c>
      <c r="AE143" s="6">
        <f t="shared" si="30"/>
        <v>0.21013121300378854</v>
      </c>
      <c r="AF143" s="6">
        <f t="shared" si="31"/>
        <v>0.14984445568074023</v>
      </c>
      <c r="AG143" s="6">
        <f t="shared" si="32"/>
        <v>6.3370890462466384E-2</v>
      </c>
      <c r="AH143" s="6">
        <f t="shared" si="33"/>
        <v>0.67564352318530985</v>
      </c>
      <c r="AI143" s="4">
        <f t="shared" si="34"/>
        <v>44.37153907294217</v>
      </c>
      <c r="AJ143" s="4">
        <f t="shared" si="35"/>
        <v>55.735529759188452</v>
      </c>
      <c r="AK143" s="4">
        <f t="shared" si="36"/>
        <v>11.363990686246282</v>
      </c>
      <c r="AL143" s="7">
        <f t="shared" si="37"/>
        <v>4.0772007253575282</v>
      </c>
      <c r="AM143" s="7">
        <f t="shared" si="38"/>
        <v>3.245894891016174</v>
      </c>
      <c r="AN143" s="7">
        <f t="shared" si="39"/>
        <v>0.94927427304391465</v>
      </c>
      <c r="AO143" s="7">
        <f t="shared" si="40"/>
        <v>3.1697352595512611</v>
      </c>
      <c r="AP143" s="7">
        <f t="shared" si="41"/>
        <v>3.0089481342521873</v>
      </c>
      <c r="AQ143" s="7" t="str">
        <f t="shared" si="42"/>
        <v/>
      </c>
      <c r="AR143" s="7">
        <f t="shared" si="43"/>
        <v>0.71309946551366754</v>
      </c>
      <c r="AS143" s="7">
        <f t="shared" si="44"/>
        <v>1.339975838300258</v>
      </c>
    </row>
    <row r="144" spans="1:45" ht="14.4" customHeight="1">
      <c r="A144" s="2" t="s">
        <v>335</v>
      </c>
      <c r="B144" s="2" t="s">
        <v>336</v>
      </c>
      <c r="C144" s="2" t="s">
        <v>57</v>
      </c>
      <c r="D144" s="2" t="s">
        <v>48</v>
      </c>
      <c r="E144" s="3">
        <v>325.54527410232402</v>
      </c>
      <c r="F144" s="5">
        <v>-7.306962689433716E-3</v>
      </c>
      <c r="G144" s="3">
        <v>224.00210181955859</v>
      </c>
      <c r="H144" s="3">
        <v>101.54317228276543</v>
      </c>
      <c r="I144" s="5">
        <v>-2.6633261901156668E-2</v>
      </c>
      <c r="J144" s="3">
        <v>77.217729383479536</v>
      </c>
      <c r="K144" s="3">
        <v>12.8370531594321</v>
      </c>
      <c r="L144" s="5">
        <v>0.17453365300637308</v>
      </c>
      <c r="M144" s="3">
        <v>6.191523754605786</v>
      </c>
      <c r="N144" s="3">
        <v>6.6455294048263145</v>
      </c>
      <c r="O144" s="3">
        <v>104.12276106797415</v>
      </c>
      <c r="P144" s="3">
        <v>31.871658732560981</v>
      </c>
      <c r="Q144" s="3">
        <v>13.755388096849591</v>
      </c>
      <c r="R144" s="3">
        <v>46.164454989121673</v>
      </c>
      <c r="S144" s="3">
        <v>16.371989544123291</v>
      </c>
      <c r="T144" s="3">
        <v>327.56129208832454</v>
      </c>
      <c r="U144" s="3">
        <v>345.3283173836528</v>
      </c>
      <c r="V144" s="3">
        <v>1942.8121295731366</v>
      </c>
      <c r="W144" s="3">
        <v>97.937504714471658</v>
      </c>
      <c r="X144" s="3">
        <v>11.087159587415277</v>
      </c>
      <c r="Y144" s="3">
        <v>0.38550132535505421</v>
      </c>
      <c r="Z144" s="3">
        <v>44.720252896929395</v>
      </c>
      <c r="AA144" s="5">
        <v>-2.1095075635475118E-2</v>
      </c>
      <c r="AB144" s="3">
        <v>5.9285521812671664</v>
      </c>
      <c r="AC144" s="3">
        <v>21.985448458666077</v>
      </c>
      <c r="AD144" s="5">
        <v>2.2616731220006292E-2</v>
      </c>
      <c r="AE144" s="6">
        <f t="shared" si="30"/>
        <v>0.31191720587179772</v>
      </c>
      <c r="AF144" s="6">
        <f t="shared" si="31"/>
        <v>0.23719505557684362</v>
      </c>
      <c r="AG144" s="6">
        <f t="shared" si="32"/>
        <v>3.9432466635645931E-2</v>
      </c>
      <c r="AH144" s="6">
        <f t="shared" si="33"/>
        <v>0.48231659382484737</v>
      </c>
      <c r="AI144" s="4">
        <f t="shared" si="34"/>
        <v>64.380676224047434</v>
      </c>
      <c r="AJ144" s="4">
        <f t="shared" si="35"/>
        <v>52.304190483957804</v>
      </c>
      <c r="AK144" s="4">
        <f t="shared" si="36"/>
        <v>-12.07648574008963</v>
      </c>
      <c r="AL144" s="7">
        <f t="shared" si="37"/>
        <v>3.1947363723263762</v>
      </c>
      <c r="AM144" s="7">
        <f t="shared" si="38"/>
        <v>3.9323672941848908</v>
      </c>
      <c r="AN144" s="7">
        <f t="shared" si="39"/>
        <v>1.0542403077666989</v>
      </c>
      <c r="AO144" s="7">
        <f t="shared" si="40"/>
        <v>3.2258327637841622</v>
      </c>
      <c r="AP144" s="7">
        <f t="shared" si="41"/>
        <v>3.4008029256957162</v>
      </c>
      <c r="AQ144" s="7">
        <f t="shared" si="42"/>
        <v>0.49162173812696963</v>
      </c>
      <c r="AR144" s="7">
        <f t="shared" si="43"/>
        <v>0.76044235813760797</v>
      </c>
      <c r="AS144" s="7">
        <f t="shared" si="44"/>
        <v>5.9678707821219366</v>
      </c>
    </row>
    <row r="145" spans="1:45" ht="14.4" customHeight="1">
      <c r="A145" s="2" t="s">
        <v>337</v>
      </c>
      <c r="B145" s="2" t="s">
        <v>338</v>
      </c>
      <c r="C145" s="2" t="s">
        <v>47</v>
      </c>
      <c r="D145" s="2" t="s">
        <v>48</v>
      </c>
      <c r="E145" s="3">
        <v>312.55610523906296</v>
      </c>
      <c r="F145" s="5">
        <v>8.3555245453555152E-2</v>
      </c>
      <c r="G145" s="3">
        <v>264.08165252821357</v>
      </c>
      <c r="H145" s="3">
        <v>48.474452710849405</v>
      </c>
      <c r="I145" s="5">
        <v>-1.1825366189775283E-2</v>
      </c>
      <c r="J145" s="3">
        <v>26.72904767985532</v>
      </c>
      <c r="K145" s="3">
        <v>10.152551459987384</v>
      </c>
      <c r="L145" s="5">
        <v>5.4602476160107966E-2</v>
      </c>
      <c r="M145" s="3">
        <v>7.0292438993472306</v>
      </c>
      <c r="N145" s="3">
        <v>3.1233075606401535</v>
      </c>
      <c r="O145" s="3">
        <v>49.919305376032916</v>
      </c>
      <c r="P145" s="3">
        <v>6.1654594585795834</v>
      </c>
      <c r="Q145" s="3">
        <v>8.4691182862373147</v>
      </c>
      <c r="R145" s="3">
        <v>31.585030044878966</v>
      </c>
      <c r="S145" s="3">
        <v>2.7397521179864066</v>
      </c>
      <c r="T145" s="3">
        <v>116.9307136699065</v>
      </c>
      <c r="U145" s="3">
        <v>96.501498226987792</v>
      </c>
      <c r="V145" s="3">
        <v>269.04838953486308</v>
      </c>
      <c r="W145" s="3">
        <v>25.43274008839165</v>
      </c>
      <c r="X145" s="3">
        <v>34.951363933048924</v>
      </c>
      <c r="Y145" s="3">
        <v>52.362999798794561</v>
      </c>
      <c r="Z145" s="3">
        <v>0</v>
      </c>
      <c r="AA145" s="5">
        <v>0</v>
      </c>
      <c r="AB145" s="3">
        <v>0</v>
      </c>
      <c r="AC145" s="3">
        <v>0</v>
      </c>
      <c r="AD145" s="5">
        <v>0</v>
      </c>
      <c r="AE145" s="6">
        <f t="shared" si="30"/>
        <v>0.15509040424525714</v>
      </c>
      <c r="AF145" s="6">
        <f t="shared" si="31"/>
        <v>8.5517599022457841E-2</v>
      </c>
      <c r="AG145" s="6">
        <f t="shared" si="32"/>
        <v>3.2482332898991245E-2</v>
      </c>
      <c r="AH145" s="6">
        <f t="shared" si="33"/>
        <v>0.69236230193468684</v>
      </c>
      <c r="AI145" s="4">
        <f t="shared" si="34"/>
        <v>16.576496219867934</v>
      </c>
      <c r="AJ145" s="4">
        <f t="shared" si="35"/>
        <v>28.255483731868789</v>
      </c>
      <c r="AK145" s="4">
        <f t="shared" si="36"/>
        <v>11.678987512000855</v>
      </c>
      <c r="AL145" s="7">
        <f t="shared" si="37"/>
        <v>10.313153349302011</v>
      </c>
      <c r="AM145" s="7">
        <f t="shared" si="38"/>
        <v>6.0503635022466584</v>
      </c>
      <c r="AN145" s="7">
        <f t="shared" si="39"/>
        <v>0.82528785806789784</v>
      </c>
      <c r="AO145" s="7">
        <f t="shared" si="40"/>
        <v>2.4122131789171375</v>
      </c>
      <c r="AP145" s="7">
        <f t="shared" si="41"/>
        <v>1.9907702476316791</v>
      </c>
      <c r="AQ145" s="7" t="str">
        <f t="shared" si="42"/>
        <v/>
      </c>
      <c r="AR145" s="7">
        <f t="shared" si="43"/>
        <v>0.55140483667333706</v>
      </c>
      <c r="AS145" s="7">
        <f t="shared" si="44"/>
        <v>0.86080030121017026</v>
      </c>
    </row>
    <row r="146" spans="1:45" ht="14.4" customHeight="1">
      <c r="A146" s="2" t="s">
        <v>339</v>
      </c>
      <c r="B146" s="2" t="s">
        <v>340</v>
      </c>
      <c r="C146" s="2" t="s">
        <v>47</v>
      </c>
      <c r="D146" s="2" t="s">
        <v>48</v>
      </c>
      <c r="E146" s="3">
        <v>115.19225110235989</v>
      </c>
      <c r="F146" s="5">
        <v>-0.11231098224490571</v>
      </c>
      <c r="G146" s="3">
        <v>111.16052231377729</v>
      </c>
      <c r="H146" s="3">
        <v>4.0317287885825968</v>
      </c>
      <c r="I146" s="5">
        <v>-3.3295997845458974E-2</v>
      </c>
      <c r="J146" s="3">
        <v>-3.5488798955060772</v>
      </c>
      <c r="K146" s="3">
        <v>8.9576145726820773</v>
      </c>
      <c r="L146" s="5">
        <v>-0.16021297441693097</v>
      </c>
      <c r="M146" s="3">
        <v>6.4312336197170605</v>
      </c>
      <c r="N146" s="3">
        <v>2.5263809529650167</v>
      </c>
      <c r="O146" s="3">
        <v>5.3696900170497699</v>
      </c>
      <c r="P146" s="3">
        <v>1.7072432177963568</v>
      </c>
      <c r="Q146" s="3">
        <v>0.49825790547936916</v>
      </c>
      <c r="R146" s="3">
        <v>-1.0488104467755481</v>
      </c>
      <c r="S146" s="3">
        <v>0</v>
      </c>
      <c r="T146" s="3">
        <v>15.42959560762187</v>
      </c>
      <c r="U146" s="3">
        <v>11.893453617909499</v>
      </c>
      <c r="V146" s="3">
        <v>165.27931250102466</v>
      </c>
      <c r="W146" s="3">
        <v>12.388941310776531</v>
      </c>
      <c r="X146" s="3">
        <v>11.409148283354609</v>
      </c>
      <c r="Y146" s="3">
        <v>19.785508429620158</v>
      </c>
      <c r="Z146" s="3">
        <v>0</v>
      </c>
      <c r="AA146" s="5">
        <v>0</v>
      </c>
      <c r="AB146" s="3">
        <v>0</v>
      </c>
      <c r="AC146" s="3">
        <v>0</v>
      </c>
      <c r="AD146" s="5">
        <v>0</v>
      </c>
      <c r="AE146" s="6">
        <f t="shared" si="30"/>
        <v>3.5000000000000003E-2</v>
      </c>
      <c r="AF146" s="6">
        <f t="shared" si="31"/>
        <v>-3.0808321406554862E-2</v>
      </c>
      <c r="AG146" s="6">
        <f t="shared" si="32"/>
        <v>7.7762301604144685E-2</v>
      </c>
      <c r="AH146" s="6">
        <f t="shared" si="33"/>
        <v>0.71796275308945656</v>
      </c>
      <c r="AI146" s="4">
        <f t="shared" si="34"/>
        <v>-12.506494468188155</v>
      </c>
      <c r="AJ146" s="4">
        <f t="shared" si="35"/>
        <v>-3.2670447259430166</v>
      </c>
      <c r="AK146" s="4">
        <f t="shared" si="36"/>
        <v>9.2394497422451387</v>
      </c>
      <c r="AL146" s="7" t="str">
        <f t="shared" si="37"/>
        <v/>
      </c>
      <c r="AM146" s="7" t="str">
        <f t="shared" si="38"/>
        <v/>
      </c>
      <c r="AN146" s="7">
        <f t="shared" si="39"/>
        <v>0.77082082514427031</v>
      </c>
      <c r="AO146" s="7">
        <f t="shared" si="40"/>
        <v>3.8270420498811211</v>
      </c>
      <c r="AP146" s="7">
        <f t="shared" si="41"/>
        <v>2.9499637107511854</v>
      </c>
      <c r="AQ146" s="7" t="str">
        <f t="shared" si="42"/>
        <v/>
      </c>
      <c r="AR146" s="7">
        <f t="shared" si="43"/>
        <v>-0.8802377544729959</v>
      </c>
      <c r="AS146" s="7">
        <f t="shared" si="44"/>
        <v>1.4348127666517896</v>
      </c>
    </row>
    <row r="147" spans="1:45" ht="14.4" customHeight="1">
      <c r="A147" s="2" t="s">
        <v>341</v>
      </c>
      <c r="B147" s="2" t="s">
        <v>342</v>
      </c>
      <c r="C147" s="2" t="s">
        <v>47</v>
      </c>
      <c r="D147" s="2" t="s">
        <v>48</v>
      </c>
      <c r="E147" s="3">
        <v>139.54742338148833</v>
      </c>
      <c r="F147" s="5">
        <v>-9.5536290920816332E-3</v>
      </c>
      <c r="G147" s="3">
        <v>114.88783515828955</v>
      </c>
      <c r="H147" s="3">
        <v>24.659588223198785</v>
      </c>
      <c r="I147" s="5">
        <v>1.1775992769385013E-3</v>
      </c>
      <c r="J147" s="3">
        <v>10.420124212738699</v>
      </c>
      <c r="K147" s="3">
        <v>7.4973794647735739</v>
      </c>
      <c r="L147" s="5">
        <v>0.11462867200294075</v>
      </c>
      <c r="M147" s="3">
        <v>3.5834243638390979</v>
      </c>
      <c r="N147" s="3">
        <v>3.913955100934476</v>
      </c>
      <c r="O147" s="3">
        <v>25.27681319129751</v>
      </c>
      <c r="P147" s="3">
        <v>5.0506945794093303</v>
      </c>
      <c r="Q147" s="3">
        <v>4.6619436890576127</v>
      </c>
      <c r="R147" s="3">
        <v>12.409552268831948</v>
      </c>
      <c r="S147" s="3">
        <v>2.127970919641208</v>
      </c>
      <c r="T147" s="3">
        <v>87.212294421154255</v>
      </c>
      <c r="U147" s="3">
        <v>89.724285315753249</v>
      </c>
      <c r="V147" s="3">
        <v>163.30687402801226</v>
      </c>
      <c r="W147" s="3">
        <v>8.5461951590885992</v>
      </c>
      <c r="X147" s="3">
        <v>17.008160016588757</v>
      </c>
      <c r="Y147" s="3">
        <v>29.148423426164129</v>
      </c>
      <c r="Z147" s="3">
        <v>0</v>
      </c>
      <c r="AA147" s="5">
        <v>0</v>
      </c>
      <c r="AB147" s="3">
        <v>0</v>
      </c>
      <c r="AC147" s="3">
        <v>0</v>
      </c>
      <c r="AD147" s="5">
        <v>0</v>
      </c>
      <c r="AE147" s="6">
        <f t="shared" si="30"/>
        <v>0.17671116833010622</v>
      </c>
      <c r="AF147" s="6">
        <f t="shared" si="31"/>
        <v>7.4670846370646651E-2</v>
      </c>
      <c r="AG147" s="6">
        <f t="shared" si="32"/>
        <v>5.3726391237461854E-2</v>
      </c>
      <c r="AH147" s="6">
        <f t="shared" si="33"/>
        <v>0.47795691556974162</v>
      </c>
      <c r="AI147" s="4">
        <f t="shared" si="34"/>
        <v>2.9227447479651252</v>
      </c>
      <c r="AJ147" s="4">
        <f t="shared" si="35"/>
        <v>11.98075055899147</v>
      </c>
      <c r="AK147" s="4">
        <f t="shared" si="36"/>
        <v>9.0580058110263444</v>
      </c>
      <c r="AL147" s="7">
        <f t="shared" si="37"/>
        <v>5.6301288934021319</v>
      </c>
      <c r="AM147" s="7">
        <f t="shared" si="38"/>
        <v>1.3734890458267739</v>
      </c>
      <c r="AN147" s="7">
        <f t="shared" si="39"/>
        <v>1.0288031740395271</v>
      </c>
      <c r="AO147" s="7">
        <f t="shared" si="40"/>
        <v>3.5366484481321674</v>
      </c>
      <c r="AP147" s="7">
        <f t="shared" si="41"/>
        <v>3.6385151489003422</v>
      </c>
      <c r="AQ147" s="7" t="str">
        <f t="shared" si="42"/>
        <v/>
      </c>
      <c r="AR147" s="7">
        <f t="shared" si="43"/>
        <v>0.42255872719463539</v>
      </c>
      <c r="AS147" s="7">
        <f t="shared" si="44"/>
        <v>1.1702607620462575</v>
      </c>
    </row>
    <row r="148" spans="1:45" ht="14.4" customHeight="1">
      <c r="A148" s="2" t="s">
        <v>343</v>
      </c>
      <c r="B148" s="2" t="s">
        <v>344</v>
      </c>
      <c r="C148" s="2" t="s">
        <v>57</v>
      </c>
      <c r="D148" s="2" t="s">
        <v>48</v>
      </c>
      <c r="E148" s="3">
        <v>224.53382477498488</v>
      </c>
      <c r="F148" s="5">
        <v>-8.349274323619546E-2</v>
      </c>
      <c r="G148" s="3">
        <v>150.04391307307384</v>
      </c>
      <c r="H148" s="3">
        <v>74.489911701911055</v>
      </c>
      <c r="I148" s="5">
        <v>-3.2508811425148665E-2</v>
      </c>
      <c r="J148" s="3">
        <v>55.142308764397328</v>
      </c>
      <c r="K148" s="3">
        <v>6.181912433286306</v>
      </c>
      <c r="L148" s="5">
        <v>-0.1773604933461497</v>
      </c>
      <c r="M148" s="3">
        <v>2.4742389614078832</v>
      </c>
      <c r="N148" s="3">
        <v>3.7076734718784228</v>
      </c>
      <c r="O148" s="3">
        <v>78.35835010922888</v>
      </c>
      <c r="P148" s="3">
        <v>23.630256153321689</v>
      </c>
      <c r="Q148" s="3">
        <v>9.2304447140267989</v>
      </c>
      <c r="R148" s="3">
        <v>33.4851567697131</v>
      </c>
      <c r="S148" s="3">
        <v>10.608942623443868</v>
      </c>
      <c r="T148" s="3">
        <v>234.63363303139715</v>
      </c>
      <c r="U148" s="3">
        <v>239.164853011036</v>
      </c>
      <c r="V148" s="3">
        <v>804.88607295615805</v>
      </c>
      <c r="W148" s="3">
        <v>60.701496708351286</v>
      </c>
      <c r="X148" s="3">
        <v>8.9544956509467397</v>
      </c>
      <c r="Y148" s="3">
        <v>0.84948028831115507</v>
      </c>
      <c r="Z148" s="3">
        <v>44.23046072331357</v>
      </c>
      <c r="AA148" s="5">
        <v>0.39898202415427331</v>
      </c>
      <c r="AB148" s="3">
        <v>6.0800119294434474</v>
      </c>
      <c r="AC148" s="3">
        <v>16.527601532865656</v>
      </c>
      <c r="AD148" s="5">
        <v>-2.9759664824573373E-2</v>
      </c>
      <c r="AE148" s="6">
        <f t="shared" si="30"/>
        <v>0.33175363122487511</v>
      </c>
      <c r="AF148" s="6">
        <f t="shared" si="31"/>
        <v>0.2455857544833516</v>
      </c>
      <c r="AG148" s="6">
        <f t="shared" si="32"/>
        <v>2.7532210077842255E-2</v>
      </c>
      <c r="AH148" s="6">
        <f t="shared" si="33"/>
        <v>0.40023843561507344</v>
      </c>
      <c r="AI148" s="4">
        <f t="shared" si="34"/>
        <v>48.960396331111021</v>
      </c>
      <c r="AJ148" s="4">
        <f t="shared" si="35"/>
        <v>43.023410280472504</v>
      </c>
      <c r="AK148" s="4">
        <f t="shared" si="36"/>
        <v>-5.9369860506385166</v>
      </c>
      <c r="AL148" s="7">
        <f t="shared" si="37"/>
        <v>4.0553909854690371</v>
      </c>
      <c r="AM148" s="7">
        <f t="shared" si="38"/>
        <v>4.6150118884531706</v>
      </c>
      <c r="AN148" s="7">
        <f t="shared" si="39"/>
        <v>1.0193118945527835</v>
      </c>
      <c r="AO148" s="7">
        <f t="shared" si="40"/>
        <v>3.149871273446248</v>
      </c>
      <c r="AP148" s="7">
        <f t="shared" si="41"/>
        <v>3.2107012553338841</v>
      </c>
      <c r="AQ148" s="7">
        <f t="shared" si="42"/>
        <v>0.37367011924779864</v>
      </c>
      <c r="AR148" s="7">
        <f t="shared" si="43"/>
        <v>0.74026546017482575</v>
      </c>
      <c r="AS148" s="7">
        <f t="shared" si="44"/>
        <v>3.5846985360124224</v>
      </c>
    </row>
    <row r="149" spans="1:45" ht="14.4" customHeight="1">
      <c r="A149" s="2" t="s">
        <v>345</v>
      </c>
      <c r="B149" s="2" t="s">
        <v>346</v>
      </c>
      <c r="C149" s="2" t="s">
        <v>62</v>
      </c>
      <c r="D149" s="2" t="s">
        <v>48</v>
      </c>
      <c r="E149" s="3">
        <v>422.44148358928152</v>
      </c>
      <c r="F149" s="5">
        <v>6.0061927857312222E-2</v>
      </c>
      <c r="G149" s="3">
        <v>346.23731895552925</v>
      </c>
      <c r="H149" s="3">
        <v>76.204164633752271</v>
      </c>
      <c r="I149" s="5">
        <v>3.651534996351069E-3</v>
      </c>
      <c r="J149" s="3">
        <v>52.95548481327107</v>
      </c>
      <c r="K149" s="3">
        <v>53.919858831349501</v>
      </c>
      <c r="L149" s="5">
        <v>0.17013941744950539</v>
      </c>
      <c r="M149" s="3">
        <v>30.138308840880434</v>
      </c>
      <c r="N149" s="3">
        <v>23.781549990469067</v>
      </c>
      <c r="O149" s="3">
        <v>79.73903983911012</v>
      </c>
      <c r="P149" s="3">
        <v>18.094937757934613</v>
      </c>
      <c r="Q149" s="3">
        <v>8.3786839782962819</v>
      </c>
      <c r="R149" s="3">
        <v>38.09215068123207</v>
      </c>
      <c r="S149" s="3">
        <v>15.170273720192711</v>
      </c>
      <c r="T149" s="3">
        <v>182.69933925052962</v>
      </c>
      <c r="U149" s="3">
        <v>189.37230677599274</v>
      </c>
      <c r="V149" s="3">
        <v>654.16136478197234</v>
      </c>
      <c r="W149" s="3">
        <v>40.233297491526749</v>
      </c>
      <c r="X149" s="3">
        <v>55.02300110650669</v>
      </c>
      <c r="Y149" s="3">
        <v>51.026094544739692</v>
      </c>
      <c r="Z149" s="3">
        <v>0</v>
      </c>
      <c r="AA149" s="5">
        <v>0</v>
      </c>
      <c r="AB149" s="3">
        <v>0</v>
      </c>
      <c r="AC149" s="3">
        <v>0</v>
      </c>
      <c r="AD149" s="5">
        <v>0</v>
      </c>
      <c r="AE149" s="6">
        <f t="shared" si="30"/>
        <v>0.18038987077282809</v>
      </c>
      <c r="AF149" s="6">
        <f t="shared" si="31"/>
        <v>0.12535578741778355</v>
      </c>
      <c r="AG149" s="6">
        <f t="shared" si="32"/>
        <v>0.12763864564914049</v>
      </c>
      <c r="AH149" s="6">
        <f t="shared" si="33"/>
        <v>0.5589463602853082</v>
      </c>
      <c r="AI149" s="4">
        <f t="shared" si="34"/>
        <v>-0.96437401807843059</v>
      </c>
      <c r="AJ149" s="4">
        <f t="shared" si="35"/>
        <v>23.12710926199879</v>
      </c>
      <c r="AK149" s="4">
        <f t="shared" si="36"/>
        <v>24.09148328007722</v>
      </c>
      <c r="AL149" s="7">
        <f t="shared" si="37"/>
        <v>1.5245017781857797</v>
      </c>
      <c r="AM149" s="7">
        <f t="shared" si="38"/>
        <v>-6.3569981390301511E-2</v>
      </c>
      <c r="AN149" s="7">
        <f t="shared" si="39"/>
        <v>1.0365243112144631</v>
      </c>
      <c r="AO149" s="7">
        <f t="shared" si="40"/>
        <v>2.3974980911949872</v>
      </c>
      <c r="AP149" s="7">
        <f t="shared" si="41"/>
        <v>2.4850650576138742</v>
      </c>
      <c r="AQ149" s="7" t="str">
        <f t="shared" si="42"/>
        <v/>
      </c>
      <c r="AR149" s="7">
        <f t="shared" si="43"/>
        <v>0.69491588901712176</v>
      </c>
      <c r="AS149" s="7">
        <f t="shared" si="44"/>
        <v>1.5485253939169958</v>
      </c>
    </row>
    <row r="150" spans="1:45" ht="14.4" customHeight="1">
      <c r="A150" s="2" t="s">
        <v>347</v>
      </c>
      <c r="B150" s="2" t="s">
        <v>348</v>
      </c>
      <c r="C150" s="2" t="s">
        <v>47</v>
      </c>
      <c r="D150" s="2" t="s">
        <v>48</v>
      </c>
      <c r="E150" s="3">
        <v>174.43539182598838</v>
      </c>
      <c r="F150" s="5">
        <v>5.3889149567072185E-3</v>
      </c>
      <c r="G150" s="3">
        <v>148.11612223831253</v>
      </c>
      <c r="H150" s="3">
        <v>26.319269587675844</v>
      </c>
      <c r="I150" s="5">
        <v>-1.6295131690273718E-2</v>
      </c>
      <c r="J150" s="3">
        <v>8.2693283713391796</v>
      </c>
      <c r="K150" s="3">
        <v>13.541775184896286</v>
      </c>
      <c r="L150" s="5">
        <v>5.1807929243254232E-2</v>
      </c>
      <c r="M150" s="3">
        <v>8.7860199862532706</v>
      </c>
      <c r="N150" s="3">
        <v>4.7557551986430155</v>
      </c>
      <c r="O150" s="3">
        <v>28.274944215604222</v>
      </c>
      <c r="P150" s="3">
        <v>7.2301849787910282</v>
      </c>
      <c r="Q150" s="3">
        <v>3.4081745116164242</v>
      </c>
      <c r="R150" s="3">
        <v>12.579396429518184</v>
      </c>
      <c r="S150" s="3">
        <v>4.2778904714364794</v>
      </c>
      <c r="T150" s="3">
        <v>85.165149883071933</v>
      </c>
      <c r="U150" s="3">
        <v>89.281809540594708</v>
      </c>
      <c r="V150" s="3">
        <v>261.07309053973654</v>
      </c>
      <c r="W150" s="3">
        <v>20.760921273659854</v>
      </c>
      <c r="X150" s="3">
        <v>8.1876319068051213</v>
      </c>
      <c r="Y150" s="3">
        <v>17.931087968856176</v>
      </c>
      <c r="Z150" s="3">
        <v>0</v>
      </c>
      <c r="AA150" s="5">
        <v>0</v>
      </c>
      <c r="AB150" s="3">
        <v>0</v>
      </c>
      <c r="AC150" s="3">
        <v>0</v>
      </c>
      <c r="AD150" s="5">
        <v>0</v>
      </c>
      <c r="AE150" s="6">
        <f t="shared" si="30"/>
        <v>0.15088262371624203</v>
      </c>
      <c r="AF150" s="6">
        <f t="shared" si="31"/>
        <v>4.7406253311188244E-2</v>
      </c>
      <c r="AG150" s="6">
        <f t="shared" si="32"/>
        <v>7.7632039250412913E-2</v>
      </c>
      <c r="AH150" s="6">
        <f t="shared" si="33"/>
        <v>0.64880858427281307</v>
      </c>
      <c r="AI150" s="4">
        <f t="shared" si="34"/>
        <v>-5.2724468135571065</v>
      </c>
      <c r="AJ150" s="4">
        <f t="shared" si="35"/>
        <v>8.8505647389434969</v>
      </c>
      <c r="AK150" s="4">
        <f t="shared" si="36"/>
        <v>14.123011552500603</v>
      </c>
      <c r="AL150" s="7">
        <f t="shared" si="37"/>
        <v>2.0689086824543108</v>
      </c>
      <c r="AM150" s="7">
        <f t="shared" si="38"/>
        <v>-1.232487565719901</v>
      </c>
      <c r="AN150" s="7">
        <f t="shared" si="39"/>
        <v>1.0483373734816972</v>
      </c>
      <c r="AO150" s="7">
        <f t="shared" si="40"/>
        <v>3.2358477730305641</v>
      </c>
      <c r="AP150" s="7">
        <f t="shared" si="41"/>
        <v>3.3922601553654608</v>
      </c>
      <c r="AQ150" s="7" t="str">
        <f t="shared" si="42"/>
        <v/>
      </c>
      <c r="AR150" s="7">
        <f t="shared" si="43"/>
        <v>0.3141929278771225</v>
      </c>
      <c r="AS150" s="7">
        <f t="shared" si="44"/>
        <v>1.4966750027435682</v>
      </c>
    </row>
    <row r="151" spans="1:45" ht="14.4" customHeight="1">
      <c r="A151" s="2" t="s">
        <v>349</v>
      </c>
      <c r="B151" s="2" t="s">
        <v>350</v>
      </c>
      <c r="C151" s="2" t="s">
        <v>62</v>
      </c>
      <c r="D151" s="2" t="s">
        <v>48</v>
      </c>
      <c r="E151" s="3">
        <v>221.62530279765625</v>
      </c>
      <c r="F151" s="5">
        <v>2.2873493253742536E-2</v>
      </c>
      <c r="G151" s="3">
        <v>169.72380792013661</v>
      </c>
      <c r="H151" s="3">
        <v>51.901494877519625</v>
      </c>
      <c r="I151" s="5">
        <v>-2.0096283064120202E-3</v>
      </c>
      <c r="J151" s="3">
        <v>44.156278093722577</v>
      </c>
      <c r="K151" s="3">
        <v>24.810841288939077</v>
      </c>
      <c r="L151" s="5">
        <v>0.17457664724155747</v>
      </c>
      <c r="M151" s="3">
        <v>15.665385374212882</v>
      </c>
      <c r="N151" s="3">
        <v>9.1454559147261953</v>
      </c>
      <c r="O151" s="3">
        <v>54.927852400788552</v>
      </c>
      <c r="P151" s="3">
        <v>6.3198918503660746</v>
      </c>
      <c r="Q151" s="3">
        <v>10.696937889926273</v>
      </c>
      <c r="R151" s="3">
        <v>29.94950851397973</v>
      </c>
      <c r="S151" s="3">
        <v>4.7778330911531848</v>
      </c>
      <c r="T151" s="3">
        <v>96.413006558796781</v>
      </c>
      <c r="U151" s="3">
        <v>99.270021448105155</v>
      </c>
      <c r="V151" s="3">
        <v>438.02754925123543</v>
      </c>
      <c r="W151" s="3">
        <v>56.891436338569832</v>
      </c>
      <c r="X151" s="3">
        <v>44.184463304342252</v>
      </c>
      <c r="Y151" s="3">
        <v>51.026397291641018</v>
      </c>
      <c r="Z151" s="3">
        <v>0</v>
      </c>
      <c r="AA151" s="5">
        <v>0</v>
      </c>
      <c r="AB151" s="3">
        <v>0</v>
      </c>
      <c r="AC151" s="3">
        <v>0</v>
      </c>
      <c r="AD151" s="5">
        <v>0</v>
      </c>
      <c r="AE151" s="6">
        <f t="shared" si="30"/>
        <v>0.23418578213926075</v>
      </c>
      <c r="AF151" s="6">
        <f t="shared" si="31"/>
        <v>0.19923843323087179</v>
      </c>
      <c r="AG151" s="6">
        <f t="shared" si="32"/>
        <v>0.11194949753364289</v>
      </c>
      <c r="AH151" s="6">
        <f t="shared" si="33"/>
        <v>0.631392752538249</v>
      </c>
      <c r="AI151" s="4">
        <f t="shared" si="34"/>
        <v>19.3454368047835</v>
      </c>
      <c r="AJ151" s="4">
        <f t="shared" si="35"/>
        <v>22.245637286283319</v>
      </c>
      <c r="AK151" s="4">
        <f t="shared" si="36"/>
        <v>2.9002004814998195</v>
      </c>
      <c r="AL151" s="7">
        <f t="shared" si="37"/>
        <v>4.6560097144193202</v>
      </c>
      <c r="AM151" s="7">
        <f t="shared" si="38"/>
        <v>4.048998036495715</v>
      </c>
      <c r="AN151" s="7">
        <f t="shared" si="39"/>
        <v>1.0296330857348177</v>
      </c>
      <c r="AO151" s="7">
        <f t="shared" si="40"/>
        <v>1.8576152148665119</v>
      </c>
      <c r="AP151" s="7">
        <f t="shared" si="41"/>
        <v>1.9126620857909531</v>
      </c>
      <c r="AQ151" s="7" t="str">
        <f t="shared" si="42"/>
        <v/>
      </c>
      <c r="AR151" s="7">
        <f t="shared" si="43"/>
        <v>0.85077083421056188</v>
      </c>
      <c r="AS151" s="7">
        <f t="shared" si="44"/>
        <v>1.97643294209576</v>
      </c>
    </row>
    <row r="152" spans="1:45" ht="14.4" customHeight="1">
      <c r="A152" s="2" t="s">
        <v>351</v>
      </c>
      <c r="B152" s="2" t="s">
        <v>352</v>
      </c>
      <c r="C152" s="2" t="s">
        <v>57</v>
      </c>
      <c r="D152" s="2" t="s">
        <v>48</v>
      </c>
      <c r="E152" s="3">
        <v>160.09397657076471</v>
      </c>
      <c r="F152" s="5">
        <v>-2.4367786815132519E-2</v>
      </c>
      <c r="G152" s="3">
        <v>102.86727071911302</v>
      </c>
      <c r="H152" s="3">
        <v>57.226705851651687</v>
      </c>
      <c r="I152" s="5">
        <v>-1.6857482729310869E-2</v>
      </c>
      <c r="J152" s="3">
        <v>46.922444392413098</v>
      </c>
      <c r="K152" s="3">
        <v>2.7532344732005081</v>
      </c>
      <c r="L152" s="5">
        <v>2.9872940219309183E-2</v>
      </c>
      <c r="M152" s="3">
        <v>1.3223300395832851</v>
      </c>
      <c r="N152" s="3">
        <v>1.430904433617223</v>
      </c>
      <c r="O152" s="3">
        <v>59.2042700107868</v>
      </c>
      <c r="P152" s="3">
        <v>7.2397832091758456</v>
      </c>
      <c r="Q152" s="3">
        <v>6.9981308300747429</v>
      </c>
      <c r="R152" s="3">
        <v>38.948586269700641</v>
      </c>
      <c r="S152" s="3">
        <v>7.5427281993474926</v>
      </c>
      <c r="T152" s="3">
        <v>83.673645270722986</v>
      </c>
      <c r="U152" s="3">
        <v>79.939656870771131</v>
      </c>
      <c r="V152" s="3">
        <v>608.89275482740493</v>
      </c>
      <c r="W152" s="3">
        <v>39.623005535015594</v>
      </c>
      <c r="X152" s="3">
        <v>7.5438324189926842</v>
      </c>
      <c r="Y152" s="3">
        <v>0.74023916880568918</v>
      </c>
      <c r="Z152" s="3">
        <v>20.127702979407314</v>
      </c>
      <c r="AA152" s="5">
        <v>0.17287034632283813</v>
      </c>
      <c r="AB152" s="3">
        <v>3.3282137916202088</v>
      </c>
      <c r="AC152" s="3">
        <v>9.4203361372782002</v>
      </c>
      <c r="AD152" s="5">
        <v>2.7285191800546615E-2</v>
      </c>
      <c r="AE152" s="6">
        <f t="shared" si="30"/>
        <v>0.35745695795342025</v>
      </c>
      <c r="AF152" s="6">
        <f t="shared" si="31"/>
        <v>0.29309312815821303</v>
      </c>
      <c r="AG152" s="6">
        <f t="shared" si="32"/>
        <v>1.7197614377349943E-2</v>
      </c>
      <c r="AH152" s="6">
        <f t="shared" si="33"/>
        <v>0.48028239238416098</v>
      </c>
      <c r="AI152" s="4">
        <f t="shared" si="34"/>
        <v>44.169209919212591</v>
      </c>
      <c r="AJ152" s="4">
        <f t="shared" si="35"/>
        <v>43.644025931952925</v>
      </c>
      <c r="AK152" s="4">
        <f t="shared" si="36"/>
        <v>-0.5251839872596662</v>
      </c>
      <c r="AL152" s="7">
        <f t="shared" si="37"/>
        <v>5.7862387160826616</v>
      </c>
      <c r="AM152" s="7">
        <f t="shared" si="38"/>
        <v>5.8558665713333786</v>
      </c>
      <c r="AN152" s="7">
        <f t="shared" si="39"/>
        <v>0.95537437877995313</v>
      </c>
      <c r="AO152" s="7">
        <f t="shared" si="40"/>
        <v>1.4621433127328607</v>
      </c>
      <c r="AP152" s="7">
        <f t="shared" si="41"/>
        <v>1.3968942590894196</v>
      </c>
      <c r="AQ152" s="7">
        <f t="shared" si="42"/>
        <v>0.46802837596104047</v>
      </c>
      <c r="AR152" s="7">
        <f t="shared" si="43"/>
        <v>0.81993963647059753</v>
      </c>
      <c r="AS152" s="7">
        <f t="shared" si="44"/>
        <v>3.8033458089428009</v>
      </c>
    </row>
    <row r="153" spans="1:45" ht="14.4" customHeight="1">
      <c r="A153" s="2" t="s">
        <v>353</v>
      </c>
      <c r="B153" s="2" t="s">
        <v>354</v>
      </c>
      <c r="C153" s="2" t="s">
        <v>54</v>
      </c>
      <c r="D153" s="2" t="s">
        <v>48</v>
      </c>
      <c r="E153" s="3">
        <v>227.77732685967695</v>
      </c>
      <c r="F153" s="5">
        <v>2.6247487734928396E-2</v>
      </c>
      <c r="G153" s="3">
        <v>178.89796054124849</v>
      </c>
      <c r="H153" s="3">
        <v>48.879366318428438</v>
      </c>
      <c r="I153" s="5">
        <v>3.5398940768389953E-3</v>
      </c>
      <c r="J153" s="3">
        <v>33.83042025159024</v>
      </c>
      <c r="K153" s="3">
        <v>56.291011004698362</v>
      </c>
      <c r="L153" s="5">
        <v>7.3831299927326649E-2</v>
      </c>
      <c r="M153" s="3">
        <v>35.343880200800442</v>
      </c>
      <c r="N153" s="3">
        <v>20.94713080389792</v>
      </c>
      <c r="O153" s="3">
        <v>51.748541421868282</v>
      </c>
      <c r="P153" s="3">
        <v>8.9622334902622125</v>
      </c>
      <c r="Q153" s="3">
        <v>9.1877559918409872</v>
      </c>
      <c r="R153" s="3">
        <v>19.947498727654803</v>
      </c>
      <c r="S153" s="3">
        <v>5.0972608590336446</v>
      </c>
      <c r="T153" s="3">
        <v>94.345018565153012</v>
      </c>
      <c r="U153" s="3">
        <v>90.264562678857104</v>
      </c>
      <c r="V153" s="3">
        <v>606.21912087609769</v>
      </c>
      <c r="W153" s="3">
        <v>44.406807903071865</v>
      </c>
      <c r="X153" s="3">
        <v>30.977601122798244</v>
      </c>
      <c r="Y153" s="3">
        <v>14.80166809828123</v>
      </c>
      <c r="Z153" s="3">
        <v>0</v>
      </c>
      <c r="AA153" s="5">
        <v>0</v>
      </c>
      <c r="AB153" s="3">
        <v>0</v>
      </c>
      <c r="AC153" s="3">
        <v>0</v>
      </c>
      <c r="AD153" s="5">
        <v>0</v>
      </c>
      <c r="AE153" s="6">
        <f t="shared" si="30"/>
        <v>0.21459276475107969</v>
      </c>
      <c r="AF153" s="6">
        <f t="shared" si="31"/>
        <v>0.1485240902507895</v>
      </c>
      <c r="AG153" s="6">
        <f t="shared" si="32"/>
        <v>0.24713175705752594</v>
      </c>
      <c r="AH153" s="6">
        <f t="shared" si="33"/>
        <v>0.62787787197231981</v>
      </c>
      <c r="AI153" s="4">
        <f t="shared" si="34"/>
        <v>-22.460590753108121</v>
      </c>
      <c r="AJ153" s="4">
        <f t="shared" si="35"/>
        <v>-1.7453282610353611</v>
      </c>
      <c r="AK153" s="4">
        <f t="shared" si="36"/>
        <v>20.71526249207276</v>
      </c>
      <c r="AL153" s="7">
        <f t="shared" si="37"/>
        <v>-0.34240512881387947</v>
      </c>
      <c r="AM153" s="7">
        <f t="shared" si="38"/>
        <v>-4.4064040225255949</v>
      </c>
      <c r="AN153" s="7">
        <f t="shared" si="39"/>
        <v>0.95674964138696927</v>
      </c>
      <c r="AO153" s="7">
        <f t="shared" si="40"/>
        <v>1.930160427009938</v>
      </c>
      <c r="AP153" s="7">
        <f t="shared" si="41"/>
        <v>1.8466802963610776</v>
      </c>
      <c r="AQ153" s="7" t="str">
        <f t="shared" si="42"/>
        <v/>
      </c>
      <c r="AR153" s="7">
        <f t="shared" si="43"/>
        <v>0.69212067994497584</v>
      </c>
      <c r="AS153" s="7">
        <f t="shared" si="44"/>
        <v>2.6614550676923221</v>
      </c>
    </row>
    <row r="154" spans="1:45" ht="14.4" customHeight="1">
      <c r="A154" s="2" t="s">
        <v>355</v>
      </c>
      <c r="B154" s="2" t="s">
        <v>356</v>
      </c>
      <c r="C154" s="2" t="s">
        <v>57</v>
      </c>
      <c r="D154" s="2" t="s">
        <v>48</v>
      </c>
      <c r="E154" s="3">
        <v>120.30688965400381</v>
      </c>
      <c r="F154" s="5">
        <v>-5.0926921167239979E-2</v>
      </c>
      <c r="G154" s="3">
        <v>72.814666391972494</v>
      </c>
      <c r="H154" s="3">
        <v>47.492223262031317</v>
      </c>
      <c r="I154" s="5">
        <v>-1.761653085162751E-2</v>
      </c>
      <c r="J154" s="3">
        <v>28.683441477600979</v>
      </c>
      <c r="K154" s="3">
        <v>3.8322205859394129</v>
      </c>
      <c r="L154" s="5">
        <v>2.7238685598267968E-2</v>
      </c>
      <c r="M154" s="3">
        <v>1.6594012348205909</v>
      </c>
      <c r="N154" s="3">
        <v>2.1728193511188221</v>
      </c>
      <c r="O154" s="3">
        <v>47.545143614053103</v>
      </c>
      <c r="P154" s="3">
        <v>20.803409054935358</v>
      </c>
      <c r="Q154" s="3">
        <v>6.0736163914814059</v>
      </c>
      <c r="R154" s="3">
        <v>16.800358531645692</v>
      </c>
      <c r="S154" s="3">
        <v>3.2672001789176721</v>
      </c>
      <c r="T154" s="3">
        <v>211.48943608617111</v>
      </c>
      <c r="U154" s="3">
        <v>204.12336230881394</v>
      </c>
      <c r="V154" s="3">
        <v>501.06635906513799</v>
      </c>
      <c r="W154" s="3">
        <v>60.892836948613088</v>
      </c>
      <c r="X154" s="3">
        <v>8.0187980503128884</v>
      </c>
      <c r="Y154" s="3">
        <v>0.33483987054561909</v>
      </c>
      <c r="Z154" s="3">
        <v>23.619144619285528</v>
      </c>
      <c r="AA154" s="5">
        <v>0.1283951395978172</v>
      </c>
      <c r="AB154" s="3">
        <v>2.8384112101321675</v>
      </c>
      <c r="AC154" s="3">
        <v>8.312951379363561</v>
      </c>
      <c r="AD154" s="5">
        <v>-3.4394030266254316E-2</v>
      </c>
      <c r="AE154" s="6">
        <f t="shared" si="30"/>
        <v>0.39475896516497444</v>
      </c>
      <c r="AF154" s="6">
        <f t="shared" si="31"/>
        <v>0.23841894308873768</v>
      </c>
      <c r="AG154" s="6">
        <f t="shared" si="32"/>
        <v>3.185370843648834E-2</v>
      </c>
      <c r="AH154" s="6">
        <f t="shared" si="33"/>
        <v>0.43301297449030141</v>
      </c>
      <c r="AI154" s="4">
        <f t="shared" si="34"/>
        <v>24.851220891661566</v>
      </c>
      <c r="AJ154" s="4">
        <f t="shared" si="35"/>
        <v>19.008716932815748</v>
      </c>
      <c r="AK154" s="4">
        <f t="shared" si="36"/>
        <v>-5.8425039588458176</v>
      </c>
      <c r="AL154" s="7">
        <f t="shared" si="37"/>
        <v>5.818044775913541</v>
      </c>
      <c r="AM154" s="7">
        <f t="shared" si="38"/>
        <v>7.6062743421782155</v>
      </c>
      <c r="AN154" s="7">
        <f t="shared" si="39"/>
        <v>0.96517048835311148</v>
      </c>
      <c r="AO154" s="7">
        <f t="shared" si="40"/>
        <v>4.4531382521157079</v>
      </c>
      <c r="AP154" s="7">
        <f t="shared" si="41"/>
        <v>4.2980376214984393</v>
      </c>
      <c r="AQ154" s="7">
        <f t="shared" si="42"/>
        <v>0.3519581895686375</v>
      </c>
      <c r="AR154" s="7">
        <f t="shared" si="43"/>
        <v>0.6039608067902893</v>
      </c>
      <c r="AS154" s="7">
        <f t="shared" si="44"/>
        <v>4.1649016154118694</v>
      </c>
    </row>
    <row r="155" spans="1:45" ht="14.4" customHeight="1">
      <c r="A155" s="2" t="s">
        <v>357</v>
      </c>
      <c r="B155" s="2" t="s">
        <v>358</v>
      </c>
      <c r="C155" s="2" t="s">
        <v>51</v>
      </c>
      <c r="D155" s="2" t="s">
        <v>48</v>
      </c>
      <c r="E155" s="3">
        <v>130.8769995014575</v>
      </c>
      <c r="F155" s="5">
        <v>0.12788060478461949</v>
      </c>
      <c r="G155" s="3">
        <v>87.536524883400844</v>
      </c>
      <c r="H155" s="3">
        <v>43.34047461805666</v>
      </c>
      <c r="I155" s="5">
        <v>-8.9318595077296781E-3</v>
      </c>
      <c r="J155" s="3">
        <v>31.350955778305046</v>
      </c>
      <c r="K155" s="3">
        <v>5.3528402710628189</v>
      </c>
      <c r="L155" s="5">
        <v>-5.2687998894268992E-2</v>
      </c>
      <c r="M155" s="3">
        <v>3.0920838368215429</v>
      </c>
      <c r="N155" s="3">
        <v>2.260756434241276</v>
      </c>
      <c r="O155" s="3">
        <v>43.406867542530705</v>
      </c>
      <c r="P155" s="3">
        <v>12.755713255697531</v>
      </c>
      <c r="Q155" s="3">
        <v>4.7103939722608201</v>
      </c>
      <c r="R155" s="3">
        <v>24.181256135785237</v>
      </c>
      <c r="S155" s="3">
        <v>4.2046533906861914</v>
      </c>
      <c r="T155" s="3">
        <v>140.81442130077042</v>
      </c>
      <c r="U155" s="3">
        <v>134.32764798652133</v>
      </c>
      <c r="V155" s="3">
        <v>154.47679518449951</v>
      </c>
      <c r="W155" s="3">
        <v>4.1533359101084191</v>
      </c>
      <c r="X155" s="3">
        <v>27.402117051678868</v>
      </c>
      <c r="Y155" s="3">
        <v>2.0236636547777027</v>
      </c>
      <c r="Z155" s="3">
        <v>0</v>
      </c>
      <c r="AA155" s="5">
        <v>0</v>
      </c>
      <c r="AB155" s="3">
        <v>0</v>
      </c>
      <c r="AC155" s="3">
        <v>0</v>
      </c>
      <c r="AD155" s="5">
        <v>0</v>
      </c>
      <c r="AE155" s="6">
        <f t="shared" si="30"/>
        <v>0.33115425004508908</v>
      </c>
      <c r="AF155" s="6">
        <f t="shared" si="31"/>
        <v>0.23954519050504292</v>
      </c>
      <c r="AG155" s="6">
        <f t="shared" si="32"/>
        <v>4.0899778352598976E-2</v>
      </c>
      <c r="AH155" s="6">
        <f t="shared" si="33"/>
        <v>0.57765292447398253</v>
      </c>
      <c r="AI155" s="4">
        <f t="shared" si="34"/>
        <v>25.998115507242225</v>
      </c>
      <c r="AJ155" s="4">
        <f t="shared" si="35"/>
        <v>22.848676477750811</v>
      </c>
      <c r="AK155" s="4">
        <f t="shared" si="36"/>
        <v>-3.1494390294914147</v>
      </c>
      <c r="AL155" s="7">
        <f t="shared" si="37"/>
        <v>5.4341403094874252</v>
      </c>
      <c r="AM155" s="7">
        <f t="shared" si="38"/>
        <v>6.1831768499232664</v>
      </c>
      <c r="AN155" s="7">
        <f t="shared" si="39"/>
        <v>0.95393388507847665</v>
      </c>
      <c r="AO155" s="7">
        <f t="shared" si="40"/>
        <v>3.2490281322877768</v>
      </c>
      <c r="AP155" s="7">
        <f t="shared" si="41"/>
        <v>3.0993580289625458</v>
      </c>
      <c r="AQ155" s="7" t="str">
        <f t="shared" si="42"/>
        <v/>
      </c>
      <c r="AR155" s="7">
        <f t="shared" si="43"/>
        <v>0.72336438524472224</v>
      </c>
      <c r="AS155" s="7">
        <f t="shared" si="44"/>
        <v>1.1803204212576648</v>
      </c>
    </row>
    <row r="156" spans="1:45" ht="14.4" customHeight="1">
      <c r="A156" s="2" t="s">
        <v>359</v>
      </c>
      <c r="B156" s="2" t="s">
        <v>360</v>
      </c>
      <c r="C156" s="2" t="s">
        <v>47</v>
      </c>
      <c r="D156" s="2" t="s">
        <v>48</v>
      </c>
      <c r="E156" s="3">
        <v>128.72036844630932</v>
      </c>
      <c r="F156" s="5">
        <v>-3.2136992201372797E-2</v>
      </c>
      <c r="G156" s="3">
        <v>120.09551317685811</v>
      </c>
      <c r="H156" s="3">
        <v>8.6248552694512242</v>
      </c>
      <c r="I156" s="5">
        <v>-3.2401949895717846E-2</v>
      </c>
      <c r="J156" s="3">
        <v>2.0237743429569881</v>
      </c>
      <c r="K156" s="3">
        <v>9.3620892897300294</v>
      </c>
      <c r="L156" s="5">
        <v>8.5753710498538513E-2</v>
      </c>
      <c r="M156" s="3">
        <v>6.0058150577731162</v>
      </c>
      <c r="N156" s="3">
        <v>3.3562742319569132</v>
      </c>
      <c r="O156" s="3">
        <v>10.051714432271481</v>
      </c>
      <c r="P156" s="3">
        <v>2.7910125562462773</v>
      </c>
      <c r="Q156" s="3">
        <v>0.85667730701473932</v>
      </c>
      <c r="R156" s="3">
        <v>2.8118109075418114</v>
      </c>
      <c r="S156" s="3">
        <v>0.47049654258486617</v>
      </c>
      <c r="T156" s="3">
        <v>28.241410971295611</v>
      </c>
      <c r="U156" s="3">
        <v>29.833901919677547</v>
      </c>
      <c r="V156" s="3">
        <v>169.72242987957611</v>
      </c>
      <c r="W156" s="3">
        <v>21.147018491410723</v>
      </c>
      <c r="X156" s="3">
        <v>5.4452737933983411</v>
      </c>
      <c r="Y156" s="3">
        <v>28.299119036249355</v>
      </c>
      <c r="Z156" s="3">
        <v>0</v>
      </c>
      <c r="AA156" s="5">
        <v>0</v>
      </c>
      <c r="AB156" s="3">
        <v>0</v>
      </c>
      <c r="AC156" s="3">
        <v>0</v>
      </c>
      <c r="AD156" s="5">
        <v>0</v>
      </c>
      <c r="AE156" s="6">
        <f t="shared" si="30"/>
        <v>6.7004588112632268E-2</v>
      </c>
      <c r="AF156" s="6">
        <f t="shared" si="31"/>
        <v>1.5722254118633344E-2</v>
      </c>
      <c r="AG156" s="6">
        <f t="shared" si="32"/>
        <v>7.2731995741878719E-2</v>
      </c>
      <c r="AH156" s="6">
        <f t="shared" si="33"/>
        <v>0.64150371481303226</v>
      </c>
      <c r="AI156" s="4">
        <f t="shared" si="34"/>
        <v>-7.3383149467730409</v>
      </c>
      <c r="AJ156" s="4">
        <f t="shared" si="35"/>
        <v>0.39820951123734805</v>
      </c>
      <c r="AK156" s="4">
        <f t="shared" si="36"/>
        <v>7.7365244580103889</v>
      </c>
      <c r="AL156" s="7">
        <f t="shared" si="37"/>
        <v>0.84636012211613798</v>
      </c>
      <c r="AM156" s="7">
        <f t="shared" si="38"/>
        <v>-15.596958282534853</v>
      </c>
      <c r="AN156" s="7">
        <f t="shared" si="39"/>
        <v>1.0563885051635888</v>
      </c>
      <c r="AO156" s="7">
        <f t="shared" si="40"/>
        <v>3.2744214353747103</v>
      </c>
      <c r="AP156" s="7">
        <f t="shared" si="41"/>
        <v>3.4590611653911032</v>
      </c>
      <c r="AQ156" s="7" t="str">
        <f t="shared" si="42"/>
        <v/>
      </c>
      <c r="AR156" s="7">
        <f t="shared" si="43"/>
        <v>0.23464444094790651</v>
      </c>
      <c r="AS156" s="7">
        <f t="shared" si="44"/>
        <v>1.3185359234763938</v>
      </c>
    </row>
    <row r="157" spans="1:45" ht="14.4" customHeight="1">
      <c r="A157" s="2" t="s">
        <v>361</v>
      </c>
      <c r="B157" s="2" t="s">
        <v>362</v>
      </c>
      <c r="C157" s="2" t="s">
        <v>57</v>
      </c>
      <c r="D157" s="2" t="s">
        <v>48</v>
      </c>
      <c r="E157" s="3">
        <v>154.5184100162698</v>
      </c>
      <c r="F157" s="5">
        <v>-2.1357646753279377E-2</v>
      </c>
      <c r="G157" s="3">
        <v>92.282688620945464</v>
      </c>
      <c r="H157" s="3">
        <v>62.23572139532434</v>
      </c>
      <c r="I157" s="5">
        <v>1.6611188322054438E-2</v>
      </c>
      <c r="J157" s="3">
        <v>49.283670078607074</v>
      </c>
      <c r="K157" s="3">
        <v>5.4678417862596724</v>
      </c>
      <c r="L157" s="5">
        <v>5.108699577877085E-2</v>
      </c>
      <c r="M157" s="3">
        <v>2.6233194070376555</v>
      </c>
      <c r="N157" s="3">
        <v>2.8445223792220169</v>
      </c>
      <c r="O157" s="3">
        <v>63.153090533826571</v>
      </c>
      <c r="P157" s="3">
        <v>5.76688694658566</v>
      </c>
      <c r="Q157" s="3">
        <v>11.422019813591191</v>
      </c>
      <c r="R157" s="3">
        <v>41.820474230035146</v>
      </c>
      <c r="S157" s="3">
        <v>3.5316158522413645</v>
      </c>
      <c r="T157" s="3">
        <v>111.49946799894255</v>
      </c>
      <c r="U157" s="3">
        <v>109.92654362082598</v>
      </c>
      <c r="V157" s="3">
        <v>673.81247438107357</v>
      </c>
      <c r="W157" s="3">
        <v>41.271870944249578</v>
      </c>
      <c r="X157" s="3">
        <v>9.3341716361607983</v>
      </c>
      <c r="Y157" s="3">
        <v>1.3687118463182415</v>
      </c>
      <c r="Z157" s="3">
        <v>11.650213790441226</v>
      </c>
      <c r="AA157" s="5">
        <v>3.4215813542633096E-2</v>
      </c>
      <c r="AB157" s="3">
        <v>1.4913313016593437</v>
      </c>
      <c r="AC157" s="3">
        <v>4.1179735077644546</v>
      </c>
      <c r="AD157" s="5">
        <v>-3.9885581235810097E-4</v>
      </c>
      <c r="AE157" s="6">
        <f t="shared" si="30"/>
        <v>0.40277220940062297</v>
      </c>
      <c r="AF157" s="6">
        <f t="shared" si="31"/>
        <v>0.31895015016927641</v>
      </c>
      <c r="AG157" s="6">
        <f t="shared" si="32"/>
        <v>3.5386345133139437E-2</v>
      </c>
      <c r="AH157" s="6">
        <f t="shared" si="33"/>
        <v>0.47977236898658721</v>
      </c>
      <c r="AI157" s="4">
        <f t="shared" si="34"/>
        <v>43.815828292347405</v>
      </c>
      <c r="AJ157" s="4">
        <f t="shared" si="35"/>
        <v>43.340864366612067</v>
      </c>
      <c r="AK157" s="4">
        <f t="shared" si="36"/>
        <v>-0.47496392573533797</v>
      </c>
      <c r="AL157" s="7">
        <f t="shared" si="37"/>
        <v>12.272247656580623</v>
      </c>
      <c r="AM157" s="7">
        <f t="shared" si="38"/>
        <v>12.406736781561161</v>
      </c>
      <c r="AN157" s="7">
        <f t="shared" si="39"/>
        <v>0.98589298759585575</v>
      </c>
      <c r="AO157" s="7">
        <f t="shared" si="40"/>
        <v>1.7915670534401376</v>
      </c>
      <c r="AP157" s="7">
        <f t="shared" si="41"/>
        <v>1.7662933947944013</v>
      </c>
      <c r="AQ157" s="7">
        <f t="shared" si="42"/>
        <v>0.35346763431441675</v>
      </c>
      <c r="AR157" s="7">
        <f t="shared" si="43"/>
        <v>0.79188718269295533</v>
      </c>
      <c r="AS157" s="7">
        <f t="shared" si="44"/>
        <v>4.3607261704940239</v>
      </c>
    </row>
    <row r="158" spans="1:45" ht="14.4" customHeight="1">
      <c r="A158" s="2" t="s">
        <v>363</v>
      </c>
      <c r="B158" s="2" t="s">
        <v>364</v>
      </c>
      <c r="C158" s="2" t="s">
        <v>57</v>
      </c>
      <c r="D158" s="2" t="s">
        <v>48</v>
      </c>
      <c r="E158" s="3">
        <v>293.78325566161112</v>
      </c>
      <c r="F158" s="5">
        <v>-0.1062682803116366</v>
      </c>
      <c r="G158" s="3">
        <v>212.70620985713367</v>
      </c>
      <c r="H158" s="3">
        <v>81.077045804477436</v>
      </c>
      <c r="I158" s="5">
        <v>-2.5676090648276029E-2</v>
      </c>
      <c r="J158" s="3">
        <v>41.018466007569629</v>
      </c>
      <c r="K158" s="3">
        <v>8.1153358222676779</v>
      </c>
      <c r="L158" s="5">
        <v>-7.0819006400642717E-2</v>
      </c>
      <c r="M158" s="3">
        <v>3.8516301220291633</v>
      </c>
      <c r="N158" s="3">
        <v>4.2637057002385141</v>
      </c>
      <c r="O158" s="3">
        <v>85.518626909883707</v>
      </c>
      <c r="P158" s="3">
        <v>11.070649582775618</v>
      </c>
      <c r="Q158" s="3">
        <v>14.962279757278353</v>
      </c>
      <c r="R158" s="3">
        <v>46.85173920903167</v>
      </c>
      <c r="S158" s="3">
        <v>12.476890027194631</v>
      </c>
      <c r="T158" s="3">
        <v>146.41806139028276</v>
      </c>
      <c r="U158" s="3">
        <v>146.37484336724069</v>
      </c>
      <c r="V158" s="3">
        <v>1843.774256907529</v>
      </c>
      <c r="W158" s="3">
        <v>103.02442692690552</v>
      </c>
      <c r="X158" s="3">
        <v>10.855295117473656</v>
      </c>
      <c r="Y158" s="3">
        <v>2.7983420006274344</v>
      </c>
      <c r="Z158" s="3">
        <v>123.20860087843296</v>
      </c>
      <c r="AA158" s="5">
        <v>0.18207330107685757</v>
      </c>
      <c r="AB158" s="3">
        <v>4.5096732010848646</v>
      </c>
      <c r="AC158" s="3">
        <v>42.011244972393733</v>
      </c>
      <c r="AD158" s="5">
        <v>-8.9450623238082727E-2</v>
      </c>
      <c r="AE158" s="6">
        <f t="shared" si="30"/>
        <v>0.27597572101884715</v>
      </c>
      <c r="AF158" s="6">
        <f t="shared" si="31"/>
        <v>0.13962152443029632</v>
      </c>
      <c r="AG158" s="6">
        <f t="shared" si="32"/>
        <v>2.7623547856706916E-2</v>
      </c>
      <c r="AH158" s="6">
        <f t="shared" si="33"/>
        <v>0.47461130461917195</v>
      </c>
      <c r="AI158" s="4">
        <f t="shared" si="34"/>
        <v>32.903130185301947</v>
      </c>
      <c r="AJ158" s="4">
        <f t="shared" si="35"/>
        <v>55.634067447800575</v>
      </c>
      <c r="AK158" s="4">
        <f t="shared" si="36"/>
        <v>22.730937262498628</v>
      </c>
      <c r="AL158" s="7">
        <f t="shared" si="37"/>
        <v>4.4589691282475483</v>
      </c>
      <c r="AM158" s="7">
        <f t="shared" si="38"/>
        <v>2.6371259275016676</v>
      </c>
      <c r="AN158" s="7">
        <f t="shared" si="39"/>
        <v>0.99970483133957855</v>
      </c>
      <c r="AO158" s="7">
        <f t="shared" si="40"/>
        <v>1.8059126345498506</v>
      </c>
      <c r="AP158" s="7">
        <f t="shared" si="41"/>
        <v>1.8053795857366723</v>
      </c>
      <c r="AQ158" s="7">
        <f t="shared" si="42"/>
        <v>0.34097656066921206</v>
      </c>
      <c r="AR158" s="7">
        <f t="shared" si="43"/>
        <v>0.50591959290781663</v>
      </c>
      <c r="AS158" s="7">
        <f t="shared" si="44"/>
        <v>6.2759678142829447</v>
      </c>
    </row>
    <row r="159" spans="1:45" ht="14.4" customHeight="1">
      <c r="A159" s="2" t="s">
        <v>365</v>
      </c>
      <c r="B159" s="2" t="s">
        <v>366</v>
      </c>
      <c r="C159" s="2" t="s">
        <v>47</v>
      </c>
      <c r="D159" s="2" t="s">
        <v>48</v>
      </c>
      <c r="E159" s="3">
        <v>175.08912459157042</v>
      </c>
      <c r="F159" s="5">
        <v>1.4514361691723425E-2</v>
      </c>
      <c r="G159" s="3">
        <v>134.36990887441615</v>
      </c>
      <c r="H159" s="3">
        <v>40.719215717154277</v>
      </c>
      <c r="I159" s="5">
        <v>-2.9064742795356979E-2</v>
      </c>
      <c r="J159" s="3">
        <v>28.430373959082953</v>
      </c>
      <c r="K159" s="3">
        <v>5.3634441250399352</v>
      </c>
      <c r="L159" s="5">
        <v>0.11765224456765142</v>
      </c>
      <c r="M159" s="3">
        <v>2.4670079512737431</v>
      </c>
      <c r="N159" s="3">
        <v>2.8964361737661921</v>
      </c>
      <c r="O159" s="3">
        <v>43.577056968684509</v>
      </c>
      <c r="P159" s="3">
        <v>4.9680226490352748</v>
      </c>
      <c r="Q159" s="3">
        <v>5.9037538666838918</v>
      </c>
      <c r="R159" s="3">
        <v>28.622686540928733</v>
      </c>
      <c r="S159" s="3">
        <v>2.3108948846009896</v>
      </c>
      <c r="T159" s="3">
        <v>52.377234071664176</v>
      </c>
      <c r="U159" s="3">
        <v>52.162654013761504</v>
      </c>
      <c r="V159" s="3">
        <v>207.09270932187289</v>
      </c>
      <c r="W159" s="3">
        <v>20.30335058985127</v>
      </c>
      <c r="X159" s="3">
        <v>8.4042704939739146</v>
      </c>
      <c r="Y159" s="3">
        <v>33.079861317951547</v>
      </c>
      <c r="Z159" s="3">
        <v>0</v>
      </c>
      <c r="AA159" s="5">
        <v>0</v>
      </c>
      <c r="AB159" s="3">
        <v>0</v>
      </c>
      <c r="AC159" s="3">
        <v>0</v>
      </c>
      <c r="AD159" s="5">
        <v>0</v>
      </c>
      <c r="AE159" s="6">
        <f t="shared" si="30"/>
        <v>0.23256279230443239</v>
      </c>
      <c r="AF159" s="6">
        <f t="shared" si="31"/>
        <v>0.16237658407055466</v>
      </c>
      <c r="AG159" s="6">
        <f t="shared" si="32"/>
        <v>3.063265144280786E-2</v>
      </c>
      <c r="AH159" s="6">
        <f t="shared" si="33"/>
        <v>0.45996712070816514</v>
      </c>
      <c r="AI159" s="4">
        <f t="shared" si="34"/>
        <v>23.066929834043016</v>
      </c>
      <c r="AJ159" s="4">
        <f t="shared" si="35"/>
        <v>30.238272501691597</v>
      </c>
      <c r="AK159" s="4">
        <f t="shared" si="36"/>
        <v>7.171342667648581</v>
      </c>
      <c r="AL159" s="7">
        <f t="shared" si="37"/>
        <v>13.085092144687787</v>
      </c>
      <c r="AM159" s="7">
        <f t="shared" si="38"/>
        <v>9.9818169955514282</v>
      </c>
      <c r="AN159" s="7">
        <f t="shared" si="39"/>
        <v>0.9959031808054416</v>
      </c>
      <c r="AO159" s="7">
        <f t="shared" si="40"/>
        <v>1.2863026251657048</v>
      </c>
      <c r="AP159" s="7">
        <f t="shared" si="41"/>
        <v>1.2810328758809151</v>
      </c>
      <c r="AQ159" s="7" t="str">
        <f t="shared" si="42"/>
        <v/>
      </c>
      <c r="AR159" s="7">
        <f t="shared" si="43"/>
        <v>0.69820534257259148</v>
      </c>
      <c r="AS159" s="7">
        <f t="shared" si="44"/>
        <v>1.1827845379029513</v>
      </c>
    </row>
    <row r="160" spans="1:45" ht="14.4" customHeight="1">
      <c r="A160" s="2" t="s">
        <v>367</v>
      </c>
      <c r="B160" s="2" t="s">
        <v>368</v>
      </c>
      <c r="C160" s="2" t="s">
        <v>54</v>
      </c>
      <c r="D160" s="2" t="s">
        <v>48</v>
      </c>
      <c r="E160" s="3">
        <v>476.11916342066974</v>
      </c>
      <c r="F160" s="5">
        <v>-8.3964248736270189E-2</v>
      </c>
      <c r="G160" s="3">
        <v>406.73987057487028</v>
      </c>
      <c r="H160" s="3">
        <v>69.379292845799469</v>
      </c>
      <c r="I160" s="5">
        <v>-3.2360438522048146E-2</v>
      </c>
      <c r="J160" s="3">
        <v>19.662901328615852</v>
      </c>
      <c r="K160" s="3">
        <v>115.44418971429884</v>
      </c>
      <c r="L160" s="5">
        <v>7.0885471340246684E-2</v>
      </c>
      <c r="M160" s="3">
        <v>75.466034845681335</v>
      </c>
      <c r="N160" s="3">
        <v>39.978154868617509</v>
      </c>
      <c r="O160" s="3">
        <v>74.584259743926623</v>
      </c>
      <c r="P160" s="3">
        <v>13.818587591981821</v>
      </c>
      <c r="Q160" s="3">
        <v>11.207773860214786</v>
      </c>
      <c r="R160" s="3">
        <v>20.27074615616937</v>
      </c>
      <c r="S160" s="3">
        <v>6.5608894516478369</v>
      </c>
      <c r="T160" s="3">
        <v>154.9905242590354</v>
      </c>
      <c r="U160" s="3">
        <v>153.53264305049453</v>
      </c>
      <c r="V160" s="3">
        <v>1027.8974091198832</v>
      </c>
      <c r="W160" s="3">
        <v>35.149972068168417</v>
      </c>
      <c r="X160" s="3">
        <v>89.413893495691127</v>
      </c>
      <c r="Y160" s="3">
        <v>45.862049176617369</v>
      </c>
      <c r="Z160" s="3">
        <v>0</v>
      </c>
      <c r="AA160" s="5">
        <v>0</v>
      </c>
      <c r="AB160" s="3">
        <v>0</v>
      </c>
      <c r="AC160" s="3">
        <v>0</v>
      </c>
      <c r="AD160" s="5">
        <v>0</v>
      </c>
      <c r="AE160" s="6">
        <f t="shared" si="30"/>
        <v>0.1457183372904908</v>
      </c>
      <c r="AF160" s="6">
        <f t="shared" si="31"/>
        <v>4.1298277488660787E-2</v>
      </c>
      <c r="AG160" s="6">
        <f t="shared" si="32"/>
        <v>0.24246910980203379</v>
      </c>
      <c r="AH160" s="6">
        <f t="shared" si="33"/>
        <v>0.65370145550369052</v>
      </c>
      <c r="AI160" s="4">
        <f t="shared" si="34"/>
        <v>-95.781288385682984</v>
      </c>
      <c r="AJ160" s="4">
        <f t="shared" si="35"/>
        <v>-25.908136553951323</v>
      </c>
      <c r="AK160" s="4">
        <f t="shared" si="36"/>
        <v>69.873151831731661</v>
      </c>
      <c r="AL160" s="7">
        <f t="shared" si="37"/>
        <v>-3.9488756432931851</v>
      </c>
      <c r="AM160" s="7">
        <f t="shared" si="38"/>
        <v>-14.598826743167651</v>
      </c>
      <c r="AN160" s="7">
        <f t="shared" si="39"/>
        <v>0.99059373974305476</v>
      </c>
      <c r="AO160" s="7">
        <f t="shared" si="40"/>
        <v>2.2339594121190185</v>
      </c>
      <c r="AP160" s="7">
        <f t="shared" si="41"/>
        <v>2.2129462084851745</v>
      </c>
      <c r="AQ160" s="7" t="str">
        <f t="shared" si="42"/>
        <v/>
      </c>
      <c r="AR160" s="7">
        <f t="shared" si="43"/>
        <v>0.28341167114974902</v>
      </c>
      <c r="AS160" s="7">
        <f t="shared" si="44"/>
        <v>2.1589078703217326</v>
      </c>
    </row>
    <row r="161" spans="1:45" ht="14.4" customHeight="1">
      <c r="A161" s="2" t="s">
        <v>369</v>
      </c>
      <c r="B161" s="2" t="s">
        <v>370</v>
      </c>
      <c r="C161" s="2" t="s">
        <v>57</v>
      </c>
      <c r="D161" s="2" t="s">
        <v>48</v>
      </c>
      <c r="E161" s="3">
        <v>73.914054964460192</v>
      </c>
      <c r="F161" s="5">
        <v>5.5505482092637316E-2</v>
      </c>
      <c r="G161" s="3">
        <v>53.529039845177863</v>
      </c>
      <c r="H161" s="3">
        <v>20.385015119282333</v>
      </c>
      <c r="I161" s="5">
        <v>6.7709878326084327E-3</v>
      </c>
      <c r="J161" s="3">
        <v>14.230546745507585</v>
      </c>
      <c r="K161" s="3">
        <v>2.1905150774920408</v>
      </c>
      <c r="L161" s="5">
        <v>-0.11217610671644271</v>
      </c>
      <c r="M161" s="3">
        <v>1.3185702000959891</v>
      </c>
      <c r="N161" s="3">
        <v>0.87194487739605164</v>
      </c>
      <c r="O161" s="3">
        <v>20.95335172982524</v>
      </c>
      <c r="P161" s="3">
        <v>2.6463664806188967</v>
      </c>
      <c r="Q161" s="3">
        <v>2.7617908290408284</v>
      </c>
      <c r="R161" s="3">
        <v>13.633779194516487</v>
      </c>
      <c r="S161" s="3">
        <v>3.4623367507841514</v>
      </c>
      <c r="T161" s="3">
        <v>47.983630990113902</v>
      </c>
      <c r="U161" s="3">
        <v>48.42970597177937</v>
      </c>
      <c r="V161" s="3">
        <v>284.38258657391447</v>
      </c>
      <c r="W161" s="3">
        <v>27.930923133481418</v>
      </c>
      <c r="X161" s="3">
        <v>2.2933400808747906</v>
      </c>
      <c r="Y161" s="3">
        <v>0.6258248100354239</v>
      </c>
      <c r="Z161" s="3">
        <v>7.4686422400003538</v>
      </c>
      <c r="AA161" s="5">
        <v>9.1757176730678652E-2</v>
      </c>
      <c r="AB161" s="3">
        <v>0.64566516927196893</v>
      </c>
      <c r="AC161" s="3">
        <v>2.7188858052672118</v>
      </c>
      <c r="AD161" s="5">
        <v>-4.9350607630073706E-3</v>
      </c>
      <c r="AE161" s="6">
        <f t="shared" si="30"/>
        <v>0.27579348919612084</v>
      </c>
      <c r="AF161" s="6">
        <f t="shared" si="31"/>
        <v>0.19252829184314138</v>
      </c>
      <c r="AG161" s="6">
        <f t="shared" si="32"/>
        <v>2.9635974897403446E-2</v>
      </c>
      <c r="AH161" s="6">
        <f t="shared" si="33"/>
        <v>0.601945274718512</v>
      </c>
      <c r="AI161" s="4">
        <f t="shared" si="34"/>
        <v>12.040031668015544</v>
      </c>
      <c r="AJ161" s="4">
        <f t="shared" si="35"/>
        <v>14.226624220069523</v>
      </c>
      <c r="AK161" s="4">
        <f t="shared" si="36"/>
        <v>2.1865925520539786</v>
      </c>
      <c r="AL161" s="7">
        <f t="shared" si="37"/>
        <v>4.1089660665871026</v>
      </c>
      <c r="AM161" s="7">
        <f t="shared" si="38"/>
        <v>3.477429416791626</v>
      </c>
      <c r="AN161" s="7">
        <f t="shared" si="39"/>
        <v>1.0092963990523638</v>
      </c>
      <c r="AO161" s="7">
        <f t="shared" si="40"/>
        <v>2.3538678146343801</v>
      </c>
      <c r="AP161" s="7">
        <f t="shared" si="41"/>
        <v>2.3757503091557366</v>
      </c>
      <c r="AQ161" s="7">
        <f t="shared" si="42"/>
        <v>0.36404017194791793</v>
      </c>
      <c r="AR161" s="7">
        <f t="shared" si="43"/>
        <v>0.69808860391998473</v>
      </c>
      <c r="AS161" s="7">
        <f t="shared" si="44"/>
        <v>3.8474764604736276</v>
      </c>
    </row>
    <row r="162" spans="1:45" ht="14.4" customHeight="1">
      <c r="A162" s="2" t="s">
        <v>371</v>
      </c>
      <c r="B162" s="2" t="s">
        <v>372</v>
      </c>
      <c r="C162" s="2" t="s">
        <v>57</v>
      </c>
      <c r="D162" s="2" t="s">
        <v>48</v>
      </c>
      <c r="E162" s="3">
        <v>272.61431445329356</v>
      </c>
      <c r="F162" s="5">
        <v>4.97952478520979E-2</v>
      </c>
      <c r="G162" s="3">
        <v>169.19079358101368</v>
      </c>
      <c r="H162" s="3">
        <v>103.42352087227989</v>
      </c>
      <c r="I162" s="5">
        <v>-7.3351102674590885E-3</v>
      </c>
      <c r="J162" s="3">
        <v>85.292046239604304</v>
      </c>
      <c r="K162" s="3">
        <v>9.1437052402651435</v>
      </c>
      <c r="L162" s="5">
        <v>-7.4099029357629936E-2</v>
      </c>
      <c r="M162" s="3">
        <v>4.9502342521431872</v>
      </c>
      <c r="N162" s="3">
        <v>4.1934709881219563</v>
      </c>
      <c r="O162" s="3">
        <v>103.67423562280585</v>
      </c>
      <c r="P162" s="3">
        <v>7.7546701176833075</v>
      </c>
      <c r="Q162" s="3">
        <v>21.069691086543791</v>
      </c>
      <c r="R162" s="3">
        <v>69.100861413190131</v>
      </c>
      <c r="S162" s="3">
        <v>7.3097679597183625</v>
      </c>
      <c r="T162" s="3">
        <v>143.87456957823932</v>
      </c>
      <c r="U162" s="3">
        <v>141.3227550491639</v>
      </c>
      <c r="V162" s="3">
        <v>916.88040987050169</v>
      </c>
      <c r="W162" s="3">
        <v>106.41462419228412</v>
      </c>
      <c r="X162" s="3">
        <v>17.637658933222987</v>
      </c>
      <c r="Y162" s="3">
        <v>0.22980587290483936</v>
      </c>
      <c r="Z162" s="3">
        <v>17.774085687043375</v>
      </c>
      <c r="AA162" s="5">
        <v>0.14459233797517507</v>
      </c>
      <c r="AB162" s="3">
        <v>2.4753601817802395</v>
      </c>
      <c r="AC162" s="3">
        <v>7.9928199617350826</v>
      </c>
      <c r="AD162" s="5">
        <v>-2.2861293741655575E-2</v>
      </c>
      <c r="AE162" s="6">
        <f t="shared" si="30"/>
        <v>0.37937670690435893</v>
      </c>
      <c r="AF162" s="6">
        <f t="shared" si="31"/>
        <v>0.31286708627406729</v>
      </c>
      <c r="AG162" s="6">
        <f t="shared" si="32"/>
        <v>3.3540811158805514E-2</v>
      </c>
      <c r="AH162" s="6">
        <f t="shared" si="33"/>
        <v>0.54138165241201974</v>
      </c>
      <c r="AI162" s="4">
        <f t="shared" si="34"/>
        <v>76.148340999339155</v>
      </c>
      <c r="AJ162" s="4">
        <f t="shared" si="35"/>
        <v>69.899640166435574</v>
      </c>
      <c r="AK162" s="4">
        <f t="shared" si="36"/>
        <v>-6.2487008329035802</v>
      </c>
      <c r="AL162" s="7">
        <f t="shared" si="37"/>
        <v>9.5624978182110087</v>
      </c>
      <c r="AM162" s="7">
        <f t="shared" si="38"/>
        <v>10.417340388773855</v>
      </c>
      <c r="AN162" s="7">
        <f t="shared" si="39"/>
        <v>0.98226361658939498</v>
      </c>
      <c r="AO162" s="7">
        <f t="shared" si="40"/>
        <v>1.3911203985785145</v>
      </c>
      <c r="AP162" s="7">
        <f t="shared" si="41"/>
        <v>1.3664469538190123</v>
      </c>
      <c r="AQ162" s="7">
        <f t="shared" si="42"/>
        <v>0.44968951441263394</v>
      </c>
      <c r="AR162" s="7">
        <f t="shared" si="43"/>
        <v>0.82468712648966414</v>
      </c>
      <c r="AS162" s="7">
        <f t="shared" si="44"/>
        <v>3.3632878438875551</v>
      </c>
    </row>
    <row r="163" spans="1:45" ht="14.4" customHeight="1">
      <c r="A163" s="2" t="s">
        <v>373</v>
      </c>
      <c r="B163" s="2" t="s">
        <v>374</v>
      </c>
      <c r="C163" s="2" t="s">
        <v>62</v>
      </c>
      <c r="D163" s="2" t="s">
        <v>48</v>
      </c>
      <c r="E163" s="3">
        <v>223.6267796542256</v>
      </c>
      <c r="F163" s="5">
        <v>-2.6880244292090821E-3</v>
      </c>
      <c r="G163" s="3">
        <v>181.4647246685912</v>
      </c>
      <c r="H163" s="3">
        <v>42.162054985634384</v>
      </c>
      <c r="I163" s="5">
        <v>4.9037534782463976E-3</v>
      </c>
      <c r="J163" s="3">
        <v>29.922037496709084</v>
      </c>
      <c r="K163" s="3">
        <v>27.434521838330163</v>
      </c>
      <c r="L163" s="5">
        <v>5.0027455237786705E-2</v>
      </c>
      <c r="M163" s="3">
        <v>14.659879102228823</v>
      </c>
      <c r="N163" s="3">
        <v>12.77464273610134</v>
      </c>
      <c r="O163" s="3">
        <v>42.597371004198756</v>
      </c>
      <c r="P163" s="3">
        <v>7.9502257472911895</v>
      </c>
      <c r="Q163" s="3">
        <v>6.7166375332862298</v>
      </c>
      <c r="R163" s="3">
        <v>19.253989129422706</v>
      </c>
      <c r="S163" s="3">
        <v>5.4077843016502438</v>
      </c>
      <c r="T163" s="3">
        <v>131.3494926874032</v>
      </c>
      <c r="U163" s="3">
        <v>137.43019805366353</v>
      </c>
      <c r="V163" s="3">
        <v>552.22291823459022</v>
      </c>
      <c r="W163" s="3">
        <v>64.995380377981519</v>
      </c>
      <c r="X163" s="3">
        <v>53.246318671477376</v>
      </c>
      <c r="Y163" s="3">
        <v>22.853064563227587</v>
      </c>
      <c r="Z163" s="3">
        <v>0</v>
      </c>
      <c r="AA163" s="5">
        <v>0</v>
      </c>
      <c r="AB163" s="3">
        <v>0</v>
      </c>
      <c r="AC163" s="3">
        <v>0</v>
      </c>
      <c r="AD163" s="5">
        <v>0</v>
      </c>
      <c r="AE163" s="6">
        <f t="shared" si="30"/>
        <v>0.18853759398058612</v>
      </c>
      <c r="AF163" s="6">
        <f t="shared" si="31"/>
        <v>0.13380346281860739</v>
      </c>
      <c r="AG163" s="6">
        <f t="shared" si="32"/>
        <v>0.12267994862131337</v>
      </c>
      <c r="AH163" s="6">
        <f t="shared" si="33"/>
        <v>0.53435883404925111</v>
      </c>
      <c r="AI163" s="4">
        <f t="shared" si="34"/>
        <v>2.4875156583789213</v>
      </c>
      <c r="AJ163" s="4">
        <f t="shared" si="35"/>
        <v>13.270628621392513</v>
      </c>
      <c r="AK163" s="4">
        <f t="shared" si="36"/>
        <v>10.783112963013592</v>
      </c>
      <c r="AL163" s="7">
        <f t="shared" si="37"/>
        <v>2.4539863058781464</v>
      </c>
      <c r="AM163" s="7">
        <f t="shared" si="38"/>
        <v>0.45998795802928549</v>
      </c>
      <c r="AN163" s="7">
        <f t="shared" si="39"/>
        <v>1.0462940909922791</v>
      </c>
      <c r="AO163" s="7">
        <f t="shared" si="40"/>
        <v>3.1153484509271925</v>
      </c>
      <c r="AP163" s="7">
        <f t="shared" si="41"/>
        <v>3.2595706755870717</v>
      </c>
      <c r="AQ163" s="7" t="str">
        <f t="shared" si="42"/>
        <v/>
      </c>
      <c r="AR163" s="7">
        <f t="shared" si="43"/>
        <v>0.70969115492364487</v>
      </c>
      <c r="AS163" s="7">
        <f t="shared" si="44"/>
        <v>2.4693952982216345</v>
      </c>
    </row>
    <row r="164" spans="1:45" ht="14.4" customHeight="1">
      <c r="A164" s="2" t="s">
        <v>375</v>
      </c>
      <c r="B164" s="2" t="s">
        <v>376</v>
      </c>
      <c r="C164" s="2" t="s">
        <v>54</v>
      </c>
      <c r="D164" s="2" t="s">
        <v>48</v>
      </c>
      <c r="E164" s="3">
        <v>292.1239559033524</v>
      </c>
      <c r="F164" s="5">
        <v>-1.6057169165893063E-2</v>
      </c>
      <c r="G164" s="3">
        <v>246.58256508164584</v>
      </c>
      <c r="H164" s="3">
        <v>45.541390821706557</v>
      </c>
      <c r="I164" s="5">
        <v>-2.4804218834280883E-2</v>
      </c>
      <c r="J164" s="3">
        <v>30.112206098792093</v>
      </c>
      <c r="K164" s="3">
        <v>44.595907819326449</v>
      </c>
      <c r="L164" s="5">
        <v>3.2229395156710638E-2</v>
      </c>
      <c r="M164" s="3">
        <v>29.712094452424065</v>
      </c>
      <c r="N164" s="3">
        <v>14.883813366902384</v>
      </c>
      <c r="O164" s="3">
        <v>50.747192093421624</v>
      </c>
      <c r="P164" s="3">
        <v>16.869654091615139</v>
      </c>
      <c r="Q164" s="3">
        <v>6.3377668910152227</v>
      </c>
      <c r="R164" s="3">
        <v>14.104700816512951</v>
      </c>
      <c r="S164" s="3">
        <v>2.1075496467563943</v>
      </c>
      <c r="T164" s="3">
        <v>139.33538137253703</v>
      </c>
      <c r="U164" s="3">
        <v>133.70654128256831</v>
      </c>
      <c r="V164" s="3">
        <v>745.48016535039528</v>
      </c>
      <c r="W164" s="3">
        <v>68.587533403196346</v>
      </c>
      <c r="X164" s="3">
        <v>33.569335925406897</v>
      </c>
      <c r="Y164" s="3">
        <v>18.299335597246191</v>
      </c>
      <c r="Z164" s="3">
        <v>0</v>
      </c>
      <c r="AA164" s="5">
        <v>0</v>
      </c>
      <c r="AB164" s="3">
        <v>0</v>
      </c>
      <c r="AC164" s="3">
        <v>0</v>
      </c>
      <c r="AD164" s="5">
        <v>0</v>
      </c>
      <c r="AE164" s="6">
        <f t="shared" si="30"/>
        <v>0.15589748769790615</v>
      </c>
      <c r="AF164" s="6">
        <f t="shared" si="31"/>
        <v>0.10308023525723632</v>
      </c>
      <c r="AG164" s="6">
        <f t="shared" si="32"/>
        <v>0.15266090616026287</v>
      </c>
      <c r="AH164" s="6">
        <f t="shared" si="33"/>
        <v>0.66625158910988214</v>
      </c>
      <c r="AI164" s="4">
        <f t="shared" si="34"/>
        <v>-14.483701720534356</v>
      </c>
      <c r="AJ164" s="4">
        <f t="shared" si="35"/>
        <v>-2.1723233416328025</v>
      </c>
      <c r="AK164" s="4">
        <f t="shared" si="36"/>
        <v>12.311378378901553</v>
      </c>
      <c r="AL164" s="7">
        <f t="shared" si="37"/>
        <v>-1.0307341252796096</v>
      </c>
      <c r="AM164" s="7">
        <f t="shared" si="38"/>
        <v>-6.8722944405249811</v>
      </c>
      <c r="AN164" s="7">
        <f t="shared" si="39"/>
        <v>0.95960221994929595</v>
      </c>
      <c r="AO164" s="7">
        <f t="shared" si="40"/>
        <v>3.0595328526094354</v>
      </c>
      <c r="AP164" s="7">
        <f t="shared" si="41"/>
        <v>2.9359345173718165</v>
      </c>
      <c r="AQ164" s="7" t="str">
        <f t="shared" si="42"/>
        <v/>
      </c>
      <c r="AR164" s="7">
        <f t="shared" si="43"/>
        <v>0.66120523671928799</v>
      </c>
      <c r="AS164" s="7">
        <f t="shared" si="44"/>
        <v>2.5519309535744932</v>
      </c>
    </row>
    <row r="165" spans="1:45" ht="14.4" customHeight="1">
      <c r="A165" s="2" t="s">
        <v>377</v>
      </c>
      <c r="B165" s="2" t="s">
        <v>378</v>
      </c>
      <c r="C165" s="2" t="s">
        <v>47</v>
      </c>
      <c r="D165" s="2" t="s">
        <v>48</v>
      </c>
      <c r="E165" s="3">
        <v>152.00020201685476</v>
      </c>
      <c r="F165" s="5">
        <v>2.2303527600429574E-2</v>
      </c>
      <c r="G165" s="3">
        <v>126.86840505773128</v>
      </c>
      <c r="H165" s="3">
        <v>25.131796959123481</v>
      </c>
      <c r="I165" s="5">
        <v>7.9407268196359793E-3</v>
      </c>
      <c r="J165" s="3">
        <v>14.004708135556289</v>
      </c>
      <c r="K165" s="3">
        <v>6.0484283962722012</v>
      </c>
      <c r="L165" s="5">
        <v>2.2499731940018058E-2</v>
      </c>
      <c r="M165" s="3">
        <v>3.6368524818753434</v>
      </c>
      <c r="N165" s="3">
        <v>2.4115759143968578</v>
      </c>
      <c r="O165" s="3">
        <v>26.291418983999545</v>
      </c>
      <c r="P165" s="3">
        <v>8.2377605562559459</v>
      </c>
      <c r="Q165" s="3">
        <v>3.9474750664645462</v>
      </c>
      <c r="R165" s="3">
        <v>11.337686318379218</v>
      </c>
      <c r="S165" s="3">
        <v>1.9401762343670144</v>
      </c>
      <c r="T165" s="3">
        <v>78.464201598464697</v>
      </c>
      <c r="U165" s="3">
        <v>77.516243503018757</v>
      </c>
      <c r="V165" s="3">
        <v>231.89728183682561</v>
      </c>
      <c r="W165" s="3">
        <v>22.472497114104389</v>
      </c>
      <c r="X165" s="3">
        <v>14.679404626766598</v>
      </c>
      <c r="Y165" s="3">
        <v>19.085309224178911</v>
      </c>
      <c r="Z165" s="3">
        <v>0</v>
      </c>
      <c r="AA165" s="5">
        <v>0</v>
      </c>
      <c r="AB165" s="3">
        <v>0</v>
      </c>
      <c r="AC165" s="3">
        <v>0</v>
      </c>
      <c r="AD165" s="5">
        <v>0</v>
      </c>
      <c r="AE165" s="6">
        <f t="shared" si="30"/>
        <v>0.16534054972069515</v>
      </c>
      <c r="AF165" s="6">
        <f t="shared" si="31"/>
        <v>9.2136115279658357E-2</v>
      </c>
      <c r="AG165" s="6">
        <f t="shared" si="32"/>
        <v>3.9792239194534181E-2</v>
      </c>
      <c r="AH165" s="6">
        <f t="shared" si="33"/>
        <v>0.60128883795943211</v>
      </c>
      <c r="AI165" s="4">
        <f t="shared" si="34"/>
        <v>7.9562797392840876</v>
      </c>
      <c r="AJ165" s="4">
        <f t="shared" si="35"/>
        <v>10.469330879403708</v>
      </c>
      <c r="AK165" s="4">
        <f t="shared" si="36"/>
        <v>2.5130511401196207</v>
      </c>
      <c r="AL165" s="7">
        <f t="shared" si="37"/>
        <v>5.3960721165205614</v>
      </c>
      <c r="AM165" s="7">
        <f t="shared" si="38"/>
        <v>4.1008025963578696</v>
      </c>
      <c r="AN165" s="7">
        <f t="shared" si="39"/>
        <v>0.98791859120294045</v>
      </c>
      <c r="AO165" s="7">
        <f t="shared" si="40"/>
        <v>3.1221086867001842</v>
      </c>
      <c r="AP165" s="7">
        <f t="shared" si="41"/>
        <v>3.0843892153473087</v>
      </c>
      <c r="AQ165" s="7" t="str">
        <f t="shared" si="42"/>
        <v/>
      </c>
      <c r="AR165" s="7">
        <f t="shared" si="43"/>
        <v>0.55725056820786645</v>
      </c>
      <c r="AS165" s="7">
        <f t="shared" si="44"/>
        <v>1.5256379844226218</v>
      </c>
    </row>
    <row r="166" spans="1:45" ht="14.4" customHeight="1">
      <c r="A166" s="2" t="s">
        <v>379</v>
      </c>
      <c r="B166" s="2" t="s">
        <v>380</v>
      </c>
      <c r="C166" s="2" t="s">
        <v>47</v>
      </c>
      <c r="D166" s="2" t="s">
        <v>48</v>
      </c>
      <c r="E166" s="3">
        <v>214.77550852828375</v>
      </c>
      <c r="F166" s="5">
        <v>-6.0124481370069045E-2</v>
      </c>
      <c r="G166" s="3">
        <v>201.26433051258212</v>
      </c>
      <c r="H166" s="3">
        <v>13.511178015701621</v>
      </c>
      <c r="I166" s="5">
        <v>-3.2845060723572753E-2</v>
      </c>
      <c r="J166" s="3">
        <v>4.0981668521969166</v>
      </c>
      <c r="K166" s="3">
        <v>8.9835005884428405</v>
      </c>
      <c r="L166" s="5">
        <v>2.0714972382622709E-2</v>
      </c>
      <c r="M166" s="3">
        <v>5.3158280900779582</v>
      </c>
      <c r="N166" s="3">
        <v>3.6676724983648823</v>
      </c>
      <c r="O166" s="3">
        <v>15.235255995554393</v>
      </c>
      <c r="P166" s="3">
        <v>6.1345658782780523</v>
      </c>
      <c r="Q166" s="3">
        <v>1.1110005307942192</v>
      </c>
      <c r="R166" s="3">
        <v>4.0634331954136247</v>
      </c>
      <c r="S166" s="3">
        <v>0.97662267540815795</v>
      </c>
      <c r="T166" s="3">
        <v>61.666542806709543</v>
      </c>
      <c r="U166" s="3">
        <v>65.419979324713466</v>
      </c>
      <c r="V166" s="3">
        <v>198.97656187778091</v>
      </c>
      <c r="W166" s="3">
        <v>6.4677706892242401</v>
      </c>
      <c r="X166" s="3">
        <v>18.317054655373656</v>
      </c>
      <c r="Y166" s="3">
        <v>35.644129983211606</v>
      </c>
      <c r="Z166" s="3">
        <v>0</v>
      </c>
      <c r="AA166" s="5">
        <v>0</v>
      </c>
      <c r="AB166" s="3">
        <v>0</v>
      </c>
      <c r="AC166" s="3">
        <v>0</v>
      </c>
      <c r="AD166" s="5">
        <v>0</v>
      </c>
      <c r="AE166" s="6">
        <f t="shared" si="30"/>
        <v>6.2908373996108297E-2</v>
      </c>
      <c r="AF166" s="6">
        <f t="shared" si="31"/>
        <v>1.9081164702060196E-2</v>
      </c>
      <c r="AG166" s="6">
        <f t="shared" si="32"/>
        <v>4.1827397592960676E-2</v>
      </c>
      <c r="AH166" s="6">
        <f t="shared" si="33"/>
        <v>0.59173236955276698</v>
      </c>
      <c r="AI166" s="4">
        <f t="shared" si="34"/>
        <v>-4.8853337362459239</v>
      </c>
      <c r="AJ166" s="4">
        <f t="shared" si="35"/>
        <v>2.6738614964041627</v>
      </c>
      <c r="AK166" s="4">
        <f t="shared" si="36"/>
        <v>7.5591952326500866</v>
      </c>
      <c r="AL166" s="7">
        <f t="shared" si="37"/>
        <v>2.7378654660938331</v>
      </c>
      <c r="AM166" s="7">
        <f t="shared" si="38"/>
        <v>-5.0022735077333795</v>
      </c>
      <c r="AN166" s="7">
        <f t="shared" si="39"/>
        <v>1.060866660382906</v>
      </c>
      <c r="AO166" s="7">
        <f t="shared" si="40"/>
        <v>4.564112968909563</v>
      </c>
      <c r="AP166" s="7">
        <f t="shared" si="41"/>
        <v>4.8419152829373981</v>
      </c>
      <c r="AQ166" s="7" t="str">
        <f t="shared" si="42"/>
        <v/>
      </c>
      <c r="AR166" s="7">
        <f t="shared" si="43"/>
        <v>0.3033167683405808</v>
      </c>
      <c r="AS166" s="7">
        <f t="shared" si="44"/>
        <v>0.92643971950636872</v>
      </c>
    </row>
    <row r="167" spans="1:45" ht="14.4" customHeight="1">
      <c r="A167" s="2" t="s">
        <v>381</v>
      </c>
      <c r="B167" s="2" t="s">
        <v>382</v>
      </c>
      <c r="C167" s="2" t="s">
        <v>51</v>
      </c>
      <c r="D167" s="2" t="s">
        <v>48</v>
      </c>
      <c r="E167" s="3">
        <v>187.66842340244082</v>
      </c>
      <c r="F167" s="5">
        <v>2.1610839398422191E-3</v>
      </c>
      <c r="G167" s="3">
        <v>131.28492818767424</v>
      </c>
      <c r="H167" s="3">
        <v>56.383495214766576</v>
      </c>
      <c r="I167" s="5">
        <v>9.8753752214194579E-3</v>
      </c>
      <c r="J167" s="3">
        <v>46.31191652423685</v>
      </c>
      <c r="K167" s="3">
        <v>8.2952785442582488</v>
      </c>
      <c r="L167" s="5">
        <v>0.14484645794918305</v>
      </c>
      <c r="M167" s="3">
        <v>4.702206838372625</v>
      </c>
      <c r="N167" s="3">
        <v>3.5930717058856239</v>
      </c>
      <c r="O167" s="3">
        <v>56.845776309588537</v>
      </c>
      <c r="P167" s="3">
        <v>8.5455652535490501</v>
      </c>
      <c r="Q167" s="3">
        <v>10.926947826754619</v>
      </c>
      <c r="R167" s="3">
        <v>34.126504347372283</v>
      </c>
      <c r="S167" s="3">
        <v>10.519100582890745</v>
      </c>
      <c r="T167" s="3">
        <v>94.312972663485198</v>
      </c>
      <c r="U167" s="3">
        <v>98.778912134536739</v>
      </c>
      <c r="V167" s="3">
        <v>182.83735851299272</v>
      </c>
      <c r="W167" s="3">
        <v>9.7242156610167374</v>
      </c>
      <c r="X167" s="3">
        <v>28.662252868096772</v>
      </c>
      <c r="Y167" s="3">
        <v>9.2341802121217942</v>
      </c>
      <c r="Z167" s="3">
        <v>0</v>
      </c>
      <c r="AA167" s="5">
        <v>0</v>
      </c>
      <c r="AB167" s="3">
        <v>0</v>
      </c>
      <c r="AC167" s="3">
        <v>0</v>
      </c>
      <c r="AD167" s="5">
        <v>0</v>
      </c>
      <c r="AE167" s="6">
        <f t="shared" si="30"/>
        <v>0.30044209991499959</v>
      </c>
      <c r="AF167" s="6">
        <f t="shared" si="31"/>
        <v>0.24677522027733151</v>
      </c>
      <c r="AG167" s="6">
        <f t="shared" si="32"/>
        <v>4.4201780959547188E-2</v>
      </c>
      <c r="AH167" s="6">
        <f t="shared" si="33"/>
        <v>0.56685339898891718</v>
      </c>
      <c r="AI167" s="4">
        <f t="shared" si="34"/>
        <v>38.016637979978597</v>
      </c>
      <c r="AJ167" s="4">
        <f t="shared" si="35"/>
        <v>32.671056390912241</v>
      </c>
      <c r="AK167" s="4">
        <f t="shared" si="36"/>
        <v>-5.3455815890663558</v>
      </c>
      <c r="AL167" s="7">
        <f t="shared" si="37"/>
        <v>3.1058792653861986</v>
      </c>
      <c r="AM167" s="7">
        <f t="shared" si="38"/>
        <v>3.6140578446233733</v>
      </c>
      <c r="AN167" s="7">
        <f t="shared" si="39"/>
        <v>1.0473523349432141</v>
      </c>
      <c r="AO167" s="7">
        <f t="shared" si="40"/>
        <v>1.6727053245678367</v>
      </c>
      <c r="AP167" s="7">
        <f t="shared" si="41"/>
        <v>1.7519118273580705</v>
      </c>
      <c r="AQ167" s="7" t="str">
        <f t="shared" si="42"/>
        <v/>
      </c>
      <c r="AR167" s="7">
        <f t="shared" si="43"/>
        <v>0.82137363687428822</v>
      </c>
      <c r="AS167" s="7">
        <f t="shared" si="44"/>
        <v>0.97425744405019998</v>
      </c>
    </row>
    <row r="168" spans="1:45" ht="14.4" customHeight="1">
      <c r="A168" s="2" t="s">
        <v>383</v>
      </c>
      <c r="B168" s="2" t="s">
        <v>384</v>
      </c>
      <c r="C168" s="2" t="s">
        <v>51</v>
      </c>
      <c r="D168" s="2" t="s">
        <v>48</v>
      </c>
      <c r="E168" s="3">
        <v>231.66632861749821</v>
      </c>
      <c r="F168" s="5">
        <v>9.7252711981050483E-2</v>
      </c>
      <c r="G168" s="3">
        <v>192.53833368459399</v>
      </c>
      <c r="H168" s="3">
        <v>39.127994932904215</v>
      </c>
      <c r="I168" s="5">
        <v>5.7397371997462976E-3</v>
      </c>
      <c r="J168" s="3">
        <v>21.47202493042645</v>
      </c>
      <c r="K168" s="3">
        <v>17.628800147695173</v>
      </c>
      <c r="L168" s="5">
        <v>-6.5410709423601388E-2</v>
      </c>
      <c r="M168" s="3">
        <v>6.6959837998375695</v>
      </c>
      <c r="N168" s="3">
        <v>10.932816347857603</v>
      </c>
      <c r="O168" s="3">
        <v>39.515374496125979</v>
      </c>
      <c r="P168" s="3">
        <v>8.869787326080802</v>
      </c>
      <c r="Q168" s="3">
        <v>5.6748644813282194</v>
      </c>
      <c r="R168" s="3">
        <v>21.218547072540638</v>
      </c>
      <c r="S168" s="3">
        <v>1.9714178037158252</v>
      </c>
      <c r="T168" s="3">
        <v>106.93568430854434</v>
      </c>
      <c r="U168" s="3">
        <v>106.81797156554491</v>
      </c>
      <c r="V168" s="3">
        <v>338.67892734483917</v>
      </c>
      <c r="W168" s="3">
        <v>33.854024563153509</v>
      </c>
      <c r="X168" s="3">
        <v>42.745225057616345</v>
      </c>
      <c r="Y168" s="3">
        <v>1.5216150013390752</v>
      </c>
      <c r="Z168" s="3">
        <v>0</v>
      </c>
      <c r="AA168" s="5">
        <v>0</v>
      </c>
      <c r="AB168" s="3">
        <v>0</v>
      </c>
      <c r="AC168" s="3">
        <v>0</v>
      </c>
      <c r="AD168" s="5">
        <v>0</v>
      </c>
      <c r="AE168" s="6">
        <f t="shared" si="30"/>
        <v>0.16889806631117305</v>
      </c>
      <c r="AF168" s="6">
        <f t="shared" si="31"/>
        <v>9.2685134946298903E-2</v>
      </c>
      <c r="AG168" s="6">
        <f t="shared" si="32"/>
        <v>7.6095651245036547E-2</v>
      </c>
      <c r="AH168" s="6">
        <f t="shared" si="33"/>
        <v>0.37983207840228517</v>
      </c>
      <c r="AI168" s="4">
        <f t="shared" si="34"/>
        <v>3.8432247827312764</v>
      </c>
      <c r="AJ168" s="4">
        <f t="shared" si="35"/>
        <v>18.274738888879384</v>
      </c>
      <c r="AK168" s="4">
        <f t="shared" si="36"/>
        <v>14.431514106148107</v>
      </c>
      <c r="AL168" s="7">
        <f t="shared" si="37"/>
        <v>9.2698457193773223</v>
      </c>
      <c r="AM168" s="7">
        <f t="shared" si="38"/>
        <v>1.949472494104181</v>
      </c>
      <c r="AN168" s="7">
        <f t="shared" si="39"/>
        <v>0.99889921924790059</v>
      </c>
      <c r="AO168" s="7">
        <f t="shared" si="40"/>
        <v>2.7329712266604815</v>
      </c>
      <c r="AP168" s="7">
        <f t="shared" si="41"/>
        <v>2.729962824538132</v>
      </c>
      <c r="AQ168" s="7" t="str">
        <f t="shared" si="42"/>
        <v/>
      </c>
      <c r="AR168" s="7">
        <f t="shared" si="43"/>
        <v>0.54876374236007197</v>
      </c>
      <c r="AS168" s="7">
        <f t="shared" si="44"/>
        <v>1.4619255606369466</v>
      </c>
    </row>
    <row r="169" spans="1:45" ht="14.4" customHeight="1">
      <c r="A169" s="2" t="s">
        <v>385</v>
      </c>
      <c r="B169" s="2" t="s">
        <v>386</v>
      </c>
      <c r="C169" s="2" t="s">
        <v>47</v>
      </c>
      <c r="D169" s="2" t="s">
        <v>48</v>
      </c>
      <c r="E169" s="3">
        <v>110.82163160258125</v>
      </c>
      <c r="F169" s="5">
        <v>4.8529784596760731E-2</v>
      </c>
      <c r="G169" s="3">
        <v>87.011104443254155</v>
      </c>
      <c r="H169" s="3">
        <v>23.810527159327091</v>
      </c>
      <c r="I169" s="5">
        <v>6.7536700519914283E-3</v>
      </c>
      <c r="J169" s="3">
        <v>16.72460071771626</v>
      </c>
      <c r="K169" s="3">
        <v>6.6768569655182626</v>
      </c>
      <c r="L169" s="5">
        <v>9.8788836277691389E-2</v>
      </c>
      <c r="M169" s="3">
        <v>3.8383957165964731</v>
      </c>
      <c r="N169" s="3">
        <v>2.8384612489217895</v>
      </c>
      <c r="O169" s="3">
        <v>25.683071266129573</v>
      </c>
      <c r="P169" s="3">
        <v>8.0787990115130253</v>
      </c>
      <c r="Q169" s="3">
        <v>2.1316449066699019</v>
      </c>
      <c r="R169" s="3">
        <v>12.292204057178933</v>
      </c>
      <c r="S169" s="3">
        <v>2.6162804009231135</v>
      </c>
      <c r="T169" s="3">
        <v>89.29413984692539</v>
      </c>
      <c r="U169" s="3">
        <v>92.366633987777348</v>
      </c>
      <c r="V169" s="3">
        <v>106.22162908594395</v>
      </c>
      <c r="W169" s="3">
        <v>4.0355741812168837</v>
      </c>
      <c r="X169" s="3">
        <v>13.58433053506997</v>
      </c>
      <c r="Y169" s="3">
        <v>15.128705804155514</v>
      </c>
      <c r="Z169" s="3">
        <v>0</v>
      </c>
      <c r="AA169" s="5">
        <v>0</v>
      </c>
      <c r="AB169" s="3">
        <v>0</v>
      </c>
      <c r="AC169" s="3">
        <v>0</v>
      </c>
      <c r="AD169" s="5">
        <v>0</v>
      </c>
      <c r="AE169" s="6">
        <f t="shared" si="30"/>
        <v>0.21485450823097696</v>
      </c>
      <c r="AF169" s="6">
        <f t="shared" si="31"/>
        <v>0.15091458658263168</v>
      </c>
      <c r="AG169" s="6">
        <f t="shared" si="32"/>
        <v>6.0248679512879016E-2</v>
      </c>
      <c r="AH169" s="6">
        <f t="shared" si="33"/>
        <v>0.57488062668099016</v>
      </c>
      <c r="AI169" s="4">
        <f t="shared" si="34"/>
        <v>10.047743752197999</v>
      </c>
      <c r="AJ169" s="4">
        <f t="shared" si="35"/>
        <v>11.634231631350172</v>
      </c>
      <c r="AK169" s="4">
        <f t="shared" si="36"/>
        <v>1.5864878791521733</v>
      </c>
      <c r="AL169" s="7">
        <f t="shared" si="37"/>
        <v>4.4468596054326657</v>
      </c>
      <c r="AM169" s="7">
        <f t="shared" si="38"/>
        <v>3.8404689912643959</v>
      </c>
      <c r="AN169" s="7">
        <f t="shared" si="39"/>
        <v>1.0344086873575249</v>
      </c>
      <c r="AO169" s="7">
        <f t="shared" si="40"/>
        <v>3.7501958377241125</v>
      </c>
      <c r="AP169" s="7">
        <f t="shared" si="41"/>
        <v>3.8792351538338523</v>
      </c>
      <c r="AQ169" s="7" t="str">
        <f t="shared" si="42"/>
        <v/>
      </c>
      <c r="AR169" s="7">
        <f t="shared" si="43"/>
        <v>0.70240363036922004</v>
      </c>
      <c r="AS169" s="7">
        <f t="shared" si="44"/>
        <v>0.95849183548268424</v>
      </c>
    </row>
    <row r="170" spans="1:45" ht="14.4" customHeight="1">
      <c r="A170" s="2" t="s">
        <v>387</v>
      </c>
      <c r="B170" s="2" t="s">
        <v>388</v>
      </c>
      <c r="C170" s="2" t="s">
        <v>47</v>
      </c>
      <c r="D170" s="2" t="s">
        <v>48</v>
      </c>
      <c r="E170" s="3">
        <v>71.751075518516046</v>
      </c>
      <c r="F170" s="5">
        <v>-2.4503339584341744E-2</v>
      </c>
      <c r="G170" s="3">
        <v>60.021656305034099</v>
      </c>
      <c r="H170" s="3">
        <v>11.729419213481945</v>
      </c>
      <c r="I170" s="5">
        <v>-1.3159340740479281E-2</v>
      </c>
      <c r="J170" s="3">
        <v>6.6200843513451382</v>
      </c>
      <c r="K170" s="3">
        <v>3.538659606050643</v>
      </c>
      <c r="L170" s="5">
        <v>2.2556674956143802E-2</v>
      </c>
      <c r="M170" s="3">
        <v>2.2011551027871361</v>
      </c>
      <c r="N170" s="3">
        <v>1.3375045032635069</v>
      </c>
      <c r="O170" s="3">
        <v>12.359925873315179</v>
      </c>
      <c r="P170" s="3">
        <v>4.0762342803218043</v>
      </c>
      <c r="Q170" s="3">
        <v>1.6035736000968461</v>
      </c>
      <c r="R170" s="3">
        <v>5.1684319209566034</v>
      </c>
      <c r="S170" s="3">
        <v>1.1690990868869313</v>
      </c>
      <c r="T170" s="3">
        <v>46.011422138088022</v>
      </c>
      <c r="U170" s="3">
        <v>48.784806345427434</v>
      </c>
      <c r="V170" s="3">
        <v>86.376428862145971</v>
      </c>
      <c r="W170" s="3">
        <v>7.1227223666505983</v>
      </c>
      <c r="X170" s="3">
        <v>9.3255405825812296</v>
      </c>
      <c r="Y170" s="3">
        <v>11.206581180576876</v>
      </c>
      <c r="Z170" s="3">
        <v>0</v>
      </c>
      <c r="AA170" s="5">
        <v>0</v>
      </c>
      <c r="AB170" s="3">
        <v>0</v>
      </c>
      <c r="AC170" s="3">
        <v>0</v>
      </c>
      <c r="AD170" s="5">
        <v>0</v>
      </c>
      <c r="AE170" s="6">
        <f t="shared" si="30"/>
        <v>0.16347377553183934</v>
      </c>
      <c r="AF170" s="6">
        <f t="shared" si="31"/>
        <v>9.2264600962486787E-2</v>
      </c>
      <c r="AG170" s="6">
        <f t="shared" si="32"/>
        <v>4.9318558369727268E-2</v>
      </c>
      <c r="AH170" s="6">
        <f t="shared" si="33"/>
        <v>0.62203075396781593</v>
      </c>
      <c r="AI170" s="4">
        <f t="shared" si="34"/>
        <v>3.0814247452944952</v>
      </c>
      <c r="AJ170" s="4">
        <f t="shared" si="35"/>
        <v>4.4789628901093925</v>
      </c>
      <c r="AK170" s="4">
        <f t="shared" si="36"/>
        <v>1.3975381448148974</v>
      </c>
      <c r="AL170" s="7">
        <f t="shared" si="37"/>
        <v>3.831123418320292</v>
      </c>
      <c r="AM170" s="7">
        <f t="shared" si="38"/>
        <v>2.6357259019846562</v>
      </c>
      <c r="AN170" s="7">
        <f t="shared" si="39"/>
        <v>1.0602759940567805</v>
      </c>
      <c r="AO170" s="7">
        <f t="shared" si="40"/>
        <v>3.9227366078963146</v>
      </c>
      <c r="AP170" s="7">
        <f t="shared" si="41"/>
        <v>4.1591834563601884</v>
      </c>
      <c r="AQ170" s="7" t="str">
        <f t="shared" si="42"/>
        <v/>
      </c>
      <c r="AR170" s="7">
        <f t="shared" si="43"/>
        <v>0.56440001255440919</v>
      </c>
      <c r="AS170" s="7">
        <f t="shared" si="44"/>
        <v>1.2038346218218807</v>
      </c>
    </row>
    <row r="171" spans="1:45" ht="14.4" customHeight="1">
      <c r="A171" s="2" t="s">
        <v>389</v>
      </c>
      <c r="B171" s="2" t="s">
        <v>390</v>
      </c>
      <c r="C171" s="2" t="s">
        <v>47</v>
      </c>
      <c r="D171" s="2" t="s">
        <v>48</v>
      </c>
      <c r="E171" s="3">
        <v>250.20516125740426</v>
      </c>
      <c r="F171" s="5">
        <v>-1.6526880512946301E-2</v>
      </c>
      <c r="G171" s="3">
        <v>200.3736593891459</v>
      </c>
      <c r="H171" s="3">
        <v>49.831501868258343</v>
      </c>
      <c r="I171" s="5">
        <v>7.4851020998309981E-3</v>
      </c>
      <c r="J171" s="3">
        <v>36.014559720585638</v>
      </c>
      <c r="K171" s="3">
        <v>15.760087579274703</v>
      </c>
      <c r="L171" s="5">
        <v>2.5551422279434771E-2</v>
      </c>
      <c r="M171" s="3">
        <v>5.8718337718440914</v>
      </c>
      <c r="N171" s="3">
        <v>9.8882538074306119</v>
      </c>
      <c r="O171" s="3">
        <v>52.267101962635905</v>
      </c>
      <c r="P171" s="3">
        <v>15.095733043168167</v>
      </c>
      <c r="Q171" s="3">
        <v>4.055696818764666</v>
      </c>
      <c r="R171" s="3">
        <v>25.885270175753064</v>
      </c>
      <c r="S171" s="3">
        <v>2.5255904888533585</v>
      </c>
      <c r="T171" s="3">
        <v>175.01806333328665</v>
      </c>
      <c r="U171" s="3">
        <v>176.909144118944</v>
      </c>
      <c r="V171" s="3">
        <v>367.37486473373662</v>
      </c>
      <c r="W171" s="3">
        <v>11.632124296911798</v>
      </c>
      <c r="X171" s="3">
        <v>23.238832186924668</v>
      </c>
      <c r="Y171" s="3">
        <v>42.221201620149365</v>
      </c>
      <c r="Z171" s="3">
        <v>0</v>
      </c>
      <c r="AA171" s="5">
        <v>0</v>
      </c>
      <c r="AB171" s="3">
        <v>0</v>
      </c>
      <c r="AC171" s="3">
        <v>0</v>
      </c>
      <c r="AD171" s="5">
        <v>0</v>
      </c>
      <c r="AE171" s="6">
        <f t="shared" si="30"/>
        <v>0.1991625657034031</v>
      </c>
      <c r="AF171" s="6">
        <f t="shared" si="31"/>
        <v>0.14394011514228852</v>
      </c>
      <c r="AG171" s="6">
        <f t="shared" si="32"/>
        <v>6.2988658987178744E-2</v>
      </c>
      <c r="AH171" s="6">
        <f t="shared" si="33"/>
        <v>0.37257621458689377</v>
      </c>
      <c r="AI171" s="4">
        <f t="shared" si="34"/>
        <v>20.254472141310934</v>
      </c>
      <c r="AJ171" s="4">
        <f t="shared" si="35"/>
        <v>27.243838328858981</v>
      </c>
      <c r="AK171" s="4">
        <f t="shared" si="36"/>
        <v>6.9893661875480468</v>
      </c>
      <c r="AL171" s="7">
        <f t="shared" si="37"/>
        <v>10.787116299771915</v>
      </c>
      <c r="AM171" s="7">
        <f t="shared" si="38"/>
        <v>8.019697663062809</v>
      </c>
      <c r="AN171" s="7">
        <f t="shared" si="39"/>
        <v>1.0108050606299772</v>
      </c>
      <c r="AO171" s="7">
        <f t="shared" si="40"/>
        <v>3.512197240131139</v>
      </c>
      <c r="AP171" s="7">
        <f t="shared" si="41"/>
        <v>3.5501467442551946</v>
      </c>
      <c r="AQ171" s="7" t="str">
        <f t="shared" si="42"/>
        <v/>
      </c>
      <c r="AR171" s="7">
        <f t="shared" si="43"/>
        <v>0.72272675657656993</v>
      </c>
      <c r="AS171" s="7">
        <f t="shared" si="44"/>
        <v>1.4682945103430194</v>
      </c>
    </row>
    <row r="172" spans="1:45" ht="14.4" customHeight="1">
      <c r="A172" s="2" t="s">
        <v>391</v>
      </c>
      <c r="B172" s="2" t="s">
        <v>392</v>
      </c>
      <c r="C172" s="2" t="s">
        <v>57</v>
      </c>
      <c r="D172" s="2" t="s">
        <v>48</v>
      </c>
      <c r="E172" s="3">
        <v>353.04349929241295</v>
      </c>
      <c r="F172" s="5">
        <v>5.03111249332958E-2</v>
      </c>
      <c r="G172" s="3">
        <v>224.14031437971036</v>
      </c>
      <c r="H172" s="3">
        <v>128.90318491270259</v>
      </c>
      <c r="I172" s="5">
        <v>7.8660441875979537E-3</v>
      </c>
      <c r="J172" s="3">
        <v>89.766870586659266</v>
      </c>
      <c r="K172" s="3">
        <v>4.3015480713026788</v>
      </c>
      <c r="L172" s="5">
        <v>0.1780107730991129</v>
      </c>
      <c r="M172" s="3">
        <v>2.1526311740802622</v>
      </c>
      <c r="N172" s="3">
        <v>2.1489168972224166</v>
      </c>
      <c r="O172" s="3">
        <v>129.51538739339392</v>
      </c>
      <c r="P172" s="3">
        <v>49.409966419737358</v>
      </c>
      <c r="Q172" s="3">
        <v>16.625658020922931</v>
      </c>
      <c r="R172" s="3">
        <v>58.511076719091832</v>
      </c>
      <c r="S172" s="3">
        <v>16.32191775311739</v>
      </c>
      <c r="T172" s="3">
        <v>496.20083182391664</v>
      </c>
      <c r="U172" s="3">
        <v>497.53557114396233</v>
      </c>
      <c r="V172" s="3">
        <v>1178.2251127861452</v>
      </c>
      <c r="W172" s="3">
        <v>54.643359555168573</v>
      </c>
      <c r="X172" s="3">
        <v>8.8791875758074372</v>
      </c>
      <c r="Y172" s="3">
        <v>2.9835658456301828</v>
      </c>
      <c r="Z172" s="3">
        <v>31.679280045416824</v>
      </c>
      <c r="AA172" s="5">
        <v>0.14399044496038066</v>
      </c>
      <c r="AB172" s="3">
        <v>3.5231756193779042</v>
      </c>
      <c r="AC172" s="3">
        <v>11.527006084357918</v>
      </c>
      <c r="AD172" s="5">
        <v>-2.1791599417786578E-2</v>
      </c>
      <c r="AE172" s="6">
        <f t="shared" si="30"/>
        <v>0.3651198369919193</v>
      </c>
      <c r="AF172" s="6">
        <f t="shared" si="31"/>
        <v>0.25426575129289852</v>
      </c>
      <c r="AG172" s="6">
        <f t="shared" si="32"/>
        <v>1.2184187160857096E-2</v>
      </c>
      <c r="AH172" s="6">
        <f t="shared" si="33"/>
        <v>0.50043173722532885</v>
      </c>
      <c r="AI172" s="4">
        <f t="shared" si="34"/>
        <v>85.46532251535659</v>
      </c>
      <c r="AJ172" s="4">
        <f t="shared" si="35"/>
        <v>61.327131778653381</v>
      </c>
      <c r="AK172" s="4">
        <f t="shared" si="36"/>
        <v>-24.138190736703208</v>
      </c>
      <c r="AL172" s="7">
        <f t="shared" si="37"/>
        <v>3.7573484137267057</v>
      </c>
      <c r="AM172" s="7">
        <f t="shared" si="38"/>
        <v>5.2362304361589631</v>
      </c>
      <c r="AN172" s="7">
        <f t="shared" si="39"/>
        <v>1.0026899175383071</v>
      </c>
      <c r="AO172" s="7">
        <f t="shared" si="40"/>
        <v>3.849407073688365</v>
      </c>
      <c r="AP172" s="7">
        <f t="shared" si="41"/>
        <v>3.8597616612879624</v>
      </c>
      <c r="AQ172" s="7">
        <f t="shared" si="42"/>
        <v>0.36386578444435258</v>
      </c>
      <c r="AR172" s="7">
        <f t="shared" si="43"/>
        <v>0.69638985760865646</v>
      </c>
      <c r="AS172" s="7">
        <f t="shared" si="44"/>
        <v>3.3373369433160551</v>
      </c>
    </row>
    <row r="173" spans="1:45" ht="14.4" customHeight="1">
      <c r="A173" s="2" t="s">
        <v>393</v>
      </c>
      <c r="B173" s="2" t="s">
        <v>394</v>
      </c>
      <c r="C173" s="2" t="s">
        <v>51</v>
      </c>
      <c r="D173" s="2" t="s">
        <v>48</v>
      </c>
      <c r="E173" s="3">
        <v>180.00121951188544</v>
      </c>
      <c r="F173" s="5">
        <v>5.7972165612640673E-2</v>
      </c>
      <c r="G173" s="3">
        <v>126.59803731913375</v>
      </c>
      <c r="H173" s="3">
        <v>53.403182192751686</v>
      </c>
      <c r="I173" s="5">
        <v>1.9351691673043514E-3</v>
      </c>
      <c r="J173" s="3">
        <v>29.820734332588103</v>
      </c>
      <c r="K173" s="3">
        <v>7.4834289570071224</v>
      </c>
      <c r="L173" s="5">
        <v>-6.5267664094562444E-2</v>
      </c>
      <c r="M173" s="3">
        <v>3.8963498009710218</v>
      </c>
      <c r="N173" s="3">
        <v>3.5870791560361006</v>
      </c>
      <c r="O173" s="3">
        <v>55.927282627154078</v>
      </c>
      <c r="P173" s="3">
        <v>9.5920248978110667</v>
      </c>
      <c r="Q173" s="3">
        <v>9.3301928637984002</v>
      </c>
      <c r="R173" s="3">
        <v>32.449013652794079</v>
      </c>
      <c r="S173" s="3">
        <v>6.0024361676363398</v>
      </c>
      <c r="T173" s="3">
        <v>105.63682492600446</v>
      </c>
      <c r="U173" s="3">
        <v>99.627839245157872</v>
      </c>
      <c r="V173" s="3">
        <v>236.61667807907486</v>
      </c>
      <c r="W173" s="3">
        <v>29.545483868018078</v>
      </c>
      <c r="X173" s="3">
        <v>39.961428716824614</v>
      </c>
      <c r="Y173" s="3">
        <v>1.8001406276169476</v>
      </c>
      <c r="Z173" s="3">
        <v>0</v>
      </c>
      <c r="AA173" s="5">
        <v>0</v>
      </c>
      <c r="AB173" s="3">
        <v>0</v>
      </c>
      <c r="AC173" s="3">
        <v>0</v>
      </c>
      <c r="AD173" s="5">
        <v>0</v>
      </c>
      <c r="AE173" s="6">
        <f t="shared" si="30"/>
        <v>0.29668233547287431</v>
      </c>
      <c r="AF173" s="6">
        <f t="shared" si="31"/>
        <v>0.1656696238695152</v>
      </c>
      <c r="AG173" s="6">
        <f t="shared" si="32"/>
        <v>4.1574323647918361E-2</v>
      </c>
      <c r="AH173" s="6">
        <f t="shared" si="33"/>
        <v>0.52066369886797248</v>
      </c>
      <c r="AI173" s="4">
        <f t="shared" si="34"/>
        <v>22.337305375580982</v>
      </c>
      <c r="AJ173" s="4">
        <f t="shared" si="35"/>
        <v>33.108715064573587</v>
      </c>
      <c r="AK173" s="4">
        <f t="shared" si="36"/>
        <v>10.771409688992605</v>
      </c>
      <c r="AL173" s="7">
        <f t="shared" si="37"/>
        <v>5.5158795762106791</v>
      </c>
      <c r="AM173" s="7">
        <f t="shared" si="38"/>
        <v>3.7213732477520112</v>
      </c>
      <c r="AN173" s="7">
        <f t="shared" si="39"/>
        <v>0.94311656294993995</v>
      </c>
      <c r="AO173" s="7">
        <f t="shared" si="40"/>
        <v>1.978099817061882</v>
      </c>
      <c r="AP173" s="7">
        <f t="shared" si="41"/>
        <v>1.8655787006393072</v>
      </c>
      <c r="AQ173" s="7" t="str">
        <f t="shared" si="42"/>
        <v/>
      </c>
      <c r="AR173" s="7">
        <f t="shared" si="43"/>
        <v>0.55840744143212528</v>
      </c>
      <c r="AS173" s="7">
        <f t="shared" si="44"/>
        <v>1.314528194423989</v>
      </c>
    </row>
    <row r="174" spans="1:45" ht="14.4" customHeight="1">
      <c r="A174" s="2" t="s">
        <v>395</v>
      </c>
      <c r="B174" s="2" t="s">
        <v>396</v>
      </c>
      <c r="C174" s="2" t="s">
        <v>51</v>
      </c>
      <c r="D174" s="2" t="s">
        <v>48</v>
      </c>
      <c r="E174" s="3">
        <v>173.0707362351159</v>
      </c>
      <c r="F174" s="5">
        <v>0.10715692015821357</v>
      </c>
      <c r="G174" s="3">
        <v>124.83552842362752</v>
      </c>
      <c r="H174" s="3">
        <v>48.235207811488372</v>
      </c>
      <c r="I174" s="5">
        <v>9.2752016736872278E-3</v>
      </c>
      <c r="J174" s="3">
        <v>32.256867309080228</v>
      </c>
      <c r="K174" s="3">
        <v>5.8708998818604767</v>
      </c>
      <c r="L174" s="5">
        <v>4.346382706735355E-2</v>
      </c>
      <c r="M174" s="3">
        <v>3.5018508889218327</v>
      </c>
      <c r="N174" s="3">
        <v>2.369048992938644</v>
      </c>
      <c r="O174" s="3">
        <v>49.489188279665406</v>
      </c>
      <c r="P174" s="3">
        <v>4.7564381332247958</v>
      </c>
      <c r="Q174" s="3">
        <v>7.6619764603974536</v>
      </c>
      <c r="R174" s="3">
        <v>34.132122962377089</v>
      </c>
      <c r="S174" s="3">
        <v>7.8381524236896718</v>
      </c>
      <c r="T174" s="3">
        <v>61.159712995542257</v>
      </c>
      <c r="U174" s="3">
        <v>59.216900192574286</v>
      </c>
      <c r="V174" s="3">
        <v>184.44036766373785</v>
      </c>
      <c r="W174" s="3">
        <v>23.492639293989566</v>
      </c>
      <c r="X174" s="3">
        <v>33.689625493947979</v>
      </c>
      <c r="Y174" s="3">
        <v>2.6256745507740229</v>
      </c>
      <c r="Z174" s="3">
        <v>0</v>
      </c>
      <c r="AA174" s="5">
        <v>0</v>
      </c>
      <c r="AB174" s="3">
        <v>0</v>
      </c>
      <c r="AC174" s="3">
        <v>0</v>
      </c>
      <c r="AD174" s="5">
        <v>0</v>
      </c>
      <c r="AE174" s="6">
        <f t="shared" si="30"/>
        <v>0.27870227434614386</v>
      </c>
      <c r="AF174" s="6">
        <f t="shared" si="31"/>
        <v>0.18637967348367551</v>
      </c>
      <c r="AG174" s="6">
        <f t="shared" si="32"/>
        <v>3.3921967454306562E-2</v>
      </c>
      <c r="AH174" s="6">
        <f t="shared" si="33"/>
        <v>0.59647600187181238</v>
      </c>
      <c r="AI174" s="4">
        <f t="shared" si="34"/>
        <v>26.38596742721975</v>
      </c>
      <c r="AJ174" s="4">
        <f t="shared" si="35"/>
        <v>33.568922797121324</v>
      </c>
      <c r="AK174" s="4">
        <f t="shared" si="36"/>
        <v>7.182955369901574</v>
      </c>
      <c r="AL174" s="7">
        <f t="shared" si="37"/>
        <v>4.2827596329543365</v>
      </c>
      <c r="AM174" s="7">
        <f t="shared" si="38"/>
        <v>3.3663503847503673</v>
      </c>
      <c r="AN174" s="7">
        <f t="shared" si="39"/>
        <v>0.96823378155633955</v>
      </c>
      <c r="AO174" s="7">
        <f t="shared" si="40"/>
        <v>1.2679475381253691</v>
      </c>
      <c r="AP174" s="7">
        <f t="shared" si="41"/>
        <v>1.2276696396541773</v>
      </c>
      <c r="AQ174" s="7" t="str">
        <f t="shared" si="42"/>
        <v/>
      </c>
      <c r="AR174" s="7">
        <f t="shared" si="43"/>
        <v>0.66874112857864543</v>
      </c>
      <c r="AS174" s="7">
        <f t="shared" si="44"/>
        <v>1.0656935521044779</v>
      </c>
    </row>
    <row r="175" spans="1:45" ht="14.4" customHeight="1">
      <c r="A175" s="2" t="s">
        <v>397</v>
      </c>
      <c r="B175" s="2" t="s">
        <v>398</v>
      </c>
      <c r="C175" s="2" t="s">
        <v>62</v>
      </c>
      <c r="D175" s="2" t="s">
        <v>48</v>
      </c>
      <c r="E175" s="3">
        <v>186.23698308704468</v>
      </c>
      <c r="F175" s="5">
        <v>6.3996826589136843E-2</v>
      </c>
      <c r="G175" s="3">
        <v>147.00728225472884</v>
      </c>
      <c r="H175" s="3">
        <v>39.229700832315835</v>
      </c>
      <c r="I175" s="5">
        <v>3.3766989041153161E-2</v>
      </c>
      <c r="J175" s="3">
        <v>32.639969487772269</v>
      </c>
      <c r="K175" s="3">
        <v>16.045071002130097</v>
      </c>
      <c r="L175" s="5">
        <v>0.15144167679132031</v>
      </c>
      <c r="M175" s="3">
        <v>10.515073577163013</v>
      </c>
      <c r="N175" s="3">
        <v>5.5299974249670836</v>
      </c>
      <c r="O175" s="3">
        <v>42.412027463157045</v>
      </c>
      <c r="P175" s="3">
        <v>5.027396243026895</v>
      </c>
      <c r="Q175" s="3">
        <v>6.5233197508603595</v>
      </c>
      <c r="R175" s="3">
        <v>22.862103930840316</v>
      </c>
      <c r="S175" s="3">
        <v>1.665082423018533</v>
      </c>
      <c r="T175" s="3">
        <v>58.930558722098837</v>
      </c>
      <c r="U175" s="3">
        <v>58.551717750608958</v>
      </c>
      <c r="V175" s="3">
        <v>250.64403550507814</v>
      </c>
      <c r="W175" s="3">
        <v>20.83671776653393</v>
      </c>
      <c r="X175" s="3">
        <v>27.91569624223758</v>
      </c>
      <c r="Y175" s="3">
        <v>25.512732109082229</v>
      </c>
      <c r="Z175" s="3">
        <v>0</v>
      </c>
      <c r="AA175" s="5">
        <v>0</v>
      </c>
      <c r="AB175" s="3">
        <v>0</v>
      </c>
      <c r="AC175" s="3">
        <v>0</v>
      </c>
      <c r="AD175" s="5">
        <v>0</v>
      </c>
      <c r="AE175" s="6">
        <f t="shared" si="30"/>
        <v>0.21064398800951581</v>
      </c>
      <c r="AF175" s="6">
        <f t="shared" si="31"/>
        <v>0.17526040717979621</v>
      </c>
      <c r="AG175" s="6">
        <f t="shared" si="32"/>
        <v>8.6154053486953472E-2</v>
      </c>
      <c r="AH175" s="6">
        <f t="shared" si="33"/>
        <v>0.6553460296789626</v>
      </c>
      <c r="AI175" s="4">
        <f t="shared" si="34"/>
        <v>16.594898485642172</v>
      </c>
      <c r="AJ175" s="4">
        <f t="shared" si="35"/>
        <v>20.346237892106778</v>
      </c>
      <c r="AK175" s="4">
        <f t="shared" si="36"/>
        <v>3.7513394064646057</v>
      </c>
      <c r="AL175" s="7">
        <f t="shared" si="37"/>
        <v>12.219357799250709</v>
      </c>
      <c r="AM175" s="7">
        <f t="shared" si="38"/>
        <v>9.9664126269246331</v>
      </c>
      <c r="AN175" s="7">
        <f t="shared" si="39"/>
        <v>0.99357140031072178</v>
      </c>
      <c r="AO175" s="7">
        <f t="shared" si="40"/>
        <v>1.5021924070742398</v>
      </c>
      <c r="AP175" s="7">
        <f t="shared" si="41"/>
        <v>1.4925354134328863</v>
      </c>
      <c r="AQ175" s="7" t="str">
        <f t="shared" si="42"/>
        <v/>
      </c>
      <c r="AR175" s="7">
        <f t="shared" si="43"/>
        <v>0.83202188126004739</v>
      </c>
      <c r="AS175" s="7">
        <f t="shared" si="44"/>
        <v>1.3458338475550287</v>
      </c>
    </row>
    <row r="176" spans="1:45" ht="14.4" customHeight="1">
      <c r="A176" s="2" t="s">
        <v>399</v>
      </c>
      <c r="B176" s="2" t="s">
        <v>400</v>
      </c>
      <c r="C176" s="2" t="s">
        <v>51</v>
      </c>
      <c r="D176" s="2" t="s">
        <v>48</v>
      </c>
      <c r="E176" s="3">
        <v>72.238921547159322</v>
      </c>
      <c r="F176" s="5">
        <v>3.8053493804377572E-3</v>
      </c>
      <c r="G176" s="3">
        <v>53.860096271431274</v>
      </c>
      <c r="H176" s="3">
        <v>18.378825275728051</v>
      </c>
      <c r="I176" s="5">
        <v>-2.3056126862315229E-2</v>
      </c>
      <c r="J176" s="3">
        <v>14.227294754292105</v>
      </c>
      <c r="K176" s="3">
        <v>5.1970060167054966</v>
      </c>
      <c r="L176" s="5">
        <v>1.387907194514458E-2</v>
      </c>
      <c r="M176" s="3">
        <v>2.4112792025350283</v>
      </c>
      <c r="N176" s="3">
        <v>2.7857268141704683</v>
      </c>
      <c r="O176" s="3">
        <v>18.545395358024074</v>
      </c>
      <c r="P176" s="3">
        <v>6.7540936807515042</v>
      </c>
      <c r="Q176" s="3">
        <v>2.6271418194913192</v>
      </c>
      <c r="R176" s="3">
        <v>7.7783020292936591</v>
      </c>
      <c r="S176" s="3">
        <v>0.87209960701125055</v>
      </c>
      <c r="T176" s="3">
        <v>58.929766075650853</v>
      </c>
      <c r="U176" s="3">
        <v>60.072000475669775</v>
      </c>
      <c r="V176" s="3">
        <v>89.178886793660709</v>
      </c>
      <c r="W176" s="3">
        <v>9.4921437714152628</v>
      </c>
      <c r="X176" s="3">
        <v>13.967061613222082</v>
      </c>
      <c r="Y176" s="3">
        <v>2.667440828936845</v>
      </c>
      <c r="Z176" s="3">
        <v>0</v>
      </c>
      <c r="AA176" s="5">
        <v>0</v>
      </c>
      <c r="AB176" s="3">
        <v>0</v>
      </c>
      <c r="AC176" s="3">
        <v>0</v>
      </c>
      <c r="AD176" s="5">
        <v>0</v>
      </c>
      <c r="AE176" s="6">
        <f t="shared" si="30"/>
        <v>0.25441721556889396</v>
      </c>
      <c r="AF176" s="6">
        <f t="shared" si="31"/>
        <v>0.19694777343823139</v>
      </c>
      <c r="AG176" s="6">
        <f t="shared" si="32"/>
        <v>7.1941910335867415E-2</v>
      </c>
      <c r="AH176" s="6">
        <f t="shared" si="33"/>
        <v>0.46397467980296747</v>
      </c>
      <c r="AI176" s="4">
        <f t="shared" si="34"/>
        <v>9.0302887375866092</v>
      </c>
      <c r="AJ176" s="4">
        <f t="shared" si="35"/>
        <v>6.7528806552462211</v>
      </c>
      <c r="AK176" s="4">
        <f t="shared" si="36"/>
        <v>-2.2774080823403882</v>
      </c>
      <c r="AL176" s="7">
        <f t="shared" si="37"/>
        <v>7.7432446947073386</v>
      </c>
      <c r="AM176" s="7">
        <f t="shared" si="38"/>
        <v>10.35465291462987</v>
      </c>
      <c r="AN176" s="7">
        <f t="shared" si="39"/>
        <v>1.0193829786894553</v>
      </c>
      <c r="AO176" s="7">
        <f t="shared" si="40"/>
        <v>3.2063945976719359</v>
      </c>
      <c r="AP176" s="7">
        <f t="shared" si="41"/>
        <v>3.2685440758285953</v>
      </c>
      <c r="AQ176" s="7" t="str">
        <f t="shared" si="42"/>
        <v/>
      </c>
      <c r="AR176" s="7">
        <f t="shared" si="43"/>
        <v>0.77411339086406927</v>
      </c>
      <c r="AS176" s="7">
        <f t="shared" si="44"/>
        <v>1.2344991437260393</v>
      </c>
    </row>
    <row r="177" spans="1:45" ht="14.4" customHeight="1">
      <c r="A177" s="2" t="s">
        <v>401</v>
      </c>
      <c r="B177" s="2" t="s">
        <v>402</v>
      </c>
      <c r="C177" s="2" t="s">
        <v>62</v>
      </c>
      <c r="D177" s="2" t="s">
        <v>48</v>
      </c>
      <c r="E177" s="3">
        <v>730.3650442211175</v>
      </c>
      <c r="F177" s="5">
        <v>4.2150956839493665E-2</v>
      </c>
      <c r="G177" s="3">
        <v>625.6480050722339</v>
      </c>
      <c r="H177" s="3">
        <v>104.71703914888359</v>
      </c>
      <c r="I177" s="5">
        <v>-1.8272351392302155E-2</v>
      </c>
      <c r="J177" s="3">
        <v>45.005923005140737</v>
      </c>
      <c r="K177" s="3">
        <v>58.624817157981795</v>
      </c>
      <c r="L177" s="5">
        <v>-6.5329375545250506E-2</v>
      </c>
      <c r="M177" s="3">
        <v>33.979220787153416</v>
      </c>
      <c r="N177" s="3">
        <v>24.645596370828379</v>
      </c>
      <c r="O177" s="3">
        <v>114.84981213360398</v>
      </c>
      <c r="P177" s="3">
        <v>24.562628626867543</v>
      </c>
      <c r="Q177" s="3">
        <v>16.700033896132236</v>
      </c>
      <c r="R177" s="3">
        <v>51.172515151261351</v>
      </c>
      <c r="S177" s="3">
        <v>4.4668599172424672</v>
      </c>
      <c r="T177" s="3">
        <v>389.10927089426599</v>
      </c>
      <c r="U177" s="3">
        <v>392.73717921017021</v>
      </c>
      <c r="V177" s="3">
        <v>1054.28797120695</v>
      </c>
      <c r="W177" s="3">
        <v>98.250901654044114</v>
      </c>
      <c r="X177" s="3">
        <v>143.77618690904839</v>
      </c>
      <c r="Y177" s="3">
        <v>100.47683980079313</v>
      </c>
      <c r="Z177" s="3">
        <v>0</v>
      </c>
      <c r="AA177" s="5">
        <v>0</v>
      </c>
      <c r="AB177" s="3">
        <v>0</v>
      </c>
      <c r="AC177" s="3">
        <v>0</v>
      </c>
      <c r="AD177" s="5">
        <v>0</v>
      </c>
      <c r="AE177" s="6">
        <f t="shared" si="30"/>
        <v>0.14337630199780013</v>
      </c>
      <c r="AF177" s="6">
        <f t="shared" si="31"/>
        <v>6.162113502178402E-2</v>
      </c>
      <c r="AG177" s="6">
        <f t="shared" si="32"/>
        <v>8.0267829932223825E-2</v>
      </c>
      <c r="AH177" s="6">
        <f t="shared" si="33"/>
        <v>0.57960472090832149</v>
      </c>
      <c r="AI177" s="4">
        <f t="shared" si="34"/>
        <v>-13.618894152841058</v>
      </c>
      <c r="AJ177" s="4">
        <f t="shared" si="35"/>
        <v>39.607928823450777</v>
      </c>
      <c r="AK177" s="4">
        <f t="shared" si="36"/>
        <v>53.226822976291835</v>
      </c>
      <c r="AL177" s="7">
        <f t="shared" si="37"/>
        <v>8.8670631175517123</v>
      </c>
      <c r="AM177" s="7">
        <f t="shared" si="38"/>
        <v>-3.0488742439114653</v>
      </c>
      <c r="AN177" s="7">
        <f t="shared" si="39"/>
        <v>1.0093236234324781</v>
      </c>
      <c r="AO177" s="7">
        <f t="shared" si="40"/>
        <v>3.7158162039039504</v>
      </c>
      <c r="AP177" s="7">
        <f t="shared" si="41"/>
        <v>3.750461074933451</v>
      </c>
      <c r="AQ177" s="7" t="str">
        <f t="shared" si="42"/>
        <v/>
      </c>
      <c r="AR177" s="7">
        <f t="shared" si="43"/>
        <v>0.42978605364455202</v>
      </c>
      <c r="AS177" s="7">
        <f t="shared" si="44"/>
        <v>1.4435082559725643</v>
      </c>
    </row>
    <row r="178" spans="1:45" ht="14.4" customHeight="1">
      <c r="A178" s="2" t="s">
        <v>403</v>
      </c>
      <c r="B178" s="2" t="s">
        <v>404</v>
      </c>
      <c r="C178" s="2" t="s">
        <v>54</v>
      </c>
      <c r="D178" s="2" t="s">
        <v>48</v>
      </c>
      <c r="E178" s="3">
        <v>664.44442043539243</v>
      </c>
      <c r="F178" s="5">
        <v>2.694198505099513E-2</v>
      </c>
      <c r="G178" s="3">
        <v>518.72242373404526</v>
      </c>
      <c r="H178" s="3">
        <v>145.72199670134714</v>
      </c>
      <c r="I178" s="5">
        <v>2.5351574708733365E-2</v>
      </c>
      <c r="J178" s="3">
        <v>99.060830071844592</v>
      </c>
      <c r="K178" s="3">
        <v>151.13643970203037</v>
      </c>
      <c r="L178" s="5">
        <v>2.0959279362444794E-2</v>
      </c>
      <c r="M178" s="3">
        <v>107.81307924090407</v>
      </c>
      <c r="N178" s="3">
        <v>43.323360461126299</v>
      </c>
      <c r="O178" s="3">
        <v>146.64249293898706</v>
      </c>
      <c r="P178" s="3">
        <v>20.901259422610934</v>
      </c>
      <c r="Q178" s="3">
        <v>27.416744214802357</v>
      </c>
      <c r="R178" s="3">
        <v>54.048994763802249</v>
      </c>
      <c r="S178" s="3">
        <v>16.063850407161851</v>
      </c>
      <c r="T178" s="3">
        <v>288.95561738806379</v>
      </c>
      <c r="U178" s="3">
        <v>275.41913701626777</v>
      </c>
      <c r="V178" s="3">
        <v>2072.7587232209803</v>
      </c>
      <c r="W178" s="3">
        <v>212.43476118860536</v>
      </c>
      <c r="X178" s="3">
        <v>127.17510305024101</v>
      </c>
      <c r="Y178" s="3">
        <v>63.8559021450478</v>
      </c>
      <c r="Z178" s="3">
        <v>0</v>
      </c>
      <c r="AA178" s="5">
        <v>0</v>
      </c>
      <c r="AB178" s="3">
        <v>0</v>
      </c>
      <c r="AC178" s="3">
        <v>0</v>
      </c>
      <c r="AD178" s="5">
        <v>0</v>
      </c>
      <c r="AE178" s="6">
        <f t="shared" si="30"/>
        <v>0.21931404978291405</v>
      </c>
      <c r="AF178" s="6">
        <f t="shared" si="31"/>
        <v>0.14908821118090315</v>
      </c>
      <c r="AG178" s="6">
        <f t="shared" si="32"/>
        <v>0.22746287733591736</v>
      </c>
      <c r="AH178" s="6">
        <f t="shared" si="33"/>
        <v>0.71334933821029867</v>
      </c>
      <c r="AI178" s="4">
        <f t="shared" si="34"/>
        <v>-52.075609630185781</v>
      </c>
      <c r="AJ178" s="4">
        <f t="shared" si="35"/>
        <v>-9.4885899393303035</v>
      </c>
      <c r="AK178" s="4">
        <f t="shared" si="36"/>
        <v>42.587019690855477</v>
      </c>
      <c r="AL178" s="7">
        <f t="shared" si="37"/>
        <v>-0.59067967509831543</v>
      </c>
      <c r="AM178" s="7">
        <f t="shared" si="38"/>
        <v>-3.241788756135862</v>
      </c>
      <c r="AN178" s="7">
        <f t="shared" si="39"/>
        <v>0.95315377325363881</v>
      </c>
      <c r="AO178" s="7">
        <f t="shared" si="40"/>
        <v>1.9829238133503595</v>
      </c>
      <c r="AP178" s="7">
        <f t="shared" si="41"/>
        <v>1.8900313147693895</v>
      </c>
      <c r="AQ178" s="7" t="str">
        <f t="shared" si="42"/>
        <v/>
      </c>
      <c r="AR178" s="7">
        <f t="shared" si="43"/>
        <v>0.67979325231774579</v>
      </c>
      <c r="AS178" s="7">
        <f t="shared" si="44"/>
        <v>3.1195366526861008</v>
      </c>
    </row>
    <row r="179" spans="1:45" ht="14.4" customHeight="1">
      <c r="A179" s="2" t="s">
        <v>405</v>
      </c>
      <c r="B179" s="2" t="s">
        <v>406</v>
      </c>
      <c r="C179" s="2" t="s">
        <v>47</v>
      </c>
      <c r="D179" s="2" t="s">
        <v>48</v>
      </c>
      <c r="E179" s="3">
        <v>151.99071075704489</v>
      </c>
      <c r="F179" s="5">
        <v>-6.4150988221665387E-2</v>
      </c>
      <c r="G179" s="3">
        <v>139.39227693750644</v>
      </c>
      <c r="H179" s="3">
        <v>12.59843381953846</v>
      </c>
      <c r="I179" s="5">
        <v>-1.9048619200065425E-2</v>
      </c>
      <c r="J179" s="3">
        <v>7.2647328867700169</v>
      </c>
      <c r="K179" s="3">
        <v>7.3638443460467009</v>
      </c>
      <c r="L179" s="5">
        <v>-3.0982138520355987E-2</v>
      </c>
      <c r="M179" s="3">
        <v>4.3869821023593429</v>
      </c>
      <c r="N179" s="3">
        <v>2.976862243687358</v>
      </c>
      <c r="O179" s="3">
        <v>14.041422085554091</v>
      </c>
      <c r="P179" s="3">
        <v>1.2940264351295172</v>
      </c>
      <c r="Q179" s="3">
        <v>2.0207130245034035</v>
      </c>
      <c r="R179" s="3">
        <v>7.307588899553898</v>
      </c>
      <c r="S179" s="3">
        <v>1.9692855314978639</v>
      </c>
      <c r="T179" s="3">
        <v>21.161789602099919</v>
      </c>
      <c r="U179" s="3">
        <v>21.840363332247218</v>
      </c>
      <c r="V179" s="3">
        <v>225.92951984145537</v>
      </c>
      <c r="W179" s="3">
        <v>26.006370488606169</v>
      </c>
      <c r="X179" s="3">
        <v>21.086267496877632</v>
      </c>
      <c r="Y179" s="3">
        <v>30.849544053999697</v>
      </c>
      <c r="Z179" s="3">
        <v>0</v>
      </c>
      <c r="AA179" s="5">
        <v>0</v>
      </c>
      <c r="AB179" s="3">
        <v>0</v>
      </c>
      <c r="AC179" s="3">
        <v>0</v>
      </c>
      <c r="AD179" s="5">
        <v>0</v>
      </c>
      <c r="AE179" s="6">
        <f t="shared" si="30"/>
        <v>8.2889498685724858E-2</v>
      </c>
      <c r="AF179" s="6">
        <f t="shared" si="31"/>
        <v>4.7797216360035283E-2</v>
      </c>
      <c r="AG179" s="6">
        <f t="shared" si="32"/>
        <v>4.8449305285621747E-2</v>
      </c>
      <c r="AH179" s="6">
        <f t="shared" si="33"/>
        <v>0.59574617498732241</v>
      </c>
      <c r="AI179" s="4">
        <f t="shared" si="34"/>
        <v>-9.9111459276683966E-2</v>
      </c>
      <c r="AJ179" s="4">
        <f t="shared" si="35"/>
        <v>6.3397005235618282</v>
      </c>
      <c r="AK179" s="4">
        <f t="shared" si="36"/>
        <v>6.4388119828385122</v>
      </c>
      <c r="AL179" s="7">
        <f t="shared" si="37"/>
        <v>3.2192896470121175</v>
      </c>
      <c r="AM179" s="7">
        <f t="shared" si="38"/>
        <v>-5.0328638326661811E-2</v>
      </c>
      <c r="AN179" s="7">
        <f t="shared" si="39"/>
        <v>1.0320659898291382</v>
      </c>
      <c r="AO179" s="7">
        <f t="shared" si="40"/>
        <v>1.6797159000256727</v>
      </c>
      <c r="AP179" s="7">
        <f t="shared" si="41"/>
        <v>1.7335776529917377</v>
      </c>
      <c r="AQ179" s="7" t="str">
        <f t="shared" si="42"/>
        <v/>
      </c>
      <c r="AR179" s="7">
        <f t="shared" si="43"/>
        <v>0.57663777822155982</v>
      </c>
      <c r="AS179" s="7">
        <f t="shared" si="44"/>
        <v>1.4864692632604415</v>
      </c>
    </row>
    <row r="180" spans="1:45" ht="14.4" customHeight="1">
      <c r="A180" s="2" t="s">
        <v>407</v>
      </c>
      <c r="B180" s="2" t="s">
        <v>408</v>
      </c>
      <c r="C180" s="2" t="s">
        <v>54</v>
      </c>
      <c r="D180" s="2" t="s">
        <v>48</v>
      </c>
      <c r="E180" s="3">
        <v>426.08500168636749</v>
      </c>
      <c r="F180" s="5">
        <v>5.9422676821434761E-2</v>
      </c>
      <c r="G180" s="3">
        <v>302.4306137023064</v>
      </c>
      <c r="H180" s="3">
        <v>123.65438798406107</v>
      </c>
      <c r="I180" s="5">
        <v>1.3490163118605181E-3</v>
      </c>
      <c r="J180" s="3">
        <v>92.175485961863785</v>
      </c>
      <c r="K180" s="3">
        <v>119.65056686493243</v>
      </c>
      <c r="L180" s="5">
        <v>-8.6487730504704208E-2</v>
      </c>
      <c r="M180" s="3">
        <v>71.500100392675947</v>
      </c>
      <c r="N180" s="3">
        <v>48.150466472256483</v>
      </c>
      <c r="O180" s="3">
        <v>127.74813323761916</v>
      </c>
      <c r="P180" s="3">
        <v>28.359870943597741</v>
      </c>
      <c r="Q180" s="3">
        <v>15.348735227518501</v>
      </c>
      <c r="R180" s="3">
        <v>43.786217160793356</v>
      </c>
      <c r="S180" s="3">
        <v>19.613652098784993</v>
      </c>
      <c r="T180" s="3">
        <v>328.35088432633654</v>
      </c>
      <c r="U180" s="3">
        <v>327.58121175909156</v>
      </c>
      <c r="V180" s="3">
        <v>1337.2285880559505</v>
      </c>
      <c r="W180" s="3">
        <v>144.88718778093343</v>
      </c>
      <c r="X180" s="3">
        <v>78.638522439350993</v>
      </c>
      <c r="Y180" s="3">
        <v>20.063675931823902</v>
      </c>
      <c r="Z180" s="3">
        <v>0</v>
      </c>
      <c r="AA180" s="5">
        <v>0</v>
      </c>
      <c r="AB180" s="3">
        <v>0</v>
      </c>
      <c r="AC180" s="3">
        <v>0</v>
      </c>
      <c r="AD180" s="5">
        <v>0</v>
      </c>
      <c r="AE180" s="6">
        <f t="shared" si="30"/>
        <v>0.29021060937291698</v>
      </c>
      <c r="AF180" s="6">
        <f t="shared" si="31"/>
        <v>0.21633121465681696</v>
      </c>
      <c r="AG180" s="6">
        <f t="shared" si="32"/>
        <v>0.28081384322700187</v>
      </c>
      <c r="AH180" s="6">
        <f t="shared" si="33"/>
        <v>0.59757427203323532</v>
      </c>
      <c r="AI180" s="4">
        <f t="shared" si="34"/>
        <v>-27.475080903068644</v>
      </c>
      <c r="AJ180" s="4">
        <f t="shared" si="35"/>
        <v>12.539426673826968</v>
      </c>
      <c r="AK180" s="4">
        <f t="shared" si="36"/>
        <v>40.01450757689561</v>
      </c>
      <c r="AL180" s="7">
        <f t="shared" si="37"/>
        <v>0.63932135691362391</v>
      </c>
      <c r="AM180" s="7">
        <f t="shared" si="38"/>
        <v>-1.4008141250129875</v>
      </c>
      <c r="AN180" s="7">
        <f t="shared" si="39"/>
        <v>0.99765594489314657</v>
      </c>
      <c r="AO180" s="7">
        <f t="shared" si="40"/>
        <v>2.6553920946878216</v>
      </c>
      <c r="AP180" s="7">
        <f t="shared" si="41"/>
        <v>2.6491677092875703</v>
      </c>
      <c r="AQ180" s="7" t="str">
        <f t="shared" si="42"/>
        <v/>
      </c>
      <c r="AR180" s="7">
        <f t="shared" si="43"/>
        <v>0.74542834641456568</v>
      </c>
      <c r="AS180" s="7">
        <f t="shared" si="44"/>
        <v>3.138408023665328</v>
      </c>
    </row>
    <row r="181" spans="1:45" ht="14.4" customHeight="1">
      <c r="A181" s="2" t="s">
        <v>409</v>
      </c>
      <c r="B181" s="2" t="s">
        <v>410</v>
      </c>
      <c r="C181" s="2" t="s">
        <v>54</v>
      </c>
      <c r="D181" s="2" t="s">
        <v>48</v>
      </c>
      <c r="E181" s="3">
        <v>100.30782761745992</v>
      </c>
      <c r="F181" s="5">
        <v>-1.4301280018311638E-2</v>
      </c>
      <c r="G181" s="3">
        <v>68.231368714315551</v>
      </c>
      <c r="H181" s="3">
        <v>32.076458903144363</v>
      </c>
      <c r="I181" s="5">
        <v>1.9080232823572851E-3</v>
      </c>
      <c r="J181" s="3">
        <v>23.189782793871704</v>
      </c>
      <c r="K181" s="3">
        <v>29.889532010871086</v>
      </c>
      <c r="L181" s="5">
        <v>4.9199809472901451E-2</v>
      </c>
      <c r="M181" s="3">
        <v>18.089777100081061</v>
      </c>
      <c r="N181" s="3">
        <v>11.799754910790025</v>
      </c>
      <c r="O181" s="3">
        <v>33.4864075642421</v>
      </c>
      <c r="P181" s="3">
        <v>3.365725974947404</v>
      </c>
      <c r="Q181" s="3">
        <v>5.8478693025637298</v>
      </c>
      <c r="R181" s="3">
        <v>16.128168087161001</v>
      </c>
      <c r="S181" s="3">
        <v>2.6316479763261573</v>
      </c>
      <c r="T181" s="3">
        <v>38.0549178684902</v>
      </c>
      <c r="U181" s="3">
        <v>37.176595796550657</v>
      </c>
      <c r="V181" s="3">
        <v>275.34197254520546</v>
      </c>
      <c r="W181" s="3">
        <v>12.534615055268697</v>
      </c>
      <c r="X181" s="3">
        <v>12.413179172460142</v>
      </c>
      <c r="Y181" s="3">
        <v>5.1095374648134575</v>
      </c>
      <c r="Z181" s="3">
        <v>0</v>
      </c>
      <c r="AA181" s="5">
        <v>0</v>
      </c>
      <c r="AB181" s="3">
        <v>0</v>
      </c>
      <c r="AC181" s="3">
        <v>0</v>
      </c>
      <c r="AD181" s="5">
        <v>0</v>
      </c>
      <c r="AE181" s="6">
        <f t="shared" si="30"/>
        <v>0.319780217207705</v>
      </c>
      <c r="AF181" s="6">
        <f t="shared" si="31"/>
        <v>0.23118617305031947</v>
      </c>
      <c r="AG181" s="6">
        <f t="shared" si="32"/>
        <v>0.29797806134192872</v>
      </c>
      <c r="AH181" s="6">
        <f t="shared" si="33"/>
        <v>0.60522115547013755</v>
      </c>
      <c r="AI181" s="4">
        <f t="shared" si="34"/>
        <v>-6.6997492169993826</v>
      </c>
      <c r="AJ181" s="4">
        <f t="shared" si="35"/>
        <v>6.1830351866499065</v>
      </c>
      <c r="AK181" s="4">
        <f t="shared" si="36"/>
        <v>12.882784403649289</v>
      </c>
      <c r="AL181" s="7">
        <f t="shared" si="37"/>
        <v>2.3494917413998393</v>
      </c>
      <c r="AM181" s="7">
        <f t="shared" si="38"/>
        <v>-2.5458379225751884</v>
      </c>
      <c r="AN181" s="7">
        <f t="shared" si="39"/>
        <v>0.97691961719705089</v>
      </c>
      <c r="AO181" s="7">
        <f t="shared" si="40"/>
        <v>1.1863815137262481</v>
      </c>
      <c r="AP181" s="7">
        <f t="shared" si="41"/>
        <v>1.158999374239104</v>
      </c>
      <c r="AQ181" s="7" t="str">
        <f t="shared" si="42"/>
        <v/>
      </c>
      <c r="AR181" s="7">
        <f t="shared" si="43"/>
        <v>0.72295333047496946</v>
      </c>
      <c r="AS181" s="7">
        <f t="shared" si="44"/>
        <v>2.7449699498554239</v>
      </c>
    </row>
    <row r="182" spans="1:45" ht="14.4" customHeight="1">
      <c r="A182" s="2" t="s">
        <v>411</v>
      </c>
      <c r="B182" s="2" t="s">
        <v>412</v>
      </c>
      <c r="C182" s="2" t="s">
        <v>62</v>
      </c>
      <c r="D182" s="2" t="s">
        <v>48</v>
      </c>
      <c r="E182" s="3">
        <v>298.72944697415261</v>
      </c>
      <c r="F182" s="5">
        <v>3.7271656627523714E-2</v>
      </c>
      <c r="G182" s="3">
        <v>246.99337490055677</v>
      </c>
      <c r="H182" s="3">
        <v>51.736072073595835</v>
      </c>
      <c r="I182" s="5">
        <v>-5.8899357421114962E-3</v>
      </c>
      <c r="J182" s="3">
        <v>35.690827318982855</v>
      </c>
      <c r="K182" s="3">
        <v>43.490964919970011</v>
      </c>
      <c r="L182" s="5">
        <v>0.1397140620595913</v>
      </c>
      <c r="M182" s="3">
        <v>30.754829579408518</v>
      </c>
      <c r="N182" s="3">
        <v>12.736135340561493</v>
      </c>
      <c r="O182" s="3">
        <v>54.505937336784463</v>
      </c>
      <c r="P182" s="3">
        <v>19.059966529878761</v>
      </c>
      <c r="Q182" s="3">
        <v>3.9559826296593879</v>
      </c>
      <c r="R182" s="3">
        <v>16.820295717201301</v>
      </c>
      <c r="S182" s="3">
        <v>8.067239700058126</v>
      </c>
      <c r="T182" s="3">
        <v>182.23789990656755</v>
      </c>
      <c r="U182" s="3">
        <v>180.53823400806237</v>
      </c>
      <c r="V182" s="3">
        <v>416.64232628518778</v>
      </c>
      <c r="W182" s="3">
        <v>27.398053815351719</v>
      </c>
      <c r="X182" s="3">
        <v>69.631964234521973</v>
      </c>
      <c r="Y182" s="3">
        <v>53.339043714293197</v>
      </c>
      <c r="Z182" s="3">
        <v>0</v>
      </c>
      <c r="AA182" s="5">
        <v>0</v>
      </c>
      <c r="AB182" s="3">
        <v>0</v>
      </c>
      <c r="AC182" s="3">
        <v>0</v>
      </c>
      <c r="AD182" s="5">
        <v>0</v>
      </c>
      <c r="AE182" s="6">
        <f t="shared" si="30"/>
        <v>0.17318705135243084</v>
      </c>
      <c r="AF182" s="6">
        <f t="shared" si="31"/>
        <v>0.11947542393459117</v>
      </c>
      <c r="AG182" s="6">
        <f t="shared" si="32"/>
        <v>0.14558646748920284</v>
      </c>
      <c r="AH182" s="6">
        <f t="shared" si="33"/>
        <v>0.70715445463217663</v>
      </c>
      <c r="AI182" s="4">
        <f t="shared" si="34"/>
        <v>-7.8001376009871564</v>
      </c>
      <c r="AJ182" s="4">
        <f t="shared" si="35"/>
        <v>0.73515859783779947</v>
      </c>
      <c r="AK182" s="4">
        <f t="shared" si="36"/>
        <v>8.5352961988249554</v>
      </c>
      <c r="AL182" s="7">
        <f t="shared" si="37"/>
        <v>9.1128889827396906E-2</v>
      </c>
      <c r="AM182" s="7">
        <f t="shared" si="38"/>
        <v>-0.96689052154121002</v>
      </c>
      <c r="AN182" s="7">
        <f t="shared" si="39"/>
        <v>0.99067336761795111</v>
      </c>
      <c r="AO182" s="7">
        <f t="shared" si="40"/>
        <v>3.5224533406272061</v>
      </c>
      <c r="AP182" s="7">
        <f t="shared" si="41"/>
        <v>3.4896007132362561</v>
      </c>
      <c r="AQ182" s="7" t="str">
        <f t="shared" si="42"/>
        <v/>
      </c>
      <c r="AR182" s="7">
        <f t="shared" si="43"/>
        <v>0.68986349153472215</v>
      </c>
      <c r="AS182" s="7">
        <f t="shared" si="44"/>
        <v>1.3947146172075815</v>
      </c>
    </row>
    <row r="183" spans="1:45" ht="14.4" customHeight="1">
      <c r="A183" s="2" t="s">
        <v>413</v>
      </c>
      <c r="B183" s="2" t="s">
        <v>414</v>
      </c>
      <c r="C183" s="2" t="s">
        <v>57</v>
      </c>
      <c r="D183" s="2" t="s">
        <v>48</v>
      </c>
      <c r="E183" s="3">
        <v>140.00357534902389</v>
      </c>
      <c r="F183" s="5">
        <v>-1.336821783951298E-2</v>
      </c>
      <c r="G183" s="3">
        <v>95.465182258598048</v>
      </c>
      <c r="H183" s="3">
        <v>44.538393090425835</v>
      </c>
      <c r="I183" s="5">
        <v>-2.5237062611284444E-2</v>
      </c>
      <c r="J183" s="3">
        <v>28.113386540131199</v>
      </c>
      <c r="K183" s="3">
        <v>5.1420118105937735</v>
      </c>
      <c r="L183" s="5">
        <v>0.1143951627998524</v>
      </c>
      <c r="M183" s="3">
        <v>2.3455658411208908</v>
      </c>
      <c r="N183" s="3">
        <v>2.7964459694728827</v>
      </c>
      <c r="O183" s="3">
        <v>45.487298621451025</v>
      </c>
      <c r="P183" s="3">
        <v>12.224766052550184</v>
      </c>
      <c r="Q183" s="3">
        <v>4.5777819046586146</v>
      </c>
      <c r="R183" s="3">
        <v>22.143610603689218</v>
      </c>
      <c r="S183" s="3">
        <v>8.6356363210674125</v>
      </c>
      <c r="T183" s="3">
        <v>124.40981669826182</v>
      </c>
      <c r="U183" s="3">
        <v>124.93142328979165</v>
      </c>
      <c r="V183" s="3">
        <v>503.55946391193788</v>
      </c>
      <c r="W183" s="3">
        <v>62.334262827832603</v>
      </c>
      <c r="X183" s="3">
        <v>10.388500957338479</v>
      </c>
      <c r="Y183" s="3">
        <v>1.380822792329351</v>
      </c>
      <c r="Z183" s="3">
        <v>26.924446728663064</v>
      </c>
      <c r="AA183" s="5">
        <v>0.3101564447460593</v>
      </c>
      <c r="AB183" s="3">
        <v>4.4378465392497874</v>
      </c>
      <c r="AC183" s="3">
        <v>12.253750868379568</v>
      </c>
      <c r="AD183" s="5">
        <v>3.9773297391080598E-2</v>
      </c>
      <c r="AE183" s="6">
        <f t="shared" si="30"/>
        <v>0.31812325491969201</v>
      </c>
      <c r="AF183" s="6">
        <f t="shared" si="31"/>
        <v>0.20080477566408955</v>
      </c>
      <c r="AG183" s="6">
        <f t="shared" si="32"/>
        <v>3.6727717829883433E-2</v>
      </c>
      <c r="AH183" s="6">
        <f t="shared" si="33"/>
        <v>0.45615722552182097</v>
      </c>
      <c r="AI183" s="4">
        <f t="shared" si="34"/>
        <v>22.971374729537423</v>
      </c>
      <c r="AJ183" s="4">
        <f t="shared" si="35"/>
        <v>26.339184823121332</v>
      </c>
      <c r="AK183" s="4">
        <f t="shared" si="36"/>
        <v>3.367810093583909</v>
      </c>
      <c r="AL183" s="7">
        <f t="shared" si="37"/>
        <v>3.0500572098971466</v>
      </c>
      <c r="AM183" s="7">
        <f t="shared" si="38"/>
        <v>2.6600674085239886</v>
      </c>
      <c r="AN183" s="7">
        <f t="shared" si="39"/>
        <v>1.0041926481798049</v>
      </c>
      <c r="AO183" s="7">
        <f t="shared" si="40"/>
        <v>2.7933162394447835</v>
      </c>
      <c r="AP183" s="7">
        <f t="shared" si="41"/>
        <v>2.8050276316917113</v>
      </c>
      <c r="AQ183" s="7">
        <f t="shared" si="42"/>
        <v>0.45511616234381314</v>
      </c>
      <c r="AR183" s="7">
        <f t="shared" si="43"/>
        <v>0.63121690275293241</v>
      </c>
      <c r="AS183" s="7">
        <f t="shared" si="44"/>
        <v>3.5967614588169066</v>
      </c>
    </row>
    <row r="184" spans="1:45" ht="14.4" customHeight="1">
      <c r="A184" s="2" t="s">
        <v>415</v>
      </c>
      <c r="B184" s="2" t="s">
        <v>416</v>
      </c>
      <c r="C184" s="2" t="s">
        <v>54</v>
      </c>
      <c r="D184" s="2" t="s">
        <v>48</v>
      </c>
      <c r="E184" s="3">
        <v>229.0519774335736</v>
      </c>
      <c r="F184" s="5">
        <v>1.4668986138685171E-2</v>
      </c>
      <c r="G184" s="3">
        <v>152.07776228944169</v>
      </c>
      <c r="H184" s="3">
        <v>76.974215144131904</v>
      </c>
      <c r="I184" s="5">
        <v>7.3577774090982651E-4</v>
      </c>
      <c r="J184" s="3">
        <v>43.610291280697041</v>
      </c>
      <c r="K184" s="3">
        <v>53.534334162592693</v>
      </c>
      <c r="L184" s="5">
        <v>1.0605101690650875E-2</v>
      </c>
      <c r="M184" s="3">
        <v>31.141978658039747</v>
      </c>
      <c r="N184" s="3">
        <v>22.392355504552945</v>
      </c>
      <c r="O184" s="3">
        <v>79.856654165041761</v>
      </c>
      <c r="P184" s="3">
        <v>13.33032825678514</v>
      </c>
      <c r="Q184" s="3">
        <v>7.9937812564411983</v>
      </c>
      <c r="R184" s="3">
        <v>40.680337105355662</v>
      </c>
      <c r="S184" s="3">
        <v>7.3767233544530422</v>
      </c>
      <c r="T184" s="3">
        <v>130.72669285546178</v>
      </c>
      <c r="U184" s="3">
        <v>133.88720480267617</v>
      </c>
      <c r="V184" s="3">
        <v>681.44293299294361</v>
      </c>
      <c r="W184" s="3">
        <v>47.508782148797359</v>
      </c>
      <c r="X184" s="3">
        <v>42.08105891281383</v>
      </c>
      <c r="Y184" s="3">
        <v>23.969811441973167</v>
      </c>
      <c r="Z184" s="3">
        <v>0</v>
      </c>
      <c r="AA184" s="5">
        <v>0</v>
      </c>
      <c r="AB184" s="3">
        <v>0</v>
      </c>
      <c r="AC184" s="3">
        <v>0</v>
      </c>
      <c r="AD184" s="5">
        <v>0</v>
      </c>
      <c r="AE184" s="6">
        <f t="shared" si="30"/>
        <v>0.336055667393026</v>
      </c>
      <c r="AF184" s="6">
        <f t="shared" si="31"/>
        <v>0.19039473821326985</v>
      </c>
      <c r="AG184" s="6">
        <f t="shared" si="32"/>
        <v>0.23372133592742267</v>
      </c>
      <c r="AH184" s="6">
        <f t="shared" si="33"/>
        <v>0.58171973454374848</v>
      </c>
      <c r="AI184" s="4">
        <f t="shared" si="34"/>
        <v>-9.9240428818956516</v>
      </c>
      <c r="AJ184" s="4">
        <f t="shared" si="35"/>
        <v>27.390565993775677</v>
      </c>
      <c r="AK184" s="4">
        <f t="shared" si="36"/>
        <v>37.314608875671325</v>
      </c>
      <c r="AL184" s="7">
        <f t="shared" si="37"/>
        <v>3.7131073889657329</v>
      </c>
      <c r="AM184" s="7">
        <f t="shared" si="38"/>
        <v>-1.3453185655803253</v>
      </c>
      <c r="AN184" s="7">
        <f t="shared" si="39"/>
        <v>1.0241764851399462</v>
      </c>
      <c r="AO184" s="7">
        <f t="shared" si="40"/>
        <v>1.6983179706435456</v>
      </c>
      <c r="AP184" s="7">
        <f t="shared" si="41"/>
        <v>1.739377329823713</v>
      </c>
      <c r="AQ184" s="7" t="str">
        <f t="shared" si="42"/>
        <v/>
      </c>
      <c r="AR184" s="7">
        <f t="shared" si="43"/>
        <v>0.56655714123278922</v>
      </c>
      <c r="AS184" s="7">
        <f t="shared" si="44"/>
        <v>2.9750580659822767</v>
      </c>
    </row>
    <row r="185" spans="1:45" ht="14.4" customHeight="1">
      <c r="A185" s="2" t="s">
        <v>417</v>
      </c>
      <c r="B185" s="2" t="s">
        <v>418</v>
      </c>
      <c r="C185" s="2" t="s">
        <v>62</v>
      </c>
      <c r="D185" s="2" t="s">
        <v>48</v>
      </c>
      <c r="E185" s="3">
        <v>280.18943273814995</v>
      </c>
      <c r="F185" s="5">
        <v>6.0324562841429556E-2</v>
      </c>
      <c r="G185" s="3">
        <v>222.2199930832216</v>
      </c>
      <c r="H185" s="3">
        <v>57.969439654928337</v>
      </c>
      <c r="I185" s="5">
        <v>8.5244650842073444E-3</v>
      </c>
      <c r="J185" s="3">
        <v>46.081732124804837</v>
      </c>
      <c r="K185" s="3">
        <v>39.292700331143521</v>
      </c>
      <c r="L185" s="5">
        <v>0.16462367777896825</v>
      </c>
      <c r="M185" s="3">
        <v>20.362233888878766</v>
      </c>
      <c r="N185" s="3">
        <v>18.930466442264755</v>
      </c>
      <c r="O185" s="3">
        <v>59.373235669000401</v>
      </c>
      <c r="P185" s="3">
        <v>9.4669335479807746</v>
      </c>
      <c r="Q185" s="3">
        <v>9.444453910528404</v>
      </c>
      <c r="R185" s="3">
        <v>25.871184949465373</v>
      </c>
      <c r="S185" s="3">
        <v>6.2920203538838715</v>
      </c>
      <c r="T185" s="3">
        <v>183.73025454036815</v>
      </c>
      <c r="U185" s="3">
        <v>177.72792600840694</v>
      </c>
      <c r="V185" s="3">
        <v>388.48948127225049</v>
      </c>
      <c r="W185" s="3">
        <v>32.456724711984521</v>
      </c>
      <c r="X185" s="3">
        <v>63.226422626500693</v>
      </c>
      <c r="Y185" s="3">
        <v>43.672203607539416</v>
      </c>
      <c r="Z185" s="3">
        <v>0</v>
      </c>
      <c r="AA185" s="5">
        <v>0</v>
      </c>
      <c r="AB185" s="3">
        <v>0</v>
      </c>
      <c r="AC185" s="3">
        <v>0</v>
      </c>
      <c r="AD185" s="5">
        <v>0</v>
      </c>
      <c r="AE185" s="6">
        <f t="shared" si="30"/>
        <v>0.20689374002588981</v>
      </c>
      <c r="AF185" s="6">
        <f t="shared" si="31"/>
        <v>0.16446634576640282</v>
      </c>
      <c r="AG185" s="6">
        <f t="shared" si="32"/>
        <v>0.1402361964445118</v>
      </c>
      <c r="AH185" s="6">
        <f t="shared" si="33"/>
        <v>0.51821925490673371</v>
      </c>
      <c r="AI185" s="4">
        <f t="shared" si="34"/>
        <v>6.7890317936613158</v>
      </c>
      <c r="AJ185" s="4">
        <f t="shared" si="35"/>
        <v>20.099614321612457</v>
      </c>
      <c r="AK185" s="4">
        <f t="shared" si="36"/>
        <v>13.310582527951141</v>
      </c>
      <c r="AL185" s="7">
        <f t="shared" si="37"/>
        <v>3.1944611096506672</v>
      </c>
      <c r="AM185" s="7">
        <f t="shared" si="38"/>
        <v>1.0789907552461515</v>
      </c>
      <c r="AN185" s="7">
        <f t="shared" si="39"/>
        <v>0.96733075591182827</v>
      </c>
      <c r="AO185" s="7">
        <f t="shared" si="40"/>
        <v>3.1694329914874055</v>
      </c>
      <c r="AP185" s="7">
        <f t="shared" si="41"/>
        <v>3.065890011467399</v>
      </c>
      <c r="AQ185" s="7" t="str">
        <f t="shared" si="42"/>
        <v/>
      </c>
      <c r="AR185" s="7">
        <f t="shared" si="43"/>
        <v>0.79493147422354193</v>
      </c>
      <c r="AS185" s="7">
        <f t="shared" si="44"/>
        <v>1.3865243862901566</v>
      </c>
    </row>
    <row r="186" spans="1:45" ht="14.4" customHeight="1">
      <c r="A186" s="2" t="s">
        <v>419</v>
      </c>
      <c r="B186" s="2" t="s">
        <v>420</v>
      </c>
      <c r="C186" s="2" t="s">
        <v>47</v>
      </c>
      <c r="D186" s="2" t="s">
        <v>48</v>
      </c>
      <c r="E186" s="3">
        <v>464.27197273077724</v>
      </c>
      <c r="F186" s="5">
        <v>-3.4995957798979174E-3</v>
      </c>
      <c r="G186" s="3">
        <v>415.87435491977806</v>
      </c>
      <c r="H186" s="3">
        <v>48.397617810999151</v>
      </c>
      <c r="I186" s="5">
        <v>-1.9087710920166284E-2</v>
      </c>
      <c r="J186" s="3">
        <v>34.038636131296514</v>
      </c>
      <c r="K186" s="3">
        <v>35.279357564013267</v>
      </c>
      <c r="L186" s="5">
        <v>-5.2269727942155536E-2</v>
      </c>
      <c r="M186" s="3">
        <v>22.344637309582225</v>
      </c>
      <c r="N186" s="3">
        <v>12.934720254431042</v>
      </c>
      <c r="O186" s="3">
        <v>54.032213472744147</v>
      </c>
      <c r="P186" s="3">
        <v>21.301120639367873</v>
      </c>
      <c r="Q186" s="3">
        <v>3.6638756020036847</v>
      </c>
      <c r="R186" s="3">
        <v>11.892278871827251</v>
      </c>
      <c r="S186" s="3">
        <v>3.242362776447218</v>
      </c>
      <c r="T186" s="3">
        <v>183.47517102342474</v>
      </c>
      <c r="U186" s="3">
        <v>194.70200005396802</v>
      </c>
      <c r="V186" s="3">
        <v>541.54880657638364</v>
      </c>
      <c r="W186" s="3">
        <v>53.073441967285213</v>
      </c>
      <c r="X186" s="3">
        <v>33.614296335370135</v>
      </c>
      <c r="Y186" s="3">
        <v>63.892962896231545</v>
      </c>
      <c r="Z186" s="3">
        <v>0</v>
      </c>
      <c r="AA186" s="5">
        <v>0</v>
      </c>
      <c r="AB186" s="3">
        <v>0</v>
      </c>
      <c r="AC186" s="3">
        <v>0</v>
      </c>
      <c r="AD186" s="5">
        <v>0</v>
      </c>
      <c r="AE186" s="6">
        <f t="shared" si="30"/>
        <v>0.10424410831076386</v>
      </c>
      <c r="AF186" s="6">
        <f t="shared" si="31"/>
        <v>7.3316155466129962E-2</v>
      </c>
      <c r="AG186" s="6">
        <f t="shared" si="32"/>
        <v>7.5988557647590577E-2</v>
      </c>
      <c r="AH186" s="6">
        <f t="shared" si="33"/>
        <v>0.63336293097283858</v>
      </c>
      <c r="AI186" s="4">
        <f t="shared" si="34"/>
        <v>-1.2407214327167537</v>
      </c>
      <c r="AJ186" s="4">
        <f t="shared" si="35"/>
        <v>6.7225799217903628</v>
      </c>
      <c r="AK186" s="4">
        <f t="shared" si="36"/>
        <v>7.9633013545071165</v>
      </c>
      <c r="AL186" s="7">
        <f t="shared" si="37"/>
        <v>2.0733583455323754</v>
      </c>
      <c r="AM186" s="7">
        <f t="shared" si="38"/>
        <v>-0.38265965848407008</v>
      </c>
      <c r="AN186" s="7">
        <f t="shared" si="39"/>
        <v>1.0611899090646435</v>
      </c>
      <c r="AO186" s="7">
        <f t="shared" si="40"/>
        <v>3.7909959068631474</v>
      </c>
      <c r="AP186" s="7">
        <f t="shared" si="41"/>
        <v>4.0229666016685393</v>
      </c>
      <c r="AQ186" s="7" t="str">
        <f t="shared" si="42"/>
        <v/>
      </c>
      <c r="AR186" s="7">
        <f t="shared" si="43"/>
        <v>0.7033122221887681</v>
      </c>
      <c r="AS186" s="7">
        <f t="shared" si="44"/>
        <v>1.1664473377341213</v>
      </c>
    </row>
    <row r="187" spans="1:45" ht="14.4" customHeight="1">
      <c r="A187" s="2" t="s">
        <v>421</v>
      </c>
      <c r="B187" s="2" t="s">
        <v>422</v>
      </c>
      <c r="C187" s="2" t="s">
        <v>54</v>
      </c>
      <c r="D187" s="2" t="s">
        <v>48</v>
      </c>
      <c r="E187" s="3">
        <v>338.8344858763125</v>
      </c>
      <c r="F187" s="5">
        <v>9.2864660108743946E-2</v>
      </c>
      <c r="G187" s="3">
        <v>254.39742756456607</v>
      </c>
      <c r="H187" s="3">
        <v>84.437058311746426</v>
      </c>
      <c r="I187" s="5">
        <v>-7.5447248203591721E-4</v>
      </c>
      <c r="J187" s="3">
        <v>48.174097381643662</v>
      </c>
      <c r="K187" s="3">
        <v>62.510238771777786</v>
      </c>
      <c r="L187" s="5">
        <v>-0.10479224225392017</v>
      </c>
      <c r="M187" s="3">
        <v>47.472087955878195</v>
      </c>
      <c r="N187" s="3">
        <v>15.038150815899591</v>
      </c>
      <c r="O187" s="3">
        <v>85.070147109985186</v>
      </c>
      <c r="P187" s="3">
        <v>22.579924035409171</v>
      </c>
      <c r="Q187" s="3">
        <v>11.937309563084694</v>
      </c>
      <c r="R187" s="3">
        <v>35.730309974853419</v>
      </c>
      <c r="S187" s="3">
        <v>6.4429762645675535</v>
      </c>
      <c r="T187" s="3">
        <v>221.97310391664845</v>
      </c>
      <c r="U187" s="3">
        <v>236.86475589113999</v>
      </c>
      <c r="V187" s="3">
        <v>902.44114757768136</v>
      </c>
      <c r="W187" s="3">
        <v>38.365705554682002</v>
      </c>
      <c r="X187" s="3">
        <v>58.735762001581357</v>
      </c>
      <c r="Y187" s="3">
        <v>24.981361317243444</v>
      </c>
      <c r="Z187" s="3">
        <v>0</v>
      </c>
      <c r="AA187" s="5">
        <v>0</v>
      </c>
      <c r="AB187" s="3">
        <v>0</v>
      </c>
      <c r="AC187" s="3">
        <v>0</v>
      </c>
      <c r="AD187" s="5">
        <v>0</v>
      </c>
      <c r="AE187" s="6">
        <f t="shared" si="30"/>
        <v>0.24919853743154458</v>
      </c>
      <c r="AF187" s="6">
        <f t="shared" si="31"/>
        <v>0.14217589823259325</v>
      </c>
      <c r="AG187" s="6">
        <f t="shared" si="32"/>
        <v>0.184486058466305</v>
      </c>
      <c r="AH187" s="6">
        <f t="shared" si="33"/>
        <v>0.75942899737108283</v>
      </c>
      <c r="AI187" s="4">
        <f t="shared" si="34"/>
        <v>-14.336141390134124</v>
      </c>
      <c r="AJ187" s="4">
        <f t="shared" si="35"/>
        <v>3.0808255556131261</v>
      </c>
      <c r="AK187" s="4">
        <f t="shared" si="36"/>
        <v>17.416966945747248</v>
      </c>
      <c r="AL187" s="7">
        <f t="shared" si="37"/>
        <v>0.47816807467626271</v>
      </c>
      <c r="AM187" s="7">
        <f t="shared" si="38"/>
        <v>-2.2250805841043015</v>
      </c>
      <c r="AN187" s="7">
        <f t="shared" si="39"/>
        <v>1.0670876413030805</v>
      </c>
      <c r="AO187" s="7">
        <f t="shared" si="40"/>
        <v>2.6288588015123775</v>
      </c>
      <c r="AP187" s="7">
        <f t="shared" si="41"/>
        <v>2.8052227378246863</v>
      </c>
      <c r="AQ187" s="7" t="str">
        <f t="shared" si="42"/>
        <v/>
      </c>
      <c r="AR187" s="7">
        <f t="shared" si="43"/>
        <v>0.57053263513494457</v>
      </c>
      <c r="AS187" s="7">
        <f t="shared" si="44"/>
        <v>2.6633686510501966</v>
      </c>
    </row>
    <row r="188" spans="1:45" ht="14.4" customHeight="1">
      <c r="A188" s="2" t="s">
        <v>423</v>
      </c>
      <c r="B188" s="2" t="s">
        <v>424</v>
      </c>
      <c r="C188" s="2" t="s">
        <v>47</v>
      </c>
      <c r="D188" s="2" t="s">
        <v>48</v>
      </c>
      <c r="E188" s="3">
        <v>320.82889452207104</v>
      </c>
      <c r="F188" s="5">
        <v>-3.5277734639139573E-2</v>
      </c>
      <c r="G188" s="3">
        <v>272.67043573294006</v>
      </c>
      <c r="H188" s="3">
        <v>48.158458789130961</v>
      </c>
      <c r="I188" s="5">
        <v>1.4121346344361241E-3</v>
      </c>
      <c r="J188" s="3">
        <v>35.184831382560489</v>
      </c>
      <c r="K188" s="3">
        <v>15.510037817836249</v>
      </c>
      <c r="L188" s="5">
        <v>1.2014769902486011E-2</v>
      </c>
      <c r="M188" s="3">
        <v>11.078049514097641</v>
      </c>
      <c r="N188" s="3">
        <v>4.4319883037386081</v>
      </c>
      <c r="O188" s="3">
        <v>52.302501028350143</v>
      </c>
      <c r="P188" s="3">
        <v>8.27560594931448</v>
      </c>
      <c r="Q188" s="3">
        <v>4.9901819529834341</v>
      </c>
      <c r="R188" s="3">
        <v>31.335915708738064</v>
      </c>
      <c r="S188" s="3">
        <v>8.7407346840818754</v>
      </c>
      <c r="T188" s="3">
        <v>82.568937445087187</v>
      </c>
      <c r="U188" s="3">
        <v>83.59665808422281</v>
      </c>
      <c r="V188" s="3">
        <v>348.23186035111473</v>
      </c>
      <c r="W188" s="3">
        <v>9.151532048361366</v>
      </c>
      <c r="X188" s="3">
        <v>35.316207337169992</v>
      </c>
      <c r="Y188" s="3">
        <v>46.301554930872591</v>
      </c>
      <c r="Z188" s="3">
        <v>0</v>
      </c>
      <c r="AA188" s="5">
        <v>0</v>
      </c>
      <c r="AB188" s="3">
        <v>0</v>
      </c>
      <c r="AC188" s="3">
        <v>0</v>
      </c>
      <c r="AD188" s="5">
        <v>0</v>
      </c>
      <c r="AE188" s="6">
        <f t="shared" si="30"/>
        <v>0.15010636389490772</v>
      </c>
      <c r="AF188" s="6">
        <f t="shared" si="31"/>
        <v>0.10966852419877658</v>
      </c>
      <c r="AG188" s="6">
        <f t="shared" si="32"/>
        <v>4.8343643863315605E-2</v>
      </c>
      <c r="AH188" s="6">
        <f t="shared" si="33"/>
        <v>0.7142503225464798</v>
      </c>
      <c r="AI188" s="4">
        <f t="shared" si="34"/>
        <v>19.67479356472424</v>
      </c>
      <c r="AJ188" s="4">
        <f t="shared" si="35"/>
        <v>27.958663611954584</v>
      </c>
      <c r="AK188" s="4">
        <f t="shared" si="36"/>
        <v>8.2838700472303444</v>
      </c>
      <c r="AL188" s="7">
        <f t="shared" si="37"/>
        <v>3.1986628838959383</v>
      </c>
      <c r="AM188" s="7">
        <f t="shared" si="38"/>
        <v>2.2509313319571231</v>
      </c>
      <c r="AN188" s="7">
        <f t="shared" si="39"/>
        <v>1.0124468192390039</v>
      </c>
      <c r="AO188" s="7">
        <f t="shared" si="40"/>
        <v>1.7145261605365667</v>
      </c>
      <c r="AP188" s="7">
        <f t="shared" si="41"/>
        <v>1.7358665577373089</v>
      </c>
      <c r="AQ188" s="7" t="str">
        <f t="shared" si="42"/>
        <v/>
      </c>
      <c r="AR188" s="7">
        <f t="shared" si="43"/>
        <v>0.73060542773228176</v>
      </c>
      <c r="AS188" s="7">
        <f t="shared" si="44"/>
        <v>1.0854130232561037</v>
      </c>
    </row>
    <row r="189" spans="1:45" ht="14.4" customHeight="1">
      <c r="A189" s="2" t="s">
        <v>425</v>
      </c>
      <c r="B189" s="2" t="s">
        <v>426</v>
      </c>
      <c r="C189" s="2" t="s">
        <v>54</v>
      </c>
      <c r="D189" s="2" t="s">
        <v>48</v>
      </c>
      <c r="E189" s="3">
        <v>106.64887329019848</v>
      </c>
      <c r="F189" s="5">
        <v>6.5528559569861866E-2</v>
      </c>
      <c r="G189" s="3">
        <v>70.837210651804185</v>
      </c>
      <c r="H189" s="3">
        <v>35.811662638394289</v>
      </c>
      <c r="I189" s="5">
        <v>1.6915982404465513E-2</v>
      </c>
      <c r="J189" s="3">
        <v>29.795213143466498</v>
      </c>
      <c r="K189" s="3">
        <v>16.111246986044591</v>
      </c>
      <c r="L189" s="5">
        <v>3.1539116525200805E-2</v>
      </c>
      <c r="M189" s="3">
        <v>11.91919065304814</v>
      </c>
      <c r="N189" s="3">
        <v>4.1920563329964509</v>
      </c>
      <c r="O189" s="3">
        <v>37.012345942047254</v>
      </c>
      <c r="P189" s="3">
        <v>6.3508166465551721</v>
      </c>
      <c r="Q189" s="3">
        <v>5.6752779920867003</v>
      </c>
      <c r="R189" s="3">
        <v>19.312384867436769</v>
      </c>
      <c r="S189" s="3">
        <v>2.4382556926981529</v>
      </c>
      <c r="T189" s="3">
        <v>71.075110587905669</v>
      </c>
      <c r="U189" s="3">
        <v>70.157103118353149</v>
      </c>
      <c r="V189" s="3">
        <v>220.7177864142034</v>
      </c>
      <c r="W189" s="3">
        <v>7.5453432119516135</v>
      </c>
      <c r="X189" s="3">
        <v>20.297871867945965</v>
      </c>
      <c r="Y189" s="3">
        <v>10.135448211894238</v>
      </c>
      <c r="Z189" s="3">
        <v>0</v>
      </c>
      <c r="AA189" s="5">
        <v>0</v>
      </c>
      <c r="AB189" s="3">
        <v>0</v>
      </c>
      <c r="AC189" s="3">
        <v>0</v>
      </c>
      <c r="AD189" s="5">
        <v>0</v>
      </c>
      <c r="AE189" s="6">
        <f t="shared" si="30"/>
        <v>0.33579035139872915</v>
      </c>
      <c r="AF189" s="6">
        <f t="shared" si="31"/>
        <v>0.27937672686322523</v>
      </c>
      <c r="AG189" s="6">
        <f t="shared" si="32"/>
        <v>0.1510681406094638</v>
      </c>
      <c r="AH189" s="6">
        <f t="shared" si="33"/>
        <v>0.73980559440075799</v>
      </c>
      <c r="AI189" s="4">
        <f t="shared" si="34"/>
        <v>13.683966157421906</v>
      </c>
      <c r="AJ189" s="4">
        <f t="shared" si="35"/>
        <v>13.06706065035724</v>
      </c>
      <c r="AK189" s="4">
        <f t="shared" si="36"/>
        <v>-0.61690550706466674</v>
      </c>
      <c r="AL189" s="7">
        <f t="shared" si="37"/>
        <v>5.3591838991657772</v>
      </c>
      <c r="AM189" s="7">
        <f t="shared" si="38"/>
        <v>5.6121948975250202</v>
      </c>
      <c r="AN189" s="7">
        <f t="shared" si="39"/>
        <v>0.98708398112983409</v>
      </c>
      <c r="AO189" s="7">
        <f t="shared" si="40"/>
        <v>1.9846917275408722</v>
      </c>
      <c r="AP189" s="7">
        <f t="shared" si="41"/>
        <v>1.9590574117364921</v>
      </c>
      <c r="AQ189" s="7" t="str">
        <f t="shared" si="42"/>
        <v/>
      </c>
      <c r="AR189" s="7">
        <f t="shared" si="43"/>
        <v>0.83199748205833224</v>
      </c>
      <c r="AS189" s="7">
        <f t="shared" si="44"/>
        <v>2.0695744793629092</v>
      </c>
    </row>
    <row r="190" spans="1:45" ht="14.4" customHeight="1">
      <c r="A190" s="2" t="s">
        <v>427</v>
      </c>
      <c r="B190" s="2" t="s">
        <v>428</v>
      </c>
      <c r="C190" s="2" t="s">
        <v>51</v>
      </c>
      <c r="D190" s="2" t="s">
        <v>48</v>
      </c>
      <c r="E190" s="3">
        <v>180.74089122211683</v>
      </c>
      <c r="F190" s="5">
        <v>8.5948693353035899E-2</v>
      </c>
      <c r="G190" s="3">
        <v>146.34079238258943</v>
      </c>
      <c r="H190" s="3">
        <v>34.400098839527402</v>
      </c>
      <c r="I190" s="5">
        <v>-1.1478602425348872E-2</v>
      </c>
      <c r="J190" s="3">
        <v>22.703495696163813</v>
      </c>
      <c r="K190" s="3">
        <v>16.149618106847974</v>
      </c>
      <c r="L190" s="5">
        <v>5.6626730186992297E-2</v>
      </c>
      <c r="M190" s="3">
        <v>5.9476195954815001</v>
      </c>
      <c r="N190" s="3">
        <v>10.201998511366474</v>
      </c>
      <c r="O190" s="3">
        <v>34.795981975942524</v>
      </c>
      <c r="P190" s="3">
        <v>4.9835602367740846</v>
      </c>
      <c r="Q190" s="3">
        <v>6.8628758984939759</v>
      </c>
      <c r="R190" s="3">
        <v>19.492596860009964</v>
      </c>
      <c r="S190" s="3">
        <v>3.5712270899241805</v>
      </c>
      <c r="T190" s="3">
        <v>104.93265406141548</v>
      </c>
      <c r="U190" s="3">
        <v>106.38743040111571</v>
      </c>
      <c r="V190" s="3">
        <v>318.10962519653947</v>
      </c>
      <c r="W190" s="3">
        <v>10.737422646416967</v>
      </c>
      <c r="X190" s="3">
        <v>27.888077381047129</v>
      </c>
      <c r="Y190" s="3">
        <v>6.9818969376946098</v>
      </c>
      <c r="Z190" s="3">
        <v>0</v>
      </c>
      <c r="AA190" s="5">
        <v>0</v>
      </c>
      <c r="AB190" s="3">
        <v>0</v>
      </c>
      <c r="AC190" s="3">
        <v>0</v>
      </c>
      <c r="AD190" s="5">
        <v>0</v>
      </c>
      <c r="AE190" s="6">
        <f t="shared" si="30"/>
        <v>0.19032825724673613</v>
      </c>
      <c r="AF190" s="6">
        <f t="shared" si="31"/>
        <v>0.12561349865351135</v>
      </c>
      <c r="AG190" s="6">
        <f t="shared" si="32"/>
        <v>8.9352320870219243E-2</v>
      </c>
      <c r="AH190" s="6">
        <f t="shared" si="33"/>
        <v>0.36828236780159601</v>
      </c>
      <c r="AI190" s="4">
        <f t="shared" si="34"/>
        <v>6.5538775893158387</v>
      </c>
      <c r="AJ190" s="4">
        <f t="shared" si="35"/>
        <v>17.001926245192962</v>
      </c>
      <c r="AK190" s="4">
        <f t="shared" si="36"/>
        <v>10.448048655877123</v>
      </c>
      <c r="AL190" s="7">
        <f t="shared" si="37"/>
        <v>4.7608079287822394</v>
      </c>
      <c r="AM190" s="7">
        <f t="shared" si="38"/>
        <v>1.8351892568822841</v>
      </c>
      <c r="AN190" s="7">
        <f t="shared" si="39"/>
        <v>1.013863904927524</v>
      </c>
      <c r="AO190" s="7">
        <f t="shared" si="40"/>
        <v>3.0503590862024708</v>
      </c>
      <c r="AP190" s="7">
        <f t="shared" si="41"/>
        <v>3.0926489745683909</v>
      </c>
      <c r="AQ190" s="7" t="str">
        <f t="shared" si="42"/>
        <v/>
      </c>
      <c r="AR190" s="7">
        <f t="shared" si="43"/>
        <v>0.65998344371256235</v>
      </c>
      <c r="AS190" s="7">
        <f t="shared" si="44"/>
        <v>1.7600312969886096</v>
      </c>
    </row>
    <row r="191" spans="1:45" ht="14.4" customHeight="1">
      <c r="A191" s="2" t="s">
        <v>429</v>
      </c>
      <c r="B191" s="2" t="s">
        <v>430</v>
      </c>
      <c r="C191" s="2" t="s">
        <v>51</v>
      </c>
      <c r="D191" s="2" t="s">
        <v>48</v>
      </c>
      <c r="E191" s="3">
        <v>66.626154143962381</v>
      </c>
      <c r="F191" s="5">
        <v>6.9373331203991181E-2</v>
      </c>
      <c r="G191" s="3">
        <v>54.752270520747629</v>
      </c>
      <c r="H191" s="3">
        <v>11.873883623214754</v>
      </c>
      <c r="I191" s="5">
        <v>2.7726218339405584E-3</v>
      </c>
      <c r="J191" s="3">
        <v>6.9254294612360274</v>
      </c>
      <c r="K191" s="3">
        <v>5.0703688925868278</v>
      </c>
      <c r="L191" s="5">
        <v>0.14395835976905785</v>
      </c>
      <c r="M191" s="3">
        <v>2.3044768742009336</v>
      </c>
      <c r="N191" s="3">
        <v>2.7658920183858942</v>
      </c>
      <c r="O191" s="3">
        <v>12.250099469096495</v>
      </c>
      <c r="P191" s="3">
        <v>2.1579640881452744</v>
      </c>
      <c r="Q191" s="3">
        <v>2.1178148350423625</v>
      </c>
      <c r="R191" s="3">
        <v>6.0893449104988653</v>
      </c>
      <c r="S191" s="3">
        <v>0.78713263768870068</v>
      </c>
      <c r="T191" s="3">
        <v>23.49204467933194</v>
      </c>
      <c r="U191" s="3">
        <v>22.741054804778791</v>
      </c>
      <c r="V191" s="3">
        <v>89.073532732792387</v>
      </c>
      <c r="W191" s="3">
        <v>8.6028658465374086</v>
      </c>
      <c r="X191" s="3">
        <v>13.719960898126724</v>
      </c>
      <c r="Y191" s="3">
        <v>2.7103538822286311</v>
      </c>
      <c r="Z191" s="3">
        <v>0</v>
      </c>
      <c r="AA191" s="5">
        <v>0</v>
      </c>
      <c r="AB191" s="3">
        <v>0</v>
      </c>
      <c r="AC191" s="3">
        <v>0</v>
      </c>
      <c r="AD191" s="5">
        <v>0</v>
      </c>
      <c r="AE191" s="6">
        <f t="shared" si="30"/>
        <v>0.1782165543813061</v>
      </c>
      <c r="AF191" s="6">
        <f t="shared" si="31"/>
        <v>0.10394460779278832</v>
      </c>
      <c r="AG191" s="6">
        <f t="shared" si="32"/>
        <v>7.61017795148589E-2</v>
      </c>
      <c r="AH191" s="6">
        <f t="shared" si="33"/>
        <v>0.45449885856830102</v>
      </c>
      <c r="AI191" s="4">
        <f t="shared" si="34"/>
        <v>1.8550605686491997</v>
      </c>
      <c r="AJ191" s="4">
        <f t="shared" si="35"/>
        <v>5.6698436717079259</v>
      </c>
      <c r="AK191" s="4">
        <f t="shared" si="36"/>
        <v>3.8147831030587263</v>
      </c>
      <c r="AL191" s="7">
        <f t="shared" si="37"/>
        <v>7.2031617039239899</v>
      </c>
      <c r="AM191" s="7">
        <f t="shared" si="38"/>
        <v>2.3567318642717097</v>
      </c>
      <c r="AN191" s="7">
        <f t="shared" si="39"/>
        <v>0.96803216217216448</v>
      </c>
      <c r="AO191" s="7">
        <f t="shared" si="40"/>
        <v>1.9784634433676274</v>
      </c>
      <c r="AP191" s="7">
        <f t="shared" si="41"/>
        <v>1.91521624486175</v>
      </c>
      <c r="AQ191" s="7" t="str">
        <f t="shared" si="42"/>
        <v/>
      </c>
      <c r="AR191" s="7">
        <f t="shared" si="43"/>
        <v>0.58324889151650838</v>
      </c>
      <c r="AS191" s="7">
        <f t="shared" si="44"/>
        <v>1.3369154182354104</v>
      </c>
    </row>
    <row r="192" spans="1:45" ht="14.4" customHeight="1">
      <c r="A192" s="2" t="s">
        <v>431</v>
      </c>
      <c r="B192" s="2" t="s">
        <v>432</v>
      </c>
      <c r="C192" s="2" t="s">
        <v>62</v>
      </c>
      <c r="D192" s="2" t="s">
        <v>48</v>
      </c>
      <c r="E192" s="3">
        <v>482.98299810958099</v>
      </c>
      <c r="F192" s="5">
        <v>4.1075699906235226E-2</v>
      </c>
      <c r="G192" s="3">
        <v>426.36457675438083</v>
      </c>
      <c r="H192" s="3">
        <v>56.618421355200148</v>
      </c>
      <c r="I192" s="5">
        <v>-4.6737101175028939E-4</v>
      </c>
      <c r="J192" s="3">
        <v>19.875445514357619</v>
      </c>
      <c r="K192" s="3">
        <v>52.521610095401932</v>
      </c>
      <c r="L192" s="5">
        <v>-9.4240969517346174E-2</v>
      </c>
      <c r="M192" s="3">
        <v>34.151930934448352</v>
      </c>
      <c r="N192" s="3">
        <v>18.369679160953581</v>
      </c>
      <c r="O192" s="3">
        <v>59.810300585181068</v>
      </c>
      <c r="P192" s="3">
        <v>6.2127782171912784</v>
      </c>
      <c r="Q192" s="3">
        <v>6.3757736425716258</v>
      </c>
      <c r="R192" s="3">
        <v>27.536764012052952</v>
      </c>
      <c r="S192" s="3">
        <v>2.7413059097691694</v>
      </c>
      <c r="T192" s="3">
        <v>119.84195129433077</v>
      </c>
      <c r="U192" s="3">
        <v>115.58568904172097</v>
      </c>
      <c r="V192" s="3">
        <v>903.13201557911736</v>
      </c>
      <c r="W192" s="3">
        <v>114.1702791044154</v>
      </c>
      <c r="X192" s="3">
        <v>94.175943512176815</v>
      </c>
      <c r="Y192" s="3">
        <v>58.080745980687233</v>
      </c>
      <c r="Z192" s="3">
        <v>0</v>
      </c>
      <c r="AA192" s="5">
        <v>0</v>
      </c>
      <c r="AB192" s="3">
        <v>0</v>
      </c>
      <c r="AC192" s="3">
        <v>0</v>
      </c>
      <c r="AD192" s="5">
        <v>0</v>
      </c>
      <c r="AE192" s="6">
        <f t="shared" si="30"/>
        <v>0.11722653090648617</v>
      </c>
      <c r="AF192" s="6">
        <f t="shared" si="31"/>
        <v>4.1151439268361581E-2</v>
      </c>
      <c r="AG192" s="6">
        <f t="shared" si="32"/>
        <v>0.10874422143424112</v>
      </c>
      <c r="AH192" s="6">
        <f t="shared" si="33"/>
        <v>0.65024531564081323</v>
      </c>
      <c r="AI192" s="4">
        <f t="shared" si="34"/>
        <v>-32.646164581044317</v>
      </c>
      <c r="AJ192" s="4">
        <f t="shared" si="35"/>
        <v>13.069817790969811</v>
      </c>
      <c r="AK192" s="4">
        <f t="shared" si="36"/>
        <v>45.715982372014125</v>
      </c>
      <c r="AL192" s="7">
        <f t="shared" si="37"/>
        <v>4.7677341461210174</v>
      </c>
      <c r="AM192" s="7">
        <f t="shared" si="38"/>
        <v>-11.908982673076888</v>
      </c>
      <c r="AN192" s="7">
        <f t="shared" si="39"/>
        <v>0.9644843712352742</v>
      </c>
      <c r="AO192" s="7">
        <f t="shared" si="40"/>
        <v>2.1166600626762939</v>
      </c>
      <c r="AP192" s="7">
        <f t="shared" si="41"/>
        <v>2.0414855496691615</v>
      </c>
      <c r="AQ192" s="7" t="str">
        <f t="shared" si="42"/>
        <v/>
      </c>
      <c r="AR192" s="7">
        <f t="shared" si="43"/>
        <v>0.35104202905389109</v>
      </c>
      <c r="AS192" s="7">
        <f t="shared" si="44"/>
        <v>1.8699043633295998</v>
      </c>
    </row>
    <row r="193" spans="1:45" ht="14.4" customHeight="1">
      <c r="A193" s="2" t="s">
        <v>433</v>
      </c>
      <c r="B193" s="2" t="s">
        <v>434</v>
      </c>
      <c r="C193" s="2" t="s">
        <v>54</v>
      </c>
      <c r="D193" s="2" t="s">
        <v>48</v>
      </c>
      <c r="E193" s="3">
        <v>325.41460627116402</v>
      </c>
      <c r="F193" s="5">
        <v>-2.3168584934845474E-2</v>
      </c>
      <c r="G193" s="3">
        <v>206.25948248318426</v>
      </c>
      <c r="H193" s="3">
        <v>119.15512378797976</v>
      </c>
      <c r="I193" s="5">
        <v>6.6521078654048216E-3</v>
      </c>
      <c r="J193" s="3">
        <v>96.569466978453519</v>
      </c>
      <c r="K193" s="3">
        <v>82.261957993292654</v>
      </c>
      <c r="L193" s="5">
        <v>0.14491351631811317</v>
      </c>
      <c r="M193" s="3">
        <v>62.257006299887109</v>
      </c>
      <c r="N193" s="3">
        <v>20.004951693405545</v>
      </c>
      <c r="O193" s="3">
        <v>120.95252097764873</v>
      </c>
      <c r="P193" s="3">
        <v>20.634368445432294</v>
      </c>
      <c r="Q193" s="3">
        <v>18.960249565345357</v>
      </c>
      <c r="R193" s="3">
        <v>57.561207478145569</v>
      </c>
      <c r="S193" s="3">
        <v>12.692082819856857</v>
      </c>
      <c r="T193" s="3">
        <v>455.96945858620205</v>
      </c>
      <c r="U193" s="3">
        <v>478.39008166963822</v>
      </c>
      <c r="V193" s="3">
        <v>705.18601948349169</v>
      </c>
      <c r="W193" s="3">
        <v>86.91097880468179</v>
      </c>
      <c r="X193" s="3">
        <v>59.350287641241643</v>
      </c>
      <c r="Y193" s="3">
        <v>20.323440600541215</v>
      </c>
      <c r="Z193" s="3">
        <v>0</v>
      </c>
      <c r="AA193" s="5">
        <v>0</v>
      </c>
      <c r="AB193" s="3">
        <v>0</v>
      </c>
      <c r="AC193" s="3">
        <v>0</v>
      </c>
      <c r="AD193" s="5">
        <v>0</v>
      </c>
      <c r="AE193" s="6">
        <f t="shared" si="30"/>
        <v>0.36616403041444689</v>
      </c>
      <c r="AF193" s="6">
        <f t="shared" si="31"/>
        <v>0.29675824353742547</v>
      </c>
      <c r="AG193" s="6">
        <f t="shared" si="32"/>
        <v>0.25279122819934141</v>
      </c>
      <c r="AH193" s="6">
        <f t="shared" si="33"/>
        <v>0.75681405863161344</v>
      </c>
      <c r="AI193" s="4">
        <f t="shared" si="34"/>
        <v>14.307508985160865</v>
      </c>
      <c r="AJ193" s="4">
        <f t="shared" si="35"/>
        <v>19.100896666983964</v>
      </c>
      <c r="AK193" s="4">
        <f t="shared" si="36"/>
        <v>4.7933876818230985</v>
      </c>
      <c r="AL193" s="7">
        <f t="shared" si="37"/>
        <v>1.5049457947989806</v>
      </c>
      <c r="AM193" s="7">
        <f t="shared" si="38"/>
        <v>1.1272782559200341</v>
      </c>
      <c r="AN193" s="7">
        <f t="shared" si="39"/>
        <v>1.0491713264150508</v>
      </c>
      <c r="AO193" s="7">
        <f t="shared" si="40"/>
        <v>3.8266878006651002</v>
      </c>
      <c r="AP193" s="7">
        <f t="shared" si="41"/>
        <v>4.0148511156000968</v>
      </c>
      <c r="AQ193" s="7" t="str">
        <f t="shared" si="42"/>
        <v/>
      </c>
      <c r="AR193" s="7">
        <f t="shared" si="43"/>
        <v>0.81045165250539852</v>
      </c>
      <c r="AS193" s="7">
        <f t="shared" si="44"/>
        <v>2.1670386205586261</v>
      </c>
    </row>
    <row r="194" spans="1:45" ht="14.4" customHeight="1">
      <c r="A194" s="2" t="s">
        <v>435</v>
      </c>
      <c r="B194" s="2" t="s">
        <v>436</v>
      </c>
      <c r="C194" s="2" t="s">
        <v>62</v>
      </c>
      <c r="D194" s="2" t="s">
        <v>48</v>
      </c>
      <c r="E194" s="3">
        <v>91.357561986118625</v>
      </c>
      <c r="F194" s="5">
        <v>5.2625096715394781E-2</v>
      </c>
      <c r="G194" s="3">
        <v>78.026503317314564</v>
      </c>
      <c r="H194" s="3">
        <v>13.331058668804069</v>
      </c>
      <c r="I194" s="5">
        <v>-2.6588484359636733E-3</v>
      </c>
      <c r="J194" s="3">
        <v>6.0599268738720395</v>
      </c>
      <c r="K194" s="3">
        <v>12.139427295702781</v>
      </c>
      <c r="L194" s="5">
        <v>0.1634394860600672</v>
      </c>
      <c r="M194" s="3">
        <v>6.7725664664058476</v>
      </c>
      <c r="N194" s="3">
        <v>5.3668608292969333</v>
      </c>
      <c r="O194" s="3">
        <v>14.13660890450231</v>
      </c>
      <c r="P194" s="3">
        <v>3.2727170581450715</v>
      </c>
      <c r="Q194" s="3">
        <v>1.4707220652861985</v>
      </c>
      <c r="R194" s="3">
        <v>5.0503603437884053</v>
      </c>
      <c r="S194" s="3">
        <v>2.3137491145742395</v>
      </c>
      <c r="T194" s="3">
        <v>49.58493990474917</v>
      </c>
      <c r="U194" s="3">
        <v>51.485766695002738</v>
      </c>
      <c r="V194" s="3">
        <v>162.51244766355236</v>
      </c>
      <c r="W194" s="3">
        <v>10.177863012323558</v>
      </c>
      <c r="X194" s="3">
        <v>16.272731342787097</v>
      </c>
      <c r="Y194" s="3">
        <v>10.107868821702937</v>
      </c>
      <c r="Z194" s="3">
        <v>0</v>
      </c>
      <c r="AA194" s="5">
        <v>0</v>
      </c>
      <c r="AB194" s="3">
        <v>0</v>
      </c>
      <c r="AC194" s="3">
        <v>0</v>
      </c>
      <c r="AD194" s="5">
        <v>0</v>
      </c>
      <c r="AE194" s="6">
        <f t="shared" ref="AE194:AE257" si="45">IF(E194=0,"",H194/E194)</f>
        <v>0.1459217866478274</v>
      </c>
      <c r="AF194" s="6">
        <f t="shared" ref="AF194:AF257" si="46">IF(E194=0,"",J194/E194)</f>
        <v>6.6331967952393683E-2</v>
      </c>
      <c r="AG194" s="6">
        <f t="shared" ref="AG194:AG257" si="47">IF(E194=0,"",K194/E194)</f>
        <v>0.13287818798784617</v>
      </c>
      <c r="AH194" s="6">
        <f t="shared" ref="AH194:AH257" si="48">IF(K194=0,"",M194/K194)</f>
        <v>0.55789835067452143</v>
      </c>
      <c r="AI194" s="4">
        <f t="shared" ref="AI194:AI257" si="49">J194-K194</f>
        <v>-6.0795004218307414</v>
      </c>
      <c r="AJ194" s="4">
        <f t="shared" ref="AJ194:AJ257" si="50">O194-P194-M194-Q194</f>
        <v>2.620603314665193</v>
      </c>
      <c r="AK194" s="4">
        <f t="shared" ref="AK194:AK257" si="51">AJ194-AI194</f>
        <v>8.7001037364959348</v>
      </c>
      <c r="AL194" s="7">
        <f t="shared" ref="AL194:AL257" si="52">IF(S194=0,"",AJ194/S194)</f>
        <v>1.1326220713205626</v>
      </c>
      <c r="AM194" s="7">
        <f t="shared" ref="AM194:AM257" si="53">IF(S194=0,"",AI194/S194)</f>
        <v>-2.6275538620571011</v>
      </c>
      <c r="AN194" s="7">
        <f t="shared" ref="AN194:AN257" si="54">IF(T194=0,"",U194/T194)</f>
        <v>1.038334760391058</v>
      </c>
      <c r="AO194" s="7">
        <f t="shared" ref="AO194:AO257" si="55">IF(H194=0,"",T194/H194)</f>
        <v>3.7195050398197251</v>
      </c>
      <c r="AP194" s="7">
        <f t="shared" ref="AP194:AP257" si="56">IF(H194=0,"",U194/H194)</f>
        <v>3.8620913742945469</v>
      </c>
      <c r="AQ194" s="7" t="str">
        <f t="shared" ref="AQ194:AQ257" si="57">IF(Z194=0,"",AC194/Z194)</f>
        <v/>
      </c>
      <c r="AR194" s="7">
        <f t="shared" ref="AR194:AR257" si="58">IF(H194=0,"",J194/H194)</f>
        <v>0.45457206546190054</v>
      </c>
      <c r="AS194" s="7">
        <f t="shared" ref="AS194:AS257" si="59">IF(E194=0,"",V194/E194)</f>
        <v>1.7788614771511242</v>
      </c>
    </row>
    <row r="195" spans="1:45" ht="14.4" customHeight="1">
      <c r="A195" s="2" t="s">
        <v>437</v>
      </c>
      <c r="B195" s="2" t="s">
        <v>438</v>
      </c>
      <c r="C195" s="2" t="s">
        <v>47</v>
      </c>
      <c r="D195" s="2" t="s">
        <v>48</v>
      </c>
      <c r="E195" s="3">
        <v>390.32379240599374</v>
      </c>
      <c r="F195" s="5">
        <v>2.6073599827607589E-2</v>
      </c>
      <c r="G195" s="3">
        <v>348.20170838939026</v>
      </c>
      <c r="H195" s="3">
        <v>42.122084016603495</v>
      </c>
      <c r="I195" s="5">
        <v>-1.9146416657128559E-2</v>
      </c>
      <c r="J195" s="3">
        <v>28.535949085844912</v>
      </c>
      <c r="K195" s="3">
        <v>30.074716238662251</v>
      </c>
      <c r="L195" s="5">
        <v>2.9900306503563456E-2</v>
      </c>
      <c r="M195" s="3">
        <v>20.806108740935439</v>
      </c>
      <c r="N195" s="3">
        <v>9.268607497726812</v>
      </c>
      <c r="O195" s="3">
        <v>48.762498464453337</v>
      </c>
      <c r="P195" s="3">
        <v>12.46917890900826</v>
      </c>
      <c r="Q195" s="3">
        <v>3.9680017000392533</v>
      </c>
      <c r="R195" s="3">
        <v>19.39543739560904</v>
      </c>
      <c r="S195" s="3">
        <v>6.0650515875414497</v>
      </c>
      <c r="T195" s="3">
        <v>148.06630808968777</v>
      </c>
      <c r="U195" s="3">
        <v>154.88970185651712</v>
      </c>
      <c r="V195" s="3">
        <v>652.71303021500091</v>
      </c>
      <c r="W195" s="3">
        <v>29.631642174587927</v>
      </c>
      <c r="X195" s="3">
        <v>39.273418694094325</v>
      </c>
      <c r="Y195" s="3">
        <v>58.364856190669848</v>
      </c>
      <c r="Z195" s="3">
        <v>0</v>
      </c>
      <c r="AA195" s="5">
        <v>0</v>
      </c>
      <c r="AB195" s="3">
        <v>0</v>
      </c>
      <c r="AC195" s="3">
        <v>0</v>
      </c>
      <c r="AD195" s="5">
        <v>0</v>
      </c>
      <c r="AE195" s="6">
        <f t="shared" si="45"/>
        <v>0.10791574799209364</v>
      </c>
      <c r="AF195" s="6">
        <f t="shared" si="46"/>
        <v>7.3108402923497309E-2</v>
      </c>
      <c r="AG195" s="6">
        <f t="shared" si="47"/>
        <v>7.7050686695983306E-2</v>
      </c>
      <c r="AH195" s="6">
        <f t="shared" si="48"/>
        <v>0.69181396678278062</v>
      </c>
      <c r="AI195" s="4">
        <f t="shared" si="49"/>
        <v>-1.5387671528173392</v>
      </c>
      <c r="AJ195" s="4">
        <f t="shared" si="50"/>
        <v>11.519209114470389</v>
      </c>
      <c r="AK195" s="4">
        <f t="shared" si="51"/>
        <v>13.057976267287728</v>
      </c>
      <c r="AL195" s="7">
        <f t="shared" si="52"/>
        <v>1.8992763619904931</v>
      </c>
      <c r="AM195" s="7">
        <f t="shared" si="53"/>
        <v>-0.2537104805469757</v>
      </c>
      <c r="AN195" s="7">
        <f t="shared" si="54"/>
        <v>1.0460833653169515</v>
      </c>
      <c r="AO195" s="7">
        <f t="shared" si="55"/>
        <v>3.5151705226959722</v>
      </c>
      <c r="AP195" s="7">
        <f t="shared" si="56"/>
        <v>3.6771614100447496</v>
      </c>
      <c r="AQ195" s="7" t="str">
        <f t="shared" si="57"/>
        <v/>
      </c>
      <c r="AR195" s="7">
        <f t="shared" si="58"/>
        <v>0.67745814937828663</v>
      </c>
      <c r="AS195" s="7">
        <f t="shared" si="59"/>
        <v>1.6722348032939893</v>
      </c>
    </row>
    <row r="196" spans="1:45" ht="14.4" customHeight="1">
      <c r="A196" s="2" t="s">
        <v>439</v>
      </c>
      <c r="B196" s="2" t="s">
        <v>440</v>
      </c>
      <c r="C196" s="2" t="s">
        <v>54</v>
      </c>
      <c r="D196" s="2" t="s">
        <v>48</v>
      </c>
      <c r="E196" s="3">
        <v>482.21233226826155</v>
      </c>
      <c r="F196" s="5">
        <v>3.7919448168872154E-2</v>
      </c>
      <c r="G196" s="3">
        <v>328.00765727386772</v>
      </c>
      <c r="H196" s="3">
        <v>154.20467499439383</v>
      </c>
      <c r="I196" s="5">
        <v>2.9997351808760953E-3</v>
      </c>
      <c r="J196" s="3">
        <v>97.355743348990558</v>
      </c>
      <c r="K196" s="3">
        <v>112.683691716825</v>
      </c>
      <c r="L196" s="5">
        <v>7.9753284375229994E-2</v>
      </c>
      <c r="M196" s="3">
        <v>63.817115221435017</v>
      </c>
      <c r="N196" s="3">
        <v>48.866576495389978</v>
      </c>
      <c r="O196" s="3">
        <v>155.15690084963811</v>
      </c>
      <c r="P196" s="3">
        <v>47.504745162029032</v>
      </c>
      <c r="Q196" s="3">
        <v>14.099359886787486</v>
      </c>
      <c r="R196" s="3">
        <v>65.396820529021568</v>
      </c>
      <c r="S196" s="3">
        <v>12.386723386589487</v>
      </c>
      <c r="T196" s="3">
        <v>470.33479152785634</v>
      </c>
      <c r="U196" s="3">
        <v>488.51390559863489</v>
      </c>
      <c r="V196" s="3">
        <v>1306.0777805998853</v>
      </c>
      <c r="W196" s="3">
        <v>125.207504132382</v>
      </c>
      <c r="X196" s="3">
        <v>69.310383579061678</v>
      </c>
      <c r="Y196" s="3">
        <v>23.290664435039591</v>
      </c>
      <c r="Z196" s="3">
        <v>0</v>
      </c>
      <c r="AA196" s="5">
        <v>0</v>
      </c>
      <c r="AB196" s="3">
        <v>0</v>
      </c>
      <c r="AC196" s="3">
        <v>0</v>
      </c>
      <c r="AD196" s="5">
        <v>0</v>
      </c>
      <c r="AE196" s="6">
        <f t="shared" si="45"/>
        <v>0.31978583846878389</v>
      </c>
      <c r="AF196" s="6">
        <f t="shared" si="46"/>
        <v>0.20189393102213357</v>
      </c>
      <c r="AG196" s="6">
        <f t="shared" si="47"/>
        <v>0.23368065098371948</v>
      </c>
      <c r="AH196" s="6">
        <f t="shared" si="48"/>
        <v>0.56633852023421394</v>
      </c>
      <c r="AI196" s="4">
        <f t="shared" si="49"/>
        <v>-15.327948367834438</v>
      </c>
      <c r="AJ196" s="4">
        <f t="shared" si="50"/>
        <v>29.735680579386578</v>
      </c>
      <c r="AK196" s="4">
        <f t="shared" si="51"/>
        <v>45.063628947221019</v>
      </c>
      <c r="AL196" s="7">
        <f t="shared" si="52"/>
        <v>2.4006090756478811</v>
      </c>
      <c r="AM196" s="7">
        <f t="shared" si="53"/>
        <v>-1.2374497992285252</v>
      </c>
      <c r="AN196" s="7">
        <f t="shared" si="54"/>
        <v>1.0386514338259449</v>
      </c>
      <c r="AO196" s="7">
        <f t="shared" si="55"/>
        <v>3.050068303992441</v>
      </c>
      <c r="AP196" s="7">
        <f t="shared" si="56"/>
        <v>3.167957817208817</v>
      </c>
      <c r="AQ196" s="7" t="str">
        <f t="shared" si="57"/>
        <v/>
      </c>
      <c r="AR196" s="7">
        <f t="shared" si="58"/>
        <v>0.63134106247122512</v>
      </c>
      <c r="AS196" s="7">
        <f t="shared" si="59"/>
        <v>2.7085117762465183</v>
      </c>
    </row>
    <row r="197" spans="1:45" ht="14.4" customHeight="1">
      <c r="A197" s="2" t="s">
        <v>441</v>
      </c>
      <c r="B197" s="2" t="s">
        <v>442</v>
      </c>
      <c r="C197" s="2" t="s">
        <v>47</v>
      </c>
      <c r="D197" s="2" t="s">
        <v>48</v>
      </c>
      <c r="E197" s="3">
        <v>103.43574954462773</v>
      </c>
      <c r="F197" s="5">
        <v>8.7207975818365813E-2</v>
      </c>
      <c r="G197" s="3">
        <v>89.922615113272656</v>
      </c>
      <c r="H197" s="3">
        <v>13.51313443135507</v>
      </c>
      <c r="I197" s="5">
        <v>-5.8673017905142011E-3</v>
      </c>
      <c r="J197" s="3">
        <v>8.7226205931210341</v>
      </c>
      <c r="K197" s="3">
        <v>5.1707216060529628</v>
      </c>
      <c r="L197" s="5">
        <v>3.2013535705160773E-2</v>
      </c>
      <c r="M197" s="3">
        <v>3.5248408078714091</v>
      </c>
      <c r="N197" s="3">
        <v>1.6458807981815538</v>
      </c>
      <c r="O197" s="3">
        <v>14.784572188929749</v>
      </c>
      <c r="P197" s="3">
        <v>5.6387310627911926</v>
      </c>
      <c r="Q197" s="3">
        <v>1.6448084443056072</v>
      </c>
      <c r="R197" s="3">
        <v>4.7906839406065966</v>
      </c>
      <c r="S197" s="3">
        <v>1.7555041206874795</v>
      </c>
      <c r="T197" s="3">
        <v>56.513137859073971</v>
      </c>
      <c r="U197" s="3">
        <v>58.690123745664856</v>
      </c>
      <c r="V197" s="3">
        <v>180.05973237318034</v>
      </c>
      <c r="W197" s="3">
        <v>19.292801806911861</v>
      </c>
      <c r="X197" s="3">
        <v>11.216982283777782</v>
      </c>
      <c r="Y197" s="3">
        <v>8.4488186260761822</v>
      </c>
      <c r="Z197" s="3">
        <v>0</v>
      </c>
      <c r="AA197" s="5">
        <v>0</v>
      </c>
      <c r="AB197" s="3">
        <v>0</v>
      </c>
      <c r="AC197" s="3">
        <v>0</v>
      </c>
      <c r="AD197" s="5">
        <v>0</v>
      </c>
      <c r="AE197" s="6">
        <f t="shared" si="45"/>
        <v>0.13064278540877958</v>
      </c>
      <c r="AF197" s="6">
        <f t="shared" si="46"/>
        <v>8.43288769262278E-2</v>
      </c>
      <c r="AG197" s="6">
        <f t="shared" si="47"/>
        <v>4.9989695330839523E-2</v>
      </c>
      <c r="AH197" s="6">
        <f t="shared" si="48"/>
        <v>0.68169224267366302</v>
      </c>
      <c r="AI197" s="4">
        <f t="shared" si="49"/>
        <v>3.5518989870680713</v>
      </c>
      <c r="AJ197" s="4">
        <f t="shared" si="50"/>
        <v>3.9761918739615401</v>
      </c>
      <c r="AK197" s="4">
        <f t="shared" si="51"/>
        <v>0.42429288689346878</v>
      </c>
      <c r="AL197" s="7">
        <f t="shared" si="52"/>
        <v>2.2649857822062009</v>
      </c>
      <c r="AM197" s="7">
        <f t="shared" si="53"/>
        <v>2.023292879356557</v>
      </c>
      <c r="AN197" s="7">
        <f t="shared" si="54"/>
        <v>1.0385217662487545</v>
      </c>
      <c r="AO197" s="7">
        <f t="shared" si="55"/>
        <v>4.1820895178800459</v>
      </c>
      <c r="AP197" s="7">
        <f t="shared" si="56"/>
        <v>4.3431909927191876</v>
      </c>
      <c r="AQ197" s="7" t="str">
        <f t="shared" si="57"/>
        <v/>
      </c>
      <c r="AR197" s="7">
        <f t="shared" si="58"/>
        <v>0.64549203128487986</v>
      </c>
      <c r="AS197" s="7">
        <f t="shared" si="59"/>
        <v>1.740788201041584</v>
      </c>
    </row>
    <row r="198" spans="1:45" ht="14.4" customHeight="1">
      <c r="A198" s="2" t="s">
        <v>443</v>
      </c>
      <c r="B198" s="2" t="s">
        <v>444</v>
      </c>
      <c r="C198" s="2" t="s">
        <v>54</v>
      </c>
      <c r="D198" s="2" t="s">
        <v>48</v>
      </c>
      <c r="E198" s="3">
        <v>175.38545344781485</v>
      </c>
      <c r="F198" s="5">
        <v>-3.1536399158032372E-2</v>
      </c>
      <c r="G198" s="3">
        <v>147.51083006391872</v>
      </c>
      <c r="H198" s="3">
        <v>27.874623383896125</v>
      </c>
      <c r="I198" s="5">
        <v>-2.8366750330810708E-2</v>
      </c>
      <c r="J198" s="3">
        <v>18.296088824424128</v>
      </c>
      <c r="K198" s="3">
        <v>47.871389797140644</v>
      </c>
      <c r="L198" s="5">
        <v>7.6628299615441237E-2</v>
      </c>
      <c r="M198" s="3">
        <v>27.596446696558274</v>
      </c>
      <c r="N198" s="3">
        <v>20.274943100582369</v>
      </c>
      <c r="O198" s="3">
        <v>30.841003592946208</v>
      </c>
      <c r="P198" s="3">
        <v>5.7158032307075519</v>
      </c>
      <c r="Q198" s="3">
        <v>2.8570035614346936</v>
      </c>
      <c r="R198" s="3">
        <v>6.1405809584522384</v>
      </c>
      <c r="S198" s="3">
        <v>1.2877339996266997</v>
      </c>
      <c r="T198" s="3">
        <v>77.306431098227847</v>
      </c>
      <c r="U198" s="3">
        <v>75.432201832684143</v>
      </c>
      <c r="V198" s="3">
        <v>427.7417349528402</v>
      </c>
      <c r="W198" s="3">
        <v>38.58118407978894</v>
      </c>
      <c r="X198" s="3">
        <v>18.805478087751684</v>
      </c>
      <c r="Y198" s="3">
        <v>20.517789531074108</v>
      </c>
      <c r="Z198" s="3">
        <v>0</v>
      </c>
      <c r="AA198" s="5">
        <v>0</v>
      </c>
      <c r="AB198" s="3">
        <v>0</v>
      </c>
      <c r="AC198" s="3">
        <v>0</v>
      </c>
      <c r="AD198" s="5">
        <v>0</v>
      </c>
      <c r="AE198" s="6">
        <f t="shared" si="45"/>
        <v>0.15893349668357812</v>
      </c>
      <c r="AF198" s="6">
        <f t="shared" si="46"/>
        <v>0.10431930621810689</v>
      </c>
      <c r="AG198" s="6">
        <f t="shared" si="47"/>
        <v>0.27294960246737088</v>
      </c>
      <c r="AH198" s="6">
        <f t="shared" si="48"/>
        <v>0.57647055607745501</v>
      </c>
      <c r="AI198" s="4">
        <f t="shared" si="49"/>
        <v>-29.575300972716516</v>
      </c>
      <c r="AJ198" s="4">
        <f t="shared" si="50"/>
        <v>-5.3282498957543094</v>
      </c>
      <c r="AK198" s="4">
        <f t="shared" si="51"/>
        <v>24.247051076962208</v>
      </c>
      <c r="AL198" s="7">
        <f t="shared" si="52"/>
        <v>-4.1376945062403507</v>
      </c>
      <c r="AM198" s="7">
        <f t="shared" si="53"/>
        <v>-22.966933373887837</v>
      </c>
      <c r="AN198" s="7">
        <f t="shared" si="54"/>
        <v>0.97575584283327921</v>
      </c>
      <c r="AO198" s="7">
        <f t="shared" si="55"/>
        <v>2.7733623530458074</v>
      </c>
      <c r="AP198" s="7">
        <f t="shared" si="56"/>
        <v>2.7061245202782986</v>
      </c>
      <c r="AQ198" s="7" t="str">
        <f t="shared" si="57"/>
        <v/>
      </c>
      <c r="AR198" s="7">
        <f t="shared" si="58"/>
        <v>0.656370799075773</v>
      </c>
      <c r="AS198" s="7">
        <f t="shared" si="59"/>
        <v>2.4388666593727102</v>
      </c>
    </row>
    <row r="199" spans="1:45" ht="14.4" customHeight="1">
      <c r="A199" s="2" t="s">
        <v>445</v>
      </c>
      <c r="B199" s="2" t="s">
        <v>446</v>
      </c>
      <c r="C199" s="2" t="s">
        <v>57</v>
      </c>
      <c r="D199" s="2" t="s">
        <v>48</v>
      </c>
      <c r="E199" s="3">
        <v>170.54488786126853</v>
      </c>
      <c r="F199" s="5">
        <v>4.1605263066880761E-2</v>
      </c>
      <c r="G199" s="3">
        <v>104.52463469918892</v>
      </c>
      <c r="H199" s="3">
        <v>66.020253162079612</v>
      </c>
      <c r="I199" s="5">
        <v>-2.5118183284946749E-3</v>
      </c>
      <c r="J199" s="3">
        <v>44.920453777013755</v>
      </c>
      <c r="K199" s="3">
        <v>6.2107881906405398</v>
      </c>
      <c r="L199" s="5">
        <v>-0.11904931677452005</v>
      </c>
      <c r="M199" s="3">
        <v>3.5382642116653926</v>
      </c>
      <c r="N199" s="3">
        <v>2.6725239789751472</v>
      </c>
      <c r="O199" s="3">
        <v>68.921376382419524</v>
      </c>
      <c r="P199" s="3">
        <v>10.692850991385601</v>
      </c>
      <c r="Q199" s="3">
        <v>12.761190376389385</v>
      </c>
      <c r="R199" s="3">
        <v>40.807019660577978</v>
      </c>
      <c r="S199" s="3">
        <v>8.3964192037315524</v>
      </c>
      <c r="T199" s="3">
        <v>169.45953569785061</v>
      </c>
      <c r="U199" s="3">
        <v>182.50573047955879</v>
      </c>
      <c r="V199" s="3">
        <v>685.16847341697212</v>
      </c>
      <c r="W199" s="3">
        <v>23.843688499424239</v>
      </c>
      <c r="X199" s="3">
        <v>4.9065233188254531</v>
      </c>
      <c r="Y199" s="3">
        <v>1.6036750328906419</v>
      </c>
      <c r="Z199" s="3">
        <v>10.675112902546903</v>
      </c>
      <c r="AA199" s="5">
        <v>4.5164706983481108E-2</v>
      </c>
      <c r="AB199" s="3">
        <v>0.591603457609576</v>
      </c>
      <c r="AC199" s="3">
        <v>3.2358411118815571</v>
      </c>
      <c r="AD199" s="5">
        <v>-7.1339036608479844E-3</v>
      </c>
      <c r="AE199" s="6">
        <f t="shared" si="45"/>
        <v>0.38711364491783801</v>
      </c>
      <c r="AF199" s="6">
        <f t="shared" si="46"/>
        <v>0.26339372783518877</v>
      </c>
      <c r="AG199" s="6">
        <f t="shared" si="47"/>
        <v>3.6417322550839334E-2</v>
      </c>
      <c r="AH199" s="6">
        <f t="shared" si="48"/>
        <v>0.56969648667095818</v>
      </c>
      <c r="AI199" s="4">
        <f t="shared" si="49"/>
        <v>38.709665586373212</v>
      </c>
      <c r="AJ199" s="4">
        <f t="shared" si="50"/>
        <v>41.929070802979147</v>
      </c>
      <c r="AK199" s="4">
        <f t="shared" si="51"/>
        <v>3.219405216605935</v>
      </c>
      <c r="AL199" s="7">
        <f t="shared" si="52"/>
        <v>4.9936847822396659</v>
      </c>
      <c r="AM199" s="7">
        <f t="shared" si="53"/>
        <v>4.6102588076081039</v>
      </c>
      <c r="AN199" s="7">
        <f t="shared" si="54"/>
        <v>1.0769870797059764</v>
      </c>
      <c r="AO199" s="7">
        <f t="shared" si="55"/>
        <v>2.5667810646200908</v>
      </c>
      <c r="AP199" s="7">
        <f t="shared" si="56"/>
        <v>2.7643900430297887</v>
      </c>
      <c r="AQ199" s="7">
        <f t="shared" si="57"/>
        <v>0.30312008326483736</v>
      </c>
      <c r="AR199" s="7">
        <f t="shared" si="58"/>
        <v>0.68040414305492158</v>
      </c>
      <c r="AS199" s="7">
        <f t="shared" si="59"/>
        <v>4.0175257201161569</v>
      </c>
    </row>
    <row r="200" spans="1:45" ht="14.4" customHeight="1">
      <c r="A200" s="2" t="s">
        <v>447</v>
      </c>
      <c r="B200" s="2" t="s">
        <v>448</v>
      </c>
      <c r="C200" s="2" t="s">
        <v>57</v>
      </c>
      <c r="D200" s="2" t="s">
        <v>48</v>
      </c>
      <c r="E200" s="3">
        <v>213.596366542721</v>
      </c>
      <c r="F200" s="5">
        <v>-3.2708930300680769E-2</v>
      </c>
      <c r="G200" s="3">
        <v>143.66697837931039</v>
      </c>
      <c r="H200" s="3">
        <v>69.929388163410607</v>
      </c>
      <c r="I200" s="5">
        <v>-2.4805527823390738E-2</v>
      </c>
      <c r="J200" s="3">
        <v>48.451599451272472</v>
      </c>
      <c r="K200" s="3">
        <v>4.8846687649829379</v>
      </c>
      <c r="L200" s="5">
        <v>6.3005907992293372E-2</v>
      </c>
      <c r="M200" s="3">
        <v>2.9829812836825487</v>
      </c>
      <c r="N200" s="3">
        <v>1.9016874813003892</v>
      </c>
      <c r="O200" s="3">
        <v>73.391231663507668</v>
      </c>
      <c r="P200" s="3">
        <v>18.816047891609582</v>
      </c>
      <c r="Q200" s="3">
        <v>7.1129185811106579</v>
      </c>
      <c r="R200" s="3">
        <v>35.501967143921313</v>
      </c>
      <c r="S200" s="3">
        <v>5.4171370541487596</v>
      </c>
      <c r="T200" s="3">
        <v>154.27729739103637</v>
      </c>
      <c r="U200" s="3">
        <v>161.76483345158482</v>
      </c>
      <c r="V200" s="3">
        <v>1130.3337116342898</v>
      </c>
      <c r="W200" s="3">
        <v>117.60218910817713</v>
      </c>
      <c r="X200" s="3">
        <v>5.305865319937241</v>
      </c>
      <c r="Y200" s="3">
        <v>1.2782261000837516</v>
      </c>
      <c r="Z200" s="3">
        <v>58.833121594615349</v>
      </c>
      <c r="AA200" s="5">
        <v>0.24339186624747691</v>
      </c>
      <c r="AB200" s="3">
        <v>7.2115001057071018</v>
      </c>
      <c r="AC200" s="3">
        <v>21.538887444155467</v>
      </c>
      <c r="AD200" s="5">
        <v>-4.1142564147503058E-2</v>
      </c>
      <c r="AE200" s="6">
        <f t="shared" si="45"/>
        <v>0.32739034514158816</v>
      </c>
      <c r="AF200" s="6">
        <f t="shared" si="46"/>
        <v>0.22683718939377071</v>
      </c>
      <c r="AG200" s="6">
        <f t="shared" si="47"/>
        <v>2.286868847090601E-2</v>
      </c>
      <c r="AH200" s="6">
        <f t="shared" si="48"/>
        <v>0.61068240800007823</v>
      </c>
      <c r="AI200" s="4">
        <f t="shared" si="49"/>
        <v>43.566930686289531</v>
      </c>
      <c r="AJ200" s="4">
        <f t="shared" si="50"/>
        <v>44.479283907104879</v>
      </c>
      <c r="AK200" s="4">
        <f t="shared" si="51"/>
        <v>0.91235322081534775</v>
      </c>
      <c r="AL200" s="7">
        <f t="shared" si="52"/>
        <v>8.210847069678632</v>
      </c>
      <c r="AM200" s="7">
        <f t="shared" si="53"/>
        <v>8.0424272546184579</v>
      </c>
      <c r="AN200" s="7">
        <f t="shared" si="54"/>
        <v>1.0485329739836593</v>
      </c>
      <c r="AO200" s="7">
        <f t="shared" si="55"/>
        <v>2.2061868613882627</v>
      </c>
      <c r="AP200" s="7">
        <f t="shared" si="56"/>
        <v>2.3132596709351105</v>
      </c>
      <c r="AQ200" s="7">
        <f t="shared" si="57"/>
        <v>0.36610138745598697</v>
      </c>
      <c r="AR200" s="7">
        <f t="shared" si="58"/>
        <v>0.69286462707282725</v>
      </c>
      <c r="AS200" s="7">
        <f t="shared" si="59"/>
        <v>5.2919145111404031</v>
      </c>
    </row>
    <row r="201" spans="1:45" ht="14.4" customHeight="1">
      <c r="A201" s="2" t="s">
        <v>449</v>
      </c>
      <c r="B201" s="2" t="s">
        <v>450</v>
      </c>
      <c r="C201" s="2" t="s">
        <v>57</v>
      </c>
      <c r="D201" s="2" t="s">
        <v>48</v>
      </c>
      <c r="E201" s="3">
        <v>103.1437201321084</v>
      </c>
      <c r="F201" s="5">
        <v>-8.1210130748641078E-3</v>
      </c>
      <c r="G201" s="3">
        <v>71.499687018944627</v>
      </c>
      <c r="H201" s="3">
        <v>31.644033113163768</v>
      </c>
      <c r="I201" s="5">
        <v>1.9814756049837401E-3</v>
      </c>
      <c r="J201" s="3">
        <v>19.445748025641159</v>
      </c>
      <c r="K201" s="3">
        <v>1.590499720665437</v>
      </c>
      <c r="L201" s="5">
        <v>2.3574648630569683E-2</v>
      </c>
      <c r="M201" s="3">
        <v>0.81315482180365306</v>
      </c>
      <c r="N201" s="3">
        <v>0.77734489886178393</v>
      </c>
      <c r="O201" s="3">
        <v>33.313651795832286</v>
      </c>
      <c r="P201" s="3">
        <v>8.1658498821723384</v>
      </c>
      <c r="Q201" s="3">
        <v>3.1588668290094257</v>
      </c>
      <c r="R201" s="3">
        <v>19.01974675278047</v>
      </c>
      <c r="S201" s="3">
        <v>2.7669037505350347</v>
      </c>
      <c r="T201" s="3">
        <v>79.946711888883328</v>
      </c>
      <c r="U201" s="3">
        <v>79.384736499800496</v>
      </c>
      <c r="V201" s="3">
        <v>377.68550024956659</v>
      </c>
      <c r="W201" s="3">
        <v>24.793620622385895</v>
      </c>
      <c r="X201" s="3">
        <v>3.8333479108766997</v>
      </c>
      <c r="Y201" s="3">
        <v>6.8900160725490142E-2</v>
      </c>
      <c r="Z201" s="3">
        <v>12.035170311641341</v>
      </c>
      <c r="AA201" s="5">
        <v>4.7872082200326113E-3</v>
      </c>
      <c r="AB201" s="3">
        <v>0.85069846804082783</v>
      </c>
      <c r="AC201" s="3">
        <v>3.7872722978012545</v>
      </c>
      <c r="AD201" s="5">
        <v>-4.5738958841942234E-2</v>
      </c>
      <c r="AE201" s="6">
        <f t="shared" si="45"/>
        <v>0.30679553803792903</v>
      </c>
      <c r="AF201" s="6">
        <f t="shared" si="46"/>
        <v>0.18853060565136376</v>
      </c>
      <c r="AG201" s="6">
        <f t="shared" si="47"/>
        <v>1.5420228382574289E-2</v>
      </c>
      <c r="AH201" s="6">
        <f t="shared" si="48"/>
        <v>0.51125744395820671</v>
      </c>
      <c r="AI201" s="4">
        <f t="shared" si="49"/>
        <v>17.855248304975721</v>
      </c>
      <c r="AJ201" s="4">
        <f t="shared" si="50"/>
        <v>21.175780262846867</v>
      </c>
      <c r="AK201" s="4">
        <f t="shared" si="51"/>
        <v>3.3205319578711467</v>
      </c>
      <c r="AL201" s="7">
        <f t="shared" si="52"/>
        <v>7.6532406516678142</v>
      </c>
      <c r="AM201" s="7">
        <f t="shared" si="53"/>
        <v>6.4531512169597738</v>
      </c>
      <c r="AN201" s="7">
        <f t="shared" si="54"/>
        <v>0.9929706253602536</v>
      </c>
      <c r="AO201" s="7">
        <f t="shared" si="55"/>
        <v>2.5264387634465555</v>
      </c>
      <c r="AP201" s="7">
        <f t="shared" si="56"/>
        <v>2.508679478873912</v>
      </c>
      <c r="AQ201" s="7">
        <f t="shared" si="57"/>
        <v>0.31468373107590458</v>
      </c>
      <c r="AR201" s="7">
        <f t="shared" si="58"/>
        <v>0.61451547456357003</v>
      </c>
      <c r="AS201" s="7">
        <f t="shared" si="59"/>
        <v>3.6617401405128684</v>
      </c>
    </row>
    <row r="202" spans="1:45" ht="14.4" customHeight="1">
      <c r="A202" s="2" t="s">
        <v>451</v>
      </c>
      <c r="B202" s="2" t="s">
        <v>452</v>
      </c>
      <c r="C202" s="2" t="s">
        <v>57</v>
      </c>
      <c r="D202" s="2" t="s">
        <v>48</v>
      </c>
      <c r="E202" s="3">
        <v>111.38735552364945</v>
      </c>
      <c r="F202" s="5">
        <v>1.4116176879002438E-2</v>
      </c>
      <c r="G202" s="3">
        <v>66.910408017633358</v>
      </c>
      <c r="H202" s="3">
        <v>44.476947506016089</v>
      </c>
      <c r="I202" s="5">
        <v>9.5741685496522622E-3</v>
      </c>
      <c r="J202" s="3">
        <v>37.153145599635309</v>
      </c>
      <c r="K202" s="3">
        <v>1.6024235674829144</v>
      </c>
      <c r="L202" s="5">
        <v>9.6478338595804375E-2</v>
      </c>
      <c r="M202" s="3">
        <v>0.8680764051311467</v>
      </c>
      <c r="N202" s="3">
        <v>0.73434716235176767</v>
      </c>
      <c r="O202" s="3">
        <v>46.178382131129993</v>
      </c>
      <c r="P202" s="3">
        <v>11.692651017099394</v>
      </c>
      <c r="Q202" s="3">
        <v>4.8100008816583655</v>
      </c>
      <c r="R202" s="3">
        <v>26.636078647778536</v>
      </c>
      <c r="S202" s="3">
        <v>3.54646759343641</v>
      </c>
      <c r="T202" s="3">
        <v>129.46710731302335</v>
      </c>
      <c r="U202" s="3">
        <v>121.70599657086082</v>
      </c>
      <c r="V202" s="3">
        <v>395.75660392353512</v>
      </c>
      <c r="W202" s="3">
        <v>23.763289318831539</v>
      </c>
      <c r="X202" s="3">
        <v>5.5370672998492623</v>
      </c>
      <c r="Y202" s="3">
        <v>0.28978565017841107</v>
      </c>
      <c r="Z202" s="3">
        <v>8.6402326022986262</v>
      </c>
      <c r="AA202" s="5">
        <v>3.3820012613191029E-2</v>
      </c>
      <c r="AB202" s="3">
        <v>0.98496916149304103</v>
      </c>
      <c r="AC202" s="3">
        <v>3.531255056939528</v>
      </c>
      <c r="AD202" s="5">
        <v>1.4462320437139298E-2</v>
      </c>
      <c r="AE202" s="6">
        <f t="shared" si="45"/>
        <v>0.39929978853455111</v>
      </c>
      <c r="AF202" s="6">
        <f t="shared" si="46"/>
        <v>0.3335490408670943</v>
      </c>
      <c r="AG202" s="6">
        <f t="shared" si="47"/>
        <v>1.4386045525092768E-2</v>
      </c>
      <c r="AH202" s="6">
        <f t="shared" si="48"/>
        <v>0.54172718296618694</v>
      </c>
      <c r="AI202" s="4">
        <f t="shared" si="49"/>
        <v>35.550722032152393</v>
      </c>
      <c r="AJ202" s="4">
        <f t="shared" si="50"/>
        <v>28.807653827241086</v>
      </c>
      <c r="AK202" s="4">
        <f t="shared" si="51"/>
        <v>-6.7430682049113067</v>
      </c>
      <c r="AL202" s="7">
        <f t="shared" si="52"/>
        <v>8.1229147224005569</v>
      </c>
      <c r="AM202" s="7">
        <f t="shared" si="53"/>
        <v>10.024262479642431</v>
      </c>
      <c r="AN202" s="7">
        <f t="shared" si="54"/>
        <v>0.94005341663038899</v>
      </c>
      <c r="AO202" s="7">
        <f t="shared" si="55"/>
        <v>2.9108811321980048</v>
      </c>
      <c r="AP202" s="7">
        <f t="shared" si="56"/>
        <v>2.7363837537276696</v>
      </c>
      <c r="AQ202" s="7">
        <f t="shared" si="57"/>
        <v>0.40869907321708926</v>
      </c>
      <c r="AR202" s="7">
        <f t="shared" si="58"/>
        <v>0.83533487981858157</v>
      </c>
      <c r="AS202" s="7">
        <f t="shared" si="59"/>
        <v>3.5529760273329156</v>
      </c>
    </row>
    <row r="203" spans="1:45" ht="14.4" customHeight="1">
      <c r="A203" s="2" t="s">
        <v>453</v>
      </c>
      <c r="B203" s="2" t="s">
        <v>454</v>
      </c>
      <c r="C203" s="2" t="s">
        <v>47</v>
      </c>
      <c r="D203" s="2" t="s">
        <v>48</v>
      </c>
      <c r="E203" s="3">
        <v>239.66828536293266</v>
      </c>
      <c r="F203" s="5">
        <v>4.5101238193964832E-2</v>
      </c>
      <c r="G203" s="3">
        <v>202.81508086699012</v>
      </c>
      <c r="H203" s="3">
        <v>36.853204495942535</v>
      </c>
      <c r="I203" s="5">
        <v>-1.0487827967389202E-2</v>
      </c>
      <c r="J203" s="3">
        <v>29.642600178477338</v>
      </c>
      <c r="K203" s="3">
        <v>14.949547487891854</v>
      </c>
      <c r="L203" s="5">
        <v>0.11315914836022639</v>
      </c>
      <c r="M203" s="3">
        <v>10.421962776390307</v>
      </c>
      <c r="N203" s="3">
        <v>4.5275847115015466</v>
      </c>
      <c r="O203" s="3">
        <v>38.404986022858949</v>
      </c>
      <c r="P203" s="3">
        <v>5.5347750706567389</v>
      </c>
      <c r="Q203" s="3">
        <v>6.6287043095468423</v>
      </c>
      <c r="R203" s="3">
        <v>21.88230320718376</v>
      </c>
      <c r="S203" s="3">
        <v>4.1128587396968861</v>
      </c>
      <c r="T203" s="3">
        <v>102.78928620448009</v>
      </c>
      <c r="U203" s="3">
        <v>110.95197796840483</v>
      </c>
      <c r="V203" s="3">
        <v>328.96321889170042</v>
      </c>
      <c r="W203" s="3">
        <v>20.725236488286036</v>
      </c>
      <c r="X203" s="3">
        <v>31.639198099370976</v>
      </c>
      <c r="Y203" s="3">
        <v>31.51404700755436</v>
      </c>
      <c r="Z203" s="3">
        <v>0</v>
      </c>
      <c r="AA203" s="5">
        <v>0</v>
      </c>
      <c r="AB203" s="3">
        <v>0</v>
      </c>
      <c r="AC203" s="3">
        <v>0</v>
      </c>
      <c r="AD203" s="5">
        <v>0</v>
      </c>
      <c r="AE203" s="6">
        <f t="shared" si="45"/>
        <v>0.15376754767588574</v>
      </c>
      <c r="AF203" s="6">
        <f t="shared" si="46"/>
        <v>0.1236817801470444</v>
      </c>
      <c r="AG203" s="6">
        <f t="shared" si="47"/>
        <v>6.2375993825188714E-2</v>
      </c>
      <c r="AH203" s="6">
        <f t="shared" si="48"/>
        <v>0.69714235730756458</v>
      </c>
      <c r="AI203" s="4">
        <f t="shared" si="49"/>
        <v>14.693052690585484</v>
      </c>
      <c r="AJ203" s="4">
        <f t="shared" si="50"/>
        <v>15.819543866265063</v>
      </c>
      <c r="AK203" s="4">
        <f t="shared" si="51"/>
        <v>1.126491175679579</v>
      </c>
      <c r="AL203" s="7">
        <f t="shared" si="52"/>
        <v>3.8463620725838372</v>
      </c>
      <c r="AM203" s="7">
        <f t="shared" si="53"/>
        <v>3.5724671379470592</v>
      </c>
      <c r="AN203" s="7">
        <f t="shared" si="54"/>
        <v>1.0794118926722245</v>
      </c>
      <c r="AO203" s="7">
        <f t="shared" si="55"/>
        <v>2.7891546368999469</v>
      </c>
      <c r="AP203" s="7">
        <f t="shared" si="56"/>
        <v>3.0106466855716829</v>
      </c>
      <c r="AQ203" s="7" t="str">
        <f t="shared" si="57"/>
        <v/>
      </c>
      <c r="AR203" s="7">
        <f t="shared" si="58"/>
        <v>0.80434254181996379</v>
      </c>
      <c r="AS203" s="7">
        <f t="shared" si="59"/>
        <v>1.3725771784679284</v>
      </c>
    </row>
    <row r="204" spans="1:45" ht="14.4" customHeight="1">
      <c r="A204" s="2" t="s">
        <v>455</v>
      </c>
      <c r="B204" s="2" t="s">
        <v>456</v>
      </c>
      <c r="C204" s="2" t="s">
        <v>57</v>
      </c>
      <c r="D204" s="2" t="s">
        <v>48</v>
      </c>
      <c r="E204" s="3">
        <v>152.04206707848684</v>
      </c>
      <c r="F204" s="5">
        <v>8.0210948647085847E-2</v>
      </c>
      <c r="G204" s="3">
        <v>103.00777581326689</v>
      </c>
      <c r="H204" s="3">
        <v>49.034291265219949</v>
      </c>
      <c r="I204" s="5">
        <v>7.9952044888169094E-3</v>
      </c>
      <c r="J204" s="3">
        <v>39.017005588930594</v>
      </c>
      <c r="K204" s="3">
        <v>4.9915983917190472</v>
      </c>
      <c r="L204" s="5">
        <v>0.16331481270734616</v>
      </c>
      <c r="M204" s="3">
        <v>2.7567081892735117</v>
      </c>
      <c r="N204" s="3">
        <v>2.2348902024455355</v>
      </c>
      <c r="O204" s="3">
        <v>50.85113744906343</v>
      </c>
      <c r="P204" s="3">
        <v>12.007688433547564</v>
      </c>
      <c r="Q204" s="3">
        <v>6.5614455822523539</v>
      </c>
      <c r="R204" s="3">
        <v>24.509497657169806</v>
      </c>
      <c r="S204" s="3">
        <v>5.4007211320208794</v>
      </c>
      <c r="T204" s="3">
        <v>176.85863058588029</v>
      </c>
      <c r="U204" s="3">
        <v>186.65308900025352</v>
      </c>
      <c r="V204" s="3">
        <v>894.17987485028368</v>
      </c>
      <c r="W204" s="3">
        <v>28.983275603100285</v>
      </c>
      <c r="X204" s="3">
        <v>6.1879453587788094</v>
      </c>
      <c r="Y204" s="3">
        <v>0.66139556837925828</v>
      </c>
      <c r="Z204" s="3">
        <v>32.588889464884126</v>
      </c>
      <c r="AA204" s="5">
        <v>0.13101922297377266</v>
      </c>
      <c r="AB204" s="3">
        <v>4.7755815622010926</v>
      </c>
      <c r="AC204" s="3">
        <v>16.247326574844276</v>
      </c>
      <c r="AD204" s="5">
        <v>-4.7408537163062814E-3</v>
      </c>
      <c r="AE204" s="6">
        <f t="shared" si="45"/>
        <v>0.32250476599944916</v>
      </c>
      <c r="AF204" s="6">
        <f t="shared" si="46"/>
        <v>0.2566198048911642</v>
      </c>
      <c r="AG204" s="6">
        <f t="shared" si="47"/>
        <v>3.2830377063620783E-2</v>
      </c>
      <c r="AH204" s="6">
        <f t="shared" si="48"/>
        <v>0.55226962847147931</v>
      </c>
      <c r="AI204" s="4">
        <f t="shared" si="49"/>
        <v>34.02540719721155</v>
      </c>
      <c r="AJ204" s="4">
        <f t="shared" si="50"/>
        <v>29.525295243990001</v>
      </c>
      <c r="AK204" s="4">
        <f t="shared" si="51"/>
        <v>-4.5001119532215483</v>
      </c>
      <c r="AL204" s="7">
        <f t="shared" si="52"/>
        <v>5.4669171990633814</v>
      </c>
      <c r="AM204" s="7">
        <f t="shared" si="53"/>
        <v>6.300159990760287</v>
      </c>
      <c r="AN204" s="7">
        <f t="shared" si="54"/>
        <v>1.0553801552229998</v>
      </c>
      <c r="AO204" s="7">
        <f t="shared" si="55"/>
        <v>3.6068356658664755</v>
      </c>
      <c r="AP204" s="7">
        <f t="shared" si="56"/>
        <v>3.8065827849060123</v>
      </c>
      <c r="AQ204" s="7">
        <f t="shared" si="57"/>
        <v>0.49855416498164018</v>
      </c>
      <c r="AR204" s="7">
        <f t="shared" si="58"/>
        <v>0.79570856602969564</v>
      </c>
      <c r="AS204" s="7">
        <f t="shared" si="59"/>
        <v>5.8811346887877551</v>
      </c>
    </row>
    <row r="205" spans="1:45" ht="14.4" customHeight="1">
      <c r="A205" s="2" t="s">
        <v>457</v>
      </c>
      <c r="B205" s="2" t="s">
        <v>458</v>
      </c>
      <c r="C205" s="2" t="s">
        <v>62</v>
      </c>
      <c r="D205" s="2" t="s">
        <v>48</v>
      </c>
      <c r="E205" s="3">
        <v>373.15761515230594</v>
      </c>
      <c r="F205" s="5">
        <v>9.7048136795600329E-3</v>
      </c>
      <c r="G205" s="3">
        <v>315.35626742165999</v>
      </c>
      <c r="H205" s="3">
        <v>57.801347730645944</v>
      </c>
      <c r="I205" s="5">
        <v>4.5108994450640538E-3</v>
      </c>
      <c r="J205" s="3">
        <v>41.983418072711899</v>
      </c>
      <c r="K205" s="3">
        <v>35.885954135835526</v>
      </c>
      <c r="L205" s="5">
        <v>4.7550766124778654E-2</v>
      </c>
      <c r="M205" s="3">
        <v>16.184991715686166</v>
      </c>
      <c r="N205" s="3">
        <v>19.700962420149359</v>
      </c>
      <c r="O205" s="3">
        <v>60.364801881285658</v>
      </c>
      <c r="P205" s="3">
        <v>20.469087684109844</v>
      </c>
      <c r="Q205" s="3">
        <v>7.4739789345182395</v>
      </c>
      <c r="R205" s="3">
        <v>21.148113916111772</v>
      </c>
      <c r="S205" s="3">
        <v>5.8381994185291148</v>
      </c>
      <c r="T205" s="3">
        <v>222.87165149623246</v>
      </c>
      <c r="U205" s="3">
        <v>223.80816957848879</v>
      </c>
      <c r="V205" s="3">
        <v>849.63520787152595</v>
      </c>
      <c r="W205" s="3">
        <v>89.62681466660014</v>
      </c>
      <c r="X205" s="3">
        <v>64.904105961472226</v>
      </c>
      <c r="Y205" s="3">
        <v>88.018003930173165</v>
      </c>
      <c r="Z205" s="3">
        <v>0</v>
      </c>
      <c r="AA205" s="5">
        <v>0</v>
      </c>
      <c r="AB205" s="3">
        <v>0</v>
      </c>
      <c r="AC205" s="3">
        <v>0</v>
      </c>
      <c r="AD205" s="5">
        <v>0</v>
      </c>
      <c r="AE205" s="6">
        <f t="shared" si="45"/>
        <v>0.15489794495297668</v>
      </c>
      <c r="AF205" s="6">
        <f t="shared" si="46"/>
        <v>0.11250853893354469</v>
      </c>
      <c r="AG205" s="6">
        <f t="shared" si="47"/>
        <v>9.616835535083082E-2</v>
      </c>
      <c r="AH205" s="6">
        <f t="shared" si="48"/>
        <v>0.45101188209801335</v>
      </c>
      <c r="AI205" s="4">
        <f t="shared" si="49"/>
        <v>6.0974639368763732</v>
      </c>
      <c r="AJ205" s="4">
        <f t="shared" si="50"/>
        <v>16.236743546971407</v>
      </c>
      <c r="AK205" s="4">
        <f t="shared" si="51"/>
        <v>10.139279610095034</v>
      </c>
      <c r="AL205" s="7">
        <f t="shared" si="52"/>
        <v>2.7811217779645694</v>
      </c>
      <c r="AM205" s="7">
        <f t="shared" si="53"/>
        <v>1.044408301217737</v>
      </c>
      <c r="AN205" s="7">
        <f t="shared" si="54"/>
        <v>1.0042020511624923</v>
      </c>
      <c r="AO205" s="7">
        <f t="shared" si="55"/>
        <v>3.8558210188249156</v>
      </c>
      <c r="AP205" s="7">
        <f t="shared" si="56"/>
        <v>3.8720233760194311</v>
      </c>
      <c r="AQ205" s="7" t="str">
        <f t="shared" si="57"/>
        <v/>
      </c>
      <c r="AR205" s="7">
        <f t="shared" si="58"/>
        <v>0.72633977789504955</v>
      </c>
      <c r="AS205" s="7">
        <f t="shared" si="59"/>
        <v>2.2768802601676601</v>
      </c>
    </row>
    <row r="206" spans="1:45" ht="14.4" customHeight="1">
      <c r="A206" s="2" t="s">
        <v>459</v>
      </c>
      <c r="B206" s="2" t="s">
        <v>460</v>
      </c>
      <c r="C206" s="2" t="s">
        <v>57</v>
      </c>
      <c r="D206" s="2" t="s">
        <v>48</v>
      </c>
      <c r="E206" s="3">
        <v>139.9779068409066</v>
      </c>
      <c r="F206" s="5">
        <v>-4.6250245430963614E-2</v>
      </c>
      <c r="G206" s="3">
        <v>91.880568096448599</v>
      </c>
      <c r="H206" s="3">
        <v>48.097338744458</v>
      </c>
      <c r="I206" s="5">
        <v>-3.0789110141467679E-2</v>
      </c>
      <c r="J206" s="3">
        <v>34.414564067605454</v>
      </c>
      <c r="K206" s="3">
        <v>4.1378479120651681</v>
      </c>
      <c r="L206" s="5">
        <v>-0.18820208800775098</v>
      </c>
      <c r="M206" s="3">
        <v>2.6592095772398894</v>
      </c>
      <c r="N206" s="3">
        <v>1.4786383348252787</v>
      </c>
      <c r="O206" s="3">
        <v>49.685696181622454</v>
      </c>
      <c r="P206" s="3">
        <v>17.270619719507764</v>
      </c>
      <c r="Q206" s="3">
        <v>6.367700193014131</v>
      </c>
      <c r="R206" s="3">
        <v>18.417757075118374</v>
      </c>
      <c r="S206" s="3">
        <v>2.0952687188804799</v>
      </c>
      <c r="T206" s="3">
        <v>146.05128300234952</v>
      </c>
      <c r="U206" s="3">
        <v>138.55602327267368</v>
      </c>
      <c r="V206" s="3">
        <v>442.57838980197715</v>
      </c>
      <c r="W206" s="3">
        <v>36.256806830386289</v>
      </c>
      <c r="X206" s="3">
        <v>5.4322560003493168</v>
      </c>
      <c r="Y206" s="3">
        <v>0.30546522363557299</v>
      </c>
      <c r="Z206" s="3">
        <v>31.277402153996064</v>
      </c>
      <c r="AA206" s="5">
        <v>0.25257136409806158</v>
      </c>
      <c r="AB206" s="3">
        <v>4.8314529092504497</v>
      </c>
      <c r="AC206" s="3">
        <v>14.8289809120746</v>
      </c>
      <c r="AD206" s="5">
        <v>-1.3219474941600362E-3</v>
      </c>
      <c r="AE206" s="6">
        <f t="shared" si="45"/>
        <v>0.34360664357642917</v>
      </c>
      <c r="AF206" s="6">
        <f t="shared" si="46"/>
        <v>0.24585711305656041</v>
      </c>
      <c r="AG206" s="6">
        <f t="shared" si="47"/>
        <v>2.9560721441334908E-2</v>
      </c>
      <c r="AH206" s="6">
        <f t="shared" si="48"/>
        <v>0.6426552241048169</v>
      </c>
      <c r="AI206" s="4">
        <f t="shared" si="49"/>
        <v>30.276716155540285</v>
      </c>
      <c r="AJ206" s="4">
        <f t="shared" si="50"/>
        <v>23.388166691860672</v>
      </c>
      <c r="AK206" s="4">
        <f t="shared" si="51"/>
        <v>-6.8885494636796132</v>
      </c>
      <c r="AL206" s="7">
        <f t="shared" si="52"/>
        <v>11.162370955624809</v>
      </c>
      <c r="AM206" s="7">
        <f t="shared" si="53"/>
        <v>14.450039693103133</v>
      </c>
      <c r="AN206" s="7">
        <f t="shared" si="54"/>
        <v>0.94868063069630648</v>
      </c>
      <c r="AO206" s="7">
        <f t="shared" si="55"/>
        <v>3.0365772164302589</v>
      </c>
      <c r="AP206" s="7">
        <f t="shared" si="56"/>
        <v>2.8807419888410926</v>
      </c>
      <c r="AQ206" s="7">
        <f t="shared" si="57"/>
        <v>0.47411165540741751</v>
      </c>
      <c r="AR206" s="7">
        <f t="shared" si="58"/>
        <v>0.71551909036902506</v>
      </c>
      <c r="AS206" s="7">
        <f t="shared" si="59"/>
        <v>3.1617731668540694</v>
      </c>
    </row>
    <row r="207" spans="1:45" ht="14.4" customHeight="1">
      <c r="A207" s="2" t="s">
        <v>461</v>
      </c>
      <c r="B207" s="2" t="s">
        <v>462</v>
      </c>
      <c r="C207" s="2" t="s">
        <v>47</v>
      </c>
      <c r="D207" s="2" t="s">
        <v>48</v>
      </c>
      <c r="E207" s="3">
        <v>123.89348041968066</v>
      </c>
      <c r="F207" s="5">
        <v>3.1854014798742815E-2</v>
      </c>
      <c r="G207" s="3">
        <v>106.83657433840273</v>
      </c>
      <c r="H207" s="3">
        <v>17.056906081277923</v>
      </c>
      <c r="I207" s="5">
        <v>2.6812139235278809E-3</v>
      </c>
      <c r="J207" s="3">
        <v>12.574841523473413</v>
      </c>
      <c r="K207" s="3">
        <v>8.9368740282995471</v>
      </c>
      <c r="L207" s="5">
        <v>0.16635020420952262</v>
      </c>
      <c r="M207" s="3">
        <v>4.9258432503934548</v>
      </c>
      <c r="N207" s="3">
        <v>4.0110307779060923</v>
      </c>
      <c r="O207" s="3">
        <v>18.587906207373582</v>
      </c>
      <c r="P207" s="3">
        <v>4.4618648385209854</v>
      </c>
      <c r="Q207" s="3">
        <v>1.6963239942326223</v>
      </c>
      <c r="R207" s="3">
        <v>8.7029698805220743</v>
      </c>
      <c r="S207" s="3">
        <v>1.4058308464836886</v>
      </c>
      <c r="T207" s="3">
        <v>58.898918262559057</v>
      </c>
      <c r="U207" s="3">
        <v>56.329705911634989</v>
      </c>
      <c r="V207" s="3">
        <v>154.45854180510258</v>
      </c>
      <c r="W207" s="3">
        <v>9.4080694271088934</v>
      </c>
      <c r="X207" s="3">
        <v>12.523257420428168</v>
      </c>
      <c r="Y207" s="3">
        <v>27.079271221952595</v>
      </c>
      <c r="Z207" s="3">
        <v>0</v>
      </c>
      <c r="AA207" s="5">
        <v>0</v>
      </c>
      <c r="AB207" s="3">
        <v>0</v>
      </c>
      <c r="AC207" s="3">
        <v>0</v>
      </c>
      <c r="AD207" s="5">
        <v>0</v>
      </c>
      <c r="AE207" s="6">
        <f t="shared" si="45"/>
        <v>0.13767396011072436</v>
      </c>
      <c r="AF207" s="6">
        <f t="shared" si="46"/>
        <v>0.10149720131258724</v>
      </c>
      <c r="AG207" s="6">
        <f t="shared" si="47"/>
        <v>7.2133529528967136E-2</v>
      </c>
      <c r="AH207" s="6">
        <f t="shared" si="48"/>
        <v>0.55118190485792418</v>
      </c>
      <c r="AI207" s="4">
        <f t="shared" si="49"/>
        <v>3.6379674951738661</v>
      </c>
      <c r="AJ207" s="4">
        <f t="shared" si="50"/>
        <v>7.5038741242265194</v>
      </c>
      <c r="AK207" s="4">
        <f t="shared" si="51"/>
        <v>3.8659066290526534</v>
      </c>
      <c r="AL207" s="7">
        <f t="shared" si="52"/>
        <v>5.3376792399992228</v>
      </c>
      <c r="AM207" s="7">
        <f t="shared" si="53"/>
        <v>2.5877704307550746</v>
      </c>
      <c r="AN207" s="7">
        <f t="shared" si="54"/>
        <v>0.95637929478651784</v>
      </c>
      <c r="AO207" s="7">
        <f t="shared" si="55"/>
        <v>3.4530833424244478</v>
      </c>
      <c r="AP207" s="7">
        <f t="shared" si="56"/>
        <v>3.3024574118669654</v>
      </c>
      <c r="AQ207" s="7" t="str">
        <f t="shared" si="57"/>
        <v/>
      </c>
      <c r="AR207" s="7">
        <f t="shared" si="58"/>
        <v>0.73722874849360087</v>
      </c>
      <c r="AS207" s="7">
        <f t="shared" si="59"/>
        <v>1.2467043566932245</v>
      </c>
    </row>
    <row r="208" spans="1:45" ht="14.4" customHeight="1">
      <c r="A208" s="2" t="s">
        <v>463</v>
      </c>
      <c r="B208" s="2" t="s">
        <v>464</v>
      </c>
      <c r="C208" s="2" t="s">
        <v>47</v>
      </c>
      <c r="D208" s="2" t="s">
        <v>48</v>
      </c>
      <c r="E208" s="3">
        <v>189.38156461863187</v>
      </c>
      <c r="F208" s="5">
        <v>-2.0840711664433079E-2</v>
      </c>
      <c r="G208" s="3">
        <v>156.91764081910674</v>
      </c>
      <c r="H208" s="3">
        <v>32.463923799525119</v>
      </c>
      <c r="I208" s="5">
        <v>2.2498036489568607E-2</v>
      </c>
      <c r="J208" s="3">
        <v>26.137425270048794</v>
      </c>
      <c r="K208" s="3">
        <v>14.136073551949274</v>
      </c>
      <c r="L208" s="5">
        <v>2.2953309112407727E-2</v>
      </c>
      <c r="M208" s="3">
        <v>8.8376728148569335</v>
      </c>
      <c r="N208" s="3">
        <v>5.2984007370923401</v>
      </c>
      <c r="O208" s="3">
        <v>32.635520199731339</v>
      </c>
      <c r="P208" s="3">
        <v>7.1329169183863677</v>
      </c>
      <c r="Q208" s="3">
        <v>6.0116816757460976</v>
      </c>
      <c r="R208" s="3">
        <v>16.534706002639073</v>
      </c>
      <c r="S208" s="3">
        <v>1.5516470534311411</v>
      </c>
      <c r="T208" s="3">
        <v>118.74774450290126</v>
      </c>
      <c r="U208" s="3">
        <v>112.65160390576006</v>
      </c>
      <c r="V208" s="3">
        <v>219.00665558546586</v>
      </c>
      <c r="W208" s="3">
        <v>22.792068116331546</v>
      </c>
      <c r="X208" s="3">
        <v>10.542142075374578</v>
      </c>
      <c r="Y208" s="3">
        <v>33.21840749026051</v>
      </c>
      <c r="Z208" s="3">
        <v>0</v>
      </c>
      <c r="AA208" s="5">
        <v>0</v>
      </c>
      <c r="AB208" s="3">
        <v>0</v>
      </c>
      <c r="AC208" s="3">
        <v>0</v>
      </c>
      <c r="AD208" s="5">
        <v>0</v>
      </c>
      <c r="AE208" s="6">
        <f t="shared" si="45"/>
        <v>0.17142071808784301</v>
      </c>
      <c r="AF208" s="6">
        <f t="shared" si="46"/>
        <v>0.13801462313759616</v>
      </c>
      <c r="AG208" s="6">
        <f t="shared" si="47"/>
        <v>7.464334546192955E-2</v>
      </c>
      <c r="AH208" s="6">
        <f t="shared" si="48"/>
        <v>0.62518582563814373</v>
      </c>
      <c r="AI208" s="4">
        <f t="shared" si="49"/>
        <v>12.001351718099521</v>
      </c>
      <c r="AJ208" s="4">
        <f t="shared" si="50"/>
        <v>10.653248790741941</v>
      </c>
      <c r="AK208" s="4">
        <f t="shared" si="51"/>
        <v>-1.34810292735758</v>
      </c>
      <c r="AL208" s="7">
        <f t="shared" si="52"/>
        <v>6.8657680670256305</v>
      </c>
      <c r="AM208" s="7">
        <f t="shared" si="53"/>
        <v>7.7345886692215577</v>
      </c>
      <c r="AN208" s="7">
        <f t="shared" si="54"/>
        <v>0.94866310410643417</v>
      </c>
      <c r="AO208" s="7">
        <f t="shared" si="55"/>
        <v>3.6578370882153899</v>
      </c>
      <c r="AP208" s="7">
        <f t="shared" si="56"/>
        <v>3.4700550864220521</v>
      </c>
      <c r="AQ208" s="7" t="str">
        <f t="shared" si="57"/>
        <v/>
      </c>
      <c r="AR208" s="7">
        <f t="shared" si="58"/>
        <v>0.80512218521259382</v>
      </c>
      <c r="AS208" s="7">
        <f t="shared" si="59"/>
        <v>1.1564307013013209</v>
      </c>
    </row>
    <row r="209" spans="1:45" ht="14.4" customHeight="1">
      <c r="A209" s="2" t="s">
        <v>465</v>
      </c>
      <c r="B209" s="2" t="s">
        <v>466</v>
      </c>
      <c r="C209" s="2" t="s">
        <v>54</v>
      </c>
      <c r="D209" s="2" t="s">
        <v>48</v>
      </c>
      <c r="E209" s="3">
        <v>286.67444121899467</v>
      </c>
      <c r="F209" s="5">
        <v>1.7073983991333967E-2</v>
      </c>
      <c r="G209" s="3">
        <v>231.93930291409228</v>
      </c>
      <c r="H209" s="3">
        <v>54.735138304902385</v>
      </c>
      <c r="I209" s="5">
        <v>-1.3579406906260083E-2</v>
      </c>
      <c r="J209" s="3">
        <v>36.340439309055746</v>
      </c>
      <c r="K209" s="3">
        <v>45.599971094958072</v>
      </c>
      <c r="L209" s="5">
        <v>-5.1653117502787171E-2</v>
      </c>
      <c r="M209" s="3">
        <v>29.00330028313136</v>
      </c>
      <c r="N209" s="3">
        <v>16.596670811826712</v>
      </c>
      <c r="O209" s="3">
        <v>59.115424986865285</v>
      </c>
      <c r="P209" s="3">
        <v>8.0086239635536476</v>
      </c>
      <c r="Q209" s="3">
        <v>8.0179973093033539</v>
      </c>
      <c r="R209" s="3">
        <v>27.17475431718897</v>
      </c>
      <c r="S209" s="3">
        <v>7.9036632862993441</v>
      </c>
      <c r="T209" s="3">
        <v>107.19112339089857</v>
      </c>
      <c r="U209" s="3">
        <v>105.23476179748143</v>
      </c>
      <c r="V209" s="3">
        <v>606.85688044474921</v>
      </c>
      <c r="W209" s="3">
        <v>28.204564623669679</v>
      </c>
      <c r="X209" s="3">
        <v>39.026878676183308</v>
      </c>
      <c r="Y209" s="3">
        <v>23.296338970301033</v>
      </c>
      <c r="Z209" s="3">
        <v>0</v>
      </c>
      <c r="AA209" s="5">
        <v>0</v>
      </c>
      <c r="AB209" s="3">
        <v>0</v>
      </c>
      <c r="AC209" s="3">
        <v>0</v>
      </c>
      <c r="AD209" s="5">
        <v>0</v>
      </c>
      <c r="AE209" s="6">
        <f t="shared" si="45"/>
        <v>0.19093135081089924</v>
      </c>
      <c r="AF209" s="6">
        <f t="shared" si="46"/>
        <v>0.12676553638520838</v>
      </c>
      <c r="AG209" s="6">
        <f t="shared" si="47"/>
        <v>0.15906535267343072</v>
      </c>
      <c r="AH209" s="6">
        <f t="shared" si="48"/>
        <v>0.63603769008393551</v>
      </c>
      <c r="AI209" s="4">
        <f t="shared" si="49"/>
        <v>-9.2595317859023254</v>
      </c>
      <c r="AJ209" s="4">
        <f t="shared" si="50"/>
        <v>14.085503430876926</v>
      </c>
      <c r="AK209" s="4">
        <f t="shared" si="51"/>
        <v>23.345035216779252</v>
      </c>
      <c r="AL209" s="7">
        <f t="shared" si="52"/>
        <v>1.7821487227692927</v>
      </c>
      <c r="AM209" s="7">
        <f t="shared" si="53"/>
        <v>-1.1715493753324893</v>
      </c>
      <c r="AN209" s="7">
        <f t="shared" si="54"/>
        <v>0.9817488469984329</v>
      </c>
      <c r="AO209" s="7">
        <f t="shared" si="55"/>
        <v>1.9583603277622106</v>
      </c>
      <c r="AP209" s="7">
        <f t="shared" si="56"/>
        <v>1.9226179937880237</v>
      </c>
      <c r="AQ209" s="7" t="str">
        <f t="shared" si="57"/>
        <v/>
      </c>
      <c r="AR209" s="7">
        <f t="shared" si="58"/>
        <v>0.66393253830146792</v>
      </c>
      <c r="AS209" s="7">
        <f t="shared" si="59"/>
        <v>2.1168851951512573</v>
      </c>
    </row>
    <row r="210" spans="1:45" ht="14.4" customHeight="1">
      <c r="A210" s="2" t="s">
        <v>467</v>
      </c>
      <c r="B210" s="2" t="s">
        <v>468</v>
      </c>
      <c r="C210" s="2" t="s">
        <v>57</v>
      </c>
      <c r="D210" s="2" t="s">
        <v>48</v>
      </c>
      <c r="E210" s="3">
        <v>294.89504124556777</v>
      </c>
      <c r="F210" s="5">
        <v>-2.7223645796093324E-3</v>
      </c>
      <c r="G210" s="3">
        <v>241.00763100677705</v>
      </c>
      <c r="H210" s="3">
        <v>53.887410238790714</v>
      </c>
      <c r="I210" s="5">
        <v>-2.5215018597597949E-2</v>
      </c>
      <c r="J210" s="3">
        <v>34.167732324044948</v>
      </c>
      <c r="K210" s="3">
        <v>8.8071089161075875</v>
      </c>
      <c r="L210" s="5">
        <v>-0.15668593954579593</v>
      </c>
      <c r="M210" s="3">
        <v>5.6100057426942582</v>
      </c>
      <c r="N210" s="3">
        <v>3.1971031734133293</v>
      </c>
      <c r="O210" s="3">
        <v>54.10136665238776</v>
      </c>
      <c r="P210" s="3">
        <v>10.335245655545739</v>
      </c>
      <c r="Q210" s="3">
        <v>7.8335902481390942</v>
      </c>
      <c r="R210" s="3">
        <v>23.824513280251075</v>
      </c>
      <c r="S210" s="3">
        <v>4.6779640883948268</v>
      </c>
      <c r="T210" s="3">
        <v>161.02430920271769</v>
      </c>
      <c r="U210" s="3">
        <v>157.04953617082842</v>
      </c>
      <c r="V210" s="3">
        <v>1791.4671273185943</v>
      </c>
      <c r="W210" s="3">
        <v>64.827671406856638</v>
      </c>
      <c r="X210" s="3">
        <v>17.334255889743915</v>
      </c>
      <c r="Y210" s="3">
        <v>2.2097895100281031</v>
      </c>
      <c r="Z210" s="3">
        <v>98.820710607877004</v>
      </c>
      <c r="AA210" s="5">
        <v>0.26697507060047915</v>
      </c>
      <c r="AB210" s="3">
        <v>9.930358554602547</v>
      </c>
      <c r="AC210" s="3">
        <v>41.287559448526572</v>
      </c>
      <c r="AD210" s="5">
        <v>-1.7096481865677304E-2</v>
      </c>
      <c r="AE210" s="6">
        <f t="shared" si="45"/>
        <v>0.18273420268846463</v>
      </c>
      <c r="AF210" s="6">
        <f t="shared" si="46"/>
        <v>0.11586404498267733</v>
      </c>
      <c r="AG210" s="6">
        <f t="shared" si="47"/>
        <v>2.98652323176016E-2</v>
      </c>
      <c r="AH210" s="6">
        <f t="shared" si="48"/>
        <v>0.63698607524132567</v>
      </c>
      <c r="AI210" s="4">
        <f t="shared" si="49"/>
        <v>25.360623407937361</v>
      </c>
      <c r="AJ210" s="4">
        <f t="shared" si="50"/>
        <v>30.322525006008668</v>
      </c>
      <c r="AK210" s="4">
        <f t="shared" si="51"/>
        <v>4.9619015980713073</v>
      </c>
      <c r="AL210" s="7">
        <f t="shared" si="52"/>
        <v>6.4819918308550735</v>
      </c>
      <c r="AM210" s="7">
        <f t="shared" si="53"/>
        <v>5.4212950182436046</v>
      </c>
      <c r="AN210" s="7">
        <f t="shared" si="54"/>
        <v>0.97531569580040656</v>
      </c>
      <c r="AO210" s="7">
        <f t="shared" si="55"/>
        <v>2.9881619563674029</v>
      </c>
      <c r="AP210" s="7">
        <f t="shared" si="56"/>
        <v>2.9144012576387781</v>
      </c>
      <c r="AQ210" s="7">
        <f t="shared" si="57"/>
        <v>0.41780269737541775</v>
      </c>
      <c r="AR210" s="7">
        <f t="shared" si="58"/>
        <v>0.63405779146998964</v>
      </c>
      <c r="AS210" s="7">
        <f t="shared" si="59"/>
        <v>6.0749313374407912</v>
      </c>
    </row>
    <row r="211" spans="1:45" ht="14.4" customHeight="1">
      <c r="A211" s="2" t="s">
        <v>469</v>
      </c>
      <c r="B211" s="2" t="s">
        <v>470</v>
      </c>
      <c r="C211" s="2" t="s">
        <v>62</v>
      </c>
      <c r="D211" s="2" t="s">
        <v>48</v>
      </c>
      <c r="E211" s="3">
        <v>223.31504237768729</v>
      </c>
      <c r="F211" s="5">
        <v>-1.6631148377031973E-2</v>
      </c>
      <c r="G211" s="3">
        <v>207.85734319445626</v>
      </c>
      <c r="H211" s="3">
        <v>15.457699183231041</v>
      </c>
      <c r="I211" s="5">
        <v>-1.9785736826547898E-2</v>
      </c>
      <c r="J211" s="3">
        <v>9.3073835834588294</v>
      </c>
      <c r="K211" s="3">
        <v>27.811920343589829</v>
      </c>
      <c r="L211" s="5">
        <v>8.6690167224018025E-2</v>
      </c>
      <c r="M211" s="3">
        <v>17.527297157005588</v>
      </c>
      <c r="N211" s="3">
        <v>10.284623186584241</v>
      </c>
      <c r="O211" s="3">
        <v>19.350953984396995</v>
      </c>
      <c r="P211" s="3">
        <v>3.651122685164363</v>
      </c>
      <c r="Q211" s="3">
        <v>2.0229930218798815</v>
      </c>
      <c r="R211" s="3">
        <v>4.2916794526961146</v>
      </c>
      <c r="S211" s="3">
        <v>1.2713675452122275</v>
      </c>
      <c r="T211" s="3">
        <v>46.180146605070419</v>
      </c>
      <c r="U211" s="3">
        <v>39.112401097804074</v>
      </c>
      <c r="V211" s="3">
        <v>353.89225901838489</v>
      </c>
      <c r="W211" s="3">
        <v>41.424456092455216</v>
      </c>
      <c r="X211" s="3">
        <v>27.530429105205648</v>
      </c>
      <c r="Y211" s="3">
        <v>39.122330815233937</v>
      </c>
      <c r="Z211" s="3">
        <v>0</v>
      </c>
      <c r="AA211" s="5">
        <v>0</v>
      </c>
      <c r="AB211" s="3">
        <v>0</v>
      </c>
      <c r="AC211" s="3">
        <v>0</v>
      </c>
      <c r="AD211" s="5">
        <v>0</v>
      </c>
      <c r="AE211" s="6">
        <f t="shared" si="45"/>
        <v>6.9219247474999065E-2</v>
      </c>
      <c r="AF211" s="6">
        <f t="shared" si="46"/>
        <v>4.1678265307884987E-2</v>
      </c>
      <c r="AG211" s="6">
        <f t="shared" si="47"/>
        <v>0.12454118651153022</v>
      </c>
      <c r="AH211" s="6">
        <f t="shared" si="48"/>
        <v>0.63020808849128351</v>
      </c>
      <c r="AI211" s="4">
        <f t="shared" si="49"/>
        <v>-18.504536760131</v>
      </c>
      <c r="AJ211" s="4">
        <f t="shared" si="50"/>
        <v>-3.8504588796528383</v>
      </c>
      <c r="AK211" s="4">
        <f t="shared" si="51"/>
        <v>14.654077880478162</v>
      </c>
      <c r="AL211" s="7">
        <f t="shared" si="52"/>
        <v>-3.0285961712276421</v>
      </c>
      <c r="AM211" s="7">
        <f t="shared" si="53"/>
        <v>-14.554828640872742</v>
      </c>
      <c r="AN211" s="7">
        <f t="shared" si="54"/>
        <v>0.84695272694326329</v>
      </c>
      <c r="AO211" s="7">
        <f t="shared" si="55"/>
        <v>2.9875174861190192</v>
      </c>
      <c r="AP211" s="7">
        <f t="shared" si="56"/>
        <v>2.5302860816591863</v>
      </c>
      <c r="AQ211" s="7" t="str">
        <f t="shared" si="57"/>
        <v/>
      </c>
      <c r="AR211" s="7">
        <f t="shared" si="58"/>
        <v>0.60211959575172402</v>
      </c>
      <c r="AS211" s="7">
        <f t="shared" si="59"/>
        <v>1.5847219929764316</v>
      </c>
    </row>
    <row r="212" spans="1:45" ht="14.4" customHeight="1">
      <c r="A212" s="2" t="s">
        <v>471</v>
      </c>
      <c r="B212" s="2" t="s">
        <v>472</v>
      </c>
      <c r="C212" s="2" t="s">
        <v>57</v>
      </c>
      <c r="D212" s="2" t="s">
        <v>48</v>
      </c>
      <c r="E212" s="3">
        <v>335.4576028545091</v>
      </c>
      <c r="F212" s="5">
        <v>6.7472785933029439E-4</v>
      </c>
      <c r="G212" s="3">
        <v>233.24612800416742</v>
      </c>
      <c r="H212" s="3">
        <v>102.2114748503417</v>
      </c>
      <c r="I212" s="5">
        <v>-3.5944608748014195E-3</v>
      </c>
      <c r="J212" s="3">
        <v>78.83086771197101</v>
      </c>
      <c r="K212" s="3">
        <v>8.1033149472561536</v>
      </c>
      <c r="L212" s="5">
        <v>-5.2331470724576917E-2</v>
      </c>
      <c r="M212" s="3">
        <v>3.852383681902221</v>
      </c>
      <c r="N212" s="3">
        <v>4.2509312653539322</v>
      </c>
      <c r="O212" s="3">
        <v>103.92032284293958</v>
      </c>
      <c r="P212" s="3">
        <v>19.191484916544301</v>
      </c>
      <c r="Q212" s="3">
        <v>10.778839011872607</v>
      </c>
      <c r="R212" s="3">
        <v>63.104271474650702</v>
      </c>
      <c r="S212" s="3">
        <v>15.69549024966893</v>
      </c>
      <c r="T212" s="3">
        <v>276.65263258120552</v>
      </c>
      <c r="U212" s="3">
        <v>283.15689025239783</v>
      </c>
      <c r="V212" s="3">
        <v>1805.0611542130177</v>
      </c>
      <c r="W212" s="3">
        <v>86.687852973612266</v>
      </c>
      <c r="X212" s="3">
        <v>22.523079044420133</v>
      </c>
      <c r="Y212" s="3">
        <v>2.3160945035288352</v>
      </c>
      <c r="Z212" s="3">
        <v>54.383039464679364</v>
      </c>
      <c r="AA212" s="5">
        <v>0.12454329611186024</v>
      </c>
      <c r="AB212" s="3">
        <v>7.514319059138491</v>
      </c>
      <c r="AC212" s="3">
        <v>20.093294159910361</v>
      </c>
      <c r="AD212" s="5">
        <v>2.0964761462327453E-2</v>
      </c>
      <c r="AE212" s="6">
        <f t="shared" si="45"/>
        <v>0.30469267645327958</v>
      </c>
      <c r="AF212" s="6">
        <f t="shared" si="46"/>
        <v>0.23499502482929457</v>
      </c>
      <c r="AG212" s="6">
        <f t="shared" si="47"/>
        <v>2.4156003257349432E-2</v>
      </c>
      <c r="AH212" s="6">
        <f t="shared" si="48"/>
        <v>0.47540836151341598</v>
      </c>
      <c r="AI212" s="4">
        <f t="shared" si="49"/>
        <v>70.727552764714858</v>
      </c>
      <c r="AJ212" s="4">
        <f t="shared" si="50"/>
        <v>70.097615232620456</v>
      </c>
      <c r="AK212" s="4">
        <f t="shared" si="51"/>
        <v>-0.62993753209440229</v>
      </c>
      <c r="AL212" s="7">
        <f t="shared" si="52"/>
        <v>4.4660991225870781</v>
      </c>
      <c r="AM212" s="7">
        <f t="shared" si="53"/>
        <v>4.5062340608447533</v>
      </c>
      <c r="AN212" s="7">
        <f t="shared" si="54"/>
        <v>1.02351055766398</v>
      </c>
      <c r="AO212" s="7">
        <f t="shared" si="55"/>
        <v>2.7066690211278237</v>
      </c>
      <c r="AP212" s="7">
        <f t="shared" si="56"/>
        <v>2.7703043192263577</v>
      </c>
      <c r="AQ212" s="7">
        <f t="shared" si="57"/>
        <v>0.36947721859055949</v>
      </c>
      <c r="AR212" s="7">
        <f t="shared" si="58"/>
        <v>0.77125261940888112</v>
      </c>
      <c r="AS212" s="7">
        <f t="shared" si="59"/>
        <v>5.380892067591291</v>
      </c>
    </row>
    <row r="213" spans="1:45" ht="14.4" customHeight="1">
      <c r="A213" s="2" t="s">
        <v>473</v>
      </c>
      <c r="B213" s="2" t="s">
        <v>474</v>
      </c>
      <c r="C213" s="2" t="s">
        <v>51</v>
      </c>
      <c r="D213" s="2" t="s">
        <v>48</v>
      </c>
      <c r="E213" s="3">
        <v>170.55120778026026</v>
      </c>
      <c r="F213" s="5">
        <v>0.13120850268916731</v>
      </c>
      <c r="G213" s="3">
        <v>132.52922172693832</v>
      </c>
      <c r="H213" s="3">
        <v>38.021986053321953</v>
      </c>
      <c r="I213" s="5">
        <v>-1.6233962946465619E-2</v>
      </c>
      <c r="J213" s="3">
        <v>29.417738458006408</v>
      </c>
      <c r="K213" s="3">
        <v>5.3557775810927382</v>
      </c>
      <c r="L213" s="5">
        <v>0.13363188350515798</v>
      </c>
      <c r="M213" s="3">
        <v>2.6221690891432354</v>
      </c>
      <c r="N213" s="3">
        <v>2.7336084919495027</v>
      </c>
      <c r="O213" s="3">
        <v>40.580027016149728</v>
      </c>
      <c r="P213" s="3">
        <v>3.7879390635748877</v>
      </c>
      <c r="Q213" s="3">
        <v>6.3051554647408397</v>
      </c>
      <c r="R213" s="3">
        <v>26.354480963612179</v>
      </c>
      <c r="S213" s="3">
        <v>4.332907514918336</v>
      </c>
      <c r="T213" s="3">
        <v>80.245202464953934</v>
      </c>
      <c r="U213" s="3">
        <v>76.076817538706322</v>
      </c>
      <c r="V213" s="3">
        <v>222.71750748298464</v>
      </c>
      <c r="W213" s="3">
        <v>20.768939654504447</v>
      </c>
      <c r="X213" s="3">
        <v>21.948258284467713</v>
      </c>
      <c r="Y213" s="3">
        <v>6.1043197403428024</v>
      </c>
      <c r="Z213" s="3">
        <v>0</v>
      </c>
      <c r="AA213" s="5">
        <v>0</v>
      </c>
      <c r="AB213" s="3">
        <v>0</v>
      </c>
      <c r="AC213" s="3">
        <v>0</v>
      </c>
      <c r="AD213" s="5">
        <v>0</v>
      </c>
      <c r="AE213" s="6">
        <f t="shared" si="45"/>
        <v>0.22293589443417974</v>
      </c>
      <c r="AF213" s="6">
        <f t="shared" si="46"/>
        <v>0.17248625114346006</v>
      </c>
      <c r="AG213" s="6">
        <f t="shared" si="47"/>
        <v>3.1402753758232961E-2</v>
      </c>
      <c r="AH213" s="6">
        <f t="shared" si="48"/>
        <v>0.48959633768216243</v>
      </c>
      <c r="AI213" s="4">
        <f t="shared" si="49"/>
        <v>24.06196087691367</v>
      </c>
      <c r="AJ213" s="4">
        <f t="shared" si="50"/>
        <v>27.864763398690766</v>
      </c>
      <c r="AK213" s="4">
        <f t="shared" si="51"/>
        <v>3.802802521777096</v>
      </c>
      <c r="AL213" s="7">
        <f t="shared" si="52"/>
        <v>6.4309619586274378</v>
      </c>
      <c r="AM213" s="7">
        <f t="shared" si="53"/>
        <v>5.5533059023456159</v>
      </c>
      <c r="AN213" s="7">
        <f t="shared" si="54"/>
        <v>0.94805440327640644</v>
      </c>
      <c r="AO213" s="7">
        <f t="shared" si="55"/>
        <v>2.1104947635407112</v>
      </c>
      <c r="AP213" s="7">
        <f t="shared" si="56"/>
        <v>2.0008638536665693</v>
      </c>
      <c r="AQ213" s="7" t="str">
        <f t="shared" si="57"/>
        <v/>
      </c>
      <c r="AR213" s="7">
        <f t="shared" si="58"/>
        <v>0.77370336249008753</v>
      </c>
      <c r="AS213" s="7">
        <f t="shared" si="59"/>
        <v>1.3058688377624152</v>
      </c>
    </row>
    <row r="214" spans="1:45" ht="14.4" customHeight="1">
      <c r="A214" s="2" t="s">
        <v>475</v>
      </c>
      <c r="B214" s="2" t="s">
        <v>476</v>
      </c>
      <c r="C214" s="2" t="s">
        <v>47</v>
      </c>
      <c r="D214" s="2" t="s">
        <v>48</v>
      </c>
      <c r="E214" s="3">
        <v>226.34971578654219</v>
      </c>
      <c r="F214" s="5">
        <v>-7.2425399917970271E-2</v>
      </c>
      <c r="G214" s="3">
        <v>200.30454920476893</v>
      </c>
      <c r="H214" s="3">
        <v>26.045166581773266</v>
      </c>
      <c r="I214" s="5">
        <v>-2.9066381773599853E-2</v>
      </c>
      <c r="J214" s="3">
        <v>16.901041448072633</v>
      </c>
      <c r="K214" s="3">
        <v>7.4078204545120707</v>
      </c>
      <c r="L214" s="5">
        <v>6.9176951138946174E-3</v>
      </c>
      <c r="M214" s="3">
        <v>4.2160984264128931</v>
      </c>
      <c r="N214" s="3">
        <v>3.1917220280991776</v>
      </c>
      <c r="O214" s="3">
        <v>27.954313048709288</v>
      </c>
      <c r="P214" s="3">
        <v>9.2350311744853677</v>
      </c>
      <c r="Q214" s="3">
        <v>3.8041889145793824</v>
      </c>
      <c r="R214" s="3">
        <v>10.652480805535779</v>
      </c>
      <c r="S214" s="3">
        <v>1.4462449442658858</v>
      </c>
      <c r="T214" s="3">
        <v>78.569953130255755</v>
      </c>
      <c r="U214" s="3">
        <v>74.911134942342514</v>
      </c>
      <c r="V214" s="3">
        <v>323.18951006237546</v>
      </c>
      <c r="W214" s="3">
        <v>39.427608017421925</v>
      </c>
      <c r="X214" s="3">
        <v>11.628062456014824</v>
      </c>
      <c r="Y214" s="3">
        <v>31.656352091618032</v>
      </c>
      <c r="Z214" s="3">
        <v>0</v>
      </c>
      <c r="AA214" s="5">
        <v>0</v>
      </c>
      <c r="AB214" s="3">
        <v>0</v>
      </c>
      <c r="AC214" s="3">
        <v>0</v>
      </c>
      <c r="AD214" s="5">
        <v>0</v>
      </c>
      <c r="AE214" s="6">
        <f t="shared" si="45"/>
        <v>0.11506604499709207</v>
      </c>
      <c r="AF214" s="6">
        <f t="shared" si="46"/>
        <v>7.4667827124691707E-2</v>
      </c>
      <c r="AG214" s="6">
        <f t="shared" si="47"/>
        <v>3.2727323861532806E-2</v>
      </c>
      <c r="AH214" s="6">
        <f t="shared" si="48"/>
        <v>0.56914155145929413</v>
      </c>
      <c r="AI214" s="4">
        <f t="shared" si="49"/>
        <v>9.4932209935605627</v>
      </c>
      <c r="AJ214" s="4">
        <f t="shared" si="50"/>
        <v>10.698994533231645</v>
      </c>
      <c r="AK214" s="4">
        <f t="shared" si="51"/>
        <v>1.2057735396710818</v>
      </c>
      <c r="AL214" s="7">
        <f t="shared" si="52"/>
        <v>7.3977748898285389</v>
      </c>
      <c r="AM214" s="7">
        <f t="shared" si="53"/>
        <v>6.5640478338054438</v>
      </c>
      <c r="AN214" s="7">
        <f t="shared" si="54"/>
        <v>0.953432348599629</v>
      </c>
      <c r="AO214" s="7">
        <f t="shared" si="55"/>
        <v>3.0166807681406804</v>
      </c>
      <c r="AP214" s="7">
        <f t="shared" si="56"/>
        <v>2.8762010297437017</v>
      </c>
      <c r="AQ214" s="7" t="str">
        <f t="shared" si="57"/>
        <v/>
      </c>
      <c r="AR214" s="7">
        <f t="shared" si="58"/>
        <v>0.64891277984377316</v>
      </c>
      <c r="AS214" s="7">
        <f t="shared" si="59"/>
        <v>1.4278326303142235</v>
      </c>
    </row>
    <row r="215" spans="1:45" ht="14.4" customHeight="1">
      <c r="A215" s="2" t="s">
        <v>477</v>
      </c>
      <c r="B215" s="2" t="s">
        <v>478</v>
      </c>
      <c r="C215" s="2" t="s">
        <v>51</v>
      </c>
      <c r="D215" s="2" t="s">
        <v>48</v>
      </c>
      <c r="E215" s="3">
        <v>89.344621957984202</v>
      </c>
      <c r="F215" s="5">
        <v>8.2352569491790206E-2</v>
      </c>
      <c r="G215" s="3">
        <v>67.473323165584233</v>
      </c>
      <c r="H215" s="3">
        <v>21.871298792399969</v>
      </c>
      <c r="I215" s="5">
        <v>5.2233126596246127E-3</v>
      </c>
      <c r="J215" s="3">
        <v>11.672468271203867</v>
      </c>
      <c r="K215" s="3">
        <v>6.3247156981399302</v>
      </c>
      <c r="L215" s="5">
        <v>2.6662724941079685E-2</v>
      </c>
      <c r="M215" s="3">
        <v>2.482828496042484</v>
      </c>
      <c r="N215" s="3">
        <v>3.8418872020974462</v>
      </c>
      <c r="O215" s="3">
        <v>22.12123559003679</v>
      </c>
      <c r="P215" s="3">
        <v>4.985758748198851</v>
      </c>
      <c r="Q215" s="3">
        <v>3.740884438632901</v>
      </c>
      <c r="R215" s="3">
        <v>11.987605819713462</v>
      </c>
      <c r="S215" s="3">
        <v>1.1461757260492464</v>
      </c>
      <c r="T215" s="3">
        <v>79.185395811475459</v>
      </c>
      <c r="U215" s="3">
        <v>74.481873717276528</v>
      </c>
      <c r="V215" s="3">
        <v>96.129232272408302</v>
      </c>
      <c r="W215" s="3">
        <v>8.5944362867754869</v>
      </c>
      <c r="X215" s="3">
        <v>10.819518931160536</v>
      </c>
      <c r="Y215" s="3">
        <v>0.95775138233738955</v>
      </c>
      <c r="Z215" s="3">
        <v>0</v>
      </c>
      <c r="AA215" s="5">
        <v>0</v>
      </c>
      <c r="AB215" s="3">
        <v>0</v>
      </c>
      <c r="AC215" s="3">
        <v>0</v>
      </c>
      <c r="AD215" s="5">
        <v>0</v>
      </c>
      <c r="AE215" s="6">
        <f t="shared" si="45"/>
        <v>0.24479703772976186</v>
      </c>
      <c r="AF215" s="6">
        <f t="shared" si="46"/>
        <v>0.13064544922125296</v>
      </c>
      <c r="AG215" s="6">
        <f t="shared" si="47"/>
        <v>7.0790110915844862E-2</v>
      </c>
      <c r="AH215" s="6">
        <f t="shared" si="48"/>
        <v>0.39255969984116007</v>
      </c>
      <c r="AI215" s="4">
        <f t="shared" si="49"/>
        <v>5.3477525730639366</v>
      </c>
      <c r="AJ215" s="4">
        <f t="shared" si="50"/>
        <v>10.911763907162555</v>
      </c>
      <c r="AK215" s="4">
        <f t="shared" si="51"/>
        <v>5.5640113340986188</v>
      </c>
      <c r="AL215" s="7">
        <f t="shared" si="52"/>
        <v>9.5201491875720645</v>
      </c>
      <c r="AM215" s="7">
        <f t="shared" si="53"/>
        <v>4.6657353244577138</v>
      </c>
      <c r="AN215" s="7">
        <f t="shared" si="54"/>
        <v>0.94060114183937304</v>
      </c>
      <c r="AO215" s="7">
        <f t="shared" si="55"/>
        <v>3.6205163928806776</v>
      </c>
      <c r="AP215" s="7">
        <f t="shared" si="56"/>
        <v>3.405461853191734</v>
      </c>
      <c r="AQ215" s="7" t="str">
        <f t="shared" si="57"/>
        <v/>
      </c>
      <c r="AR215" s="7">
        <f t="shared" si="58"/>
        <v>0.53368884865950061</v>
      </c>
      <c r="AS215" s="7">
        <f t="shared" si="59"/>
        <v>1.0759375345235069</v>
      </c>
    </row>
    <row r="216" spans="1:45" ht="14.4" customHeight="1">
      <c r="A216" s="2" t="s">
        <v>479</v>
      </c>
      <c r="B216" s="2" t="s">
        <v>480</v>
      </c>
      <c r="C216" s="2" t="s">
        <v>57</v>
      </c>
      <c r="D216" s="2" t="s">
        <v>48</v>
      </c>
      <c r="E216" s="3">
        <v>178.27448205971331</v>
      </c>
      <c r="F216" s="5">
        <v>-2.567209806577718E-2</v>
      </c>
      <c r="G216" s="3">
        <v>112.60586014079512</v>
      </c>
      <c r="H216" s="3">
        <v>65.668621918918191</v>
      </c>
      <c r="I216" s="5">
        <v>-2.2012617171695559E-2</v>
      </c>
      <c r="J216" s="3">
        <v>48.793723452743691</v>
      </c>
      <c r="K216" s="3">
        <v>6.5182776530729107</v>
      </c>
      <c r="L216" s="5">
        <v>-0.1560066249946846</v>
      </c>
      <c r="M216" s="3">
        <v>3.2346321113549483</v>
      </c>
      <c r="N216" s="3">
        <v>3.2836455417179624</v>
      </c>
      <c r="O216" s="3">
        <v>68.263802384958879</v>
      </c>
      <c r="P216" s="3">
        <v>25.133937528104358</v>
      </c>
      <c r="Q216" s="3">
        <v>8.4344937329620961</v>
      </c>
      <c r="R216" s="3">
        <v>29.045368434551346</v>
      </c>
      <c r="S216" s="3">
        <v>8.1705410651861641</v>
      </c>
      <c r="T216" s="3">
        <v>231.06796657075756</v>
      </c>
      <c r="U216" s="3">
        <v>228.05022748310344</v>
      </c>
      <c r="V216" s="3">
        <v>773.98818476647591</v>
      </c>
      <c r="W216" s="3">
        <v>65.168078810265442</v>
      </c>
      <c r="X216" s="3">
        <v>7.8325810720659987</v>
      </c>
      <c r="Y216" s="3">
        <v>1.4860630102603665</v>
      </c>
      <c r="Z216" s="3">
        <v>35.054125486299711</v>
      </c>
      <c r="AA216" s="5">
        <v>0.24623477043246106</v>
      </c>
      <c r="AB216" s="3">
        <v>1.1252224941809268</v>
      </c>
      <c r="AC216" s="3">
        <v>11.404520077713963</v>
      </c>
      <c r="AD216" s="5">
        <v>-8.3343914332437485E-2</v>
      </c>
      <c r="AE216" s="6">
        <f t="shared" si="45"/>
        <v>0.36835682347921439</v>
      </c>
      <c r="AF216" s="6">
        <f t="shared" si="46"/>
        <v>0.27369998717146832</v>
      </c>
      <c r="AG216" s="6">
        <f t="shared" si="47"/>
        <v>3.6563155745922199E-2</v>
      </c>
      <c r="AH216" s="6">
        <f t="shared" si="48"/>
        <v>0.49624030817865611</v>
      </c>
      <c r="AI216" s="4">
        <f t="shared" si="49"/>
        <v>42.275445799670777</v>
      </c>
      <c r="AJ216" s="4">
        <f t="shared" si="50"/>
        <v>31.460739012537481</v>
      </c>
      <c r="AK216" s="4">
        <f t="shared" si="51"/>
        <v>-10.814706787133296</v>
      </c>
      <c r="AL216" s="7">
        <f t="shared" si="52"/>
        <v>3.8505086458213222</v>
      </c>
      <c r="AM216" s="7">
        <f t="shared" si="53"/>
        <v>5.1741305089086582</v>
      </c>
      <c r="AN216" s="7">
        <f t="shared" si="54"/>
        <v>0.98694003702702759</v>
      </c>
      <c r="AO216" s="7">
        <f t="shared" si="55"/>
        <v>3.5186967507260904</v>
      </c>
      <c r="AP216" s="7">
        <f t="shared" si="56"/>
        <v>3.4727427014484893</v>
      </c>
      <c r="AQ216" s="7">
        <f t="shared" si="57"/>
        <v>0.32534031071952485</v>
      </c>
      <c r="AR216" s="7">
        <f t="shared" si="58"/>
        <v>0.74302950217213126</v>
      </c>
      <c r="AS216" s="7">
        <f t="shared" si="59"/>
        <v>4.3415534058723413</v>
      </c>
    </row>
    <row r="217" spans="1:45" ht="14.4" customHeight="1">
      <c r="A217" s="2" t="s">
        <v>481</v>
      </c>
      <c r="B217" s="2" t="s">
        <v>482</v>
      </c>
      <c r="C217" s="2" t="s">
        <v>47</v>
      </c>
      <c r="D217" s="2" t="s">
        <v>48</v>
      </c>
      <c r="E217" s="3">
        <v>136.35497764415024</v>
      </c>
      <c r="F217" s="5">
        <v>4.49447829559497E-3</v>
      </c>
      <c r="G217" s="3">
        <v>115.93501146607331</v>
      </c>
      <c r="H217" s="3">
        <v>20.419966178076937</v>
      </c>
      <c r="I217" s="5">
        <v>-8.8439822917619204E-3</v>
      </c>
      <c r="J217" s="3">
        <v>10.39581270162747</v>
      </c>
      <c r="K217" s="3">
        <v>9.927550049033016</v>
      </c>
      <c r="L217" s="5">
        <v>-3.8945373389642532E-2</v>
      </c>
      <c r="M217" s="3">
        <v>6.698966169968978</v>
      </c>
      <c r="N217" s="3">
        <v>3.228583879064038</v>
      </c>
      <c r="O217" s="3">
        <v>21.540460017692666</v>
      </c>
      <c r="P217" s="3">
        <v>4.4571362451974634</v>
      </c>
      <c r="Q217" s="3">
        <v>2.4956524121520012</v>
      </c>
      <c r="R217" s="3">
        <v>10.961671500458174</v>
      </c>
      <c r="S217" s="3">
        <v>2.1935972054028778</v>
      </c>
      <c r="T217" s="3">
        <v>42.945557540665369</v>
      </c>
      <c r="U217" s="3">
        <v>41.222141506578296</v>
      </c>
      <c r="V217" s="3">
        <v>184.54351372739217</v>
      </c>
      <c r="W217" s="3">
        <v>22.426324833660267</v>
      </c>
      <c r="X217" s="3">
        <v>8.9040927968460952</v>
      </c>
      <c r="Y217" s="3">
        <v>18.538262729802465</v>
      </c>
      <c r="Z217" s="3">
        <v>0</v>
      </c>
      <c r="AA217" s="5">
        <v>0</v>
      </c>
      <c r="AB217" s="3">
        <v>0</v>
      </c>
      <c r="AC217" s="3">
        <v>0</v>
      </c>
      <c r="AD217" s="5">
        <v>0</v>
      </c>
      <c r="AE217" s="6">
        <f t="shared" si="45"/>
        <v>0.14975592773274143</v>
      </c>
      <c r="AF217" s="6">
        <f t="shared" si="46"/>
        <v>7.6240800895129343E-2</v>
      </c>
      <c r="AG217" s="6">
        <f t="shared" si="47"/>
        <v>7.2806656717301854E-2</v>
      </c>
      <c r="AH217" s="6">
        <f t="shared" si="48"/>
        <v>0.67478543415870107</v>
      </c>
      <c r="AI217" s="4">
        <f t="shared" si="49"/>
        <v>0.46826265259445421</v>
      </c>
      <c r="AJ217" s="4">
        <f t="shared" si="50"/>
        <v>7.8887051903742229</v>
      </c>
      <c r="AK217" s="4">
        <f t="shared" si="51"/>
        <v>7.4204425377797687</v>
      </c>
      <c r="AL217" s="7">
        <f t="shared" si="52"/>
        <v>3.5962414480398541</v>
      </c>
      <c r="AM217" s="7">
        <f t="shared" si="53"/>
        <v>0.21346792904418052</v>
      </c>
      <c r="AN217" s="7">
        <f t="shared" si="54"/>
        <v>0.9598697482864168</v>
      </c>
      <c r="AO217" s="7">
        <f t="shared" si="55"/>
        <v>2.1031159976539096</v>
      </c>
      <c r="AP217" s="7">
        <f t="shared" si="56"/>
        <v>2.0187174232851945</v>
      </c>
      <c r="AQ217" s="7" t="str">
        <f t="shared" si="57"/>
        <v/>
      </c>
      <c r="AR217" s="7">
        <f t="shared" si="58"/>
        <v>0.50910038787373257</v>
      </c>
      <c r="AS217" s="7">
        <f t="shared" si="59"/>
        <v>1.3534050382011065</v>
      </c>
    </row>
    <row r="218" spans="1:45" ht="14.4" customHeight="1">
      <c r="A218" s="2" t="s">
        <v>483</v>
      </c>
      <c r="B218" s="2" t="s">
        <v>484</v>
      </c>
      <c r="C218" s="2" t="s">
        <v>54</v>
      </c>
      <c r="D218" s="2" t="s">
        <v>48</v>
      </c>
      <c r="E218" s="3">
        <v>257.78707674563015</v>
      </c>
      <c r="F218" s="5">
        <v>-1.0541648019013035E-2</v>
      </c>
      <c r="G218" s="3">
        <v>172.75108760792114</v>
      </c>
      <c r="H218" s="3">
        <v>85.035989137709024</v>
      </c>
      <c r="I218" s="5">
        <v>1.2956476476266299E-3</v>
      </c>
      <c r="J218" s="3">
        <v>77.952450564522721</v>
      </c>
      <c r="K218" s="3">
        <v>58.296990937717837</v>
      </c>
      <c r="L218" s="5">
        <v>0.13723323855147646</v>
      </c>
      <c r="M218" s="3">
        <v>16.308017439192632</v>
      </c>
      <c r="N218" s="3">
        <v>41.988973498525205</v>
      </c>
      <c r="O218" s="3">
        <v>93.269830601593441</v>
      </c>
      <c r="P218" s="3">
        <v>10.233018181913565</v>
      </c>
      <c r="Q218" s="3">
        <v>15.710512864603267</v>
      </c>
      <c r="R218" s="3">
        <v>46.118711501424592</v>
      </c>
      <c r="S218" s="3">
        <v>4.0972281406909969</v>
      </c>
      <c r="T218" s="3">
        <v>120.09383600283844</v>
      </c>
      <c r="U218" s="3">
        <v>128.38454477450583</v>
      </c>
      <c r="V218" s="3">
        <v>489.61826642272797</v>
      </c>
      <c r="W218" s="3">
        <v>48.549552456622088</v>
      </c>
      <c r="X218" s="3">
        <v>48.940513216791814</v>
      </c>
      <c r="Y218" s="3">
        <v>21.516008838009611</v>
      </c>
      <c r="Z218" s="3">
        <v>0</v>
      </c>
      <c r="AA218" s="5">
        <v>0</v>
      </c>
      <c r="AB218" s="3">
        <v>0</v>
      </c>
      <c r="AC218" s="3">
        <v>0</v>
      </c>
      <c r="AD218" s="5">
        <v>0</v>
      </c>
      <c r="AE218" s="6">
        <f t="shared" si="45"/>
        <v>0.3298690927847317</v>
      </c>
      <c r="AF218" s="6">
        <f t="shared" si="46"/>
        <v>0.30239083955881091</v>
      </c>
      <c r="AG218" s="6">
        <f t="shared" si="47"/>
        <v>0.2261439621942028</v>
      </c>
      <c r="AH218" s="6">
        <f t="shared" si="48"/>
        <v>0.27974029494276065</v>
      </c>
      <c r="AI218" s="4">
        <f t="shared" si="49"/>
        <v>19.655459626804884</v>
      </c>
      <c r="AJ218" s="4">
        <f t="shared" si="50"/>
        <v>51.01828211588397</v>
      </c>
      <c r="AK218" s="4">
        <f t="shared" si="51"/>
        <v>31.362822489079086</v>
      </c>
      <c r="AL218" s="7">
        <f t="shared" si="52"/>
        <v>12.45190171599274</v>
      </c>
      <c r="AM218" s="7">
        <f t="shared" si="53"/>
        <v>4.7972577927989128</v>
      </c>
      <c r="AN218" s="7">
        <f t="shared" si="54"/>
        <v>1.0690352564928598</v>
      </c>
      <c r="AO218" s="7">
        <f t="shared" si="55"/>
        <v>1.4122707011540259</v>
      </c>
      <c r="AP218" s="7">
        <f t="shared" si="56"/>
        <v>1.5097671712455447</v>
      </c>
      <c r="AQ218" s="7" t="str">
        <f t="shared" si="57"/>
        <v/>
      </c>
      <c r="AR218" s="7">
        <f t="shared" si="58"/>
        <v>0.91669952163765533</v>
      </c>
      <c r="AS218" s="7">
        <f t="shared" si="59"/>
        <v>1.8993126909377844</v>
      </c>
    </row>
    <row r="219" spans="1:45" ht="14.4" customHeight="1">
      <c r="A219" s="2" t="s">
        <v>485</v>
      </c>
      <c r="B219" s="2" t="s">
        <v>486</v>
      </c>
      <c r="C219" s="2" t="s">
        <v>62</v>
      </c>
      <c r="D219" s="2" t="s">
        <v>48</v>
      </c>
      <c r="E219" s="3">
        <v>282.03957369857784</v>
      </c>
      <c r="F219" s="5">
        <v>4.6327564796434977E-3</v>
      </c>
      <c r="G219" s="3">
        <v>215.55936383040765</v>
      </c>
      <c r="H219" s="3">
        <v>66.480209868170192</v>
      </c>
      <c r="I219" s="5">
        <v>-2.6219590286935546E-4</v>
      </c>
      <c r="J219" s="3">
        <v>43.965239344803017</v>
      </c>
      <c r="K219" s="3">
        <v>28.985147804207067</v>
      </c>
      <c r="L219" s="5">
        <v>-8.60423061442947E-2</v>
      </c>
      <c r="M219" s="3">
        <v>14.725908838686824</v>
      </c>
      <c r="N219" s="3">
        <v>14.259238965520243</v>
      </c>
      <c r="O219" s="3">
        <v>67.322001048338535</v>
      </c>
      <c r="P219" s="3">
        <v>9.571051543612727</v>
      </c>
      <c r="Q219" s="3">
        <v>10.766183146515917</v>
      </c>
      <c r="R219" s="3">
        <v>37.02379894202636</v>
      </c>
      <c r="S219" s="3">
        <v>2.7242788794962718</v>
      </c>
      <c r="T219" s="3">
        <v>117.38989615728563</v>
      </c>
      <c r="U219" s="3">
        <v>118.67102298607091</v>
      </c>
      <c r="V219" s="3">
        <v>500.66999080006627</v>
      </c>
      <c r="W219" s="3">
        <v>31.695472001845765</v>
      </c>
      <c r="X219" s="3">
        <v>53.535440786487598</v>
      </c>
      <c r="Y219" s="3">
        <v>60.35568198622191</v>
      </c>
      <c r="Z219" s="3">
        <v>0</v>
      </c>
      <c r="AA219" s="5">
        <v>0</v>
      </c>
      <c r="AB219" s="3">
        <v>0</v>
      </c>
      <c r="AC219" s="3">
        <v>0</v>
      </c>
      <c r="AD219" s="5">
        <v>0</v>
      </c>
      <c r="AE219" s="6">
        <f t="shared" si="45"/>
        <v>0.23571234701701513</v>
      </c>
      <c r="AF219" s="6">
        <f t="shared" si="46"/>
        <v>0.15588322861312248</v>
      </c>
      <c r="AG219" s="6">
        <f t="shared" si="47"/>
        <v>0.10276979015428579</v>
      </c>
      <c r="AH219" s="6">
        <f t="shared" si="48"/>
        <v>0.50805015514012397</v>
      </c>
      <c r="AI219" s="4">
        <f t="shared" si="49"/>
        <v>14.98009154059595</v>
      </c>
      <c r="AJ219" s="4">
        <f t="shared" si="50"/>
        <v>32.258857519523076</v>
      </c>
      <c r="AK219" s="4">
        <f t="shared" si="51"/>
        <v>17.278765978927126</v>
      </c>
      <c r="AL219" s="7">
        <f t="shared" si="52"/>
        <v>11.841246416551835</v>
      </c>
      <c r="AM219" s="7">
        <f t="shared" si="53"/>
        <v>5.4987364374993133</v>
      </c>
      <c r="AN219" s="7">
        <f t="shared" si="54"/>
        <v>1.0109134335298222</v>
      </c>
      <c r="AO219" s="7">
        <f t="shared" si="55"/>
        <v>1.7657870874666162</v>
      </c>
      <c r="AP219" s="7">
        <f t="shared" si="56"/>
        <v>1.7850578874735015</v>
      </c>
      <c r="AQ219" s="7" t="str">
        <f t="shared" si="57"/>
        <v/>
      </c>
      <c r="AR219" s="7">
        <f t="shared" si="58"/>
        <v>0.66132822733240149</v>
      </c>
      <c r="AS219" s="7">
        <f t="shared" si="59"/>
        <v>1.7751763847691238</v>
      </c>
    </row>
    <row r="220" spans="1:45" ht="14.4" customHeight="1">
      <c r="A220" s="2" t="s">
        <v>487</v>
      </c>
      <c r="B220" s="2" t="s">
        <v>488</v>
      </c>
      <c r="C220" s="2" t="s">
        <v>51</v>
      </c>
      <c r="D220" s="2" t="s">
        <v>48</v>
      </c>
      <c r="E220" s="3">
        <v>143.39291514704229</v>
      </c>
      <c r="F220" s="5">
        <v>-9.4838317961568053E-2</v>
      </c>
      <c r="G220" s="3">
        <v>104.85297680568991</v>
      </c>
      <c r="H220" s="3">
        <v>38.539938341352382</v>
      </c>
      <c r="I220" s="5">
        <v>-3.2384580547702407E-2</v>
      </c>
      <c r="J220" s="3">
        <v>26.156562113981856</v>
      </c>
      <c r="K220" s="3">
        <v>16.121702465493897</v>
      </c>
      <c r="L220" s="5">
        <v>-4.5951308190665202E-2</v>
      </c>
      <c r="M220" s="3">
        <v>5.5518780890281541</v>
      </c>
      <c r="N220" s="3">
        <v>10.569824376465741</v>
      </c>
      <c r="O220" s="3">
        <v>40.136195064471188</v>
      </c>
      <c r="P220" s="3">
        <v>11.162209722919853</v>
      </c>
      <c r="Q220" s="3">
        <v>4.7263645796311726</v>
      </c>
      <c r="R220" s="3">
        <v>18.753031133370822</v>
      </c>
      <c r="S220" s="3">
        <v>5.556301158878985</v>
      </c>
      <c r="T220" s="3">
        <v>90.473031651226577</v>
      </c>
      <c r="U220" s="3">
        <v>91.910000866553503</v>
      </c>
      <c r="V220" s="3">
        <v>213.11004344237611</v>
      </c>
      <c r="W220" s="3">
        <v>26.144964630346188</v>
      </c>
      <c r="X220" s="3">
        <v>26.968351860979734</v>
      </c>
      <c r="Y220" s="3">
        <v>2.1920763335864457</v>
      </c>
      <c r="Z220" s="3">
        <v>0</v>
      </c>
      <c r="AA220" s="5">
        <v>0</v>
      </c>
      <c r="AB220" s="3">
        <v>0</v>
      </c>
      <c r="AC220" s="3">
        <v>0</v>
      </c>
      <c r="AD220" s="5">
        <v>0</v>
      </c>
      <c r="AE220" s="6">
        <f t="shared" si="45"/>
        <v>0.26877156588825601</v>
      </c>
      <c r="AF220" s="6">
        <f t="shared" si="46"/>
        <v>0.18241181642175003</v>
      </c>
      <c r="AG220" s="6">
        <f t="shared" si="47"/>
        <v>0.11243025814045202</v>
      </c>
      <c r="AH220" s="6">
        <f t="shared" si="48"/>
        <v>0.34437294081757941</v>
      </c>
      <c r="AI220" s="4">
        <f t="shared" si="49"/>
        <v>10.034859648487959</v>
      </c>
      <c r="AJ220" s="4">
        <f t="shared" si="50"/>
        <v>18.695742672892006</v>
      </c>
      <c r="AK220" s="4">
        <f t="shared" si="51"/>
        <v>8.6608830244040469</v>
      </c>
      <c r="AL220" s="7">
        <f t="shared" si="52"/>
        <v>3.364782098431824</v>
      </c>
      <c r="AM220" s="7">
        <f t="shared" si="53"/>
        <v>1.8060323516575816</v>
      </c>
      <c r="AN220" s="7">
        <f t="shared" si="54"/>
        <v>1.0158828458503131</v>
      </c>
      <c r="AO220" s="7">
        <f t="shared" si="55"/>
        <v>2.3475136584261551</v>
      </c>
      <c r="AP220" s="7">
        <f t="shared" si="56"/>
        <v>2.3847988559944424</v>
      </c>
      <c r="AQ220" s="7" t="str">
        <f t="shared" si="57"/>
        <v/>
      </c>
      <c r="AR220" s="7">
        <f t="shared" si="58"/>
        <v>0.67868718113429161</v>
      </c>
      <c r="AS220" s="7">
        <f t="shared" si="59"/>
        <v>1.4861964639176377</v>
      </c>
    </row>
    <row r="221" spans="1:45" ht="14.4" customHeight="1">
      <c r="A221" s="2" t="s">
        <v>489</v>
      </c>
      <c r="B221" s="2" t="s">
        <v>490</v>
      </c>
      <c r="C221" s="2" t="s">
        <v>62</v>
      </c>
      <c r="D221" s="2" t="s">
        <v>48</v>
      </c>
      <c r="E221" s="3">
        <v>277.98783810727298</v>
      </c>
      <c r="F221" s="5">
        <v>-1.0760209751841363E-2</v>
      </c>
      <c r="G221" s="3">
        <v>263.88553639160034</v>
      </c>
      <c r="H221" s="3">
        <v>14.102301715672624</v>
      </c>
      <c r="I221" s="5">
        <v>-2.0605232676150109E-2</v>
      </c>
      <c r="J221" s="3">
        <v>-0.45817362405164896</v>
      </c>
      <c r="K221" s="3">
        <v>36.46358498145883</v>
      </c>
      <c r="L221" s="5">
        <v>-3.2090109081223311E-2</v>
      </c>
      <c r="M221" s="3">
        <v>20.793904294166836</v>
      </c>
      <c r="N221" s="3">
        <v>15.669680687291994</v>
      </c>
      <c r="O221" s="3">
        <v>14.571305823230935</v>
      </c>
      <c r="P221" s="3">
        <v>2.1808136097666031</v>
      </c>
      <c r="Q221" s="3">
        <v>2.03745557195555</v>
      </c>
      <c r="R221" s="3">
        <v>2.8037511273193489</v>
      </c>
      <c r="S221" s="3">
        <v>0.55623912844733447</v>
      </c>
      <c r="T221" s="3">
        <v>27.887428434447937</v>
      </c>
      <c r="U221" s="3">
        <v>29.532773050772313</v>
      </c>
      <c r="V221" s="3">
        <v>510.44089828018349</v>
      </c>
      <c r="W221" s="3">
        <v>39.748104261687082</v>
      </c>
      <c r="X221" s="3">
        <v>34.790424955613389</v>
      </c>
      <c r="Y221" s="3">
        <v>35.331991258759601</v>
      </c>
      <c r="Z221" s="3">
        <v>0</v>
      </c>
      <c r="AA221" s="5">
        <v>0</v>
      </c>
      <c r="AB221" s="3">
        <v>0</v>
      </c>
      <c r="AC221" s="3">
        <v>0</v>
      </c>
      <c r="AD221" s="5">
        <v>0</v>
      </c>
      <c r="AE221" s="6">
        <f t="shared" si="45"/>
        <v>5.0729923336540625E-2</v>
      </c>
      <c r="AF221" s="6">
        <f t="shared" si="46"/>
        <v>-1.6481786655531453E-3</v>
      </c>
      <c r="AG221" s="6">
        <f t="shared" si="47"/>
        <v>0.13116971314186726</v>
      </c>
      <c r="AH221" s="6">
        <f t="shared" si="48"/>
        <v>0.57026494528007099</v>
      </c>
      <c r="AI221" s="4">
        <f t="shared" si="49"/>
        <v>-36.921758605510476</v>
      </c>
      <c r="AJ221" s="4">
        <f t="shared" si="50"/>
        <v>-10.440867652658056</v>
      </c>
      <c r="AK221" s="4">
        <f t="shared" si="51"/>
        <v>26.48089095285242</v>
      </c>
      <c r="AL221" s="7">
        <f t="shared" si="52"/>
        <v>-18.770466007672479</v>
      </c>
      <c r="AM221" s="7">
        <f t="shared" si="53"/>
        <v>-66.377492551760099</v>
      </c>
      <c r="AN221" s="7">
        <f t="shared" si="54"/>
        <v>1.0589995101266478</v>
      </c>
      <c r="AO221" s="7">
        <f t="shared" si="55"/>
        <v>1.9775089908518395</v>
      </c>
      <c r="AP221" s="7">
        <f t="shared" si="56"/>
        <v>2.0941810525831399</v>
      </c>
      <c r="AQ221" s="7" t="str">
        <f t="shared" si="57"/>
        <v/>
      </c>
      <c r="AR221" s="7">
        <f t="shared" si="58"/>
        <v>-3.2489279643085262E-2</v>
      </c>
      <c r="AS221" s="7">
        <f t="shared" si="59"/>
        <v>1.8361986688180545</v>
      </c>
    </row>
    <row r="222" spans="1:45" ht="14.4" customHeight="1">
      <c r="A222" s="2" t="s">
        <v>491</v>
      </c>
      <c r="B222" s="2" t="s">
        <v>492</v>
      </c>
      <c r="C222" s="2" t="s">
        <v>57</v>
      </c>
      <c r="D222" s="2" t="s">
        <v>48</v>
      </c>
      <c r="E222" s="3">
        <v>117.23529225372518</v>
      </c>
      <c r="F222" s="5">
        <v>4.1110839767234987E-3</v>
      </c>
      <c r="G222" s="3">
        <v>85.960513110612908</v>
      </c>
      <c r="H222" s="3">
        <v>31.274779143112266</v>
      </c>
      <c r="I222" s="5">
        <v>-2.3087465151488462E-2</v>
      </c>
      <c r="J222" s="3">
        <v>24.936091543422211</v>
      </c>
      <c r="K222" s="3">
        <v>1.2779798258562081</v>
      </c>
      <c r="L222" s="5">
        <v>6.8121730301420408E-2</v>
      </c>
      <c r="M222" s="3">
        <v>0.73182364278628653</v>
      </c>
      <c r="N222" s="3">
        <v>0.54615618306992153</v>
      </c>
      <c r="O222" s="3">
        <v>32.560758158327168</v>
      </c>
      <c r="P222" s="3">
        <v>2.8843405595081451</v>
      </c>
      <c r="Q222" s="3">
        <v>5.0188094266123944</v>
      </c>
      <c r="R222" s="3">
        <v>21.754602505960996</v>
      </c>
      <c r="S222" s="3">
        <v>4.120350586735718</v>
      </c>
      <c r="T222" s="3">
        <v>61.507169612648269</v>
      </c>
      <c r="U222" s="3">
        <v>62.072942221756321</v>
      </c>
      <c r="V222" s="3">
        <v>604.60438695304413</v>
      </c>
      <c r="W222" s="3">
        <v>53.101387423432485</v>
      </c>
      <c r="X222" s="3">
        <v>8.0936033425817655</v>
      </c>
      <c r="Y222" s="3">
        <v>6.9156188856493647E-2</v>
      </c>
      <c r="Z222" s="3">
        <v>19.604939631561166</v>
      </c>
      <c r="AA222" s="5">
        <v>0.11837964884104576</v>
      </c>
      <c r="AB222" s="3">
        <v>1.3479915082692111</v>
      </c>
      <c r="AC222" s="3">
        <v>7.396535856960087</v>
      </c>
      <c r="AD222" s="5">
        <v>4.667392090257072E-3</v>
      </c>
      <c r="AE222" s="6">
        <f t="shared" si="45"/>
        <v>0.26676931956143524</v>
      </c>
      <c r="AF222" s="6">
        <f t="shared" si="46"/>
        <v>0.21270123581433611</v>
      </c>
      <c r="AG222" s="6">
        <f t="shared" si="47"/>
        <v>1.0900982129940482E-2</v>
      </c>
      <c r="AH222" s="6">
        <f t="shared" si="48"/>
        <v>0.57264099790932665</v>
      </c>
      <c r="AI222" s="4">
        <f t="shared" si="49"/>
        <v>23.658111717566005</v>
      </c>
      <c r="AJ222" s="4">
        <f t="shared" si="50"/>
        <v>23.925784529420341</v>
      </c>
      <c r="AK222" s="4">
        <f t="shared" si="51"/>
        <v>0.26767281185433589</v>
      </c>
      <c r="AL222" s="7">
        <f t="shared" si="52"/>
        <v>5.8067351371610254</v>
      </c>
      <c r="AM222" s="7">
        <f t="shared" si="53"/>
        <v>5.7417715360742561</v>
      </c>
      <c r="AN222" s="7">
        <f t="shared" si="54"/>
        <v>1.0091984822691582</v>
      </c>
      <c r="AO222" s="7">
        <f t="shared" si="55"/>
        <v>1.9666699908956566</v>
      </c>
      <c r="AP222" s="7">
        <f t="shared" si="56"/>
        <v>1.9847603699361958</v>
      </c>
      <c r="AQ222" s="7">
        <f t="shared" si="57"/>
        <v>0.3772791957519071</v>
      </c>
      <c r="AR222" s="7">
        <f t="shared" si="58"/>
        <v>0.79732270623928481</v>
      </c>
      <c r="AS222" s="7">
        <f t="shared" si="59"/>
        <v>5.1571875271529652</v>
      </c>
    </row>
    <row r="223" spans="1:45" ht="14.4" customHeight="1">
      <c r="A223" s="2" t="s">
        <v>493</v>
      </c>
      <c r="B223" s="2" t="s">
        <v>494</v>
      </c>
      <c r="C223" s="2" t="s">
        <v>51</v>
      </c>
      <c r="D223" s="2" t="s">
        <v>48</v>
      </c>
      <c r="E223" s="3">
        <v>325.91568897665269</v>
      </c>
      <c r="F223" s="5">
        <v>8.9284490671820566E-2</v>
      </c>
      <c r="G223" s="3">
        <v>239.08750517783352</v>
      </c>
      <c r="H223" s="3">
        <v>86.828183798819182</v>
      </c>
      <c r="I223" s="5">
        <v>-8.1724397602094823E-3</v>
      </c>
      <c r="J223" s="3">
        <v>62.35970462527289</v>
      </c>
      <c r="K223" s="3">
        <v>14.379438089666815</v>
      </c>
      <c r="L223" s="5">
        <v>-8.8346655138099764E-2</v>
      </c>
      <c r="M223" s="3">
        <v>5.1187603721439778</v>
      </c>
      <c r="N223" s="3">
        <v>9.260677717522837</v>
      </c>
      <c r="O223" s="3">
        <v>88.323843412448042</v>
      </c>
      <c r="P223" s="3">
        <v>11.244103486762686</v>
      </c>
      <c r="Q223" s="3">
        <v>16.037963345502774</v>
      </c>
      <c r="R223" s="3">
        <v>56.320744948602723</v>
      </c>
      <c r="S223" s="3">
        <v>8.1505102009976778</v>
      </c>
      <c r="T223" s="3">
        <v>176.23968615327252</v>
      </c>
      <c r="U223" s="3">
        <v>170.7174424941673</v>
      </c>
      <c r="V223" s="3">
        <v>353.8838988073378</v>
      </c>
      <c r="W223" s="3">
        <v>11.806967687644727</v>
      </c>
      <c r="X223" s="3">
        <v>40.564199342605207</v>
      </c>
      <c r="Y223" s="3">
        <v>5.0343460927338555</v>
      </c>
      <c r="Z223" s="3">
        <v>0</v>
      </c>
      <c r="AA223" s="5">
        <v>0</v>
      </c>
      <c r="AB223" s="3">
        <v>0</v>
      </c>
      <c r="AC223" s="3">
        <v>0</v>
      </c>
      <c r="AD223" s="5">
        <v>0</v>
      </c>
      <c r="AE223" s="6">
        <f t="shared" si="45"/>
        <v>0.26641302255639254</v>
      </c>
      <c r="AF223" s="6">
        <f t="shared" si="46"/>
        <v>0.19133692158569296</v>
      </c>
      <c r="AG223" s="6">
        <f t="shared" si="47"/>
        <v>4.4120116263248993E-2</v>
      </c>
      <c r="AH223" s="6">
        <f t="shared" si="48"/>
        <v>0.35597777466856384</v>
      </c>
      <c r="AI223" s="4">
        <f t="shared" si="49"/>
        <v>47.980266535606077</v>
      </c>
      <c r="AJ223" s="4">
        <f t="shared" si="50"/>
        <v>55.923016208038604</v>
      </c>
      <c r="AK223" s="4">
        <f t="shared" si="51"/>
        <v>7.9427496724325266</v>
      </c>
      <c r="AL223" s="7">
        <f t="shared" si="52"/>
        <v>6.8612902540988472</v>
      </c>
      <c r="AM223" s="7">
        <f t="shared" si="53"/>
        <v>5.8867807477540444</v>
      </c>
      <c r="AN223" s="7">
        <f t="shared" si="54"/>
        <v>0.96866628748815053</v>
      </c>
      <c r="AO223" s="7">
        <f t="shared" si="55"/>
        <v>2.0297520740687114</v>
      </c>
      <c r="AP223" s="7">
        <f t="shared" si="56"/>
        <v>1.9661524061095121</v>
      </c>
      <c r="AQ223" s="7" t="str">
        <f t="shared" si="57"/>
        <v/>
      </c>
      <c r="AR223" s="7">
        <f t="shared" si="58"/>
        <v>0.71819657969306672</v>
      </c>
      <c r="AS223" s="7">
        <f t="shared" si="59"/>
        <v>1.0858142482140178</v>
      </c>
    </row>
    <row r="224" spans="1:45" ht="14.4" customHeight="1">
      <c r="A224" s="2" t="s">
        <v>495</v>
      </c>
      <c r="B224" s="2" t="s">
        <v>496</v>
      </c>
      <c r="C224" s="2" t="s">
        <v>62</v>
      </c>
      <c r="D224" s="2" t="s">
        <v>48</v>
      </c>
      <c r="E224" s="3">
        <v>59.360600609960024</v>
      </c>
      <c r="F224" s="5">
        <v>-5.5507448344796814E-3</v>
      </c>
      <c r="G224" s="3">
        <v>47.233360438106281</v>
      </c>
      <c r="H224" s="3">
        <v>12.127240171853741</v>
      </c>
      <c r="I224" s="5">
        <v>3.8453376131643291E-3</v>
      </c>
      <c r="J224" s="3">
        <v>8.1690113213865629</v>
      </c>
      <c r="K224" s="3">
        <v>7.7134869338854157</v>
      </c>
      <c r="L224" s="5">
        <v>-2.1824407831168111E-2</v>
      </c>
      <c r="M224" s="3">
        <v>4.0832360547350044</v>
      </c>
      <c r="N224" s="3">
        <v>3.6302508791504113</v>
      </c>
      <c r="O224" s="3">
        <v>12.925864415982618</v>
      </c>
      <c r="P224" s="3">
        <v>0.83015363205896953</v>
      </c>
      <c r="Q224" s="3">
        <v>1.8889237041764824</v>
      </c>
      <c r="R224" s="3">
        <v>7.7865042950356269</v>
      </c>
      <c r="S224" s="3">
        <v>0.49153449217497075</v>
      </c>
      <c r="T224" s="3">
        <v>18.379532192259468</v>
      </c>
      <c r="U224" s="3">
        <v>17.982326347192117</v>
      </c>
      <c r="V224" s="3">
        <v>84.287105791669546</v>
      </c>
      <c r="W224" s="3">
        <v>2.3094370551050898</v>
      </c>
      <c r="X224" s="3">
        <v>13.50636777471874</v>
      </c>
      <c r="Y224" s="3">
        <v>13.052193255240597</v>
      </c>
      <c r="Z224" s="3">
        <v>0</v>
      </c>
      <c r="AA224" s="5">
        <v>0</v>
      </c>
      <c r="AB224" s="3">
        <v>0</v>
      </c>
      <c r="AC224" s="3">
        <v>0</v>
      </c>
      <c r="AD224" s="5">
        <v>0</v>
      </c>
      <c r="AE224" s="6">
        <f t="shared" si="45"/>
        <v>0.20429780102020953</v>
      </c>
      <c r="AF224" s="6">
        <f t="shared" si="46"/>
        <v>0.13761672283376286</v>
      </c>
      <c r="AG224" s="6">
        <f t="shared" si="47"/>
        <v>0.12994287211762445</v>
      </c>
      <c r="AH224" s="6">
        <f t="shared" si="48"/>
        <v>0.52936319069878923</v>
      </c>
      <c r="AI224" s="4">
        <f t="shared" si="49"/>
        <v>0.45552438750114721</v>
      </c>
      <c r="AJ224" s="4">
        <f t="shared" si="50"/>
        <v>6.1235510250121603</v>
      </c>
      <c r="AK224" s="4">
        <f t="shared" si="51"/>
        <v>5.6680266375110131</v>
      </c>
      <c r="AL224" s="7">
        <f t="shared" si="52"/>
        <v>12.458029136299899</v>
      </c>
      <c r="AM224" s="7">
        <f t="shared" si="53"/>
        <v>0.92673941453328346</v>
      </c>
      <c r="AN224" s="7">
        <f t="shared" si="54"/>
        <v>0.97838868579937888</v>
      </c>
      <c r="AO224" s="7">
        <f t="shared" si="55"/>
        <v>1.5155576975309475</v>
      </c>
      <c r="AP224" s="7">
        <f t="shared" si="56"/>
        <v>1.4828045039404363</v>
      </c>
      <c r="AQ224" s="7" t="str">
        <f t="shared" si="57"/>
        <v/>
      </c>
      <c r="AR224" s="7">
        <f t="shared" si="58"/>
        <v>0.67360843898730738</v>
      </c>
      <c r="AS224" s="7">
        <f t="shared" si="59"/>
        <v>1.4199166606398377</v>
      </c>
    </row>
    <row r="225" spans="1:45" ht="14.4" customHeight="1">
      <c r="A225" s="2" t="s">
        <v>497</v>
      </c>
      <c r="B225" s="2" t="s">
        <v>498</v>
      </c>
      <c r="C225" s="2" t="s">
        <v>62</v>
      </c>
      <c r="D225" s="2" t="s">
        <v>48</v>
      </c>
      <c r="E225" s="3">
        <v>547.44947479867233</v>
      </c>
      <c r="F225" s="5">
        <v>2.4122964873489958E-2</v>
      </c>
      <c r="G225" s="3">
        <v>471.37049111654346</v>
      </c>
      <c r="H225" s="3">
        <v>76.078983682128836</v>
      </c>
      <c r="I225" s="5">
        <v>-1.1200431087310531E-2</v>
      </c>
      <c r="J225" s="3">
        <v>33.509613838813095</v>
      </c>
      <c r="K225" s="3">
        <v>41.345676193051659</v>
      </c>
      <c r="L225" s="5">
        <v>0.10579381335383087</v>
      </c>
      <c r="M225" s="3">
        <v>19.913000153762415</v>
      </c>
      <c r="N225" s="3">
        <v>21.432676039289245</v>
      </c>
      <c r="O225" s="3">
        <v>85.069564689081417</v>
      </c>
      <c r="P225" s="3">
        <v>8.7670928678306907</v>
      </c>
      <c r="Q225" s="3">
        <v>12.437296698182164</v>
      </c>
      <c r="R225" s="3">
        <v>43.091032443718369</v>
      </c>
      <c r="S225" s="3">
        <v>7.5394076173120643</v>
      </c>
      <c r="T225" s="3">
        <v>174.84708911356182</v>
      </c>
      <c r="U225" s="3">
        <v>174.96919700527206</v>
      </c>
      <c r="V225" s="3">
        <v>1285.8498613892521</v>
      </c>
      <c r="W225" s="3">
        <v>149.28677098573829</v>
      </c>
      <c r="X225" s="3">
        <v>98.676872407403991</v>
      </c>
      <c r="Y225" s="3">
        <v>73.61579987518563</v>
      </c>
      <c r="Z225" s="3">
        <v>0</v>
      </c>
      <c r="AA225" s="5">
        <v>0</v>
      </c>
      <c r="AB225" s="3">
        <v>0</v>
      </c>
      <c r="AC225" s="3">
        <v>0</v>
      </c>
      <c r="AD225" s="5">
        <v>0</v>
      </c>
      <c r="AE225" s="6">
        <f t="shared" si="45"/>
        <v>0.13896987244367587</v>
      </c>
      <c r="AF225" s="6">
        <f t="shared" si="46"/>
        <v>6.1210422845206759E-2</v>
      </c>
      <c r="AG225" s="6">
        <f t="shared" si="47"/>
        <v>7.5524186425161455E-2</v>
      </c>
      <c r="AH225" s="6">
        <f t="shared" si="48"/>
        <v>0.48162231186604443</v>
      </c>
      <c r="AI225" s="4">
        <f t="shared" si="49"/>
        <v>-7.8360623542385639</v>
      </c>
      <c r="AJ225" s="4">
        <f t="shared" si="50"/>
        <v>43.952174969306142</v>
      </c>
      <c r="AK225" s="4">
        <f t="shared" si="51"/>
        <v>51.788237323544706</v>
      </c>
      <c r="AL225" s="7">
        <f t="shared" si="52"/>
        <v>5.8296589334661668</v>
      </c>
      <c r="AM225" s="7">
        <f t="shared" si="53"/>
        <v>-1.0393472208937633</v>
      </c>
      <c r="AN225" s="7">
        <f t="shared" si="54"/>
        <v>1.0006983696001421</v>
      </c>
      <c r="AO225" s="7">
        <f t="shared" si="55"/>
        <v>2.2982311362636394</v>
      </c>
      <c r="AP225" s="7">
        <f t="shared" si="56"/>
        <v>2.2998361510233059</v>
      </c>
      <c r="AQ225" s="7" t="str">
        <f t="shared" si="57"/>
        <v/>
      </c>
      <c r="AR225" s="7">
        <f t="shared" si="58"/>
        <v>0.44045822140345703</v>
      </c>
      <c r="AS225" s="7">
        <f t="shared" si="59"/>
        <v>2.3488009772264933</v>
      </c>
    </row>
    <row r="226" spans="1:45" ht="14.4" customHeight="1">
      <c r="A226" s="2" t="s">
        <v>499</v>
      </c>
      <c r="B226" s="2" t="s">
        <v>500</v>
      </c>
      <c r="C226" s="2" t="s">
        <v>47</v>
      </c>
      <c r="D226" s="2" t="s">
        <v>48</v>
      </c>
      <c r="E226" s="3">
        <v>193.93527010130705</v>
      </c>
      <c r="F226" s="5">
        <v>7.3704273330880948E-2</v>
      </c>
      <c r="G226" s="3">
        <v>173.30603508562223</v>
      </c>
      <c r="H226" s="3">
        <v>20.629235015684841</v>
      </c>
      <c r="I226" s="5">
        <v>-8.732178001949531E-3</v>
      </c>
      <c r="J226" s="3">
        <v>13.686316898653789</v>
      </c>
      <c r="K226" s="3">
        <v>15.446169230799745</v>
      </c>
      <c r="L226" s="5">
        <v>0.12566234414256416</v>
      </c>
      <c r="M226" s="3">
        <v>8.9322836900974387</v>
      </c>
      <c r="N226" s="3">
        <v>6.5138855407023062</v>
      </c>
      <c r="O226" s="3">
        <v>22.94983167560331</v>
      </c>
      <c r="P226" s="3">
        <v>2.8059467453065547</v>
      </c>
      <c r="Q226" s="3">
        <v>3.5619526555467127</v>
      </c>
      <c r="R226" s="3">
        <v>10.650491483292729</v>
      </c>
      <c r="S226" s="3">
        <v>2.6631390758684828</v>
      </c>
      <c r="T226" s="3">
        <v>62.008191100955322</v>
      </c>
      <c r="U226" s="3">
        <v>59.579455737726022</v>
      </c>
      <c r="V226" s="3">
        <v>263.88443907867031</v>
      </c>
      <c r="W226" s="3">
        <v>18.597990647718525</v>
      </c>
      <c r="X226" s="3">
        <v>21.140037794800914</v>
      </c>
      <c r="Y226" s="3">
        <v>32.784709852329684</v>
      </c>
      <c r="Z226" s="3">
        <v>0</v>
      </c>
      <c r="AA226" s="5">
        <v>0</v>
      </c>
      <c r="AB226" s="3">
        <v>0</v>
      </c>
      <c r="AC226" s="3">
        <v>0</v>
      </c>
      <c r="AD226" s="5">
        <v>0</v>
      </c>
      <c r="AE226" s="6">
        <f t="shared" si="45"/>
        <v>0.10637175488970435</v>
      </c>
      <c r="AF226" s="6">
        <f t="shared" si="46"/>
        <v>7.0571572110139591E-2</v>
      </c>
      <c r="AG226" s="6">
        <f t="shared" si="47"/>
        <v>7.964600365230648E-2</v>
      </c>
      <c r="AH226" s="6">
        <f t="shared" si="48"/>
        <v>0.57828472267974484</v>
      </c>
      <c r="AI226" s="4">
        <f t="shared" si="49"/>
        <v>-1.7598523321459556</v>
      </c>
      <c r="AJ226" s="4">
        <f t="shared" si="50"/>
        <v>7.6496485846526054</v>
      </c>
      <c r="AK226" s="4">
        <f t="shared" si="51"/>
        <v>9.4095009167985602</v>
      </c>
      <c r="AL226" s="7">
        <f t="shared" si="52"/>
        <v>2.8724179874676503</v>
      </c>
      <c r="AM226" s="7">
        <f t="shared" si="53"/>
        <v>-0.66081878640605574</v>
      </c>
      <c r="AN226" s="7">
        <f t="shared" si="54"/>
        <v>0.96083202363902076</v>
      </c>
      <c r="AO226" s="7">
        <f t="shared" si="55"/>
        <v>3.0058405488041213</v>
      </c>
      <c r="AP226" s="7">
        <f t="shared" si="56"/>
        <v>2.8881078572436887</v>
      </c>
      <c r="AQ226" s="7" t="str">
        <f t="shared" si="57"/>
        <v/>
      </c>
      <c r="AR226" s="7">
        <f t="shared" si="58"/>
        <v>0.66344277372611227</v>
      </c>
      <c r="AS226" s="7">
        <f t="shared" si="59"/>
        <v>1.3606830719385057</v>
      </c>
    </row>
    <row r="227" spans="1:45" ht="14.4" customHeight="1">
      <c r="A227" s="2" t="s">
        <v>501</v>
      </c>
      <c r="B227" s="2" t="s">
        <v>502</v>
      </c>
      <c r="C227" s="2" t="s">
        <v>47</v>
      </c>
      <c r="D227" s="2" t="s">
        <v>48</v>
      </c>
      <c r="E227" s="3">
        <v>572.99340012764731</v>
      </c>
      <c r="F227" s="5">
        <v>-1.1512135689322361E-2</v>
      </c>
      <c r="G227" s="3">
        <v>515.44847545186769</v>
      </c>
      <c r="H227" s="3">
        <v>57.54492467577964</v>
      </c>
      <c r="I227" s="5">
        <v>-3.4513019867148109E-4</v>
      </c>
      <c r="J227" s="3">
        <v>41.703545600278794</v>
      </c>
      <c r="K227" s="3">
        <v>29.520826197558499</v>
      </c>
      <c r="L227" s="5">
        <v>4.0144061070756271E-2</v>
      </c>
      <c r="M227" s="3">
        <v>15.018771958651755</v>
      </c>
      <c r="N227" s="3">
        <v>14.502054238906744</v>
      </c>
      <c r="O227" s="3">
        <v>64.641241995376959</v>
      </c>
      <c r="P227" s="3">
        <v>8.3796562733694007</v>
      </c>
      <c r="Q227" s="3">
        <v>10.947152019230352</v>
      </c>
      <c r="R227" s="3">
        <v>29.460446050410511</v>
      </c>
      <c r="S227" s="3">
        <v>7.1333626981458469</v>
      </c>
      <c r="T227" s="3">
        <v>107.17031188986395</v>
      </c>
      <c r="U227" s="3">
        <v>109.92010442562975</v>
      </c>
      <c r="V227" s="3">
        <v>523.40752896535832</v>
      </c>
      <c r="W227" s="3">
        <v>15.109864574663487</v>
      </c>
      <c r="X227" s="3">
        <v>25.430486942500803</v>
      </c>
      <c r="Y227" s="3">
        <v>62.670322771268545</v>
      </c>
      <c r="Z227" s="3">
        <v>0</v>
      </c>
      <c r="AA227" s="5">
        <v>0</v>
      </c>
      <c r="AB227" s="3">
        <v>0</v>
      </c>
      <c r="AC227" s="3">
        <v>0</v>
      </c>
      <c r="AD227" s="5">
        <v>0</v>
      </c>
      <c r="AE227" s="6">
        <f t="shared" si="45"/>
        <v>0.10042859946198368</v>
      </c>
      <c r="AF227" s="6">
        <f t="shared" si="46"/>
        <v>7.278189520331016E-2</v>
      </c>
      <c r="AG227" s="6">
        <f t="shared" si="47"/>
        <v>5.1520359904637755E-2</v>
      </c>
      <c r="AH227" s="6">
        <f t="shared" si="48"/>
        <v>0.5087517489566018</v>
      </c>
      <c r="AI227" s="4">
        <f t="shared" si="49"/>
        <v>12.182719402720295</v>
      </c>
      <c r="AJ227" s="4">
        <f t="shared" si="50"/>
        <v>30.295661744125454</v>
      </c>
      <c r="AK227" s="4">
        <f t="shared" si="51"/>
        <v>18.112942341405159</v>
      </c>
      <c r="AL227" s="7">
        <f t="shared" si="52"/>
        <v>4.2470379014935151</v>
      </c>
      <c r="AM227" s="7">
        <f t="shared" si="53"/>
        <v>1.7078508297197494</v>
      </c>
      <c r="AN227" s="7">
        <f t="shared" si="54"/>
        <v>1.0256581555775603</v>
      </c>
      <c r="AO227" s="7">
        <f t="shared" si="55"/>
        <v>1.8623764388203532</v>
      </c>
      <c r="AP227" s="7">
        <f t="shared" si="56"/>
        <v>1.9101615832315886</v>
      </c>
      <c r="AQ227" s="7" t="str">
        <f t="shared" si="57"/>
        <v/>
      </c>
      <c r="AR227" s="7">
        <f t="shared" si="58"/>
        <v>0.72471283671401865</v>
      </c>
      <c r="AS227" s="7">
        <f t="shared" si="59"/>
        <v>0.9134617062757745</v>
      </c>
    </row>
    <row r="228" spans="1:45" ht="14.4" customHeight="1">
      <c r="A228" s="2" t="s">
        <v>503</v>
      </c>
      <c r="B228" s="2" t="s">
        <v>504</v>
      </c>
      <c r="C228" s="2" t="s">
        <v>54</v>
      </c>
      <c r="D228" s="2" t="s">
        <v>48</v>
      </c>
      <c r="E228" s="3">
        <v>247.35619754145659</v>
      </c>
      <c r="F228" s="5">
        <v>-2.3775640982860651E-2</v>
      </c>
      <c r="G228" s="3">
        <v>189.28836159514015</v>
      </c>
      <c r="H228" s="3">
        <v>58.067835946316464</v>
      </c>
      <c r="I228" s="5">
        <v>-1.9511658522565117E-2</v>
      </c>
      <c r="J228" s="3">
        <v>31.577918634305441</v>
      </c>
      <c r="K228" s="3">
        <v>59.385837927639031</v>
      </c>
      <c r="L228" s="5">
        <v>-6.7455728822655825E-2</v>
      </c>
      <c r="M228" s="3">
        <v>47.065076189731499</v>
      </c>
      <c r="N228" s="3">
        <v>12.320761737907532</v>
      </c>
      <c r="O228" s="3">
        <v>59.461043827078292</v>
      </c>
      <c r="P228" s="3">
        <v>18.981669536025247</v>
      </c>
      <c r="Q228" s="3">
        <v>8.1807613191183872</v>
      </c>
      <c r="R228" s="3">
        <v>20.009655897106789</v>
      </c>
      <c r="S228" s="3">
        <v>3.7247916625847193</v>
      </c>
      <c r="T228" s="3">
        <v>215.83817636301393</v>
      </c>
      <c r="U228" s="3">
        <v>203.65530217129887</v>
      </c>
      <c r="V228" s="3">
        <v>703.04308635054917</v>
      </c>
      <c r="W228" s="3">
        <v>81.15334307348536</v>
      </c>
      <c r="X228" s="3">
        <v>45.516870194049709</v>
      </c>
      <c r="Y228" s="3">
        <v>17.520207856625927</v>
      </c>
      <c r="Z228" s="3">
        <v>0</v>
      </c>
      <c r="AA228" s="5">
        <v>0</v>
      </c>
      <c r="AB228" s="3">
        <v>0</v>
      </c>
      <c r="AC228" s="3">
        <v>0</v>
      </c>
      <c r="AD228" s="5">
        <v>0</v>
      </c>
      <c r="AE228" s="6">
        <f t="shared" si="45"/>
        <v>0.23475391570322132</v>
      </c>
      <c r="AF228" s="6">
        <f t="shared" si="46"/>
        <v>0.12766172405691603</v>
      </c>
      <c r="AG228" s="6">
        <f t="shared" si="47"/>
        <v>0.24008227211564423</v>
      </c>
      <c r="AH228" s="6">
        <f t="shared" si="48"/>
        <v>0.79253030406137837</v>
      </c>
      <c r="AI228" s="4">
        <f t="shared" si="49"/>
        <v>-27.80791929333359</v>
      </c>
      <c r="AJ228" s="4">
        <f t="shared" si="50"/>
        <v>-14.766463217796838</v>
      </c>
      <c r="AK228" s="4">
        <f t="shared" si="51"/>
        <v>13.041456075536752</v>
      </c>
      <c r="AL228" s="7">
        <f t="shared" si="52"/>
        <v>-3.9643729248336128</v>
      </c>
      <c r="AM228" s="7">
        <f t="shared" si="53"/>
        <v>-7.4656307821621972</v>
      </c>
      <c r="AN228" s="7">
        <f t="shared" si="54"/>
        <v>0.94355551739269272</v>
      </c>
      <c r="AO228" s="7">
        <f t="shared" si="55"/>
        <v>3.7170005192298823</v>
      </c>
      <c r="AP228" s="7">
        <f t="shared" si="56"/>
        <v>3.5071963480708592</v>
      </c>
      <c r="AQ228" s="7" t="str">
        <f t="shared" si="57"/>
        <v/>
      </c>
      <c r="AR228" s="7">
        <f t="shared" si="58"/>
        <v>0.54381083985115497</v>
      </c>
      <c r="AS228" s="7">
        <f t="shared" si="59"/>
        <v>2.8422295189621032</v>
      </c>
    </row>
    <row r="229" spans="1:45" ht="14.4" customHeight="1">
      <c r="A229" s="2" t="s">
        <v>505</v>
      </c>
      <c r="B229" s="2" t="s">
        <v>506</v>
      </c>
      <c r="C229" s="2" t="s">
        <v>57</v>
      </c>
      <c r="D229" s="2" t="s">
        <v>48</v>
      </c>
      <c r="E229" s="3">
        <v>462.73219615053307</v>
      </c>
      <c r="F229" s="5">
        <v>4.2635127398675402E-3</v>
      </c>
      <c r="G229" s="3">
        <v>273.48443801724937</v>
      </c>
      <c r="H229" s="3">
        <v>189.2477581332837</v>
      </c>
      <c r="I229" s="5">
        <v>3.244408711043012E-2</v>
      </c>
      <c r="J229" s="3">
        <v>146.43515746983172</v>
      </c>
      <c r="K229" s="3">
        <v>12.578319046083802</v>
      </c>
      <c r="L229" s="5">
        <v>6.3800920093656399E-2</v>
      </c>
      <c r="M229" s="3">
        <v>6.8335346788562701</v>
      </c>
      <c r="N229" s="3">
        <v>5.7447843672275321</v>
      </c>
      <c r="O229" s="3">
        <v>190.18612884583976</v>
      </c>
      <c r="P229" s="3">
        <v>23.739973392004341</v>
      </c>
      <c r="Q229" s="3">
        <v>20.78493657650014</v>
      </c>
      <c r="R229" s="3">
        <v>133.38222630584616</v>
      </c>
      <c r="S229" s="3">
        <v>31.16574048869931</v>
      </c>
      <c r="T229" s="3">
        <v>318.53770154844756</v>
      </c>
      <c r="U229" s="3">
        <v>317.11873224209569</v>
      </c>
      <c r="V229" s="3">
        <v>2235.7706201707479</v>
      </c>
      <c r="W229" s="3">
        <v>156.49290297274678</v>
      </c>
      <c r="X229" s="3">
        <v>9.7215115626300452</v>
      </c>
      <c r="Y229" s="3">
        <v>1.0837263843112368</v>
      </c>
      <c r="Z229" s="3">
        <v>60.829235170895195</v>
      </c>
      <c r="AA229" s="5">
        <v>-1.6302568359565339E-2</v>
      </c>
      <c r="AB229" s="3">
        <v>7.8640014570718124</v>
      </c>
      <c r="AC229" s="3">
        <v>23.210747796182218</v>
      </c>
      <c r="AD229" s="5">
        <v>1.4023766398597592E-2</v>
      </c>
      <c r="AE229" s="6">
        <f t="shared" si="45"/>
        <v>0.40897901574092937</v>
      </c>
      <c r="AF229" s="6">
        <f t="shared" si="46"/>
        <v>0.31645768046404615</v>
      </c>
      <c r="AG229" s="6">
        <f t="shared" si="47"/>
        <v>2.7182718537250655E-2</v>
      </c>
      <c r="AH229" s="6">
        <f t="shared" si="48"/>
        <v>0.54327884781900626</v>
      </c>
      <c r="AI229" s="4">
        <f t="shared" si="49"/>
        <v>133.85683842374792</v>
      </c>
      <c r="AJ229" s="4">
        <f t="shared" si="50"/>
        <v>138.82768419847901</v>
      </c>
      <c r="AK229" s="4">
        <f t="shared" si="51"/>
        <v>4.9708457747310888</v>
      </c>
      <c r="AL229" s="7">
        <f t="shared" si="52"/>
        <v>4.4544965728896413</v>
      </c>
      <c r="AM229" s="7">
        <f t="shared" si="53"/>
        <v>4.294999455324489</v>
      </c>
      <c r="AN229" s="7">
        <f t="shared" si="54"/>
        <v>0.99554536464771959</v>
      </c>
      <c r="AO229" s="7">
        <f t="shared" si="55"/>
        <v>1.6831782034855458</v>
      </c>
      <c r="AP229" s="7">
        <f t="shared" si="56"/>
        <v>1.6756802583561112</v>
      </c>
      <c r="AQ229" s="7">
        <f t="shared" si="57"/>
        <v>0.38157224451324029</v>
      </c>
      <c r="AR229" s="7">
        <f t="shared" si="58"/>
        <v>0.77377485955051661</v>
      </c>
      <c r="AS229" s="7">
        <f t="shared" si="59"/>
        <v>4.8316729174457986</v>
      </c>
    </row>
    <row r="230" spans="1:45" ht="14.4" customHeight="1">
      <c r="A230" s="2" t="s">
        <v>507</v>
      </c>
      <c r="B230" s="2" t="s">
        <v>508</v>
      </c>
      <c r="C230" s="2" t="s">
        <v>62</v>
      </c>
      <c r="D230" s="2" t="s">
        <v>48</v>
      </c>
      <c r="E230" s="3">
        <v>164.83094599431783</v>
      </c>
      <c r="F230" s="5">
        <v>5.6227835750566682E-2</v>
      </c>
      <c r="G230" s="3">
        <v>140.88581601870192</v>
      </c>
      <c r="H230" s="3">
        <v>23.945129975615906</v>
      </c>
      <c r="I230" s="5">
        <v>-5.936026446203474E-3</v>
      </c>
      <c r="J230" s="3">
        <v>18.005084880914563</v>
      </c>
      <c r="K230" s="3">
        <v>13.269333169932278</v>
      </c>
      <c r="L230" s="5">
        <v>0.15142293272386959</v>
      </c>
      <c r="M230" s="3">
        <v>9.2916207006947094</v>
      </c>
      <c r="N230" s="3">
        <v>3.9777124692375683</v>
      </c>
      <c r="O230" s="3">
        <v>26.196976643520699</v>
      </c>
      <c r="P230" s="3">
        <v>5.1272899878677665</v>
      </c>
      <c r="Q230" s="3">
        <v>4.4207286781552027</v>
      </c>
      <c r="R230" s="3">
        <v>10.960221428608726</v>
      </c>
      <c r="S230" s="3">
        <v>1.7604789336381939</v>
      </c>
      <c r="T230" s="3">
        <v>81.059654496710408</v>
      </c>
      <c r="U230" s="3">
        <v>82.951382980492383</v>
      </c>
      <c r="V230" s="3">
        <v>340.85577313880884</v>
      </c>
      <c r="W230" s="3">
        <v>30.323891153074481</v>
      </c>
      <c r="X230" s="3">
        <v>28.449745537445789</v>
      </c>
      <c r="Y230" s="3">
        <v>39.187653758875051</v>
      </c>
      <c r="Z230" s="3">
        <v>0</v>
      </c>
      <c r="AA230" s="5">
        <v>0</v>
      </c>
      <c r="AB230" s="3">
        <v>0</v>
      </c>
      <c r="AC230" s="3">
        <v>0</v>
      </c>
      <c r="AD230" s="5">
        <v>0</v>
      </c>
      <c r="AE230" s="6">
        <f t="shared" si="45"/>
        <v>0.14527083995769435</v>
      </c>
      <c r="AF230" s="6">
        <f t="shared" si="46"/>
        <v>0.10923364403632826</v>
      </c>
      <c r="AG230" s="6">
        <f t="shared" si="47"/>
        <v>8.0502681640798851E-2</v>
      </c>
      <c r="AH230" s="6">
        <f t="shared" si="48"/>
        <v>0.70023267798785183</v>
      </c>
      <c r="AI230" s="4">
        <f t="shared" si="49"/>
        <v>4.7357517109822851</v>
      </c>
      <c r="AJ230" s="4">
        <f t="shared" si="50"/>
        <v>7.3573372768030216</v>
      </c>
      <c r="AK230" s="4">
        <f t="shared" si="51"/>
        <v>2.6215855658207365</v>
      </c>
      <c r="AL230" s="7">
        <f t="shared" si="52"/>
        <v>4.1791680299169487</v>
      </c>
      <c r="AM230" s="7">
        <f t="shared" si="53"/>
        <v>2.6900360012802951</v>
      </c>
      <c r="AN230" s="7">
        <f t="shared" si="54"/>
        <v>1.0233374851586463</v>
      </c>
      <c r="AO230" s="7">
        <f t="shared" si="55"/>
        <v>3.3852250783042752</v>
      </c>
      <c r="AP230" s="7">
        <f t="shared" si="56"/>
        <v>3.4642277183278787</v>
      </c>
      <c r="AQ230" s="7" t="str">
        <f t="shared" si="57"/>
        <v/>
      </c>
      <c r="AR230" s="7">
        <f t="shared" si="58"/>
        <v>0.75193097298906786</v>
      </c>
      <c r="AS230" s="7">
        <f t="shared" si="59"/>
        <v>2.0679112837862319</v>
      </c>
    </row>
    <row r="231" spans="1:45" ht="14.4" customHeight="1">
      <c r="A231" s="2" t="s">
        <v>509</v>
      </c>
      <c r="B231" s="2" t="s">
        <v>510</v>
      </c>
      <c r="C231" s="2" t="s">
        <v>51</v>
      </c>
      <c r="D231" s="2" t="s">
        <v>48</v>
      </c>
      <c r="E231" s="3">
        <v>743.82280521003656</v>
      </c>
      <c r="F231" s="5">
        <v>-1.6875905826216626E-2</v>
      </c>
      <c r="G231" s="3">
        <v>613.99044957662375</v>
      </c>
      <c r="H231" s="3">
        <v>129.83235563341285</v>
      </c>
      <c r="I231" s="5">
        <v>-2.5893845836432172E-2</v>
      </c>
      <c r="J231" s="3">
        <v>77.174139853125311</v>
      </c>
      <c r="K231" s="3">
        <v>32.149248122946609</v>
      </c>
      <c r="L231" s="5">
        <v>-0.14959146396248679</v>
      </c>
      <c r="M231" s="3">
        <v>15.186744855838684</v>
      </c>
      <c r="N231" s="3">
        <v>16.962503267107927</v>
      </c>
      <c r="O231" s="3">
        <v>141.01086599029961</v>
      </c>
      <c r="P231" s="3">
        <v>54.898919722205711</v>
      </c>
      <c r="Q231" s="3">
        <v>10.33817210125062</v>
      </c>
      <c r="R231" s="3">
        <v>57.852827706228425</v>
      </c>
      <c r="S231" s="3">
        <v>13.00175614189083</v>
      </c>
      <c r="T231" s="3">
        <v>569.11919291113577</v>
      </c>
      <c r="U231" s="3">
        <v>605.71118495685505</v>
      </c>
      <c r="V231" s="3">
        <v>1273.5172607344348</v>
      </c>
      <c r="W231" s="3">
        <v>151.46965427168831</v>
      </c>
      <c r="X231" s="3">
        <v>124.64048397609847</v>
      </c>
      <c r="Y231" s="3">
        <v>11.660096453806265</v>
      </c>
      <c r="Z231" s="3">
        <v>0</v>
      </c>
      <c r="AA231" s="5">
        <v>0</v>
      </c>
      <c r="AB231" s="3">
        <v>0</v>
      </c>
      <c r="AC231" s="3">
        <v>0</v>
      </c>
      <c r="AD231" s="5">
        <v>0</v>
      </c>
      <c r="AE231" s="6">
        <f t="shared" si="45"/>
        <v>0.17454742544059468</v>
      </c>
      <c r="AF231" s="6">
        <f t="shared" si="46"/>
        <v>0.10375339302931604</v>
      </c>
      <c r="AG231" s="6">
        <f t="shared" si="47"/>
        <v>4.3221648889708995E-2</v>
      </c>
      <c r="AH231" s="6">
        <f t="shared" si="48"/>
        <v>0.47238258256494359</v>
      </c>
      <c r="AI231" s="4">
        <f t="shared" si="49"/>
        <v>45.024891730178702</v>
      </c>
      <c r="AJ231" s="4">
        <f t="shared" si="50"/>
        <v>60.587029311004599</v>
      </c>
      <c r="AK231" s="4">
        <f t="shared" si="51"/>
        <v>15.562137580825897</v>
      </c>
      <c r="AL231" s="7">
        <f t="shared" si="52"/>
        <v>4.6599112189004259</v>
      </c>
      <c r="AM231" s="7">
        <f t="shared" si="53"/>
        <v>3.4629854028035005</v>
      </c>
      <c r="AN231" s="7">
        <f t="shared" si="54"/>
        <v>1.0642958320532916</v>
      </c>
      <c r="AO231" s="7">
        <f t="shared" si="55"/>
        <v>4.3834927752375368</v>
      </c>
      <c r="AP231" s="7">
        <f t="shared" si="56"/>
        <v>4.6653330905210275</v>
      </c>
      <c r="AQ231" s="7" t="str">
        <f t="shared" si="57"/>
        <v/>
      </c>
      <c r="AR231" s="7">
        <f t="shared" si="58"/>
        <v>0.59441376902249055</v>
      </c>
      <c r="AS231" s="7">
        <f t="shared" si="59"/>
        <v>1.7121245165033976</v>
      </c>
    </row>
    <row r="232" spans="1:45" ht="14.4" customHeight="1">
      <c r="A232" s="2" t="s">
        <v>511</v>
      </c>
      <c r="B232" s="2" t="s">
        <v>512</v>
      </c>
      <c r="C232" s="2" t="s">
        <v>47</v>
      </c>
      <c r="D232" s="2" t="s">
        <v>48</v>
      </c>
      <c r="E232" s="3">
        <v>422.10035007430076</v>
      </c>
      <c r="F232" s="5">
        <v>-7.5090200325007503E-4</v>
      </c>
      <c r="G232" s="3">
        <v>333.26474323937987</v>
      </c>
      <c r="H232" s="3">
        <v>88.835606834920924</v>
      </c>
      <c r="I232" s="5">
        <v>1.7293245812300767E-2</v>
      </c>
      <c r="J232" s="3">
        <v>42.039307548848967</v>
      </c>
      <c r="K232" s="3">
        <v>33.532011534452607</v>
      </c>
      <c r="L232" s="5">
        <v>2.2581517295448938E-2</v>
      </c>
      <c r="M232" s="3">
        <v>22.414436080222025</v>
      </c>
      <c r="N232" s="3">
        <v>11.117575454230582</v>
      </c>
      <c r="O232" s="3">
        <v>92.581517834538815</v>
      </c>
      <c r="P232" s="3">
        <v>11.678706443574377</v>
      </c>
      <c r="Q232" s="3">
        <v>16.308864410988452</v>
      </c>
      <c r="R232" s="3">
        <v>53.444816313864308</v>
      </c>
      <c r="S232" s="3">
        <v>4.0902835147742644</v>
      </c>
      <c r="T232" s="3">
        <v>239.98611758227509</v>
      </c>
      <c r="U232" s="3">
        <v>244.74186137302303</v>
      </c>
      <c r="V232" s="3">
        <v>381.70729747932569</v>
      </c>
      <c r="W232" s="3">
        <v>13.797123947223906</v>
      </c>
      <c r="X232" s="3">
        <v>19.033515878087393</v>
      </c>
      <c r="Y232" s="3">
        <v>46.305540016317202</v>
      </c>
      <c r="Z232" s="3">
        <v>0</v>
      </c>
      <c r="AA232" s="5">
        <v>0</v>
      </c>
      <c r="AB232" s="3">
        <v>0</v>
      </c>
      <c r="AC232" s="3">
        <v>0</v>
      </c>
      <c r="AD232" s="5">
        <v>0</v>
      </c>
      <c r="AE232" s="6">
        <f t="shared" si="45"/>
        <v>0.21046086983648207</v>
      </c>
      <c r="AF232" s="6">
        <f t="shared" si="46"/>
        <v>9.9595528744406261E-2</v>
      </c>
      <c r="AG232" s="6">
        <f t="shared" si="47"/>
        <v>7.9440852225187902E-2</v>
      </c>
      <c r="AH232" s="6">
        <f t="shared" si="48"/>
        <v>0.668448895682629</v>
      </c>
      <c r="AI232" s="4">
        <f t="shared" si="49"/>
        <v>8.5072960143963599</v>
      </c>
      <c r="AJ232" s="4">
        <f t="shared" si="50"/>
        <v>42.179510899753964</v>
      </c>
      <c r="AK232" s="4">
        <f t="shared" si="51"/>
        <v>33.672214885357604</v>
      </c>
      <c r="AL232" s="7">
        <f t="shared" si="52"/>
        <v>10.312124024508305</v>
      </c>
      <c r="AM232" s="7">
        <f t="shared" si="53"/>
        <v>2.0798793002166409</v>
      </c>
      <c r="AN232" s="7">
        <f t="shared" si="54"/>
        <v>1.0198167453961895</v>
      </c>
      <c r="AO232" s="7">
        <f t="shared" si="55"/>
        <v>2.7014631422311339</v>
      </c>
      <c r="AP232" s="7">
        <f t="shared" si="56"/>
        <v>2.7549973495179185</v>
      </c>
      <c r="AQ232" s="7" t="str">
        <f t="shared" si="57"/>
        <v/>
      </c>
      <c r="AR232" s="7">
        <f t="shared" si="58"/>
        <v>0.47322587244739217</v>
      </c>
      <c r="AS232" s="7">
        <f t="shared" si="59"/>
        <v>0.90430462190361882</v>
      </c>
    </row>
    <row r="233" spans="1:45" ht="14.4" customHeight="1">
      <c r="A233" s="2" t="s">
        <v>513</v>
      </c>
      <c r="B233" s="2" t="s">
        <v>514</v>
      </c>
      <c r="C233" s="2" t="s">
        <v>51</v>
      </c>
      <c r="D233" s="2" t="s">
        <v>48</v>
      </c>
      <c r="E233" s="3">
        <v>212.66762053004288</v>
      </c>
      <c r="F233" s="5">
        <v>0.14914687848893435</v>
      </c>
      <c r="G233" s="3">
        <v>150.5350438636541</v>
      </c>
      <c r="H233" s="3">
        <v>62.132576666388779</v>
      </c>
      <c r="I233" s="5">
        <v>1.1157178186353645E-2</v>
      </c>
      <c r="J233" s="3">
        <v>45.418987207794082</v>
      </c>
      <c r="K233" s="3">
        <v>11.31786619971124</v>
      </c>
      <c r="L233" s="5">
        <v>4.4784919742503732E-2</v>
      </c>
      <c r="M233" s="3">
        <v>4.926830827934193</v>
      </c>
      <c r="N233" s="3">
        <v>6.3910353717770469</v>
      </c>
      <c r="O233" s="3">
        <v>65.725072302664387</v>
      </c>
      <c r="P233" s="3">
        <v>10.736030495686141</v>
      </c>
      <c r="Q233" s="3">
        <v>11.39705626172649</v>
      </c>
      <c r="R233" s="3">
        <v>36.201829050980194</v>
      </c>
      <c r="S233" s="3">
        <v>10.678418900619945</v>
      </c>
      <c r="T233" s="3">
        <v>207.43791976575599</v>
      </c>
      <c r="U233" s="3">
        <v>219.70688296871052</v>
      </c>
      <c r="V233" s="3">
        <v>330.92788826384071</v>
      </c>
      <c r="W233" s="3">
        <v>20.789260417598239</v>
      </c>
      <c r="X233" s="3">
        <v>44.760472867429549</v>
      </c>
      <c r="Y233" s="3">
        <v>6.7677998492626879</v>
      </c>
      <c r="Z233" s="3">
        <v>0</v>
      </c>
      <c r="AA233" s="5">
        <v>0</v>
      </c>
      <c r="AB233" s="3">
        <v>0</v>
      </c>
      <c r="AC233" s="3">
        <v>0</v>
      </c>
      <c r="AD233" s="5">
        <v>0</v>
      </c>
      <c r="AE233" s="6">
        <f t="shared" si="45"/>
        <v>0.2921581410067618</v>
      </c>
      <c r="AF233" s="6">
        <f t="shared" si="46"/>
        <v>0.21356794745995611</v>
      </c>
      <c r="AG233" s="6">
        <f t="shared" si="47"/>
        <v>5.3218567883080256E-2</v>
      </c>
      <c r="AH233" s="6">
        <f t="shared" si="48"/>
        <v>0.43531446131249496</v>
      </c>
      <c r="AI233" s="4">
        <f t="shared" si="49"/>
        <v>34.101121008082842</v>
      </c>
      <c r="AJ233" s="4">
        <f t="shared" si="50"/>
        <v>38.665154717317563</v>
      </c>
      <c r="AK233" s="4">
        <f t="shared" si="51"/>
        <v>4.564033709234721</v>
      </c>
      <c r="AL233" s="7">
        <f t="shared" si="52"/>
        <v>3.6208688830396811</v>
      </c>
      <c r="AM233" s="7">
        <f t="shared" si="53"/>
        <v>3.1934616281164123</v>
      </c>
      <c r="AN233" s="7">
        <f t="shared" si="54"/>
        <v>1.0591452286872571</v>
      </c>
      <c r="AO233" s="7">
        <f t="shared" si="55"/>
        <v>3.3386337875469367</v>
      </c>
      <c r="AP233" s="7">
        <f t="shared" si="56"/>
        <v>3.5360980464144034</v>
      </c>
      <c r="AQ233" s="7" t="str">
        <f t="shared" si="57"/>
        <v/>
      </c>
      <c r="AR233" s="7">
        <f t="shared" si="58"/>
        <v>0.73100118560452243</v>
      </c>
      <c r="AS233" s="7">
        <f t="shared" si="59"/>
        <v>1.5560802694789713</v>
      </c>
    </row>
    <row r="234" spans="1:45" ht="14.4" customHeight="1">
      <c r="A234" s="2" t="s">
        <v>515</v>
      </c>
      <c r="B234" s="2" t="s">
        <v>516</v>
      </c>
      <c r="C234" s="2" t="s">
        <v>51</v>
      </c>
      <c r="D234" s="2" t="s">
        <v>48</v>
      </c>
      <c r="E234" s="3">
        <v>311.39942257624904</v>
      </c>
      <c r="F234" s="5">
        <v>7.2303479084655897E-2</v>
      </c>
      <c r="G234" s="3">
        <v>253.95229078123535</v>
      </c>
      <c r="H234" s="3">
        <v>57.447131795013682</v>
      </c>
      <c r="I234" s="5">
        <v>4.3329076009335499E-3</v>
      </c>
      <c r="J234" s="3">
        <v>40.919896057690124</v>
      </c>
      <c r="K234" s="3">
        <v>10.422152835698993</v>
      </c>
      <c r="L234" s="5">
        <v>2.0598944078100173E-2</v>
      </c>
      <c r="M234" s="3">
        <v>4.1138331314642835</v>
      </c>
      <c r="N234" s="3">
        <v>6.3083197042347097</v>
      </c>
      <c r="O234" s="3">
        <v>59.416170073655145</v>
      </c>
      <c r="P234" s="3">
        <v>20.071260239843966</v>
      </c>
      <c r="Q234" s="3">
        <v>6.5785985083289535</v>
      </c>
      <c r="R234" s="3">
        <v>28.357311177733067</v>
      </c>
      <c r="S234" s="3">
        <v>2.6537653845942799</v>
      </c>
      <c r="T234" s="3">
        <v>235.17212055234452</v>
      </c>
      <c r="U234" s="3">
        <v>244.19877746193436</v>
      </c>
      <c r="V234" s="3">
        <v>547.75277441645517</v>
      </c>
      <c r="W234" s="3">
        <v>46.240662642282601</v>
      </c>
      <c r="X234" s="3">
        <v>61.150588302785408</v>
      </c>
      <c r="Y234" s="3">
        <v>7.8264248290687446</v>
      </c>
      <c r="Z234" s="3">
        <v>0</v>
      </c>
      <c r="AA234" s="5">
        <v>0</v>
      </c>
      <c r="AB234" s="3">
        <v>0</v>
      </c>
      <c r="AC234" s="3">
        <v>0</v>
      </c>
      <c r="AD234" s="5">
        <v>0</v>
      </c>
      <c r="AE234" s="6">
        <f t="shared" si="45"/>
        <v>0.18448053409908691</v>
      </c>
      <c r="AF234" s="6">
        <f t="shared" si="46"/>
        <v>0.13140646093417371</v>
      </c>
      <c r="AG234" s="6">
        <f t="shared" si="47"/>
        <v>3.3468760954902005E-2</v>
      </c>
      <c r="AH234" s="6">
        <f t="shared" si="48"/>
        <v>0.39472009251036633</v>
      </c>
      <c r="AI234" s="4">
        <f t="shared" si="49"/>
        <v>30.497743221991129</v>
      </c>
      <c r="AJ234" s="4">
        <f t="shared" si="50"/>
        <v>28.652478194017945</v>
      </c>
      <c r="AK234" s="4">
        <f t="shared" si="51"/>
        <v>-1.8452650279731841</v>
      </c>
      <c r="AL234" s="7">
        <f t="shared" si="52"/>
        <v>10.796914587985881</v>
      </c>
      <c r="AM234" s="7">
        <f t="shared" si="53"/>
        <v>11.492253007382477</v>
      </c>
      <c r="AN234" s="7">
        <f t="shared" si="54"/>
        <v>1.0383831930774323</v>
      </c>
      <c r="AO234" s="7">
        <f t="shared" si="55"/>
        <v>4.0937138757684171</v>
      </c>
      <c r="AP234" s="7">
        <f t="shared" si="56"/>
        <v>4.2508436858658003</v>
      </c>
      <c r="AQ234" s="7" t="str">
        <f t="shared" si="57"/>
        <v/>
      </c>
      <c r="AR234" s="7">
        <f t="shared" si="58"/>
        <v>0.7123052932164301</v>
      </c>
      <c r="AS234" s="7">
        <f t="shared" si="59"/>
        <v>1.7590038217952471</v>
      </c>
    </row>
    <row r="235" spans="1:45" ht="14.4" customHeight="1">
      <c r="A235" s="2" t="s">
        <v>517</v>
      </c>
      <c r="B235" s="2" t="s">
        <v>518</v>
      </c>
      <c r="C235" s="2" t="s">
        <v>51</v>
      </c>
      <c r="D235" s="2" t="s">
        <v>48</v>
      </c>
      <c r="E235" s="3">
        <v>187.11816773250379</v>
      </c>
      <c r="F235" s="5">
        <v>5.254639929148653E-2</v>
      </c>
      <c r="G235" s="3">
        <v>164.49002139102342</v>
      </c>
      <c r="H235" s="3">
        <v>22.628146341480367</v>
      </c>
      <c r="I235" s="5">
        <v>-2.099953986724655E-2</v>
      </c>
      <c r="J235" s="3">
        <v>11.772579172505024</v>
      </c>
      <c r="K235" s="3">
        <v>16.72763078204898</v>
      </c>
      <c r="L235" s="5">
        <v>-0.15762814611929976</v>
      </c>
      <c r="M235" s="3">
        <v>7.3071099876760508</v>
      </c>
      <c r="N235" s="3">
        <v>9.4205207943729299</v>
      </c>
      <c r="O235" s="3">
        <v>25.411108726966908</v>
      </c>
      <c r="P235" s="3">
        <v>7.1141123524400829</v>
      </c>
      <c r="Q235" s="3">
        <v>3.2530918463954515</v>
      </c>
      <c r="R235" s="3">
        <v>8.7871244057204194</v>
      </c>
      <c r="S235" s="3">
        <v>1.1222934547754297</v>
      </c>
      <c r="T235" s="3">
        <v>60.398230225209637</v>
      </c>
      <c r="U235" s="3">
        <v>61.491019620837307</v>
      </c>
      <c r="V235" s="3">
        <v>252.8038669599234</v>
      </c>
      <c r="W235" s="3">
        <v>6.9116913551034784</v>
      </c>
      <c r="X235" s="3">
        <v>38.481884200947519</v>
      </c>
      <c r="Y235" s="3">
        <v>2.5341356660573049</v>
      </c>
      <c r="Z235" s="3">
        <v>0</v>
      </c>
      <c r="AA235" s="5">
        <v>0</v>
      </c>
      <c r="AB235" s="3">
        <v>0</v>
      </c>
      <c r="AC235" s="3">
        <v>0</v>
      </c>
      <c r="AD235" s="5">
        <v>0</v>
      </c>
      <c r="AE235" s="6">
        <f t="shared" si="45"/>
        <v>0.12092971310957153</v>
      </c>
      <c r="AF235" s="6">
        <f t="shared" si="46"/>
        <v>6.2915211896124409E-2</v>
      </c>
      <c r="AG235" s="6">
        <f t="shared" si="47"/>
        <v>8.9396080480876092E-2</v>
      </c>
      <c r="AH235" s="6">
        <f t="shared" si="48"/>
        <v>0.4368287465740559</v>
      </c>
      <c r="AI235" s="4">
        <f t="shared" si="49"/>
        <v>-4.9550516095439558</v>
      </c>
      <c r="AJ235" s="4">
        <f t="shared" si="50"/>
        <v>7.7367945404553264</v>
      </c>
      <c r="AK235" s="4">
        <f t="shared" si="51"/>
        <v>12.691846149999282</v>
      </c>
      <c r="AL235" s="7">
        <f t="shared" si="52"/>
        <v>6.8937357760884872</v>
      </c>
      <c r="AM235" s="7">
        <f t="shared" si="53"/>
        <v>-4.4151122760806434</v>
      </c>
      <c r="AN235" s="7">
        <f t="shared" si="54"/>
        <v>1.0180930698060677</v>
      </c>
      <c r="AO235" s="7">
        <f t="shared" si="55"/>
        <v>2.6691638507963749</v>
      </c>
      <c r="AP235" s="7">
        <f t="shared" si="56"/>
        <v>2.7174572186726662</v>
      </c>
      <c r="AQ235" s="7" t="str">
        <f t="shared" si="57"/>
        <v/>
      </c>
      <c r="AR235" s="7">
        <f t="shared" si="58"/>
        <v>0.52026264082110596</v>
      </c>
      <c r="AS235" s="7">
        <f t="shared" si="59"/>
        <v>1.3510385978197537</v>
      </c>
    </row>
    <row r="236" spans="1:45" ht="14.4" customHeight="1">
      <c r="A236" s="2" t="s">
        <v>519</v>
      </c>
      <c r="B236" s="2" t="s">
        <v>520</v>
      </c>
      <c r="C236" s="2" t="s">
        <v>51</v>
      </c>
      <c r="D236" s="2" t="s">
        <v>48</v>
      </c>
      <c r="E236" s="3">
        <v>186.14856489579688</v>
      </c>
      <c r="F236" s="5">
        <v>9.1256341695943304E-3</v>
      </c>
      <c r="G236" s="3">
        <v>140.71090600597546</v>
      </c>
      <c r="H236" s="3">
        <v>45.437658889821428</v>
      </c>
      <c r="I236" s="5">
        <v>1.456036224710644E-2</v>
      </c>
      <c r="J236" s="3">
        <v>22.809964203918909</v>
      </c>
      <c r="K236" s="3">
        <v>10.837012281826198</v>
      </c>
      <c r="L236" s="5">
        <v>-1.1558954598826859E-2</v>
      </c>
      <c r="M236" s="3">
        <v>3.9725097897535169</v>
      </c>
      <c r="N236" s="3">
        <v>6.8645024920726812</v>
      </c>
      <c r="O236" s="3">
        <v>47.74548691232841</v>
      </c>
      <c r="P236" s="3">
        <v>9.9535089028050905</v>
      </c>
      <c r="Q236" s="3">
        <v>5.4361492920048278</v>
      </c>
      <c r="R236" s="3">
        <v>27.325803684429999</v>
      </c>
      <c r="S236" s="3">
        <v>3.3598836956733114</v>
      </c>
      <c r="T236" s="3">
        <v>137.09837032409121</v>
      </c>
      <c r="U236" s="3">
        <v>141.38193465301134</v>
      </c>
      <c r="V236" s="3">
        <v>208.26080859160891</v>
      </c>
      <c r="W236" s="3">
        <v>20.165295024398251</v>
      </c>
      <c r="X236" s="3">
        <v>39.325083168454384</v>
      </c>
      <c r="Y236" s="3">
        <v>5.3108548693648308</v>
      </c>
      <c r="Z236" s="3">
        <v>0</v>
      </c>
      <c r="AA236" s="5">
        <v>0</v>
      </c>
      <c r="AB236" s="3">
        <v>0</v>
      </c>
      <c r="AC236" s="3">
        <v>0</v>
      </c>
      <c r="AD236" s="5">
        <v>0</v>
      </c>
      <c r="AE236" s="6">
        <f t="shared" si="45"/>
        <v>0.24409352237153553</v>
      </c>
      <c r="AF236" s="6">
        <f t="shared" si="46"/>
        <v>0.12253634196260163</v>
      </c>
      <c r="AG236" s="6">
        <f t="shared" si="47"/>
        <v>5.8217006872401035E-2</v>
      </c>
      <c r="AH236" s="6">
        <f t="shared" si="48"/>
        <v>0.36656872636524224</v>
      </c>
      <c r="AI236" s="4">
        <f t="shared" si="49"/>
        <v>11.972951922092712</v>
      </c>
      <c r="AJ236" s="4">
        <f t="shared" si="50"/>
        <v>28.383318927764975</v>
      </c>
      <c r="AK236" s="4">
        <f t="shared" si="51"/>
        <v>16.410367005672263</v>
      </c>
      <c r="AL236" s="7">
        <f t="shared" si="52"/>
        <v>8.4477087597751019</v>
      </c>
      <c r="AM236" s="7">
        <f t="shared" si="53"/>
        <v>3.5635018966611476</v>
      </c>
      <c r="AN236" s="7">
        <f t="shared" si="54"/>
        <v>1.0312444584045315</v>
      </c>
      <c r="AO236" s="7">
        <f t="shared" si="55"/>
        <v>3.0172850818861812</v>
      </c>
      <c r="AP236" s="7">
        <f t="shared" si="56"/>
        <v>3.1115585201217875</v>
      </c>
      <c r="AQ236" s="7" t="str">
        <f t="shared" si="57"/>
        <v/>
      </c>
      <c r="AR236" s="7">
        <f t="shared" si="58"/>
        <v>0.50200570982825465</v>
      </c>
      <c r="AS236" s="7">
        <f t="shared" si="59"/>
        <v>1.1187881502507964</v>
      </c>
    </row>
    <row r="237" spans="1:45" ht="14.4" customHeight="1">
      <c r="A237" s="2" t="s">
        <v>521</v>
      </c>
      <c r="B237" s="2" t="s">
        <v>522</v>
      </c>
      <c r="C237" s="2" t="s">
        <v>51</v>
      </c>
      <c r="D237" s="2" t="s">
        <v>48</v>
      </c>
      <c r="E237" s="3">
        <v>120.63837186604572</v>
      </c>
      <c r="F237" s="5">
        <v>4.0804430987919756E-2</v>
      </c>
      <c r="G237" s="3">
        <v>99.898470675024072</v>
      </c>
      <c r="H237" s="3">
        <v>20.739901191021648</v>
      </c>
      <c r="I237" s="5">
        <v>-1.3130983399167101E-2</v>
      </c>
      <c r="J237" s="3">
        <v>14.516271320733438</v>
      </c>
      <c r="K237" s="3">
        <v>5.1568880354224085</v>
      </c>
      <c r="L237" s="5">
        <v>6.9435674442511447E-2</v>
      </c>
      <c r="M237" s="3">
        <v>2.9736996378688034</v>
      </c>
      <c r="N237" s="3">
        <v>2.1831883975536051</v>
      </c>
      <c r="O237" s="3">
        <v>21.542769755623425</v>
      </c>
      <c r="P237" s="3">
        <v>1.9246156604240818</v>
      </c>
      <c r="Q237" s="3">
        <v>2.6300905054679755</v>
      </c>
      <c r="R237" s="3">
        <v>14.974849518836677</v>
      </c>
      <c r="S237" s="3">
        <v>2.4323588472734081</v>
      </c>
      <c r="T237" s="3">
        <v>32.39837632610385</v>
      </c>
      <c r="U237" s="3">
        <v>31.95289358274923</v>
      </c>
      <c r="V237" s="3">
        <v>195.89626636880354</v>
      </c>
      <c r="W237" s="3">
        <v>17.316338207614397</v>
      </c>
      <c r="X237" s="3">
        <v>24.986287791246799</v>
      </c>
      <c r="Y237" s="3">
        <v>3.1682410207599903</v>
      </c>
      <c r="Z237" s="3">
        <v>0</v>
      </c>
      <c r="AA237" s="5">
        <v>0</v>
      </c>
      <c r="AB237" s="3">
        <v>0</v>
      </c>
      <c r="AC237" s="3">
        <v>0</v>
      </c>
      <c r="AD237" s="5">
        <v>0</v>
      </c>
      <c r="AE237" s="6">
        <f t="shared" si="45"/>
        <v>0.17191794675454336</v>
      </c>
      <c r="AF237" s="6">
        <f t="shared" si="46"/>
        <v>0.12032880663253642</v>
      </c>
      <c r="AG237" s="6">
        <f t="shared" si="47"/>
        <v>4.2746664727442672E-2</v>
      </c>
      <c r="AH237" s="6">
        <f t="shared" si="48"/>
        <v>0.57664615121418339</v>
      </c>
      <c r="AI237" s="4">
        <f t="shared" si="49"/>
        <v>9.3593832853110293</v>
      </c>
      <c r="AJ237" s="4">
        <f t="shared" si="50"/>
        <v>14.014363951862563</v>
      </c>
      <c r="AK237" s="4">
        <f t="shared" si="51"/>
        <v>4.6549806665515341</v>
      </c>
      <c r="AL237" s="7">
        <f t="shared" si="52"/>
        <v>5.7616350348848364</v>
      </c>
      <c r="AM237" s="7">
        <f t="shared" si="53"/>
        <v>3.8478628660415715</v>
      </c>
      <c r="AN237" s="7">
        <f t="shared" si="54"/>
        <v>0.98624984354553324</v>
      </c>
      <c r="AO237" s="7">
        <f t="shared" si="55"/>
        <v>1.5621278051280776</v>
      </c>
      <c r="AP237" s="7">
        <f t="shared" si="56"/>
        <v>1.5406483034056937</v>
      </c>
      <c r="AQ237" s="7" t="str">
        <f t="shared" si="57"/>
        <v/>
      </c>
      <c r="AR237" s="7">
        <f t="shared" si="58"/>
        <v>0.69991998452806348</v>
      </c>
      <c r="AS237" s="7">
        <f t="shared" si="59"/>
        <v>1.6238304889121231</v>
      </c>
    </row>
    <row r="238" spans="1:45" ht="14.4" customHeight="1">
      <c r="A238" s="2" t="s">
        <v>523</v>
      </c>
      <c r="B238" s="2" t="s">
        <v>524</v>
      </c>
      <c r="C238" s="2" t="s">
        <v>57</v>
      </c>
      <c r="D238" s="2" t="s">
        <v>48</v>
      </c>
      <c r="E238" s="3">
        <v>84.469332095602383</v>
      </c>
      <c r="F238" s="5">
        <v>-4.5514862852993485E-2</v>
      </c>
      <c r="G238" s="3">
        <v>66.951545507457141</v>
      </c>
      <c r="H238" s="3">
        <v>17.517786588145242</v>
      </c>
      <c r="I238" s="5">
        <v>-2.196342511710575E-2</v>
      </c>
      <c r="J238" s="3">
        <v>13.508149494936891</v>
      </c>
      <c r="K238" s="3">
        <v>3.0776471296005692</v>
      </c>
      <c r="L238" s="5">
        <v>-0.12995774043105757</v>
      </c>
      <c r="M238" s="3">
        <v>1.3321136961962279</v>
      </c>
      <c r="N238" s="3">
        <v>1.7455334334043413</v>
      </c>
      <c r="O238" s="3">
        <v>18.576367712626443</v>
      </c>
      <c r="P238" s="3">
        <v>3.6983170422928899</v>
      </c>
      <c r="Q238" s="3">
        <v>1.9612290161026149</v>
      </c>
      <c r="R238" s="3">
        <v>9.4025194408393258</v>
      </c>
      <c r="S238" s="3">
        <v>2.3857766583412694</v>
      </c>
      <c r="T238" s="3">
        <v>31.08902230369856</v>
      </c>
      <c r="U238" s="3">
        <v>27.952569507658165</v>
      </c>
      <c r="V238" s="3">
        <v>500.48935839561267</v>
      </c>
      <c r="W238" s="3">
        <v>56.825445958041847</v>
      </c>
      <c r="X238" s="3">
        <v>2.6339154923739816</v>
      </c>
      <c r="Y238" s="3">
        <v>0.35682244348844017</v>
      </c>
      <c r="Z238" s="3">
        <v>22.524905686681986</v>
      </c>
      <c r="AA238" s="5">
        <v>0.21131915883506969</v>
      </c>
      <c r="AB238" s="3">
        <v>1.4819975617002057</v>
      </c>
      <c r="AC238" s="3">
        <v>7.5234778356638161</v>
      </c>
      <c r="AD238" s="5">
        <v>2.3279963532648051E-2</v>
      </c>
      <c r="AE238" s="6">
        <f t="shared" si="45"/>
        <v>0.20738635139577774</v>
      </c>
      <c r="AF238" s="6">
        <f t="shared" si="46"/>
        <v>0.15991779690702856</v>
      </c>
      <c r="AG238" s="6">
        <f t="shared" si="47"/>
        <v>3.6435083044308772E-2</v>
      </c>
      <c r="AH238" s="6">
        <f t="shared" si="48"/>
        <v>0.43283509775505535</v>
      </c>
      <c r="AI238" s="4">
        <f t="shared" si="49"/>
        <v>10.430502365336322</v>
      </c>
      <c r="AJ238" s="4">
        <f t="shared" si="50"/>
        <v>11.584707958034709</v>
      </c>
      <c r="AK238" s="4">
        <f t="shared" si="51"/>
        <v>1.1542055926983874</v>
      </c>
      <c r="AL238" s="7">
        <f t="shared" si="52"/>
        <v>4.8557386616771883</v>
      </c>
      <c r="AM238" s="7">
        <f t="shared" si="53"/>
        <v>4.3719525584545762</v>
      </c>
      <c r="AN238" s="7">
        <f t="shared" si="54"/>
        <v>0.89911381691577796</v>
      </c>
      <c r="AO238" s="7">
        <f t="shared" si="55"/>
        <v>1.7747117849202101</v>
      </c>
      <c r="AP238" s="7">
        <f t="shared" si="56"/>
        <v>1.5956678868650234</v>
      </c>
      <c r="AQ238" s="7">
        <f t="shared" si="57"/>
        <v>0.3340070737837596</v>
      </c>
      <c r="AR238" s="7">
        <f t="shared" si="58"/>
        <v>0.77111051827051136</v>
      </c>
      <c r="AS238" s="7">
        <f t="shared" si="59"/>
        <v>5.9251014063797598</v>
      </c>
    </row>
    <row r="239" spans="1:45" ht="14.4" customHeight="1">
      <c r="A239" s="2" t="s">
        <v>525</v>
      </c>
      <c r="B239" s="2" t="s">
        <v>526</v>
      </c>
      <c r="C239" s="2" t="s">
        <v>47</v>
      </c>
      <c r="D239" s="2" t="s">
        <v>48</v>
      </c>
      <c r="E239" s="3">
        <v>117.20163440096002</v>
      </c>
      <c r="F239" s="5">
        <v>-0.14052009869618798</v>
      </c>
      <c r="G239" s="3">
        <v>107.89338999185014</v>
      </c>
      <c r="H239" s="3">
        <v>9.3082444091098751</v>
      </c>
      <c r="I239" s="5">
        <v>-3.1154430877897168E-2</v>
      </c>
      <c r="J239" s="3">
        <v>4.4868650717511063</v>
      </c>
      <c r="K239" s="3">
        <v>8.8305191134901424</v>
      </c>
      <c r="L239" s="5">
        <v>-0.15035514335405101</v>
      </c>
      <c r="M239" s="3">
        <v>5.5986651995297114</v>
      </c>
      <c r="N239" s="3">
        <v>3.231853913960431</v>
      </c>
      <c r="O239" s="3">
        <v>11.341441835163945</v>
      </c>
      <c r="P239" s="3">
        <v>2.9849149954271392</v>
      </c>
      <c r="Q239" s="3">
        <v>0.8751068832002572</v>
      </c>
      <c r="R239" s="3">
        <v>3.4412190975906589</v>
      </c>
      <c r="S239" s="3">
        <v>1.1916740782574382</v>
      </c>
      <c r="T239" s="3">
        <v>37.935756957951007</v>
      </c>
      <c r="U239" s="3">
        <v>35.928607636387298</v>
      </c>
      <c r="V239" s="3">
        <v>156.81665638197177</v>
      </c>
      <c r="W239" s="3">
        <v>16.892139643670561</v>
      </c>
      <c r="X239" s="3">
        <v>13.858269263149449</v>
      </c>
      <c r="Y239" s="3">
        <v>14.773599436197454</v>
      </c>
      <c r="Z239" s="3">
        <v>0</v>
      </c>
      <c r="AA239" s="5">
        <v>0</v>
      </c>
      <c r="AB239" s="3">
        <v>0</v>
      </c>
      <c r="AC239" s="3">
        <v>0</v>
      </c>
      <c r="AD239" s="5">
        <v>0</v>
      </c>
      <c r="AE239" s="6">
        <f t="shared" si="45"/>
        <v>7.9420773069301412E-2</v>
      </c>
      <c r="AF239" s="6">
        <f t="shared" si="46"/>
        <v>3.8283297794304082E-2</v>
      </c>
      <c r="AG239" s="6">
        <f t="shared" si="47"/>
        <v>7.5344675512629286E-2</v>
      </c>
      <c r="AH239" s="6">
        <f t="shared" si="48"/>
        <v>0.63401314549863597</v>
      </c>
      <c r="AI239" s="4">
        <f t="shared" si="49"/>
        <v>-4.3436540417390361</v>
      </c>
      <c r="AJ239" s="4">
        <f t="shared" si="50"/>
        <v>1.8827547570068366</v>
      </c>
      <c r="AK239" s="4">
        <f t="shared" si="51"/>
        <v>6.2264087987458723</v>
      </c>
      <c r="AL239" s="7">
        <f t="shared" si="52"/>
        <v>1.5799242354587022</v>
      </c>
      <c r="AM239" s="7">
        <f t="shared" si="53"/>
        <v>-3.6450017005410378</v>
      </c>
      <c r="AN239" s="7">
        <f t="shared" si="54"/>
        <v>0.94709083243578118</v>
      </c>
      <c r="AO239" s="7">
        <f t="shared" si="55"/>
        <v>4.0755007379075376</v>
      </c>
      <c r="AP239" s="7">
        <f t="shared" si="56"/>
        <v>3.8598693864574902</v>
      </c>
      <c r="AQ239" s="7" t="str">
        <f t="shared" si="57"/>
        <v/>
      </c>
      <c r="AR239" s="7">
        <f t="shared" si="58"/>
        <v>0.4820312912454105</v>
      </c>
      <c r="AS239" s="7">
        <f t="shared" si="59"/>
        <v>1.3380074192948905</v>
      </c>
    </row>
    <row r="240" spans="1:45" ht="14.4" customHeight="1">
      <c r="A240" s="2" t="s">
        <v>527</v>
      </c>
      <c r="B240" s="2" t="s">
        <v>528</v>
      </c>
      <c r="C240" s="2" t="s">
        <v>47</v>
      </c>
      <c r="D240" s="2" t="s">
        <v>48</v>
      </c>
      <c r="E240" s="3">
        <v>140.03470887252888</v>
      </c>
      <c r="F240" s="5">
        <v>-2.8161471666235064E-3</v>
      </c>
      <c r="G240" s="3">
        <v>122.07017032036011</v>
      </c>
      <c r="H240" s="3">
        <v>17.964538552168772</v>
      </c>
      <c r="I240" s="5">
        <v>-7.5063033320207362E-3</v>
      </c>
      <c r="J240" s="3">
        <v>9.0835210388446868</v>
      </c>
      <c r="K240" s="3">
        <v>7.7441777018354845</v>
      </c>
      <c r="L240" s="5">
        <v>-4.0991835498790694E-2</v>
      </c>
      <c r="M240" s="3">
        <v>4.4455846786844893</v>
      </c>
      <c r="N240" s="3">
        <v>3.2985930231509952</v>
      </c>
      <c r="O240" s="3">
        <v>19.209137301231983</v>
      </c>
      <c r="P240" s="3">
        <v>3.7484104066859407</v>
      </c>
      <c r="Q240" s="3">
        <v>3.1034876175041997</v>
      </c>
      <c r="R240" s="3">
        <v>9.4836679404464057</v>
      </c>
      <c r="S240" s="3">
        <v>1.6373839815469524</v>
      </c>
      <c r="T240" s="3">
        <v>42.403800099910818</v>
      </c>
      <c r="U240" s="3">
        <v>45.117413919205632</v>
      </c>
      <c r="V240" s="3">
        <v>236.408614991691</v>
      </c>
      <c r="W240" s="3">
        <v>15.329086200959216</v>
      </c>
      <c r="X240" s="3">
        <v>13.328690828717313</v>
      </c>
      <c r="Y240" s="3">
        <v>28.795063349526668</v>
      </c>
      <c r="Z240" s="3">
        <v>0</v>
      </c>
      <c r="AA240" s="5">
        <v>0</v>
      </c>
      <c r="AB240" s="3">
        <v>0</v>
      </c>
      <c r="AC240" s="3">
        <v>0</v>
      </c>
      <c r="AD240" s="5">
        <v>0</v>
      </c>
      <c r="AE240" s="6">
        <f t="shared" si="45"/>
        <v>0.12828632770266674</v>
      </c>
      <c r="AF240" s="6">
        <f t="shared" si="46"/>
        <v>6.4866211469852483E-2</v>
      </c>
      <c r="AG240" s="6">
        <f t="shared" si="47"/>
        <v>5.5301844551159614E-2</v>
      </c>
      <c r="AH240" s="6">
        <f t="shared" si="48"/>
        <v>0.57405509659609444</v>
      </c>
      <c r="AI240" s="4">
        <f t="shared" si="49"/>
        <v>1.3393433370092023</v>
      </c>
      <c r="AJ240" s="4">
        <f t="shared" si="50"/>
        <v>7.9116545983573516</v>
      </c>
      <c r="AK240" s="4">
        <f t="shared" si="51"/>
        <v>6.5723112613481494</v>
      </c>
      <c r="AL240" s="7">
        <f t="shared" si="52"/>
        <v>4.8318871367500815</v>
      </c>
      <c r="AM240" s="7">
        <f t="shared" si="53"/>
        <v>0.81797754961779334</v>
      </c>
      <c r="AN240" s="7">
        <f t="shared" si="54"/>
        <v>1.0639945904117334</v>
      </c>
      <c r="AO240" s="7">
        <f t="shared" si="55"/>
        <v>2.3604168833377361</v>
      </c>
      <c r="AP240" s="7">
        <f t="shared" si="56"/>
        <v>2.5114707949878747</v>
      </c>
      <c r="AQ240" s="7" t="str">
        <f t="shared" si="57"/>
        <v/>
      </c>
      <c r="AR240" s="7">
        <f t="shared" si="58"/>
        <v>0.50563620170182866</v>
      </c>
      <c r="AS240" s="7">
        <f t="shared" si="59"/>
        <v>1.6882144212324501</v>
      </c>
    </row>
    <row r="241" spans="1:45" ht="14.4" customHeight="1">
      <c r="A241" s="2" t="s">
        <v>529</v>
      </c>
      <c r="B241" s="2" t="s">
        <v>530</v>
      </c>
      <c r="C241" s="2" t="s">
        <v>57</v>
      </c>
      <c r="D241" s="2" t="s">
        <v>48</v>
      </c>
      <c r="E241" s="3">
        <v>125.3726763233732</v>
      </c>
      <c r="F241" s="5">
        <v>2.8668015426320439E-2</v>
      </c>
      <c r="G241" s="3">
        <v>92.654815774314514</v>
      </c>
      <c r="H241" s="3">
        <v>32.717860549058685</v>
      </c>
      <c r="I241" s="5">
        <v>-4.8146207349934467E-3</v>
      </c>
      <c r="J241" s="3">
        <v>20.722175596613113</v>
      </c>
      <c r="K241" s="3">
        <v>2.3085535056079598</v>
      </c>
      <c r="L241" s="5">
        <v>0.15362892175526466</v>
      </c>
      <c r="M241" s="3">
        <v>1.2254295085074758</v>
      </c>
      <c r="N241" s="3">
        <v>1.083123997100484</v>
      </c>
      <c r="O241" s="3">
        <v>33.487375113653627</v>
      </c>
      <c r="P241" s="3">
        <v>2.8618525550446798</v>
      </c>
      <c r="Q241" s="3">
        <v>6.2162021324210377</v>
      </c>
      <c r="R241" s="3">
        <v>22.139882259347964</v>
      </c>
      <c r="S241" s="3">
        <v>3.7296532894229726</v>
      </c>
      <c r="T241" s="3">
        <v>50.831956380024991</v>
      </c>
      <c r="U241" s="3">
        <v>52.425941485041363</v>
      </c>
      <c r="V241" s="3">
        <v>398.62054572918339</v>
      </c>
      <c r="W241" s="3">
        <v>45.741337904322009</v>
      </c>
      <c r="X241" s="3">
        <v>7.3094880579300936</v>
      </c>
      <c r="Y241" s="3">
        <v>0.1241319800780738</v>
      </c>
      <c r="Z241" s="3">
        <v>10.25910260126474</v>
      </c>
      <c r="AA241" s="5">
        <v>4.5054716896503755E-3</v>
      </c>
      <c r="AB241" s="3">
        <v>0.95031088330061197</v>
      </c>
      <c r="AC241" s="3">
        <v>4.8497250780152603</v>
      </c>
      <c r="AD241" s="5">
        <v>-2.7024277477682157E-2</v>
      </c>
      <c r="AE241" s="6">
        <f t="shared" si="45"/>
        <v>0.26096484105252449</v>
      </c>
      <c r="AF241" s="6">
        <f t="shared" si="46"/>
        <v>0.16528462344669501</v>
      </c>
      <c r="AG241" s="6">
        <f t="shared" si="47"/>
        <v>1.841352975231635E-2</v>
      </c>
      <c r="AH241" s="6">
        <f t="shared" si="48"/>
        <v>0.53082135871256653</v>
      </c>
      <c r="AI241" s="4">
        <f t="shared" si="49"/>
        <v>18.413622091005152</v>
      </c>
      <c r="AJ241" s="4">
        <f t="shared" si="50"/>
        <v>23.183890917680433</v>
      </c>
      <c r="AK241" s="4">
        <f t="shared" si="51"/>
        <v>4.7702688266752808</v>
      </c>
      <c r="AL241" s="7">
        <f t="shared" si="52"/>
        <v>6.2160981513826696</v>
      </c>
      <c r="AM241" s="7">
        <f t="shared" si="53"/>
        <v>4.9370868180226974</v>
      </c>
      <c r="AN241" s="7">
        <f t="shared" si="54"/>
        <v>1.0313579334444571</v>
      </c>
      <c r="AO241" s="7">
        <f t="shared" si="55"/>
        <v>1.5536454868069747</v>
      </c>
      <c r="AP241" s="7">
        <f t="shared" si="56"/>
        <v>1.6023645985785491</v>
      </c>
      <c r="AQ241" s="7">
        <f t="shared" si="57"/>
        <v>0.4727241033165403</v>
      </c>
      <c r="AR241" s="7">
        <f t="shared" si="58"/>
        <v>0.63335973834662318</v>
      </c>
      <c r="AS241" s="7">
        <f t="shared" si="59"/>
        <v>3.1794850155469536</v>
      </c>
    </row>
    <row r="242" spans="1:45" ht="14.4" customHeight="1">
      <c r="A242" s="2" t="s">
        <v>531</v>
      </c>
      <c r="B242" s="2" t="s">
        <v>532</v>
      </c>
      <c r="C242" s="2" t="s">
        <v>57</v>
      </c>
      <c r="D242" s="2" t="s">
        <v>48</v>
      </c>
      <c r="E242" s="3">
        <v>152.6408437189026</v>
      </c>
      <c r="F242" s="5">
        <v>9.398311052497596E-3</v>
      </c>
      <c r="G242" s="3">
        <v>107.36714200396929</v>
      </c>
      <c r="H242" s="3">
        <v>45.27370171493331</v>
      </c>
      <c r="I242" s="5">
        <v>-8.7200716370374742E-3</v>
      </c>
      <c r="J242" s="3">
        <v>33.485829573379199</v>
      </c>
      <c r="K242" s="3">
        <v>5.1098508547621107</v>
      </c>
      <c r="L242" s="5">
        <v>-2.7640986390923522E-2</v>
      </c>
      <c r="M242" s="3">
        <v>2.4811712033136346</v>
      </c>
      <c r="N242" s="3">
        <v>2.628679651448476</v>
      </c>
      <c r="O242" s="3">
        <v>47.971570937538274</v>
      </c>
      <c r="P242" s="3">
        <v>8.7751020656866299</v>
      </c>
      <c r="Q242" s="3">
        <v>7.9542479394717578</v>
      </c>
      <c r="R242" s="3">
        <v>25.737859016636719</v>
      </c>
      <c r="S242" s="3">
        <v>3.2233829577089796</v>
      </c>
      <c r="T242" s="3">
        <v>92.056431779549925</v>
      </c>
      <c r="U242" s="3">
        <v>87.464021638914801</v>
      </c>
      <c r="V242" s="3">
        <v>756.07627939732436</v>
      </c>
      <c r="W242" s="3">
        <v>51.637653954295523</v>
      </c>
      <c r="X242" s="3">
        <v>8.1390864177194757</v>
      </c>
      <c r="Y242" s="3">
        <v>0.95541203647367701</v>
      </c>
      <c r="Z242" s="3">
        <v>11.686055508630885</v>
      </c>
      <c r="AA242" s="5">
        <v>0.11359580660151922</v>
      </c>
      <c r="AB242" s="3">
        <v>1.2275392137081083</v>
      </c>
      <c r="AC242" s="3">
        <v>4.6976025840348195</v>
      </c>
      <c r="AD242" s="5">
        <v>6.3010488804485232E-3</v>
      </c>
      <c r="AE242" s="6">
        <f t="shared" si="45"/>
        <v>0.29660280048181326</v>
      </c>
      <c r="AF242" s="6">
        <f t="shared" si="46"/>
        <v>0.21937660168496834</v>
      </c>
      <c r="AG242" s="6">
        <f t="shared" si="47"/>
        <v>3.3476301167282667E-2</v>
      </c>
      <c r="AH242" s="6">
        <f t="shared" si="48"/>
        <v>0.4855662667729948</v>
      </c>
      <c r="AI242" s="4">
        <f t="shared" si="49"/>
        <v>28.375978718617088</v>
      </c>
      <c r="AJ242" s="4">
        <f t="shared" si="50"/>
        <v>28.761049729066251</v>
      </c>
      <c r="AK242" s="4">
        <f t="shared" si="51"/>
        <v>0.38507101044916325</v>
      </c>
      <c r="AL242" s="7">
        <f t="shared" si="52"/>
        <v>8.9226288363540203</v>
      </c>
      <c r="AM242" s="7">
        <f t="shared" si="53"/>
        <v>8.8031670735100374</v>
      </c>
      <c r="AN242" s="7">
        <f t="shared" si="54"/>
        <v>0.95011309854337289</v>
      </c>
      <c r="AO242" s="7">
        <f t="shared" si="55"/>
        <v>2.0333312340834184</v>
      </c>
      <c r="AP242" s="7">
        <f t="shared" si="56"/>
        <v>1.9318946391800169</v>
      </c>
      <c r="AQ242" s="7">
        <f t="shared" si="57"/>
        <v>0.40198359322915633</v>
      </c>
      <c r="AR242" s="7">
        <f t="shared" si="58"/>
        <v>0.73963091828062433</v>
      </c>
      <c r="AS242" s="7">
        <f t="shared" si="59"/>
        <v>4.9533025432543125</v>
      </c>
    </row>
    <row r="243" spans="1:45" ht="14.4" customHeight="1">
      <c r="A243" s="2" t="s">
        <v>533</v>
      </c>
      <c r="B243" s="2" t="s">
        <v>534</v>
      </c>
      <c r="C243" s="2" t="s">
        <v>54</v>
      </c>
      <c r="D243" s="2" t="s">
        <v>48</v>
      </c>
      <c r="E243" s="3">
        <v>152.79049913304644</v>
      </c>
      <c r="F243" s="5">
        <v>4.0683700593573582E-2</v>
      </c>
      <c r="G243" s="3">
        <v>103.49368702295965</v>
      </c>
      <c r="H243" s="3">
        <v>49.296812110086798</v>
      </c>
      <c r="I243" s="5">
        <v>-1.4943097330883393E-3</v>
      </c>
      <c r="J243" s="3">
        <v>46.08137061954514</v>
      </c>
      <c r="K243" s="3">
        <v>29.843165205139211</v>
      </c>
      <c r="L243" s="5">
        <v>6.5671406932543613E-2</v>
      </c>
      <c r="M243" s="3">
        <v>21.180391358820472</v>
      </c>
      <c r="N243" s="3">
        <v>8.6627738463187391</v>
      </c>
      <c r="O243" s="3">
        <v>49.518809075144169</v>
      </c>
      <c r="P243" s="3">
        <v>10.097746301427922</v>
      </c>
      <c r="Q243" s="3">
        <v>4.7104574743170993</v>
      </c>
      <c r="R243" s="3">
        <v>26.456456966407281</v>
      </c>
      <c r="S243" s="3">
        <v>8.1473422125965396</v>
      </c>
      <c r="T243" s="3">
        <v>101.84749065284961</v>
      </c>
      <c r="U243" s="3">
        <v>101.80614083598859</v>
      </c>
      <c r="V243" s="3">
        <v>416.86635640135762</v>
      </c>
      <c r="W243" s="3">
        <v>26.045839828449644</v>
      </c>
      <c r="X243" s="3">
        <v>29.063024538421271</v>
      </c>
      <c r="Y243" s="3">
        <v>8.9400377091814978</v>
      </c>
      <c r="Z243" s="3">
        <v>0</v>
      </c>
      <c r="AA243" s="5">
        <v>0</v>
      </c>
      <c r="AB243" s="3">
        <v>0</v>
      </c>
      <c r="AC243" s="3">
        <v>0</v>
      </c>
      <c r="AD243" s="5">
        <v>0</v>
      </c>
      <c r="AE243" s="6">
        <f t="shared" si="45"/>
        <v>0.32264317735594455</v>
      </c>
      <c r="AF243" s="6">
        <f t="shared" si="46"/>
        <v>0.30159840357232254</v>
      </c>
      <c r="AG243" s="6">
        <f t="shared" si="47"/>
        <v>0.19532081755392705</v>
      </c>
      <c r="AH243" s="6">
        <f t="shared" si="48"/>
        <v>0.7097233558581465</v>
      </c>
      <c r="AI243" s="4">
        <f t="shared" si="49"/>
        <v>16.238205414405929</v>
      </c>
      <c r="AJ243" s="4">
        <f t="shared" si="50"/>
        <v>13.530213940578673</v>
      </c>
      <c r="AK243" s="4">
        <f t="shared" si="51"/>
        <v>-2.7079914738272564</v>
      </c>
      <c r="AL243" s="7">
        <f t="shared" si="52"/>
        <v>1.6606905156947647</v>
      </c>
      <c r="AM243" s="7">
        <f t="shared" si="53"/>
        <v>1.9930677993739077</v>
      </c>
      <c r="AN243" s="7">
        <f t="shared" si="54"/>
        <v>0.99959400259548892</v>
      </c>
      <c r="AO243" s="7">
        <f t="shared" si="55"/>
        <v>2.0660056156452811</v>
      </c>
      <c r="AP243" s="7">
        <f t="shared" si="56"/>
        <v>2.0651668227276234</v>
      </c>
      <c r="AQ243" s="7" t="str">
        <f t="shared" si="57"/>
        <v/>
      </c>
      <c r="AR243" s="7">
        <f t="shared" si="58"/>
        <v>0.93477384534802943</v>
      </c>
      <c r="AS243" s="7">
        <f t="shared" si="59"/>
        <v>2.7283526054742451</v>
      </c>
    </row>
    <row r="244" spans="1:45" ht="14.4" customHeight="1">
      <c r="A244" s="2" t="s">
        <v>535</v>
      </c>
      <c r="B244" s="2" t="s">
        <v>536</v>
      </c>
      <c r="C244" s="2" t="s">
        <v>62</v>
      </c>
      <c r="D244" s="2" t="s">
        <v>48</v>
      </c>
      <c r="E244" s="3">
        <v>73.842545957462121</v>
      </c>
      <c r="F244" s="5">
        <v>1.962936397220871E-2</v>
      </c>
      <c r="G244" s="3">
        <v>59.919244581930499</v>
      </c>
      <c r="H244" s="3">
        <v>13.92330137553162</v>
      </c>
      <c r="I244" s="5">
        <v>-2.1913835738716997E-2</v>
      </c>
      <c r="J244" s="3">
        <v>6.9276983433536774</v>
      </c>
      <c r="K244" s="3">
        <v>7.9703528597739517</v>
      </c>
      <c r="L244" s="5">
        <v>-0.1313565771215027</v>
      </c>
      <c r="M244" s="3">
        <v>5.3047047499810018</v>
      </c>
      <c r="N244" s="3">
        <v>2.6656481097929499</v>
      </c>
      <c r="O244" s="3">
        <v>14.915025047483764</v>
      </c>
      <c r="P244" s="3">
        <v>1.8854145371682061</v>
      </c>
      <c r="Q244" s="3">
        <v>2.7950952097336237</v>
      </c>
      <c r="R244" s="3">
        <v>7.2985023559775062</v>
      </c>
      <c r="S244" s="3">
        <v>1.1181768991266343</v>
      </c>
      <c r="T244" s="3">
        <v>27.661968361249031</v>
      </c>
      <c r="U244" s="3">
        <v>27.643548239097676</v>
      </c>
      <c r="V244" s="3">
        <v>111.87495963570083</v>
      </c>
      <c r="W244" s="3">
        <v>3.7426686041595603</v>
      </c>
      <c r="X244" s="3">
        <v>17.171374901542716</v>
      </c>
      <c r="Y244" s="3">
        <v>10.216435286125229</v>
      </c>
      <c r="Z244" s="3">
        <v>0</v>
      </c>
      <c r="AA244" s="5">
        <v>0</v>
      </c>
      <c r="AB244" s="3">
        <v>0</v>
      </c>
      <c r="AC244" s="3">
        <v>0</v>
      </c>
      <c r="AD244" s="5">
        <v>0</v>
      </c>
      <c r="AE244" s="6">
        <f t="shared" si="45"/>
        <v>0.18855391827297374</v>
      </c>
      <c r="AF244" s="6">
        <f t="shared" si="46"/>
        <v>9.3817165341840467E-2</v>
      </c>
      <c r="AG244" s="6">
        <f t="shared" si="47"/>
        <v>0.10793713510860485</v>
      </c>
      <c r="AH244" s="6">
        <f t="shared" si="48"/>
        <v>0.66555456744627106</v>
      </c>
      <c r="AI244" s="4">
        <f t="shared" si="49"/>
        <v>-1.0426545164202743</v>
      </c>
      <c r="AJ244" s="4">
        <f t="shared" si="50"/>
        <v>4.9298105506009335</v>
      </c>
      <c r="AK244" s="4">
        <f t="shared" si="51"/>
        <v>5.9724650670212078</v>
      </c>
      <c r="AL244" s="7">
        <f t="shared" si="52"/>
        <v>4.4087930581032593</v>
      </c>
      <c r="AM244" s="7">
        <f t="shared" si="53"/>
        <v>-0.93245936062053536</v>
      </c>
      <c r="AN244" s="7">
        <f t="shared" si="54"/>
        <v>0.99933409937026896</v>
      </c>
      <c r="AO244" s="7">
        <f t="shared" si="55"/>
        <v>1.9867391802537091</v>
      </c>
      <c r="AP244" s="7">
        <f t="shared" si="56"/>
        <v>1.9854162093824668</v>
      </c>
      <c r="AQ244" s="7" t="str">
        <f t="shared" si="57"/>
        <v/>
      </c>
      <c r="AR244" s="7">
        <f t="shared" si="58"/>
        <v>0.49756147313798726</v>
      </c>
      <c r="AS244" s="7">
        <f t="shared" si="59"/>
        <v>1.5150474321422738</v>
      </c>
    </row>
    <row r="245" spans="1:45" ht="14.4" customHeight="1">
      <c r="A245" s="2" t="s">
        <v>537</v>
      </c>
      <c r="B245" s="2" t="s">
        <v>538</v>
      </c>
      <c r="C245" s="2" t="s">
        <v>54</v>
      </c>
      <c r="D245" s="2" t="s">
        <v>48</v>
      </c>
      <c r="E245" s="3">
        <v>220.78082282460184</v>
      </c>
      <c r="F245" s="5">
        <v>5.2342570761428564E-2</v>
      </c>
      <c r="G245" s="3">
        <v>155.89867633125309</v>
      </c>
      <c r="H245" s="3">
        <v>64.882146493348756</v>
      </c>
      <c r="I245" s="5">
        <v>3.1282159897623618E-2</v>
      </c>
      <c r="J245" s="3">
        <v>36.415133949410759</v>
      </c>
      <c r="K245" s="3">
        <v>61.298790355723398</v>
      </c>
      <c r="L245" s="5">
        <v>-1.7949936028137367E-2</v>
      </c>
      <c r="M245" s="3">
        <v>43.802649814981677</v>
      </c>
      <c r="N245" s="3">
        <v>17.49614054074172</v>
      </c>
      <c r="O245" s="3">
        <v>67.936836135247461</v>
      </c>
      <c r="P245" s="3">
        <v>8.2920922000966168</v>
      </c>
      <c r="Q245" s="3">
        <v>8.3226907552827214</v>
      </c>
      <c r="R245" s="3">
        <v>37.149581260579865</v>
      </c>
      <c r="S245" s="3">
        <v>10.095678092877725</v>
      </c>
      <c r="T245" s="3">
        <v>158.83245711047084</v>
      </c>
      <c r="U245" s="3">
        <v>161.29331146141698</v>
      </c>
      <c r="V245" s="3">
        <v>674.96576503167739</v>
      </c>
      <c r="W245" s="3">
        <v>76.962794336157401</v>
      </c>
      <c r="X245" s="3">
        <v>22.399850476497381</v>
      </c>
      <c r="Y245" s="3">
        <v>11.991336750879647</v>
      </c>
      <c r="Z245" s="3">
        <v>0</v>
      </c>
      <c r="AA245" s="5">
        <v>0</v>
      </c>
      <c r="AB245" s="3">
        <v>0</v>
      </c>
      <c r="AC245" s="3">
        <v>0</v>
      </c>
      <c r="AD245" s="5">
        <v>0</v>
      </c>
      <c r="AE245" s="6">
        <f t="shared" si="45"/>
        <v>0.29387582518837713</v>
      </c>
      <c r="AF245" s="6">
        <f t="shared" si="46"/>
        <v>0.16493793928080688</v>
      </c>
      <c r="AG245" s="6">
        <f t="shared" si="47"/>
        <v>0.27764544751435183</v>
      </c>
      <c r="AH245" s="6">
        <f t="shared" si="48"/>
        <v>0.71457608805639139</v>
      </c>
      <c r="AI245" s="4">
        <f t="shared" si="49"/>
        <v>-24.883656406312639</v>
      </c>
      <c r="AJ245" s="4">
        <f t="shared" si="50"/>
        <v>7.5194033648864433</v>
      </c>
      <c r="AK245" s="4">
        <f t="shared" si="51"/>
        <v>32.403059771199082</v>
      </c>
      <c r="AL245" s="7">
        <f t="shared" si="52"/>
        <v>0.74481409725129955</v>
      </c>
      <c r="AM245" s="7">
        <f t="shared" si="53"/>
        <v>-2.4647830663170116</v>
      </c>
      <c r="AN245" s="7">
        <f t="shared" si="54"/>
        <v>1.0154933972294753</v>
      </c>
      <c r="AO245" s="7">
        <f t="shared" si="55"/>
        <v>2.4480148345084913</v>
      </c>
      <c r="AP245" s="7">
        <f t="shared" si="56"/>
        <v>2.4859429007631797</v>
      </c>
      <c r="AQ245" s="7" t="str">
        <f t="shared" si="57"/>
        <v/>
      </c>
      <c r="AR245" s="7">
        <f t="shared" si="58"/>
        <v>0.56125045050942901</v>
      </c>
      <c r="AS245" s="7">
        <f t="shared" si="59"/>
        <v>3.0571756930532885</v>
      </c>
    </row>
    <row r="246" spans="1:45" ht="14.4" customHeight="1">
      <c r="A246" s="2" t="s">
        <v>539</v>
      </c>
      <c r="B246" s="2" t="s">
        <v>540</v>
      </c>
      <c r="C246" s="2" t="s">
        <v>62</v>
      </c>
      <c r="D246" s="2" t="s">
        <v>48</v>
      </c>
      <c r="E246" s="3">
        <v>218.78950121332988</v>
      </c>
      <c r="F246" s="5">
        <v>8.4441038208394936E-2</v>
      </c>
      <c r="G246" s="3">
        <v>179.31642103369836</v>
      </c>
      <c r="H246" s="3">
        <v>39.473080179631516</v>
      </c>
      <c r="I246" s="5">
        <v>-7.4507158198425794E-3</v>
      </c>
      <c r="J246" s="3">
        <v>25.139254497700414</v>
      </c>
      <c r="K246" s="3">
        <v>18.694276465684087</v>
      </c>
      <c r="L246" s="5">
        <v>3.2762448501319791E-2</v>
      </c>
      <c r="M246" s="3">
        <v>10.24990495625233</v>
      </c>
      <c r="N246" s="3">
        <v>8.4443715094317575</v>
      </c>
      <c r="O246" s="3">
        <v>42.458226114343915</v>
      </c>
      <c r="P246" s="3">
        <v>10.149566307952711</v>
      </c>
      <c r="Q246" s="3">
        <v>4.0797427253736966</v>
      </c>
      <c r="R246" s="3">
        <v>20.208377359022663</v>
      </c>
      <c r="S246" s="3">
        <v>5.5654131768002788</v>
      </c>
      <c r="T246" s="3">
        <v>153.62360369490602</v>
      </c>
      <c r="U246" s="3">
        <v>148.13079715270354</v>
      </c>
      <c r="V246" s="3">
        <v>523.16320359917415</v>
      </c>
      <c r="W246" s="3">
        <v>66.534021618197485</v>
      </c>
      <c r="X246" s="3">
        <v>34.543953164868725</v>
      </c>
      <c r="Y246" s="3">
        <v>50.051771830461142</v>
      </c>
      <c r="Z246" s="3">
        <v>0</v>
      </c>
      <c r="AA246" s="5">
        <v>0</v>
      </c>
      <c r="AB246" s="3">
        <v>0</v>
      </c>
      <c r="AC246" s="3">
        <v>0</v>
      </c>
      <c r="AD246" s="5">
        <v>0</v>
      </c>
      <c r="AE246" s="6">
        <f t="shared" si="45"/>
        <v>0.18041578759825153</v>
      </c>
      <c r="AF246" s="6">
        <f t="shared" si="46"/>
        <v>0.11490155769946418</v>
      </c>
      <c r="AG246" s="6">
        <f t="shared" si="47"/>
        <v>8.5444120316615663E-2</v>
      </c>
      <c r="AH246" s="6">
        <f t="shared" si="48"/>
        <v>0.5482910758845061</v>
      </c>
      <c r="AI246" s="4">
        <f t="shared" si="49"/>
        <v>6.4449780320163264</v>
      </c>
      <c r="AJ246" s="4">
        <f t="shared" si="50"/>
        <v>17.979012124765177</v>
      </c>
      <c r="AK246" s="4">
        <f t="shared" si="51"/>
        <v>11.53403409274885</v>
      </c>
      <c r="AL246" s="7">
        <f t="shared" si="52"/>
        <v>3.2304900918608608</v>
      </c>
      <c r="AM246" s="7">
        <f t="shared" si="53"/>
        <v>1.1580412499978547</v>
      </c>
      <c r="AN246" s="7">
        <f t="shared" si="54"/>
        <v>0.96424503520233051</v>
      </c>
      <c r="AO246" s="7">
        <f t="shared" si="55"/>
        <v>3.8918575139260922</v>
      </c>
      <c r="AP246" s="7">
        <f t="shared" si="56"/>
        <v>3.7527042855181194</v>
      </c>
      <c r="AQ246" s="7" t="str">
        <f t="shared" si="57"/>
        <v/>
      </c>
      <c r="AR246" s="7">
        <f t="shared" si="58"/>
        <v>0.63687085941351262</v>
      </c>
      <c r="AS246" s="7">
        <f t="shared" si="59"/>
        <v>2.3911714259500316</v>
      </c>
    </row>
    <row r="247" spans="1:45" ht="14.4" customHeight="1">
      <c r="A247" s="2" t="s">
        <v>541</v>
      </c>
      <c r="B247" s="2" t="s">
        <v>542</v>
      </c>
      <c r="C247" s="2" t="s">
        <v>51</v>
      </c>
      <c r="D247" s="2" t="s">
        <v>48</v>
      </c>
      <c r="E247" s="3">
        <v>84.020743742191215</v>
      </c>
      <c r="F247" s="5">
        <v>0.12519020322424743</v>
      </c>
      <c r="G247" s="3">
        <v>59.551453662017124</v>
      </c>
      <c r="H247" s="3">
        <v>24.469290080174087</v>
      </c>
      <c r="I247" s="5">
        <v>-3.0522924155150122E-2</v>
      </c>
      <c r="J247" s="3">
        <v>16.566073197519728</v>
      </c>
      <c r="K247" s="3">
        <v>7.55206667388578</v>
      </c>
      <c r="L247" s="5">
        <v>-4.6885403197096567E-2</v>
      </c>
      <c r="M247" s="3">
        <v>3.7287460042226162</v>
      </c>
      <c r="N247" s="3">
        <v>3.8233206696631639</v>
      </c>
      <c r="O247" s="3">
        <v>24.637893143420992</v>
      </c>
      <c r="P247" s="3">
        <v>5.4066107545205293</v>
      </c>
      <c r="Q247" s="3">
        <v>4.3516303610465732</v>
      </c>
      <c r="R247" s="3">
        <v>12.834081086088126</v>
      </c>
      <c r="S247" s="3">
        <v>2.6466799232426372</v>
      </c>
      <c r="T247" s="3">
        <v>75.453163708878904</v>
      </c>
      <c r="U247" s="3">
        <v>75.718523994601739</v>
      </c>
      <c r="V247" s="3">
        <v>145.41573004231543</v>
      </c>
      <c r="W247" s="3">
        <v>13.118630943110579</v>
      </c>
      <c r="X247" s="3">
        <v>14.271056790725687</v>
      </c>
      <c r="Y247" s="3">
        <v>2.3167822027014418</v>
      </c>
      <c r="Z247" s="3">
        <v>0</v>
      </c>
      <c r="AA247" s="5">
        <v>0</v>
      </c>
      <c r="AB247" s="3">
        <v>0</v>
      </c>
      <c r="AC247" s="3">
        <v>0</v>
      </c>
      <c r="AD247" s="5">
        <v>0</v>
      </c>
      <c r="AE247" s="6">
        <f t="shared" si="45"/>
        <v>0.29122915354398099</v>
      </c>
      <c r="AF247" s="6">
        <f t="shared" si="46"/>
        <v>0.19716646698999685</v>
      </c>
      <c r="AG247" s="6">
        <f t="shared" si="47"/>
        <v>8.9883359007848107E-2</v>
      </c>
      <c r="AH247" s="6">
        <f t="shared" si="48"/>
        <v>0.49373849109624679</v>
      </c>
      <c r="AI247" s="4">
        <f t="shared" si="49"/>
        <v>9.0140065236339488</v>
      </c>
      <c r="AJ247" s="4">
        <f t="shared" si="50"/>
        <v>11.150906023631276</v>
      </c>
      <c r="AK247" s="4">
        <f t="shared" si="51"/>
        <v>2.1368994999973268</v>
      </c>
      <c r="AL247" s="7">
        <f t="shared" si="52"/>
        <v>4.2131675710788263</v>
      </c>
      <c r="AM247" s="7">
        <f t="shared" si="53"/>
        <v>3.4057788569273777</v>
      </c>
      <c r="AN247" s="7">
        <f t="shared" si="54"/>
        <v>1.0035168874660667</v>
      </c>
      <c r="AO247" s="7">
        <f t="shared" si="55"/>
        <v>3.0835861384476297</v>
      </c>
      <c r="AP247" s="7">
        <f t="shared" si="56"/>
        <v>3.0944307638884734</v>
      </c>
      <c r="AQ247" s="7" t="str">
        <f t="shared" si="57"/>
        <v/>
      </c>
      <c r="AR247" s="7">
        <f t="shared" si="58"/>
        <v>0.67701486815680711</v>
      </c>
      <c r="AS247" s="7">
        <f t="shared" si="59"/>
        <v>1.7307122451630308</v>
      </c>
    </row>
    <row r="248" spans="1:45" ht="14.4" customHeight="1">
      <c r="A248" s="2" t="s">
        <v>543</v>
      </c>
      <c r="B248" s="2" t="s">
        <v>544</v>
      </c>
      <c r="C248" s="2" t="s">
        <v>54</v>
      </c>
      <c r="D248" s="2" t="s">
        <v>48</v>
      </c>
      <c r="E248" s="3">
        <v>283.41984490152549</v>
      </c>
      <c r="F248" s="5">
        <v>6.5049765505171636E-2</v>
      </c>
      <c r="G248" s="3">
        <v>220.13197354923233</v>
      </c>
      <c r="H248" s="3">
        <v>63.287871352293166</v>
      </c>
      <c r="I248" s="5">
        <v>-2.1772640103584484E-4</v>
      </c>
      <c r="J248" s="3">
        <v>36.828366939900917</v>
      </c>
      <c r="K248" s="3">
        <v>50.47602086933064</v>
      </c>
      <c r="L248" s="5">
        <v>-6.505059559637684E-2</v>
      </c>
      <c r="M248" s="3">
        <v>38.861998740480615</v>
      </c>
      <c r="N248" s="3">
        <v>11.614022128850024</v>
      </c>
      <c r="O248" s="3">
        <v>64.76433768411745</v>
      </c>
      <c r="P248" s="3">
        <v>22.100422508362985</v>
      </c>
      <c r="Q248" s="3">
        <v>6.9202954755884738</v>
      </c>
      <c r="R248" s="3">
        <v>24.92453655865236</v>
      </c>
      <c r="S248" s="3">
        <v>3.2998132930831603</v>
      </c>
      <c r="T248" s="3">
        <v>216.17529767117904</v>
      </c>
      <c r="U248" s="3">
        <v>220.73584441822902</v>
      </c>
      <c r="V248" s="3">
        <v>792.26953380933844</v>
      </c>
      <c r="W248" s="3">
        <v>76.949401608036041</v>
      </c>
      <c r="X248" s="3">
        <v>36.06878688652256</v>
      </c>
      <c r="Y248" s="3">
        <v>24.55878001168626</v>
      </c>
      <c r="Z248" s="3">
        <v>0</v>
      </c>
      <c r="AA248" s="5">
        <v>0</v>
      </c>
      <c r="AB248" s="3">
        <v>0</v>
      </c>
      <c r="AC248" s="3">
        <v>0</v>
      </c>
      <c r="AD248" s="5">
        <v>0</v>
      </c>
      <c r="AE248" s="6">
        <f t="shared" si="45"/>
        <v>0.22330077618341299</v>
      </c>
      <c r="AF248" s="6">
        <f t="shared" si="46"/>
        <v>0.12994279547607884</v>
      </c>
      <c r="AG248" s="6">
        <f t="shared" si="47"/>
        <v>0.17809628287274162</v>
      </c>
      <c r="AH248" s="6">
        <f t="shared" si="48"/>
        <v>0.7699101092196684</v>
      </c>
      <c r="AI248" s="4">
        <f t="shared" si="49"/>
        <v>-13.647653929429723</v>
      </c>
      <c r="AJ248" s="4">
        <f t="shared" si="50"/>
        <v>-3.118379040314621</v>
      </c>
      <c r="AK248" s="4">
        <f t="shared" si="51"/>
        <v>10.529274889115101</v>
      </c>
      <c r="AL248" s="7">
        <f t="shared" si="52"/>
        <v>-0.94501681257274484</v>
      </c>
      <c r="AM248" s="7">
        <f t="shared" si="53"/>
        <v>-4.1358867054802735</v>
      </c>
      <c r="AN248" s="7">
        <f t="shared" si="54"/>
        <v>1.0210965211852603</v>
      </c>
      <c r="AO248" s="7">
        <f t="shared" si="55"/>
        <v>3.4157460671703594</v>
      </c>
      <c r="AP248" s="7">
        <f t="shared" si="56"/>
        <v>3.4878064264398887</v>
      </c>
      <c r="AQ248" s="7" t="str">
        <f t="shared" si="57"/>
        <v/>
      </c>
      <c r="AR248" s="7">
        <f t="shared" si="58"/>
        <v>0.58191824362199029</v>
      </c>
      <c r="AS248" s="7">
        <f t="shared" si="59"/>
        <v>2.7953918826136301</v>
      </c>
    </row>
    <row r="249" spans="1:45" ht="14.4" customHeight="1">
      <c r="A249" s="2" t="s">
        <v>545</v>
      </c>
      <c r="B249" s="2" t="s">
        <v>546</v>
      </c>
      <c r="C249" s="2" t="s">
        <v>57</v>
      </c>
      <c r="D249" s="2" t="s">
        <v>48</v>
      </c>
      <c r="E249" s="3">
        <v>182.6986746645436</v>
      </c>
      <c r="F249" s="5">
        <v>3.0084634311046958E-2</v>
      </c>
      <c r="G249" s="3">
        <v>136.7284567354605</v>
      </c>
      <c r="H249" s="3">
        <v>45.970217929083098</v>
      </c>
      <c r="I249" s="5">
        <v>3.2314718314573887E-3</v>
      </c>
      <c r="J249" s="3">
        <v>34.175036193547562</v>
      </c>
      <c r="K249" s="3">
        <v>2.970010588653186</v>
      </c>
      <c r="L249" s="5">
        <v>-6.2870228532609124E-2</v>
      </c>
      <c r="M249" s="3">
        <v>1.9236479914136493</v>
      </c>
      <c r="N249" s="3">
        <v>1.0463625972395367</v>
      </c>
      <c r="O249" s="3">
        <v>49.150202121966679</v>
      </c>
      <c r="P249" s="3">
        <v>6.0671016992856686</v>
      </c>
      <c r="Q249" s="3">
        <v>7.2994619364176145</v>
      </c>
      <c r="R249" s="3">
        <v>29.657516724982678</v>
      </c>
      <c r="S249" s="3">
        <v>2.0856847247278294</v>
      </c>
      <c r="T249" s="3">
        <v>113.67227139303874</v>
      </c>
      <c r="U249" s="3">
        <v>112.24433947646038</v>
      </c>
      <c r="V249" s="3">
        <v>789.2099610921216</v>
      </c>
      <c r="W249" s="3">
        <v>68.291813600819253</v>
      </c>
      <c r="X249" s="3">
        <v>7.7695072697989334</v>
      </c>
      <c r="Y249" s="3">
        <v>1.6771718234908686</v>
      </c>
      <c r="Z249" s="3">
        <v>22.042569804517772</v>
      </c>
      <c r="AA249" s="5">
        <v>1.9174683112952541E-2</v>
      </c>
      <c r="AB249" s="3">
        <v>2.2188471973967796</v>
      </c>
      <c r="AC249" s="3">
        <v>7.9845975614388411</v>
      </c>
      <c r="AD249" s="5">
        <v>1.2390064295925318E-2</v>
      </c>
      <c r="AE249" s="6">
        <f t="shared" si="45"/>
        <v>0.25161768695634962</v>
      </c>
      <c r="AF249" s="6">
        <f t="shared" si="46"/>
        <v>0.18705683692723538</v>
      </c>
      <c r="AG249" s="6">
        <f t="shared" si="47"/>
        <v>1.6256333518053577E-2</v>
      </c>
      <c r="AH249" s="6">
        <f t="shared" si="48"/>
        <v>0.64769061725331023</v>
      </c>
      <c r="AI249" s="4">
        <f t="shared" si="49"/>
        <v>31.205025604894377</v>
      </c>
      <c r="AJ249" s="4">
        <f t="shared" si="50"/>
        <v>33.859990494849747</v>
      </c>
      <c r="AK249" s="4">
        <f t="shared" si="51"/>
        <v>2.6549648899553695</v>
      </c>
      <c r="AL249" s="7">
        <f t="shared" si="52"/>
        <v>16.234472110480787</v>
      </c>
      <c r="AM249" s="7">
        <f t="shared" si="53"/>
        <v>14.9615256970185</v>
      </c>
      <c r="AN249" s="7">
        <f t="shared" si="54"/>
        <v>0.9874381685253647</v>
      </c>
      <c r="AO249" s="7">
        <f t="shared" si="55"/>
        <v>2.4727372745632317</v>
      </c>
      <c r="AP249" s="7">
        <f t="shared" si="56"/>
        <v>2.4416751656391193</v>
      </c>
      <c r="AQ249" s="7">
        <f t="shared" si="57"/>
        <v>0.36223533064653579</v>
      </c>
      <c r="AR249" s="7">
        <f t="shared" si="58"/>
        <v>0.74341688452006871</v>
      </c>
      <c r="AS249" s="7">
        <f t="shared" si="59"/>
        <v>4.3197355565999835</v>
      </c>
    </row>
    <row r="250" spans="1:45" ht="14.4" customHeight="1">
      <c r="A250" s="2" t="s">
        <v>547</v>
      </c>
      <c r="B250" s="2" t="s">
        <v>548</v>
      </c>
      <c r="C250" s="2" t="s">
        <v>62</v>
      </c>
      <c r="D250" s="2" t="s">
        <v>48</v>
      </c>
      <c r="E250" s="3">
        <v>344.69037803684472</v>
      </c>
      <c r="F250" s="5">
        <v>0.10305642063827156</v>
      </c>
      <c r="G250" s="3">
        <v>277.09758268343245</v>
      </c>
      <c r="H250" s="3">
        <v>67.592795353412257</v>
      </c>
      <c r="I250" s="5">
        <v>-2.0774591704926709E-2</v>
      </c>
      <c r="J250" s="3">
        <v>53.944649067787353</v>
      </c>
      <c r="K250" s="3">
        <v>36.245633425198484</v>
      </c>
      <c r="L250" s="5">
        <v>-3.9907919350927329E-2</v>
      </c>
      <c r="M250" s="3">
        <v>23.67366862215588</v>
      </c>
      <c r="N250" s="3">
        <v>12.571964803042604</v>
      </c>
      <c r="O250" s="3">
        <v>73.645538872009539</v>
      </c>
      <c r="P250" s="3">
        <v>5.1481318542159142</v>
      </c>
      <c r="Q250" s="3">
        <v>12.716540596739224</v>
      </c>
      <c r="R250" s="3">
        <v>38.973619853715292</v>
      </c>
      <c r="S250" s="3">
        <v>8.6675697869867836</v>
      </c>
      <c r="T250" s="3">
        <v>85.70435098634978</v>
      </c>
      <c r="U250" s="3">
        <v>89.865646370157805</v>
      </c>
      <c r="V250" s="3">
        <v>600.26702614270584</v>
      </c>
      <c r="W250" s="3">
        <v>72.46825070030124</v>
      </c>
      <c r="X250" s="3">
        <v>77.288576553524152</v>
      </c>
      <c r="Y250" s="3">
        <v>73.566002434526396</v>
      </c>
      <c r="Z250" s="3">
        <v>0</v>
      </c>
      <c r="AA250" s="5">
        <v>0</v>
      </c>
      <c r="AB250" s="3">
        <v>0</v>
      </c>
      <c r="AC250" s="3">
        <v>0</v>
      </c>
      <c r="AD250" s="5">
        <v>0</v>
      </c>
      <c r="AE250" s="6">
        <f t="shared" si="45"/>
        <v>0.19609713429884926</v>
      </c>
      <c r="AF250" s="6">
        <f t="shared" si="46"/>
        <v>0.15650175492285162</v>
      </c>
      <c r="AG250" s="6">
        <f t="shared" si="47"/>
        <v>0.1051541781689192</v>
      </c>
      <c r="AH250" s="6">
        <f t="shared" si="48"/>
        <v>0.65314539670032656</v>
      </c>
      <c r="AI250" s="4">
        <f t="shared" si="49"/>
        <v>17.699015642588869</v>
      </c>
      <c r="AJ250" s="4">
        <f t="shared" si="50"/>
        <v>32.107197798898518</v>
      </c>
      <c r="AK250" s="4">
        <f t="shared" si="51"/>
        <v>14.40818215630965</v>
      </c>
      <c r="AL250" s="7">
        <f t="shared" si="52"/>
        <v>3.7042906590845401</v>
      </c>
      <c r="AM250" s="7">
        <f t="shared" si="53"/>
        <v>2.041981325510827</v>
      </c>
      <c r="AN250" s="7">
        <f t="shared" si="54"/>
        <v>1.0485540738120844</v>
      </c>
      <c r="AO250" s="7">
        <f t="shared" si="55"/>
        <v>1.2679509781810379</v>
      </c>
      <c r="AP250" s="7">
        <f t="shared" si="56"/>
        <v>1.3295151635657447</v>
      </c>
      <c r="AQ250" s="7" t="str">
        <f t="shared" si="57"/>
        <v/>
      </c>
      <c r="AR250" s="7">
        <f t="shared" si="58"/>
        <v>0.79808282503682682</v>
      </c>
      <c r="AS250" s="7">
        <f t="shared" si="59"/>
        <v>1.7414673120888275</v>
      </c>
    </row>
    <row r="251" spans="1:45" ht="14.4" customHeight="1">
      <c r="A251" s="2" t="s">
        <v>549</v>
      </c>
      <c r="B251" s="2" t="s">
        <v>550</v>
      </c>
      <c r="C251" s="2" t="s">
        <v>57</v>
      </c>
      <c r="D251" s="2" t="s">
        <v>48</v>
      </c>
      <c r="E251" s="3">
        <v>191.37126235690027</v>
      </c>
      <c r="F251" s="5">
        <v>-3.1978743528949485E-2</v>
      </c>
      <c r="G251" s="3">
        <v>137.30406397200909</v>
      </c>
      <c r="H251" s="3">
        <v>54.067198384891192</v>
      </c>
      <c r="I251" s="5">
        <v>-2.7159541386446717E-2</v>
      </c>
      <c r="J251" s="3">
        <v>36.388480728160346</v>
      </c>
      <c r="K251" s="3">
        <v>2.0587815154639393</v>
      </c>
      <c r="L251" s="5">
        <v>-0.14411488715736476</v>
      </c>
      <c r="M251" s="3">
        <v>1.1444194630997466</v>
      </c>
      <c r="N251" s="3">
        <v>0.91436205236419266</v>
      </c>
      <c r="O251" s="3">
        <v>55.646168587251843</v>
      </c>
      <c r="P251" s="3">
        <v>20.265603970642811</v>
      </c>
      <c r="Q251" s="3">
        <v>4.1641865830969582</v>
      </c>
      <c r="R251" s="3">
        <v>26.138563506016801</v>
      </c>
      <c r="S251" s="3">
        <v>9.2919250945445206</v>
      </c>
      <c r="T251" s="3">
        <v>190.71408551794181</v>
      </c>
      <c r="U251" s="3">
        <v>192.44952401474177</v>
      </c>
      <c r="V251" s="3">
        <v>1146.6351176682786</v>
      </c>
      <c r="W251" s="3">
        <v>138.41273067353021</v>
      </c>
      <c r="X251" s="3">
        <v>6.643650358045778</v>
      </c>
      <c r="Y251" s="3">
        <v>1.0781877751850473</v>
      </c>
      <c r="Z251" s="3">
        <v>57.20971545303447</v>
      </c>
      <c r="AA251" s="5">
        <v>0.21450077807156318</v>
      </c>
      <c r="AB251" s="3">
        <v>2.3407000747988573</v>
      </c>
      <c r="AC251" s="3">
        <v>19.254979737790997</v>
      </c>
      <c r="AD251" s="5">
        <v>-7.3679154525089607E-2</v>
      </c>
      <c r="AE251" s="6">
        <f t="shared" si="45"/>
        <v>0.2825251697616849</v>
      </c>
      <c r="AF251" s="6">
        <f t="shared" si="46"/>
        <v>0.19014600353263691</v>
      </c>
      <c r="AG251" s="6">
        <f t="shared" si="47"/>
        <v>1.0758049511239511E-2</v>
      </c>
      <c r="AH251" s="6">
        <f t="shared" si="48"/>
        <v>0.55587222563626704</v>
      </c>
      <c r="AI251" s="4">
        <f t="shared" si="49"/>
        <v>34.329699212696404</v>
      </c>
      <c r="AJ251" s="4">
        <f t="shared" si="50"/>
        <v>30.071958570412335</v>
      </c>
      <c r="AK251" s="4">
        <f t="shared" si="51"/>
        <v>-4.2577406422840696</v>
      </c>
      <c r="AL251" s="7">
        <f t="shared" si="52"/>
        <v>3.2363539594252861</v>
      </c>
      <c r="AM251" s="7">
        <f t="shared" si="53"/>
        <v>3.6945733917777783</v>
      </c>
      <c r="AN251" s="7">
        <f t="shared" si="54"/>
        <v>1.0090996870634219</v>
      </c>
      <c r="AO251" s="7">
        <f t="shared" si="55"/>
        <v>3.5273528352679708</v>
      </c>
      <c r="AP251" s="7">
        <f t="shared" si="56"/>
        <v>3.5594506422311838</v>
      </c>
      <c r="AQ251" s="7">
        <f t="shared" si="57"/>
        <v>0.33656835356222159</v>
      </c>
      <c r="AR251" s="7">
        <f t="shared" si="58"/>
        <v>0.67302323432998379</v>
      </c>
      <c r="AS251" s="7">
        <f t="shared" si="59"/>
        <v>5.9916787063349499</v>
      </c>
    </row>
    <row r="252" spans="1:45" ht="14.4" customHeight="1">
      <c r="A252" s="2" t="s">
        <v>551</v>
      </c>
      <c r="B252" s="2" t="s">
        <v>552</v>
      </c>
      <c r="C252" s="2" t="s">
        <v>47</v>
      </c>
      <c r="D252" s="2" t="s">
        <v>48</v>
      </c>
      <c r="E252" s="3">
        <v>176.99648308437463</v>
      </c>
      <c r="F252" s="5">
        <v>-1.9925195781941501E-2</v>
      </c>
      <c r="G252" s="3">
        <v>144.59242759395192</v>
      </c>
      <c r="H252" s="3">
        <v>32.404055490422706</v>
      </c>
      <c r="I252" s="5">
        <v>-1.4346308799425639E-2</v>
      </c>
      <c r="J252" s="3">
        <v>21.795408781827813</v>
      </c>
      <c r="K252" s="3">
        <v>9.1856965521422147</v>
      </c>
      <c r="L252" s="5">
        <v>-4.8861588131540082E-2</v>
      </c>
      <c r="M252" s="3">
        <v>6.4739663157578624</v>
      </c>
      <c r="N252" s="3">
        <v>2.7117302363843523</v>
      </c>
      <c r="O252" s="3">
        <v>32.458498407142741</v>
      </c>
      <c r="P252" s="3">
        <v>8.3819997186198432</v>
      </c>
      <c r="Q252" s="3">
        <v>4.105812326407178</v>
      </c>
      <c r="R252" s="3">
        <v>18.163124131921503</v>
      </c>
      <c r="S252" s="3">
        <v>3.3825169475977095</v>
      </c>
      <c r="T252" s="3">
        <v>125.46459702328237</v>
      </c>
      <c r="U252" s="3">
        <v>119.65963387087292</v>
      </c>
      <c r="V252" s="3">
        <v>275.9953448552771</v>
      </c>
      <c r="W252" s="3">
        <v>26.375330261506626</v>
      </c>
      <c r="X252" s="3">
        <v>13.097369437465256</v>
      </c>
      <c r="Y252" s="3">
        <v>28.479967205207192</v>
      </c>
      <c r="Z252" s="3">
        <v>0</v>
      </c>
      <c r="AA252" s="5">
        <v>0</v>
      </c>
      <c r="AB252" s="3">
        <v>0</v>
      </c>
      <c r="AC252" s="3">
        <v>0</v>
      </c>
      <c r="AD252" s="5">
        <v>0</v>
      </c>
      <c r="AE252" s="6">
        <f t="shared" si="45"/>
        <v>0.18307739750385671</v>
      </c>
      <c r="AF252" s="6">
        <f t="shared" si="46"/>
        <v>0.12314034946919195</v>
      </c>
      <c r="AG252" s="6">
        <f t="shared" si="47"/>
        <v>5.1897621874008489E-2</v>
      </c>
      <c r="AH252" s="6">
        <f t="shared" si="48"/>
        <v>0.70478774026647506</v>
      </c>
      <c r="AI252" s="4">
        <f t="shared" si="49"/>
        <v>12.609712229685599</v>
      </c>
      <c r="AJ252" s="4">
        <f t="shared" si="50"/>
        <v>13.496720046357854</v>
      </c>
      <c r="AK252" s="4">
        <f t="shared" si="51"/>
        <v>0.8870078166722557</v>
      </c>
      <c r="AL252" s="7">
        <f t="shared" si="52"/>
        <v>3.9901411450261417</v>
      </c>
      <c r="AM252" s="7">
        <f t="shared" si="53"/>
        <v>3.7279080711306167</v>
      </c>
      <c r="AN252" s="7">
        <f t="shared" si="54"/>
        <v>0.95373226160896829</v>
      </c>
      <c r="AO252" s="7">
        <f t="shared" si="55"/>
        <v>3.8718794646048083</v>
      </c>
      <c r="AP252" s="7">
        <f t="shared" si="56"/>
        <v>3.6927363584548649</v>
      </c>
      <c r="AQ252" s="7" t="str">
        <f t="shared" si="57"/>
        <v/>
      </c>
      <c r="AR252" s="7">
        <f t="shared" si="58"/>
        <v>0.67261361122744745</v>
      </c>
      <c r="AS252" s="7">
        <f t="shared" si="59"/>
        <v>1.559326716812274</v>
      </c>
    </row>
    <row r="253" spans="1:45" ht="14.4" customHeight="1">
      <c r="A253" s="2" t="s">
        <v>553</v>
      </c>
      <c r="B253" s="2" t="s">
        <v>554</v>
      </c>
      <c r="C253" s="2" t="s">
        <v>57</v>
      </c>
      <c r="D253" s="2" t="s">
        <v>48</v>
      </c>
      <c r="E253" s="3">
        <v>179.44069334057636</v>
      </c>
      <c r="F253" s="5">
        <v>1.2135029246030667E-2</v>
      </c>
      <c r="G253" s="3">
        <v>123.17806457742196</v>
      </c>
      <c r="H253" s="3">
        <v>56.262628763154403</v>
      </c>
      <c r="I253" s="5">
        <v>2.2259824087694391E-2</v>
      </c>
      <c r="J253" s="3">
        <v>38.863698501089466</v>
      </c>
      <c r="K253" s="3">
        <v>5.8350005889831227</v>
      </c>
      <c r="L253" s="5">
        <v>5.2298479405503334E-2</v>
      </c>
      <c r="M253" s="3">
        <v>2.4650434547034199</v>
      </c>
      <c r="N253" s="3">
        <v>3.3699571342797028</v>
      </c>
      <c r="O253" s="3">
        <v>59.352423956659479</v>
      </c>
      <c r="P253" s="3">
        <v>3.8996597896149936</v>
      </c>
      <c r="Q253" s="3">
        <v>11.161647876073602</v>
      </c>
      <c r="R253" s="3">
        <v>37.51126937248273</v>
      </c>
      <c r="S253" s="3">
        <v>7.2183288463998956</v>
      </c>
      <c r="T253" s="3">
        <v>68.979591783020183</v>
      </c>
      <c r="U253" s="3">
        <v>67.346273134997105</v>
      </c>
      <c r="V253" s="3">
        <v>1163.7839024576069</v>
      </c>
      <c r="W253" s="3">
        <v>38.351135433716308</v>
      </c>
      <c r="X253" s="3">
        <v>9.2115944302308197</v>
      </c>
      <c r="Y253" s="3">
        <v>0.14633197871105483</v>
      </c>
      <c r="Z253" s="3">
        <v>20.597174782414246</v>
      </c>
      <c r="AA253" s="5">
        <v>0.1397442387650292</v>
      </c>
      <c r="AB253" s="3">
        <v>1.8100198432167804</v>
      </c>
      <c r="AC253" s="3">
        <v>8.2901496833631239</v>
      </c>
      <c r="AD253" s="5">
        <v>2.5781776759609354E-2</v>
      </c>
      <c r="AE253" s="6">
        <f t="shared" si="45"/>
        <v>0.31354442359609358</v>
      </c>
      <c r="AF253" s="6">
        <f t="shared" si="46"/>
        <v>0.216582413819181</v>
      </c>
      <c r="AG253" s="6">
        <f t="shared" si="47"/>
        <v>3.2517710895757404E-2</v>
      </c>
      <c r="AH253" s="6">
        <f t="shared" si="48"/>
        <v>0.42245813297047291</v>
      </c>
      <c r="AI253" s="4">
        <f t="shared" si="49"/>
        <v>33.028697912106345</v>
      </c>
      <c r="AJ253" s="4">
        <f t="shared" si="50"/>
        <v>41.826072836267464</v>
      </c>
      <c r="AK253" s="4">
        <f t="shared" si="51"/>
        <v>8.7973749241611188</v>
      </c>
      <c r="AL253" s="7">
        <f t="shared" si="52"/>
        <v>5.7944260681789252</v>
      </c>
      <c r="AM253" s="7">
        <f t="shared" si="53"/>
        <v>4.5756709918500373</v>
      </c>
      <c r="AN253" s="7">
        <f t="shared" si="54"/>
        <v>0.97632171188891947</v>
      </c>
      <c r="AO253" s="7">
        <f t="shared" si="55"/>
        <v>1.2260285965911699</v>
      </c>
      <c r="AP253" s="7">
        <f t="shared" si="56"/>
        <v>1.1969983382486604</v>
      </c>
      <c r="AQ253" s="7">
        <f t="shared" si="57"/>
        <v>0.40248965068943376</v>
      </c>
      <c r="AR253" s="7">
        <f t="shared" si="58"/>
        <v>0.69075511321541294</v>
      </c>
      <c r="AS253" s="7">
        <f t="shared" si="59"/>
        <v>6.4856186230219173</v>
      </c>
    </row>
    <row r="254" spans="1:45" ht="14.4" customHeight="1">
      <c r="A254" s="2" t="s">
        <v>555</v>
      </c>
      <c r="B254" s="2" t="s">
        <v>556</v>
      </c>
      <c r="C254" s="2" t="s">
        <v>62</v>
      </c>
      <c r="D254" s="2" t="s">
        <v>48</v>
      </c>
      <c r="E254" s="3">
        <v>133.84917213755296</v>
      </c>
      <c r="F254" s="5">
        <v>-7.0859754312707912E-2</v>
      </c>
      <c r="G254" s="3">
        <v>119.03530919696583</v>
      </c>
      <c r="H254" s="3">
        <v>14.813862940587123</v>
      </c>
      <c r="I254" s="5">
        <v>-1.366458440685972E-2</v>
      </c>
      <c r="J254" s="3">
        <v>4.5346516940356274</v>
      </c>
      <c r="K254" s="3">
        <v>9.6169130166213943</v>
      </c>
      <c r="L254" s="5">
        <v>-7.4869335492582359E-2</v>
      </c>
      <c r="M254" s="3">
        <v>5.5182943493226269</v>
      </c>
      <c r="N254" s="3">
        <v>4.0986186672987674</v>
      </c>
      <c r="O254" s="3">
        <v>16.60490459245333</v>
      </c>
      <c r="P254" s="3">
        <v>4.2847398579165183</v>
      </c>
      <c r="Q254" s="3">
        <v>2.2141323499350256</v>
      </c>
      <c r="R254" s="3">
        <v>5.6853650091117576</v>
      </c>
      <c r="S254" s="3">
        <v>0.84897648355727462</v>
      </c>
      <c r="T254" s="3">
        <v>67.867418035440167</v>
      </c>
      <c r="U254" s="3">
        <v>72.356953384773263</v>
      </c>
      <c r="V254" s="3">
        <v>277.2714234401696</v>
      </c>
      <c r="W254" s="3">
        <v>29.422035857906867</v>
      </c>
      <c r="X254" s="3">
        <v>17.16905455303818</v>
      </c>
      <c r="Y254" s="3">
        <v>15.64571545361235</v>
      </c>
      <c r="Z254" s="3">
        <v>0</v>
      </c>
      <c r="AA254" s="5">
        <v>0</v>
      </c>
      <c r="AB254" s="3">
        <v>0</v>
      </c>
      <c r="AC254" s="3">
        <v>0</v>
      </c>
      <c r="AD254" s="5">
        <v>0</v>
      </c>
      <c r="AE254" s="6">
        <f t="shared" si="45"/>
        <v>0.11067579054850889</v>
      </c>
      <c r="AF254" s="6">
        <f t="shared" si="46"/>
        <v>3.3878817639421001E-2</v>
      </c>
      <c r="AG254" s="6">
        <f t="shared" si="47"/>
        <v>7.1848879324695178E-2</v>
      </c>
      <c r="AH254" s="6">
        <f t="shared" si="48"/>
        <v>0.57381140286753984</v>
      </c>
      <c r="AI254" s="4">
        <f t="shared" si="49"/>
        <v>-5.0822613225857669</v>
      </c>
      <c r="AJ254" s="4">
        <f t="shared" si="50"/>
        <v>4.587738035279159</v>
      </c>
      <c r="AK254" s="4">
        <f t="shared" si="51"/>
        <v>9.6699993578649259</v>
      </c>
      <c r="AL254" s="7">
        <f t="shared" si="52"/>
        <v>5.4038458357011203</v>
      </c>
      <c r="AM254" s="7">
        <f t="shared" si="53"/>
        <v>-5.9863393403910479</v>
      </c>
      <c r="AN254" s="7">
        <f t="shared" si="54"/>
        <v>1.0661515566569613</v>
      </c>
      <c r="AO254" s="7">
        <f t="shared" si="55"/>
        <v>4.5813450757328491</v>
      </c>
      <c r="AP254" s="7">
        <f t="shared" si="56"/>
        <v>4.8844081840752818</v>
      </c>
      <c r="AQ254" s="7" t="str">
        <f t="shared" si="57"/>
        <v/>
      </c>
      <c r="AR254" s="7">
        <f t="shared" si="58"/>
        <v>0.30610865729097286</v>
      </c>
      <c r="AS254" s="7">
        <f t="shared" si="59"/>
        <v>2.0715213924164262</v>
      </c>
    </row>
    <row r="255" spans="1:45" ht="14.4" customHeight="1">
      <c r="A255" s="2" t="s">
        <v>557</v>
      </c>
      <c r="B255" s="2" t="s">
        <v>558</v>
      </c>
      <c r="C255" s="2" t="s">
        <v>51</v>
      </c>
      <c r="D255" s="2" t="s">
        <v>48</v>
      </c>
      <c r="E255" s="3">
        <v>189.18775339611972</v>
      </c>
      <c r="F255" s="5">
        <v>1.6196951497148952E-2</v>
      </c>
      <c r="G255" s="3">
        <v>142.27200789386913</v>
      </c>
      <c r="H255" s="3">
        <v>46.91574550225058</v>
      </c>
      <c r="I255" s="5">
        <v>-1.5875869968788564E-2</v>
      </c>
      <c r="J255" s="3">
        <v>39.60049643015882</v>
      </c>
      <c r="K255" s="3">
        <v>13.8531168080486</v>
      </c>
      <c r="L255" s="5">
        <v>3.265208488329957E-2</v>
      </c>
      <c r="M255" s="3">
        <v>8.2746478576162659</v>
      </c>
      <c r="N255" s="3">
        <v>5.5784689504323346</v>
      </c>
      <c r="O255" s="3">
        <v>48.977547628608392</v>
      </c>
      <c r="P255" s="3">
        <v>12.389253176910918</v>
      </c>
      <c r="Q255" s="3">
        <v>5.5378177224749834</v>
      </c>
      <c r="R255" s="3">
        <v>25.228012939800543</v>
      </c>
      <c r="S255" s="3">
        <v>5.0761807806368324</v>
      </c>
      <c r="T255" s="3">
        <v>165.35584435959856</v>
      </c>
      <c r="U255" s="3">
        <v>168.30940662451295</v>
      </c>
      <c r="V255" s="3">
        <v>322.4552689248755</v>
      </c>
      <c r="W255" s="3">
        <v>14.149549863310265</v>
      </c>
      <c r="X255" s="3">
        <v>30.052403216182128</v>
      </c>
      <c r="Y255" s="3">
        <v>8.7669127817533941</v>
      </c>
      <c r="Z255" s="3">
        <v>0</v>
      </c>
      <c r="AA255" s="5">
        <v>0</v>
      </c>
      <c r="AB255" s="3">
        <v>0</v>
      </c>
      <c r="AC255" s="3">
        <v>0</v>
      </c>
      <c r="AD255" s="5">
        <v>0</v>
      </c>
      <c r="AE255" s="6">
        <f t="shared" si="45"/>
        <v>0.24798510823276593</v>
      </c>
      <c r="AF255" s="6">
        <f t="shared" si="46"/>
        <v>0.20931849826052765</v>
      </c>
      <c r="AG255" s="6">
        <f t="shared" si="47"/>
        <v>7.3224173126275577E-2</v>
      </c>
      <c r="AH255" s="6">
        <f t="shared" si="48"/>
        <v>0.59731307923490051</v>
      </c>
      <c r="AI255" s="4">
        <f t="shared" si="49"/>
        <v>25.74737962211022</v>
      </c>
      <c r="AJ255" s="4">
        <f t="shared" si="50"/>
        <v>22.775828871606222</v>
      </c>
      <c r="AK255" s="4">
        <f t="shared" si="51"/>
        <v>-2.9715507505039973</v>
      </c>
      <c r="AL255" s="7">
        <f t="shared" si="52"/>
        <v>4.4868041261424265</v>
      </c>
      <c r="AM255" s="7">
        <f t="shared" si="53"/>
        <v>5.0721951669499212</v>
      </c>
      <c r="AN255" s="7">
        <f t="shared" si="54"/>
        <v>1.0178618559044776</v>
      </c>
      <c r="AO255" s="7">
        <f t="shared" si="55"/>
        <v>3.5245276951139215</v>
      </c>
      <c r="AP255" s="7">
        <f t="shared" si="56"/>
        <v>3.5874823009353869</v>
      </c>
      <c r="AQ255" s="7" t="str">
        <f t="shared" si="57"/>
        <v/>
      </c>
      <c r="AR255" s="7">
        <f t="shared" si="58"/>
        <v>0.84407688732686037</v>
      </c>
      <c r="AS255" s="7">
        <f t="shared" si="59"/>
        <v>1.7044193566256975</v>
      </c>
    </row>
    <row r="256" spans="1:45" ht="14.4" customHeight="1">
      <c r="A256" s="2" t="s">
        <v>559</v>
      </c>
      <c r="B256" s="2" t="s">
        <v>560</v>
      </c>
      <c r="C256" s="2" t="s">
        <v>47</v>
      </c>
      <c r="D256" s="2" t="s">
        <v>48</v>
      </c>
      <c r="E256" s="3">
        <v>184.35300358761398</v>
      </c>
      <c r="F256" s="5">
        <v>0.10360879682575344</v>
      </c>
      <c r="G256" s="3">
        <v>161.97622573707667</v>
      </c>
      <c r="H256" s="3">
        <v>22.376777850537298</v>
      </c>
      <c r="I256" s="5">
        <v>1.6424635714686456E-2</v>
      </c>
      <c r="J256" s="3">
        <v>11.999368739846728</v>
      </c>
      <c r="K256" s="3">
        <v>14.64148840341236</v>
      </c>
      <c r="L256" s="5">
        <v>-7.1992323140371822E-2</v>
      </c>
      <c r="M256" s="3">
        <v>9.2156282576657915</v>
      </c>
      <c r="N256" s="3">
        <v>5.4258601457465687</v>
      </c>
      <c r="O256" s="3">
        <v>22.513053611020432</v>
      </c>
      <c r="P256" s="3">
        <v>6.558299537997228</v>
      </c>
      <c r="Q256" s="3">
        <v>2.4416696867489636</v>
      </c>
      <c r="R256" s="3">
        <v>9.1328342203584221</v>
      </c>
      <c r="S256" s="3">
        <v>1.2307772943368445</v>
      </c>
      <c r="T256" s="3">
        <v>85.673292197879093</v>
      </c>
      <c r="U256" s="3">
        <v>91.481940826199278</v>
      </c>
      <c r="V256" s="3">
        <v>182.70977949640627</v>
      </c>
      <c r="W256" s="3">
        <v>5.5782871880733911</v>
      </c>
      <c r="X256" s="3">
        <v>23.319576547666564</v>
      </c>
      <c r="Y256" s="3">
        <v>31.433350786134316</v>
      </c>
      <c r="Z256" s="3">
        <v>0</v>
      </c>
      <c r="AA256" s="5">
        <v>0</v>
      </c>
      <c r="AB256" s="3">
        <v>0</v>
      </c>
      <c r="AC256" s="3">
        <v>0</v>
      </c>
      <c r="AD256" s="5">
        <v>0</v>
      </c>
      <c r="AE256" s="6">
        <f t="shared" si="45"/>
        <v>0.12138005573585736</v>
      </c>
      <c r="AF256" s="6">
        <f t="shared" si="46"/>
        <v>6.5089087274588467E-2</v>
      </c>
      <c r="AG256" s="6">
        <f t="shared" si="47"/>
        <v>7.9420937649404638E-2</v>
      </c>
      <c r="AH256" s="6">
        <f t="shared" si="48"/>
        <v>0.62941881342596206</v>
      </c>
      <c r="AI256" s="4">
        <f t="shared" si="49"/>
        <v>-2.6421196635656319</v>
      </c>
      <c r="AJ256" s="4">
        <f t="shared" si="50"/>
        <v>4.2974561286084478</v>
      </c>
      <c r="AK256" s="4">
        <f t="shared" si="51"/>
        <v>6.9395757921740797</v>
      </c>
      <c r="AL256" s="7">
        <f t="shared" si="52"/>
        <v>3.4916602283632163</v>
      </c>
      <c r="AM256" s="7">
        <f t="shared" si="53"/>
        <v>-2.1467081621693658</v>
      </c>
      <c r="AN256" s="7">
        <f t="shared" si="54"/>
        <v>1.0677999931986271</v>
      </c>
      <c r="AO256" s="7">
        <f t="shared" si="55"/>
        <v>3.8286697383386659</v>
      </c>
      <c r="AP256" s="7">
        <f t="shared" si="56"/>
        <v>4.0882535205578163</v>
      </c>
      <c r="AQ256" s="7" t="str">
        <f t="shared" si="57"/>
        <v/>
      </c>
      <c r="AR256" s="7">
        <f t="shared" si="58"/>
        <v>0.53624202823100409</v>
      </c>
      <c r="AS256" s="7">
        <f t="shared" si="59"/>
        <v>0.99108653475001962</v>
      </c>
    </row>
    <row r="257" spans="1:45" ht="14.4" customHeight="1">
      <c r="A257" s="2" t="s">
        <v>561</v>
      </c>
      <c r="B257" s="2" t="s">
        <v>562</v>
      </c>
      <c r="C257" s="2" t="s">
        <v>57</v>
      </c>
      <c r="D257" s="2" t="s">
        <v>48</v>
      </c>
      <c r="E257" s="3">
        <v>409.3896427682414</v>
      </c>
      <c r="F257" s="5">
        <v>3.265968443616285E-2</v>
      </c>
      <c r="G257" s="3">
        <v>240.55987702097232</v>
      </c>
      <c r="H257" s="3">
        <v>168.82976574726908</v>
      </c>
      <c r="I257" s="5">
        <v>1.4343118488405304E-2</v>
      </c>
      <c r="J257" s="3">
        <v>108.20343245063653</v>
      </c>
      <c r="K257" s="3">
        <v>15.655986827974553</v>
      </c>
      <c r="L257" s="5">
        <v>1.6554507787222783E-2</v>
      </c>
      <c r="M257" s="3">
        <v>7.1395090393738752</v>
      </c>
      <c r="N257" s="3">
        <v>8.5164777886006782</v>
      </c>
      <c r="O257" s="3">
        <v>173.13068913027715</v>
      </c>
      <c r="P257" s="3">
        <v>35.143916120476902</v>
      </c>
      <c r="Q257" s="3">
        <v>28.053615093565963</v>
      </c>
      <c r="R257" s="3">
        <v>99.010144283514265</v>
      </c>
      <c r="S257" s="3">
        <v>17.748925420339706</v>
      </c>
      <c r="T257" s="3">
        <v>399.43455959090102</v>
      </c>
      <c r="U257" s="3">
        <v>412.25695897948896</v>
      </c>
      <c r="V257" s="3">
        <v>1251.747978016047</v>
      </c>
      <c r="W257" s="3">
        <v>62.867380878701056</v>
      </c>
      <c r="X257" s="3">
        <v>32.558160999787731</v>
      </c>
      <c r="Y257" s="3">
        <v>2.4292267232579627</v>
      </c>
      <c r="Z257" s="3">
        <v>29.615414809534535</v>
      </c>
      <c r="AA257" s="5">
        <v>-5.878803808557452E-3</v>
      </c>
      <c r="AB257" s="3">
        <v>3.0387940805426585</v>
      </c>
      <c r="AC257" s="3">
        <v>11.738860493989119</v>
      </c>
      <c r="AD257" s="5">
        <v>-7.6966306602713197E-3</v>
      </c>
      <c r="AE257" s="6">
        <f t="shared" si="45"/>
        <v>0.41239383733712309</v>
      </c>
      <c r="AF257" s="6">
        <f t="shared" si="46"/>
        <v>0.26430427433136433</v>
      </c>
      <c r="AG257" s="6">
        <f t="shared" si="47"/>
        <v>3.8242264074173284E-2</v>
      </c>
      <c r="AH257" s="6">
        <f t="shared" si="48"/>
        <v>0.45602421091826684</v>
      </c>
      <c r="AI257" s="4">
        <f t="shared" si="49"/>
        <v>92.547445622661968</v>
      </c>
      <c r="AJ257" s="4">
        <f t="shared" si="50"/>
        <v>102.79364887686039</v>
      </c>
      <c r="AK257" s="4">
        <f t="shared" si="51"/>
        <v>10.24620325419842</v>
      </c>
      <c r="AL257" s="7">
        <f t="shared" si="52"/>
        <v>5.791542104237033</v>
      </c>
      <c r="AM257" s="7">
        <f t="shared" si="53"/>
        <v>5.2142562679656947</v>
      </c>
      <c r="AN257" s="7">
        <f t="shared" si="54"/>
        <v>1.032101377010844</v>
      </c>
      <c r="AO257" s="7">
        <f t="shared" si="55"/>
        <v>2.3659012841896461</v>
      </c>
      <c r="AP257" s="7">
        <f t="shared" si="56"/>
        <v>2.4418499732838579</v>
      </c>
      <c r="AQ257" s="7">
        <f t="shared" si="57"/>
        <v>0.39637670346625875</v>
      </c>
      <c r="AR257" s="7">
        <f t="shared" si="58"/>
        <v>0.64090258001431111</v>
      </c>
      <c r="AS257" s="7">
        <f t="shared" si="59"/>
        <v>3.0575956185698403</v>
      </c>
    </row>
    <row r="258" spans="1:45" ht="14.4" customHeight="1">
      <c r="A258" s="2" t="s">
        <v>563</v>
      </c>
      <c r="B258" s="2" t="s">
        <v>564</v>
      </c>
      <c r="C258" s="2" t="s">
        <v>54</v>
      </c>
      <c r="D258" s="2" t="s">
        <v>48</v>
      </c>
      <c r="E258" s="3">
        <v>394.10862715401061</v>
      </c>
      <c r="F258" s="5">
        <v>-6.4388577430956398E-2</v>
      </c>
      <c r="G258" s="3">
        <v>335.46125077230897</v>
      </c>
      <c r="H258" s="3">
        <v>58.647376381701662</v>
      </c>
      <c r="I258" s="5">
        <v>-2.9043430909005352E-2</v>
      </c>
      <c r="J258" s="3">
        <v>37.358418057430711</v>
      </c>
      <c r="K258" s="3">
        <v>102.92799555043545</v>
      </c>
      <c r="L258" s="5">
        <v>-0.13588211075604645</v>
      </c>
      <c r="M258" s="3">
        <v>40.224496667332374</v>
      </c>
      <c r="N258" s="3">
        <v>62.70349888310308</v>
      </c>
      <c r="O258" s="3">
        <v>68.278165449732768</v>
      </c>
      <c r="P258" s="3">
        <v>16.576012709591549</v>
      </c>
      <c r="Q258" s="3">
        <v>5.283914659498981</v>
      </c>
      <c r="R258" s="3">
        <v>7.2513669907987168</v>
      </c>
      <c r="S258" s="3">
        <v>1.9392614032456421</v>
      </c>
      <c r="T258" s="3">
        <v>144.80628940842811</v>
      </c>
      <c r="U258" s="3">
        <v>150.76123478527819</v>
      </c>
      <c r="V258" s="3">
        <v>893.45910902227786</v>
      </c>
      <c r="W258" s="3">
        <v>71.568183477046745</v>
      </c>
      <c r="X258" s="3">
        <v>60.30774920738785</v>
      </c>
      <c r="Y258" s="3">
        <v>21.665584385290629</v>
      </c>
      <c r="Z258" s="3">
        <v>0</v>
      </c>
      <c r="AA258" s="5">
        <v>0</v>
      </c>
      <c r="AB258" s="3">
        <v>0</v>
      </c>
      <c r="AC258" s="3">
        <v>0</v>
      </c>
      <c r="AD258" s="5">
        <v>0</v>
      </c>
      <c r="AE258" s="6">
        <f t="shared" ref="AE258:AE321" si="60">IF(E258=0,"",H258/E258)</f>
        <v>0.14881018161214551</v>
      </c>
      <c r="AF258" s="6">
        <f t="shared" ref="AF258:AF321" si="61">IF(E258=0,"",J258/E258)</f>
        <v>9.4792185411439134E-2</v>
      </c>
      <c r="AG258" s="6">
        <f t="shared" ref="AG258:AG321" si="62">IF(E258=0,"",K258/E258)</f>
        <v>0.26116656286799078</v>
      </c>
      <c r="AH258" s="6">
        <f t="shared" ref="AH258:AH321" si="63">IF(K258=0,"",M258/K258)</f>
        <v>0.39080229292546637</v>
      </c>
      <c r="AI258" s="4">
        <f t="shared" ref="AI258:AI321" si="64">J258-K258</f>
        <v>-65.569577493004743</v>
      </c>
      <c r="AJ258" s="4">
        <f t="shared" ref="AJ258:AJ321" si="65">O258-P258-M258-Q258</f>
        <v>6.1937414133098603</v>
      </c>
      <c r="AK258" s="4">
        <f t="shared" ref="AK258:AK321" si="66">AJ258-AI258</f>
        <v>71.763318906314609</v>
      </c>
      <c r="AL258" s="7">
        <f t="shared" ref="AL258:AL321" si="67">IF(S258=0,"",AJ258/S258)</f>
        <v>3.1938661817038763</v>
      </c>
      <c r="AM258" s="7">
        <f t="shared" ref="AM258:AM321" si="68">IF(S258=0,"",AI258/S258)</f>
        <v>-33.811624045765214</v>
      </c>
      <c r="AN258" s="7">
        <f t="shared" ref="AN258:AN321" si="69">IF(T258=0,"",U258/T258)</f>
        <v>1.0411235271698323</v>
      </c>
      <c r="AO258" s="7">
        <f t="shared" ref="AO258:AO321" si="70">IF(H258=0,"",T258/H258)</f>
        <v>2.4691008932090703</v>
      </c>
      <c r="AP258" s="7">
        <f t="shared" ref="AP258:AP321" si="71">IF(H258=0,"",U258/H258)</f>
        <v>2.5706390308760105</v>
      </c>
      <c r="AQ258" s="7" t="str">
        <f t="shared" ref="AQ258:AQ321" si="72">IF(Z258=0,"",AC258/Z258)</f>
        <v/>
      </c>
      <c r="AR258" s="7">
        <f t="shared" ref="AR258:AR321" si="73">IF(H258=0,"",J258/H258)</f>
        <v>0.63700067014569406</v>
      </c>
      <c r="AS258" s="7">
        <f t="shared" ref="AS258:AS321" si="74">IF(E258=0,"",V258/E258)</f>
        <v>2.2670376831744159</v>
      </c>
    </row>
    <row r="259" spans="1:45" ht="14.4" customHeight="1">
      <c r="A259" s="2" t="s">
        <v>565</v>
      </c>
      <c r="B259" s="2" t="s">
        <v>566</v>
      </c>
      <c r="C259" s="2" t="s">
        <v>47</v>
      </c>
      <c r="D259" s="2" t="s">
        <v>48</v>
      </c>
      <c r="E259" s="3">
        <v>225.64577199417363</v>
      </c>
      <c r="F259" s="5">
        <v>4.5565096344972966E-2</v>
      </c>
      <c r="G259" s="3">
        <v>179.43791020238282</v>
      </c>
      <c r="H259" s="3">
        <v>46.207861791790805</v>
      </c>
      <c r="I259" s="5">
        <v>-1.1196751330685539E-2</v>
      </c>
      <c r="J259" s="3">
        <v>40.14789140698327</v>
      </c>
      <c r="K259" s="3">
        <v>11.117438168437811</v>
      </c>
      <c r="L259" s="5">
        <v>0.15106869002847495</v>
      </c>
      <c r="M259" s="3">
        <v>5.2026969615561169</v>
      </c>
      <c r="N259" s="3">
        <v>5.9147412068816942</v>
      </c>
      <c r="O259" s="3">
        <v>47.375376873555297</v>
      </c>
      <c r="P259" s="3">
        <v>12.632391711422709</v>
      </c>
      <c r="Q259" s="3">
        <v>4.0866069736460569</v>
      </c>
      <c r="R259" s="3">
        <v>25.722939974635256</v>
      </c>
      <c r="S259" s="3">
        <v>2.6234605534491715</v>
      </c>
      <c r="T259" s="3">
        <v>167.90953920192774</v>
      </c>
      <c r="U259" s="3">
        <v>178.97528802043797</v>
      </c>
      <c r="V259" s="3">
        <v>235.84166078522239</v>
      </c>
      <c r="W259" s="3">
        <v>24.100034220260177</v>
      </c>
      <c r="X259" s="3">
        <v>25.7644496596224</v>
      </c>
      <c r="Y259" s="3">
        <v>26.798290005694174</v>
      </c>
      <c r="Z259" s="3">
        <v>0</v>
      </c>
      <c r="AA259" s="5">
        <v>0</v>
      </c>
      <c r="AB259" s="3">
        <v>0</v>
      </c>
      <c r="AC259" s="3">
        <v>0</v>
      </c>
      <c r="AD259" s="5">
        <v>0</v>
      </c>
      <c r="AE259" s="6">
        <f t="shared" si="60"/>
        <v>0.20478053447854513</v>
      </c>
      <c r="AF259" s="6">
        <f t="shared" si="61"/>
        <v>0.17792441246370849</v>
      </c>
      <c r="AG259" s="6">
        <f t="shared" si="62"/>
        <v>4.9269428228971526E-2</v>
      </c>
      <c r="AH259" s="6">
        <f t="shared" si="63"/>
        <v>0.46797624441271657</v>
      </c>
      <c r="AI259" s="4">
        <f t="shared" si="64"/>
        <v>29.030453238545459</v>
      </c>
      <c r="AJ259" s="4">
        <f t="shared" si="65"/>
        <v>25.45368122693041</v>
      </c>
      <c r="AK259" s="4">
        <f t="shared" si="66"/>
        <v>-3.5767720116150485</v>
      </c>
      <c r="AL259" s="7">
        <f t="shared" si="67"/>
        <v>9.7023304556515662</v>
      </c>
      <c r="AM259" s="7">
        <f t="shared" si="68"/>
        <v>11.065709831382037</v>
      </c>
      <c r="AN259" s="7">
        <f t="shared" si="69"/>
        <v>1.0659030384521666</v>
      </c>
      <c r="AO259" s="7">
        <f t="shared" si="70"/>
        <v>3.633787253747331</v>
      </c>
      <c r="AP259" s="7">
        <f t="shared" si="71"/>
        <v>3.8732648748580347</v>
      </c>
      <c r="AQ259" s="7" t="str">
        <f t="shared" si="72"/>
        <v/>
      </c>
      <c r="AR259" s="7">
        <f t="shared" si="73"/>
        <v>0.86885412676930796</v>
      </c>
      <c r="AS259" s="7">
        <f t="shared" si="74"/>
        <v>1.0451853748507729</v>
      </c>
    </row>
    <row r="260" spans="1:45" ht="14.4" customHeight="1">
      <c r="A260" s="2" t="s">
        <v>567</v>
      </c>
      <c r="B260" s="2" t="s">
        <v>568</v>
      </c>
      <c r="C260" s="2" t="s">
        <v>54</v>
      </c>
      <c r="D260" s="2" t="s">
        <v>48</v>
      </c>
      <c r="E260" s="3">
        <v>418.84417749874439</v>
      </c>
      <c r="F260" s="5">
        <v>-0.1134684844292394</v>
      </c>
      <c r="G260" s="3">
        <v>335.73822140835864</v>
      </c>
      <c r="H260" s="3">
        <v>83.105956090385746</v>
      </c>
      <c r="I260" s="5">
        <v>-2.4257656432235458E-2</v>
      </c>
      <c r="J260" s="3">
        <v>61.588320313340581</v>
      </c>
      <c r="K260" s="3">
        <v>112.5556281761764</v>
      </c>
      <c r="L260" s="5">
        <v>-0.10015096008524871</v>
      </c>
      <c r="M260" s="3">
        <v>74.102640858281831</v>
      </c>
      <c r="N260" s="3">
        <v>38.452987317894568</v>
      </c>
      <c r="O260" s="3">
        <v>84.720406367604127</v>
      </c>
      <c r="P260" s="3">
        <v>32.070354714946795</v>
      </c>
      <c r="Q260" s="3">
        <v>11.053996939685112</v>
      </c>
      <c r="R260" s="3">
        <v>4.3429431114752166</v>
      </c>
      <c r="S260" s="3">
        <v>1.1394255149435819</v>
      </c>
      <c r="T260" s="3">
        <v>278.07806149721711</v>
      </c>
      <c r="U260" s="3">
        <v>293.52905828793803</v>
      </c>
      <c r="V260" s="3">
        <v>1330.3036643978439</v>
      </c>
      <c r="W260" s="3">
        <v>127.00042497773251</v>
      </c>
      <c r="X260" s="3">
        <v>49.282133243349975</v>
      </c>
      <c r="Y260" s="3">
        <v>44.503770212032514</v>
      </c>
      <c r="Z260" s="3">
        <v>0</v>
      </c>
      <c r="AA260" s="5">
        <v>0</v>
      </c>
      <c r="AB260" s="3">
        <v>0</v>
      </c>
      <c r="AC260" s="3">
        <v>0</v>
      </c>
      <c r="AD260" s="5">
        <v>0</v>
      </c>
      <c r="AE260" s="6">
        <f t="shared" si="60"/>
        <v>0.1984173603335691</v>
      </c>
      <c r="AF260" s="6">
        <f t="shared" si="61"/>
        <v>0.14704351551723602</v>
      </c>
      <c r="AG260" s="6">
        <f t="shared" si="62"/>
        <v>0.26872912224382972</v>
      </c>
      <c r="AH260" s="6">
        <f t="shared" si="63"/>
        <v>0.6583645976573782</v>
      </c>
      <c r="AI260" s="4">
        <f t="shared" si="64"/>
        <v>-50.967307862835817</v>
      </c>
      <c r="AJ260" s="4">
        <f t="shared" si="65"/>
        <v>-32.506586145309612</v>
      </c>
      <c r="AK260" s="4">
        <f t="shared" si="66"/>
        <v>18.460721717526205</v>
      </c>
      <c r="AL260" s="7">
        <f t="shared" si="67"/>
        <v>-28.528925953460995</v>
      </c>
      <c r="AM260" s="7">
        <f t="shared" si="68"/>
        <v>-44.73070612725347</v>
      </c>
      <c r="AN260" s="7">
        <f t="shared" si="69"/>
        <v>1.0555635230896327</v>
      </c>
      <c r="AO260" s="7">
        <f t="shared" si="70"/>
        <v>3.3460665706652888</v>
      </c>
      <c r="AP260" s="7">
        <f t="shared" si="71"/>
        <v>3.5319858178238976</v>
      </c>
      <c r="AQ260" s="7" t="str">
        <f t="shared" si="72"/>
        <v/>
      </c>
      <c r="AR260" s="7">
        <f t="shared" si="73"/>
        <v>0.74108190568624632</v>
      </c>
      <c r="AS260" s="7">
        <f t="shared" si="74"/>
        <v>3.176130255270964</v>
      </c>
    </row>
    <row r="261" spans="1:45" ht="14.4" customHeight="1">
      <c r="A261" s="2" t="s">
        <v>569</v>
      </c>
      <c r="B261" s="2" t="s">
        <v>570</v>
      </c>
      <c r="C261" s="2" t="s">
        <v>47</v>
      </c>
      <c r="D261" s="2" t="s">
        <v>48</v>
      </c>
      <c r="E261" s="3">
        <v>250.16791651800716</v>
      </c>
      <c r="F261" s="5">
        <v>1.1876715645322588E-2</v>
      </c>
      <c r="G261" s="3">
        <v>223.25665808655145</v>
      </c>
      <c r="H261" s="3">
        <v>26.9112584314557</v>
      </c>
      <c r="I261" s="5">
        <v>2.828390844996144E-2</v>
      </c>
      <c r="J261" s="3">
        <v>13.304999360671829</v>
      </c>
      <c r="K261" s="3">
        <v>7.5925989598673489</v>
      </c>
      <c r="L261" s="5">
        <v>5.1669737795370957E-2</v>
      </c>
      <c r="M261" s="3">
        <v>4.180217358284934</v>
      </c>
      <c r="N261" s="3">
        <v>3.4123816015824149</v>
      </c>
      <c r="O261" s="3">
        <v>28.775980718150713</v>
      </c>
      <c r="P261" s="3">
        <v>6.1647795228078595</v>
      </c>
      <c r="Q261" s="3">
        <v>3.9446690791086128</v>
      </c>
      <c r="R261" s="3">
        <v>15.028475337624739</v>
      </c>
      <c r="S261" s="3">
        <v>3.8944362879583467</v>
      </c>
      <c r="T261" s="3">
        <v>93.054048528778679</v>
      </c>
      <c r="U261" s="3">
        <v>97.695140342518798</v>
      </c>
      <c r="V261" s="3">
        <v>328.53932748322717</v>
      </c>
      <c r="W261" s="3">
        <v>40.246576695158659</v>
      </c>
      <c r="X261" s="3">
        <v>34.67136748913731</v>
      </c>
      <c r="Y261" s="3">
        <v>30.332485372346355</v>
      </c>
      <c r="Z261" s="3">
        <v>0</v>
      </c>
      <c r="AA261" s="5">
        <v>0</v>
      </c>
      <c r="AB261" s="3">
        <v>0</v>
      </c>
      <c r="AC261" s="3">
        <v>0</v>
      </c>
      <c r="AD261" s="5">
        <v>0</v>
      </c>
      <c r="AE261" s="6">
        <f t="shared" si="60"/>
        <v>0.10757278073872682</v>
      </c>
      <c r="AF261" s="6">
        <f t="shared" si="61"/>
        <v>5.3184275369356292E-2</v>
      </c>
      <c r="AG261" s="6">
        <f t="shared" si="62"/>
        <v>3.035001076695153E-2</v>
      </c>
      <c r="AH261" s="6">
        <f t="shared" si="63"/>
        <v>0.55056475132962468</v>
      </c>
      <c r="AI261" s="4">
        <f t="shared" si="64"/>
        <v>5.71240040080448</v>
      </c>
      <c r="AJ261" s="4">
        <f t="shared" si="65"/>
        <v>14.486314757949307</v>
      </c>
      <c r="AK261" s="4">
        <f t="shared" si="66"/>
        <v>8.773914357144827</v>
      </c>
      <c r="AL261" s="7">
        <f t="shared" si="67"/>
        <v>3.7197462448522272</v>
      </c>
      <c r="AM261" s="7">
        <f t="shared" si="68"/>
        <v>1.4668105929649702</v>
      </c>
      <c r="AN261" s="7">
        <f t="shared" si="69"/>
        <v>1.0498752272159848</v>
      </c>
      <c r="AO261" s="7">
        <f t="shared" si="70"/>
        <v>3.4578111152175186</v>
      </c>
      <c r="AP261" s="7">
        <f t="shared" si="71"/>
        <v>3.63027023025895</v>
      </c>
      <c r="AQ261" s="7" t="str">
        <f t="shared" si="72"/>
        <v/>
      </c>
      <c r="AR261" s="7">
        <f t="shared" si="73"/>
        <v>0.49440271975984762</v>
      </c>
      <c r="AS261" s="7">
        <f t="shared" si="74"/>
        <v>1.3132752275193482</v>
      </c>
    </row>
    <row r="262" spans="1:45" ht="14.4" customHeight="1">
      <c r="A262" s="2" t="s">
        <v>571</v>
      </c>
      <c r="B262" s="2" t="s">
        <v>572</v>
      </c>
      <c r="C262" s="2" t="s">
        <v>62</v>
      </c>
      <c r="D262" s="2" t="s">
        <v>48</v>
      </c>
      <c r="E262" s="3">
        <v>399.9689873189775</v>
      </c>
      <c r="F262" s="5">
        <v>2.238737055369153E-2</v>
      </c>
      <c r="G262" s="3">
        <v>303.43536600011703</v>
      </c>
      <c r="H262" s="3">
        <v>96.53362131886044</v>
      </c>
      <c r="I262" s="5">
        <v>-6.4829106671641656E-3</v>
      </c>
      <c r="J262" s="3">
        <v>55.807933574213102</v>
      </c>
      <c r="K262" s="3">
        <v>42.505979750548789</v>
      </c>
      <c r="L262" s="5">
        <v>0.11125301611248523</v>
      </c>
      <c r="M262" s="3">
        <v>25.917801698550718</v>
      </c>
      <c r="N262" s="3">
        <v>16.588178051998071</v>
      </c>
      <c r="O262" s="3">
        <v>100.03607317253794</v>
      </c>
      <c r="P262" s="3">
        <v>12.2857847135367</v>
      </c>
      <c r="Q262" s="3">
        <v>17.034844345821831</v>
      </c>
      <c r="R262" s="3">
        <v>56.199926534738786</v>
      </c>
      <c r="S262" s="3">
        <v>14.261383798058711</v>
      </c>
      <c r="T262" s="3">
        <v>138.44483121743565</v>
      </c>
      <c r="U262" s="3">
        <v>130.85480021037304</v>
      </c>
      <c r="V262" s="3">
        <v>721.82957750641719</v>
      </c>
      <c r="W262" s="3">
        <v>87.798973489661009</v>
      </c>
      <c r="X262" s="3">
        <v>71.585120110589486</v>
      </c>
      <c r="Y262" s="3">
        <v>64.2119239632176</v>
      </c>
      <c r="Z262" s="3">
        <v>0</v>
      </c>
      <c r="AA262" s="5">
        <v>0</v>
      </c>
      <c r="AB262" s="3">
        <v>0</v>
      </c>
      <c r="AC262" s="3">
        <v>0</v>
      </c>
      <c r="AD262" s="5">
        <v>0</v>
      </c>
      <c r="AE262" s="6">
        <f t="shared" si="60"/>
        <v>0.2413527657879993</v>
      </c>
      <c r="AF262" s="6">
        <f t="shared" si="61"/>
        <v>0.1395306519845399</v>
      </c>
      <c r="AG262" s="6">
        <f t="shared" si="62"/>
        <v>0.10627318891764484</v>
      </c>
      <c r="AH262" s="6">
        <f t="shared" si="63"/>
        <v>0.6097448370947407</v>
      </c>
      <c r="AI262" s="4">
        <f t="shared" si="64"/>
        <v>13.301953823664313</v>
      </c>
      <c r="AJ262" s="4">
        <f t="shared" si="65"/>
        <v>44.79764241462869</v>
      </c>
      <c r="AK262" s="4">
        <f t="shared" si="66"/>
        <v>31.495688590964377</v>
      </c>
      <c r="AL262" s="7">
        <f t="shared" si="67"/>
        <v>3.1411848281319403</v>
      </c>
      <c r="AM262" s="7">
        <f t="shared" si="68"/>
        <v>0.93272532399520747</v>
      </c>
      <c r="AN262" s="7">
        <f t="shared" si="69"/>
        <v>0.94517649420120264</v>
      </c>
      <c r="AO262" s="7">
        <f t="shared" si="70"/>
        <v>1.4341617907416753</v>
      </c>
      <c r="AP262" s="7">
        <f t="shared" si="71"/>
        <v>1.3555360134905354</v>
      </c>
      <c r="AQ262" s="7" t="str">
        <f t="shared" si="72"/>
        <v/>
      </c>
      <c r="AR262" s="7">
        <f t="shared" si="73"/>
        <v>0.57811913416025051</v>
      </c>
      <c r="AS262" s="7">
        <f t="shared" si="74"/>
        <v>1.8047138663047244</v>
      </c>
    </row>
    <row r="263" spans="1:45" ht="14.4" customHeight="1">
      <c r="A263" s="2" t="s">
        <v>573</v>
      </c>
      <c r="B263" s="2" t="s">
        <v>574</v>
      </c>
      <c r="C263" s="2" t="s">
        <v>57</v>
      </c>
      <c r="D263" s="2" t="s">
        <v>48</v>
      </c>
      <c r="E263" s="3">
        <v>187.56278906988138</v>
      </c>
      <c r="F263" s="5">
        <v>-5.2894865656238091E-2</v>
      </c>
      <c r="G263" s="3">
        <v>126.89815313179471</v>
      </c>
      <c r="H263" s="3">
        <v>60.664635938086668</v>
      </c>
      <c r="I263" s="5">
        <v>-2.915925529069302E-2</v>
      </c>
      <c r="J263" s="3">
        <v>33.616956619541533</v>
      </c>
      <c r="K263" s="3">
        <v>3.8381789162833639</v>
      </c>
      <c r="L263" s="5">
        <v>-8.7089422944674061E-3</v>
      </c>
      <c r="M263" s="3">
        <v>1.5423261845640968</v>
      </c>
      <c r="N263" s="3">
        <v>2.2958527317192674</v>
      </c>
      <c r="O263" s="3">
        <v>61.750740510644221</v>
      </c>
      <c r="P263" s="3">
        <v>21.565294938961657</v>
      </c>
      <c r="Q263" s="3">
        <v>6.6229259642687914</v>
      </c>
      <c r="R263" s="3">
        <v>28.744190285279405</v>
      </c>
      <c r="S263" s="3">
        <v>8.0015404576814024</v>
      </c>
      <c r="T263" s="3">
        <v>208.32706880272215</v>
      </c>
      <c r="U263" s="3">
        <v>199.25979301307788</v>
      </c>
      <c r="V263" s="3">
        <v>892.45844527322151</v>
      </c>
      <c r="W263" s="3">
        <v>61.177938639657427</v>
      </c>
      <c r="X263" s="3">
        <v>8.6964448471316214</v>
      </c>
      <c r="Y263" s="3">
        <v>0.37132944497969161</v>
      </c>
      <c r="Z263" s="3">
        <v>42.698501736365621</v>
      </c>
      <c r="AA263" s="5">
        <v>0.24078686854030562</v>
      </c>
      <c r="AB263" s="3">
        <v>2.3447862736012128</v>
      </c>
      <c r="AC263" s="3">
        <v>15.96202181060689</v>
      </c>
      <c r="AD263" s="5">
        <v>-4.64338175231227E-3</v>
      </c>
      <c r="AE263" s="6">
        <f t="shared" si="60"/>
        <v>0.32343641422118374</v>
      </c>
      <c r="AF263" s="6">
        <f t="shared" si="61"/>
        <v>0.17923041551177119</v>
      </c>
      <c r="AG263" s="6">
        <f t="shared" si="62"/>
        <v>2.0463434859956955E-2</v>
      </c>
      <c r="AH263" s="6">
        <f t="shared" si="63"/>
        <v>0.40183801177710143</v>
      </c>
      <c r="AI263" s="4">
        <f t="shared" si="64"/>
        <v>29.778777703258168</v>
      </c>
      <c r="AJ263" s="4">
        <f t="shared" si="65"/>
        <v>32.020193422849673</v>
      </c>
      <c r="AK263" s="4">
        <f t="shared" si="66"/>
        <v>2.2414157195915045</v>
      </c>
      <c r="AL263" s="7">
        <f t="shared" si="67"/>
        <v>4.0017536113449994</v>
      </c>
      <c r="AM263" s="7">
        <f t="shared" si="68"/>
        <v>3.7216305861043075</v>
      </c>
      <c r="AN263" s="7">
        <f t="shared" si="69"/>
        <v>0.95647576744704921</v>
      </c>
      <c r="AO263" s="7">
        <f t="shared" si="70"/>
        <v>3.4340776233345789</v>
      </c>
      <c r="AP263" s="7">
        <f t="shared" si="71"/>
        <v>3.2846120302516799</v>
      </c>
      <c r="AQ263" s="7">
        <f t="shared" si="72"/>
        <v>0.37383095803130478</v>
      </c>
      <c r="AR263" s="7">
        <f t="shared" si="73"/>
        <v>0.55414420773662021</v>
      </c>
      <c r="AS263" s="7">
        <f t="shared" si="74"/>
        <v>4.758184977408888</v>
      </c>
    </row>
    <row r="264" spans="1:45" ht="14.4" customHeight="1">
      <c r="A264" s="2" t="s">
        <v>575</v>
      </c>
      <c r="B264" s="2" t="s">
        <v>576</v>
      </c>
      <c r="C264" s="2" t="s">
        <v>51</v>
      </c>
      <c r="D264" s="2" t="s">
        <v>48</v>
      </c>
      <c r="E264" s="3">
        <v>81.595346950850654</v>
      </c>
      <c r="F264" s="5">
        <v>4.5737802197122798E-2</v>
      </c>
      <c r="G264" s="3">
        <v>60.724690111451764</v>
      </c>
      <c r="H264" s="3">
        <v>20.87065683939889</v>
      </c>
      <c r="I264" s="5">
        <v>1.4567622547583314E-2</v>
      </c>
      <c r="J264" s="3">
        <v>18.023504389543355</v>
      </c>
      <c r="K264" s="3">
        <v>5.085638152733984</v>
      </c>
      <c r="L264" s="5">
        <v>1.1535919785393395E-2</v>
      </c>
      <c r="M264" s="3">
        <v>2.0124507989757392</v>
      </c>
      <c r="N264" s="3">
        <v>3.0731873537582448</v>
      </c>
      <c r="O264" s="3">
        <v>22.132713442698346</v>
      </c>
      <c r="P264" s="3">
        <v>3.2288933990293995</v>
      </c>
      <c r="Q264" s="3">
        <v>2.7602621561209362</v>
      </c>
      <c r="R264" s="3">
        <v>13.78446526016535</v>
      </c>
      <c r="S264" s="3">
        <v>3.556900716532903</v>
      </c>
      <c r="T264" s="3">
        <v>64.670045825556883</v>
      </c>
      <c r="U264" s="3">
        <v>69.528632026706319</v>
      </c>
      <c r="V264" s="3">
        <v>113.30229781013661</v>
      </c>
      <c r="W264" s="3">
        <v>11.620971709480802</v>
      </c>
      <c r="X264" s="3">
        <v>12.672886113414174</v>
      </c>
      <c r="Y264" s="3">
        <v>0.34776857679638579</v>
      </c>
      <c r="Z264" s="3">
        <v>0</v>
      </c>
      <c r="AA264" s="5">
        <v>0</v>
      </c>
      <c r="AB264" s="3">
        <v>0</v>
      </c>
      <c r="AC264" s="3">
        <v>0</v>
      </c>
      <c r="AD264" s="5">
        <v>0</v>
      </c>
      <c r="AE264" s="6">
        <f t="shared" si="60"/>
        <v>0.25578243881934137</v>
      </c>
      <c r="AF264" s="6">
        <f t="shared" si="61"/>
        <v>0.22088887495508658</v>
      </c>
      <c r="AG264" s="6">
        <f t="shared" si="62"/>
        <v>6.232755105260282E-2</v>
      </c>
      <c r="AH264" s="6">
        <f t="shared" si="63"/>
        <v>0.39571254158022773</v>
      </c>
      <c r="AI264" s="4">
        <f t="shared" si="64"/>
        <v>12.93786623680937</v>
      </c>
      <c r="AJ264" s="4">
        <f t="shared" si="65"/>
        <v>14.131107088572273</v>
      </c>
      <c r="AK264" s="4">
        <f t="shared" si="66"/>
        <v>1.1932408517629032</v>
      </c>
      <c r="AL264" s="7">
        <f t="shared" si="67"/>
        <v>3.9728708262474646</v>
      </c>
      <c r="AM264" s="7">
        <f t="shared" si="68"/>
        <v>3.6373987546721813</v>
      </c>
      <c r="AN264" s="7">
        <f t="shared" si="69"/>
        <v>1.0751288504457712</v>
      </c>
      <c r="AO264" s="7">
        <f t="shared" si="70"/>
        <v>3.09861095044575</v>
      </c>
      <c r="AP264" s="7">
        <f t="shared" si="71"/>
        <v>3.3314060291314176</v>
      </c>
      <c r="AQ264" s="7" t="str">
        <f t="shared" si="72"/>
        <v/>
      </c>
      <c r="AR264" s="7">
        <f t="shared" si="73"/>
        <v>0.86358108076020001</v>
      </c>
      <c r="AS264" s="7">
        <f t="shared" si="74"/>
        <v>1.388587732562554</v>
      </c>
    </row>
    <row r="265" spans="1:45" ht="14.4" customHeight="1">
      <c r="A265" s="2" t="s">
        <v>577</v>
      </c>
      <c r="B265" s="2" t="s">
        <v>578</v>
      </c>
      <c r="C265" s="2" t="s">
        <v>54</v>
      </c>
      <c r="D265" s="2" t="s">
        <v>48</v>
      </c>
      <c r="E265" s="3">
        <v>341.70123090073503</v>
      </c>
      <c r="F265" s="5">
        <v>6.8061492588642566E-2</v>
      </c>
      <c r="G265" s="3">
        <v>258.59713262665366</v>
      </c>
      <c r="H265" s="3">
        <v>83.104098274081366</v>
      </c>
      <c r="I265" s="5">
        <v>-3.8121846943089399E-3</v>
      </c>
      <c r="J265" s="3">
        <v>51.120639433765717</v>
      </c>
      <c r="K265" s="3">
        <v>86.322636014295909</v>
      </c>
      <c r="L265" s="5">
        <v>4.3480121281294748E-2</v>
      </c>
      <c r="M265" s="3">
        <v>62.704094851324435</v>
      </c>
      <c r="N265" s="3">
        <v>23.618541162971475</v>
      </c>
      <c r="O265" s="3">
        <v>87.244855173451541</v>
      </c>
      <c r="P265" s="3">
        <v>16.46964497926189</v>
      </c>
      <c r="Q265" s="3">
        <v>10.817658356120543</v>
      </c>
      <c r="R265" s="3">
        <v>37.89280333756524</v>
      </c>
      <c r="S265" s="3">
        <v>8.6076477480639912</v>
      </c>
      <c r="T265" s="3">
        <v>305.44014672005198</v>
      </c>
      <c r="U265" s="3">
        <v>302.51534395262672</v>
      </c>
      <c r="V265" s="3">
        <v>640.72588581006084</v>
      </c>
      <c r="W265" s="3">
        <v>26.716121664655777</v>
      </c>
      <c r="X265" s="3">
        <v>59.149023607921272</v>
      </c>
      <c r="Y265" s="3">
        <v>39.821225445492104</v>
      </c>
      <c r="Z265" s="3">
        <v>0</v>
      </c>
      <c r="AA265" s="5">
        <v>0</v>
      </c>
      <c r="AB265" s="3">
        <v>0</v>
      </c>
      <c r="AC265" s="3">
        <v>0</v>
      </c>
      <c r="AD265" s="5">
        <v>0</v>
      </c>
      <c r="AE265" s="6">
        <f t="shared" si="60"/>
        <v>0.24320690345485846</v>
      </c>
      <c r="AF265" s="6">
        <f t="shared" si="61"/>
        <v>0.14960624900006983</v>
      </c>
      <c r="AG265" s="6">
        <f t="shared" si="62"/>
        <v>0.25262606103802077</v>
      </c>
      <c r="AH265" s="6">
        <f t="shared" si="63"/>
        <v>0.72639226217489461</v>
      </c>
      <c r="AI265" s="4">
        <f t="shared" si="64"/>
        <v>-35.201996580530192</v>
      </c>
      <c r="AJ265" s="4">
        <f t="shared" si="65"/>
        <v>-2.746543013255323</v>
      </c>
      <c r="AK265" s="4">
        <f t="shared" si="66"/>
        <v>32.455453567274873</v>
      </c>
      <c r="AL265" s="7">
        <f t="shared" si="67"/>
        <v>-0.31908171589306361</v>
      </c>
      <c r="AM265" s="7">
        <f t="shared" si="68"/>
        <v>-4.0896186287883038</v>
      </c>
      <c r="AN265" s="7">
        <f t="shared" si="69"/>
        <v>0.9904243014586227</v>
      </c>
      <c r="AO265" s="7">
        <f t="shared" si="70"/>
        <v>3.6753921053651952</v>
      </c>
      <c r="AP265" s="7">
        <f t="shared" si="71"/>
        <v>3.6401976585428599</v>
      </c>
      <c r="AQ265" s="7" t="str">
        <f t="shared" si="72"/>
        <v/>
      </c>
      <c r="AR265" s="7">
        <f t="shared" si="73"/>
        <v>0.61513981254170347</v>
      </c>
      <c r="AS265" s="7">
        <f t="shared" si="74"/>
        <v>1.8751055830881487</v>
      </c>
    </row>
    <row r="266" spans="1:45" ht="14.4" customHeight="1">
      <c r="A266" s="2" t="s">
        <v>579</v>
      </c>
      <c r="B266" s="2" t="s">
        <v>580</v>
      </c>
      <c r="C266" s="2" t="s">
        <v>47</v>
      </c>
      <c r="D266" s="2" t="s">
        <v>48</v>
      </c>
      <c r="E266" s="3">
        <v>176.32760331518733</v>
      </c>
      <c r="F266" s="5">
        <v>2.7208663275812398E-2</v>
      </c>
      <c r="G266" s="3">
        <v>147.87608226991202</v>
      </c>
      <c r="H266" s="3">
        <v>28.451521045275317</v>
      </c>
      <c r="I266" s="5">
        <v>-5.1760249170245132E-3</v>
      </c>
      <c r="J266" s="3">
        <v>21.469044430203059</v>
      </c>
      <c r="K266" s="3">
        <v>13.760359704942033</v>
      </c>
      <c r="L266" s="5">
        <v>2.2852846848538805E-2</v>
      </c>
      <c r="M266" s="3">
        <v>9.6237153631468786</v>
      </c>
      <c r="N266" s="3">
        <v>4.1366443417951544</v>
      </c>
      <c r="O266" s="3">
        <v>28.637010340554799</v>
      </c>
      <c r="P266" s="3">
        <v>7.3761899696804631</v>
      </c>
      <c r="Q266" s="3">
        <v>3.2454111355851327</v>
      </c>
      <c r="R266" s="3">
        <v>14.118465161114774</v>
      </c>
      <c r="S266" s="3">
        <v>2.1917907656139195</v>
      </c>
      <c r="T266" s="3">
        <v>76.122569089743848</v>
      </c>
      <c r="U266" s="3">
        <v>79.414798327230798</v>
      </c>
      <c r="V266" s="3">
        <v>261.91198937711556</v>
      </c>
      <c r="W266" s="3">
        <v>29.542456757958199</v>
      </c>
      <c r="X266" s="3">
        <v>15.43419589946549</v>
      </c>
      <c r="Y266" s="3">
        <v>28.902891281069941</v>
      </c>
      <c r="Z266" s="3">
        <v>0</v>
      </c>
      <c r="AA266" s="5">
        <v>0</v>
      </c>
      <c r="AB266" s="3">
        <v>0</v>
      </c>
      <c r="AC266" s="3">
        <v>0</v>
      </c>
      <c r="AD266" s="5">
        <v>0</v>
      </c>
      <c r="AE266" s="6">
        <f t="shared" si="60"/>
        <v>0.1613560242999387</v>
      </c>
      <c r="AF266" s="6">
        <f t="shared" si="61"/>
        <v>0.12175657144177778</v>
      </c>
      <c r="AG266" s="6">
        <f t="shared" si="62"/>
        <v>7.803860227343562E-2</v>
      </c>
      <c r="AH266" s="6">
        <f t="shared" si="63"/>
        <v>0.69937963610722487</v>
      </c>
      <c r="AI266" s="4">
        <f t="shared" si="64"/>
        <v>7.7086847252610262</v>
      </c>
      <c r="AJ266" s="4">
        <f t="shared" si="65"/>
        <v>8.3916938721423229</v>
      </c>
      <c r="AK266" s="4">
        <f t="shared" si="66"/>
        <v>0.68300914688129666</v>
      </c>
      <c r="AL266" s="7">
        <f t="shared" si="67"/>
        <v>3.8286929591072592</v>
      </c>
      <c r="AM266" s="7">
        <f t="shared" si="68"/>
        <v>3.5170714496106692</v>
      </c>
      <c r="AN266" s="7">
        <f t="shared" si="69"/>
        <v>1.0432490557906107</v>
      </c>
      <c r="AO266" s="7">
        <f t="shared" si="70"/>
        <v>2.6755184360304991</v>
      </c>
      <c r="AP266" s="7">
        <f t="shared" si="71"/>
        <v>2.7912320821391896</v>
      </c>
      <c r="AQ266" s="7" t="str">
        <f t="shared" si="72"/>
        <v/>
      </c>
      <c r="AR266" s="7">
        <f t="shared" si="73"/>
        <v>0.75458336290840333</v>
      </c>
      <c r="AS266" s="7">
        <f t="shared" si="74"/>
        <v>1.4853714588801239</v>
      </c>
    </row>
    <row r="267" spans="1:45" ht="14.4" customHeight="1">
      <c r="A267" s="2" t="s">
        <v>581</v>
      </c>
      <c r="B267" s="2" t="s">
        <v>582</v>
      </c>
      <c r="C267" s="2" t="s">
        <v>51</v>
      </c>
      <c r="D267" s="2" t="s">
        <v>48</v>
      </c>
      <c r="E267" s="3">
        <v>90.109224789214295</v>
      </c>
      <c r="F267" s="5">
        <v>-1.8869761697799709E-2</v>
      </c>
      <c r="G267" s="3">
        <v>76.550851229710901</v>
      </c>
      <c r="H267" s="3">
        <v>13.558373559503398</v>
      </c>
      <c r="I267" s="5">
        <v>-1.7187295650086004E-2</v>
      </c>
      <c r="J267" s="3">
        <v>7.7151098662005779</v>
      </c>
      <c r="K267" s="3">
        <v>5.5172779583451996</v>
      </c>
      <c r="L267" s="5">
        <v>5.4745594483833822E-2</v>
      </c>
      <c r="M267" s="3">
        <v>2.2988877178552309</v>
      </c>
      <c r="N267" s="3">
        <v>3.2183902404899687</v>
      </c>
      <c r="O267" s="3">
        <v>14.010034408507304</v>
      </c>
      <c r="P267" s="3">
        <v>3.4733721737098189</v>
      </c>
      <c r="Q267" s="3">
        <v>1.265495460759817</v>
      </c>
      <c r="R267" s="3">
        <v>7.1785394638874376</v>
      </c>
      <c r="S267" s="3">
        <v>1.7939142106390227</v>
      </c>
      <c r="T267" s="3">
        <v>30.527610770443289</v>
      </c>
      <c r="U267" s="3">
        <v>32.197711096742722</v>
      </c>
      <c r="V267" s="3">
        <v>98.294694429453315</v>
      </c>
      <c r="W267" s="3">
        <v>8.42213420280655</v>
      </c>
      <c r="X267" s="3">
        <v>12.576858379208993</v>
      </c>
      <c r="Y267" s="3">
        <v>0.23129174284102777</v>
      </c>
      <c r="Z267" s="3">
        <v>0</v>
      </c>
      <c r="AA267" s="5">
        <v>0</v>
      </c>
      <c r="AB267" s="3">
        <v>0</v>
      </c>
      <c r="AC267" s="3">
        <v>0</v>
      </c>
      <c r="AD267" s="5">
        <v>0</v>
      </c>
      <c r="AE267" s="6">
        <f t="shared" si="60"/>
        <v>0.15046598826279414</v>
      </c>
      <c r="AF267" s="6">
        <f t="shared" si="61"/>
        <v>8.5619534340107259E-2</v>
      </c>
      <c r="AG267" s="6">
        <f t="shared" si="62"/>
        <v>6.1228780640953814E-2</v>
      </c>
      <c r="AH267" s="6">
        <f t="shared" si="63"/>
        <v>0.41667063635574703</v>
      </c>
      <c r="AI267" s="4">
        <f t="shared" si="64"/>
        <v>2.1978319078553783</v>
      </c>
      <c r="AJ267" s="4">
        <f t="shared" si="65"/>
        <v>6.972279056182435</v>
      </c>
      <c r="AK267" s="4">
        <f t="shared" si="66"/>
        <v>4.7744471483270567</v>
      </c>
      <c r="AL267" s="7">
        <f t="shared" si="67"/>
        <v>3.8866290343387107</v>
      </c>
      <c r="AM267" s="7">
        <f t="shared" si="68"/>
        <v>1.2251599852550772</v>
      </c>
      <c r="AN267" s="7">
        <f t="shared" si="69"/>
        <v>1.0547078622974457</v>
      </c>
      <c r="AO267" s="7">
        <f t="shared" si="70"/>
        <v>2.2515687915270437</v>
      </c>
      <c r="AP267" s="7">
        <f t="shared" si="71"/>
        <v>2.3747473069271319</v>
      </c>
      <c r="AQ267" s="7" t="str">
        <f t="shared" si="72"/>
        <v/>
      </c>
      <c r="AR267" s="7">
        <f t="shared" si="73"/>
        <v>0.56902915621415873</v>
      </c>
      <c r="AS267" s="7">
        <f t="shared" si="74"/>
        <v>1.0908394191536623</v>
      </c>
    </row>
    <row r="268" spans="1:45" ht="14.4" customHeight="1">
      <c r="A268" s="2" t="s">
        <v>583</v>
      </c>
      <c r="B268" s="2" t="s">
        <v>584</v>
      </c>
      <c r="C268" s="2" t="s">
        <v>62</v>
      </c>
      <c r="D268" s="2" t="s">
        <v>48</v>
      </c>
      <c r="E268" s="3">
        <v>826.73444511109517</v>
      </c>
      <c r="F268" s="5">
        <v>-4.3242761863583487E-2</v>
      </c>
      <c r="G268" s="3">
        <v>670.15957912616432</v>
      </c>
      <c r="H268" s="3">
        <v>156.57486598493088</v>
      </c>
      <c r="I268" s="5">
        <v>5.7228607293882683E-4</v>
      </c>
      <c r="J268" s="3">
        <v>70.740802591121167</v>
      </c>
      <c r="K268" s="3">
        <v>94.24405640216068</v>
      </c>
      <c r="L268" s="5">
        <v>-4.6803555234922745E-4</v>
      </c>
      <c r="M268" s="3">
        <v>44.867489372438015</v>
      </c>
      <c r="N268" s="3">
        <v>49.376567029722665</v>
      </c>
      <c r="O268" s="3">
        <v>158.72793786683619</v>
      </c>
      <c r="P268" s="3">
        <v>18.398690054823103</v>
      </c>
      <c r="Q268" s="3">
        <v>24.464415616025828</v>
      </c>
      <c r="R268" s="3">
        <v>96.006595603508771</v>
      </c>
      <c r="S268" s="3">
        <v>18.10872868765416</v>
      </c>
      <c r="T268" s="3">
        <v>195.67046235849196</v>
      </c>
      <c r="U268" s="3">
        <v>190.32078229870436</v>
      </c>
      <c r="V268" s="3">
        <v>1154.287029534458</v>
      </c>
      <c r="W268" s="3">
        <v>147.3594285754923</v>
      </c>
      <c r="X268" s="3">
        <v>181.82722604691031</v>
      </c>
      <c r="Y268" s="3">
        <v>165.27789929149733</v>
      </c>
      <c r="Z268" s="3">
        <v>0</v>
      </c>
      <c r="AA268" s="5">
        <v>0</v>
      </c>
      <c r="AB268" s="3">
        <v>0</v>
      </c>
      <c r="AC268" s="3">
        <v>0</v>
      </c>
      <c r="AD268" s="5">
        <v>0</v>
      </c>
      <c r="AE268" s="6">
        <f t="shared" si="60"/>
        <v>0.18938955176095343</v>
      </c>
      <c r="AF268" s="6">
        <f t="shared" si="61"/>
        <v>8.5566535916639028E-2</v>
      </c>
      <c r="AG268" s="6">
        <f t="shared" si="62"/>
        <v>0.11399556043597085</v>
      </c>
      <c r="AH268" s="6">
        <f t="shared" si="63"/>
        <v>0.4760776550298122</v>
      </c>
      <c r="AI268" s="4">
        <f t="shared" si="64"/>
        <v>-23.503253811039514</v>
      </c>
      <c r="AJ268" s="4">
        <f t="shared" si="65"/>
        <v>70.997342823549232</v>
      </c>
      <c r="AK268" s="4">
        <f t="shared" si="66"/>
        <v>94.500596634588746</v>
      </c>
      <c r="AL268" s="7">
        <f t="shared" si="67"/>
        <v>3.9206144201581918</v>
      </c>
      <c r="AM268" s="7">
        <f t="shared" si="68"/>
        <v>-1.2978964021402084</v>
      </c>
      <c r="AN268" s="7">
        <f t="shared" si="69"/>
        <v>0.97265974641595965</v>
      </c>
      <c r="AO268" s="7">
        <f t="shared" si="70"/>
        <v>1.2496926701972955</v>
      </c>
      <c r="AP268" s="7">
        <f t="shared" si="71"/>
        <v>1.2155257556919847</v>
      </c>
      <c r="AQ268" s="7" t="str">
        <f t="shared" si="72"/>
        <v/>
      </c>
      <c r="AR268" s="7">
        <f t="shared" si="73"/>
        <v>0.45180177639704588</v>
      </c>
      <c r="AS268" s="7">
        <f t="shared" si="74"/>
        <v>1.3962004805295694</v>
      </c>
    </row>
    <row r="269" spans="1:45" ht="14.4" customHeight="1">
      <c r="A269" s="2" t="s">
        <v>585</v>
      </c>
      <c r="B269" s="2" t="s">
        <v>586</v>
      </c>
      <c r="C269" s="2" t="s">
        <v>47</v>
      </c>
      <c r="D269" s="2" t="s">
        <v>48</v>
      </c>
      <c r="E269" s="3">
        <v>249.32167984330695</v>
      </c>
      <c r="F269" s="5">
        <v>5.6373207695959944E-2</v>
      </c>
      <c r="G269" s="3">
        <v>210.53054913273428</v>
      </c>
      <c r="H269" s="3">
        <v>38.791130710572688</v>
      </c>
      <c r="I269" s="5">
        <v>-5.5692245183167344E-3</v>
      </c>
      <c r="J269" s="3">
        <v>19.308202365488043</v>
      </c>
      <c r="K269" s="3">
        <v>18.74990827441929</v>
      </c>
      <c r="L269" s="5">
        <v>3.8563896775106687E-2</v>
      </c>
      <c r="M269" s="3">
        <v>11.602531768475034</v>
      </c>
      <c r="N269" s="3">
        <v>7.1473765059442567</v>
      </c>
      <c r="O269" s="3">
        <v>43.110013533363954</v>
      </c>
      <c r="P269" s="3">
        <v>5.1257586122097489</v>
      </c>
      <c r="Q269" s="3">
        <v>7.7745458193174946</v>
      </c>
      <c r="R269" s="3">
        <v>22.096604218258967</v>
      </c>
      <c r="S269" s="3">
        <v>4.5024458072961382</v>
      </c>
      <c r="T269" s="3">
        <v>51.975626693257553</v>
      </c>
      <c r="U269" s="3">
        <v>49.45345300664269</v>
      </c>
      <c r="V269" s="3">
        <v>243.27118009695567</v>
      </c>
      <c r="W269" s="3">
        <v>29.776494009038924</v>
      </c>
      <c r="X269" s="3">
        <v>19.780221657869166</v>
      </c>
      <c r="Y269" s="3">
        <v>33.4941030803312</v>
      </c>
      <c r="Z269" s="3">
        <v>0</v>
      </c>
      <c r="AA269" s="5">
        <v>0</v>
      </c>
      <c r="AB269" s="3">
        <v>0</v>
      </c>
      <c r="AC269" s="3">
        <v>0</v>
      </c>
      <c r="AD269" s="5">
        <v>0</v>
      </c>
      <c r="AE269" s="6">
        <f t="shared" si="60"/>
        <v>0.15558667314832805</v>
      </c>
      <c r="AF269" s="6">
        <f t="shared" si="61"/>
        <v>7.7442933874113204E-2</v>
      </c>
      <c r="AG269" s="6">
        <f t="shared" si="62"/>
        <v>7.5203681790541377E-2</v>
      </c>
      <c r="AH269" s="6">
        <f t="shared" si="63"/>
        <v>0.61880472153053134</v>
      </c>
      <c r="AI269" s="4">
        <f t="shared" si="64"/>
        <v>0.55829409106875261</v>
      </c>
      <c r="AJ269" s="4">
        <f t="shared" si="65"/>
        <v>18.607177333361676</v>
      </c>
      <c r="AK269" s="4">
        <f t="shared" si="66"/>
        <v>18.048883242292924</v>
      </c>
      <c r="AL269" s="7">
        <f t="shared" si="67"/>
        <v>4.1326821309451534</v>
      </c>
      <c r="AM269" s="7">
        <f t="shared" si="68"/>
        <v>0.12399795910126145</v>
      </c>
      <c r="AN269" s="7">
        <f t="shared" si="69"/>
        <v>0.95147391485051491</v>
      </c>
      <c r="AO269" s="7">
        <f t="shared" si="70"/>
        <v>1.3398842916195628</v>
      </c>
      <c r="AP269" s="7">
        <f t="shared" si="71"/>
        <v>1.2748649523939743</v>
      </c>
      <c r="AQ269" s="7" t="str">
        <f t="shared" si="72"/>
        <v/>
      </c>
      <c r="AR269" s="7">
        <f t="shared" si="73"/>
        <v>0.4977478617354536</v>
      </c>
      <c r="AS269" s="7">
        <f t="shared" si="74"/>
        <v>0.97573215554237447</v>
      </c>
    </row>
    <row r="270" spans="1:45" ht="14.4" customHeight="1">
      <c r="A270" s="2" t="s">
        <v>587</v>
      </c>
      <c r="B270" s="2" t="s">
        <v>588</v>
      </c>
      <c r="C270" s="2" t="s">
        <v>54</v>
      </c>
      <c r="D270" s="2" t="s">
        <v>48</v>
      </c>
      <c r="E270" s="3">
        <v>175.09610050167606</v>
      </c>
      <c r="F270" s="5">
        <v>-6.0504056679705098E-2</v>
      </c>
      <c r="G270" s="3">
        <v>135.95201860474219</v>
      </c>
      <c r="H270" s="3">
        <v>39.144081896933855</v>
      </c>
      <c r="I270" s="5">
        <v>-2.4180080613986382E-2</v>
      </c>
      <c r="J270" s="3">
        <v>22.487129076435668</v>
      </c>
      <c r="K270" s="3">
        <v>41.245946160617414</v>
      </c>
      <c r="L270" s="5">
        <v>-8.9270533756514781E-2</v>
      </c>
      <c r="M270" s="3">
        <v>17.135348317403661</v>
      </c>
      <c r="N270" s="3">
        <v>24.110597843213753</v>
      </c>
      <c r="O270" s="3">
        <v>41.585771181781553</v>
      </c>
      <c r="P270" s="3">
        <v>12.526817496868238</v>
      </c>
      <c r="Q270" s="3">
        <v>4.6715700756798606</v>
      </c>
      <c r="R270" s="3">
        <v>10.078069790618308</v>
      </c>
      <c r="S270" s="3">
        <v>1.7192047101015988</v>
      </c>
      <c r="T270" s="3">
        <v>119.92200396976014</v>
      </c>
      <c r="U270" s="3">
        <v>126.25907846412335</v>
      </c>
      <c r="V270" s="3">
        <v>484.10570101786573</v>
      </c>
      <c r="W270" s="3">
        <v>44.164113467696666</v>
      </c>
      <c r="X270" s="3">
        <v>28.540173823817508</v>
      </c>
      <c r="Y270" s="3">
        <v>20.805980761217391</v>
      </c>
      <c r="Z270" s="3">
        <v>0</v>
      </c>
      <c r="AA270" s="5">
        <v>0</v>
      </c>
      <c r="AB270" s="3">
        <v>0</v>
      </c>
      <c r="AC270" s="3">
        <v>0</v>
      </c>
      <c r="AD270" s="5">
        <v>0</v>
      </c>
      <c r="AE270" s="6">
        <f t="shared" si="60"/>
        <v>0.22355770222626492</v>
      </c>
      <c r="AF270" s="6">
        <f t="shared" si="61"/>
        <v>0.12842735510389289</v>
      </c>
      <c r="AG270" s="6">
        <f t="shared" si="62"/>
        <v>0.23556176318285627</v>
      </c>
      <c r="AH270" s="6">
        <f t="shared" si="63"/>
        <v>0.41544321108979404</v>
      </c>
      <c r="AI270" s="4">
        <f t="shared" si="64"/>
        <v>-18.758817084181747</v>
      </c>
      <c r="AJ270" s="4">
        <f t="shared" si="65"/>
        <v>7.2520352918297908</v>
      </c>
      <c r="AK270" s="4">
        <f t="shared" si="66"/>
        <v>26.010852376011538</v>
      </c>
      <c r="AL270" s="7">
        <f t="shared" si="67"/>
        <v>4.2182500136363759</v>
      </c>
      <c r="AM270" s="7">
        <f t="shared" si="68"/>
        <v>-10.911334161638708</v>
      </c>
      <c r="AN270" s="7">
        <f t="shared" si="69"/>
        <v>1.0528433005169024</v>
      </c>
      <c r="AO270" s="7">
        <f t="shared" si="70"/>
        <v>3.0636049731735717</v>
      </c>
      <c r="AP270" s="7">
        <f t="shared" si="71"/>
        <v>3.22549597143606</v>
      </c>
      <c r="AQ270" s="7" t="str">
        <f t="shared" si="72"/>
        <v/>
      </c>
      <c r="AR270" s="7">
        <f t="shared" si="73"/>
        <v>0.57447072422452394</v>
      </c>
      <c r="AS270" s="7">
        <f t="shared" si="74"/>
        <v>2.7648000134259516</v>
      </c>
    </row>
    <row r="271" spans="1:45" ht="14.4" customHeight="1">
      <c r="A271" s="2" t="s">
        <v>589</v>
      </c>
      <c r="B271" s="2" t="s">
        <v>590</v>
      </c>
      <c r="C271" s="2" t="s">
        <v>51</v>
      </c>
      <c r="D271" s="2" t="s">
        <v>48</v>
      </c>
      <c r="E271" s="3">
        <v>173.32965524842612</v>
      </c>
      <c r="F271" s="5">
        <v>0.14188032364899023</v>
      </c>
      <c r="G271" s="3">
        <v>119.36985927640364</v>
      </c>
      <c r="H271" s="3">
        <v>53.959795972022484</v>
      </c>
      <c r="I271" s="5">
        <v>4.5039385917191588E-3</v>
      </c>
      <c r="J271" s="3">
        <v>30.614358386275427</v>
      </c>
      <c r="K271" s="3">
        <v>5.4700452715079315</v>
      </c>
      <c r="L271" s="5">
        <v>6.127504664489497E-3</v>
      </c>
      <c r="M271" s="3">
        <v>2.7648778244052159</v>
      </c>
      <c r="N271" s="3">
        <v>2.7051674471027156</v>
      </c>
      <c r="O271" s="3">
        <v>55.543127201482655</v>
      </c>
      <c r="P271" s="3">
        <v>12.207351672810521</v>
      </c>
      <c r="Q271" s="3">
        <v>9.4164083378538628</v>
      </c>
      <c r="R271" s="3">
        <v>30.484266573408991</v>
      </c>
      <c r="S271" s="3">
        <v>4.6931127035516065</v>
      </c>
      <c r="T271" s="3">
        <v>137.7199996428962</v>
      </c>
      <c r="U271" s="3">
        <v>135.52374621527849</v>
      </c>
      <c r="V271" s="3">
        <v>286.35173227549484</v>
      </c>
      <c r="W271" s="3">
        <v>15.239438550317914</v>
      </c>
      <c r="X271" s="3">
        <v>30.02332698943539</v>
      </c>
      <c r="Y271" s="3">
        <v>1.9080882352119699</v>
      </c>
      <c r="Z271" s="3">
        <v>0</v>
      </c>
      <c r="AA271" s="5">
        <v>0</v>
      </c>
      <c r="AB271" s="3">
        <v>0</v>
      </c>
      <c r="AC271" s="3">
        <v>0</v>
      </c>
      <c r="AD271" s="5">
        <v>0</v>
      </c>
      <c r="AE271" s="6">
        <f t="shared" si="60"/>
        <v>0.3113131212006634</v>
      </c>
      <c r="AF271" s="6">
        <f t="shared" si="61"/>
        <v>0.17662504631649531</v>
      </c>
      <c r="AG271" s="6">
        <f t="shared" si="62"/>
        <v>3.1558623154635285E-2</v>
      </c>
      <c r="AH271" s="6">
        <f t="shared" si="63"/>
        <v>0.50545794178464265</v>
      </c>
      <c r="AI271" s="4">
        <f t="shared" si="64"/>
        <v>25.144313114767495</v>
      </c>
      <c r="AJ271" s="4">
        <f t="shared" si="65"/>
        <v>31.154489366413049</v>
      </c>
      <c r="AK271" s="4">
        <f t="shared" si="66"/>
        <v>6.0101762516455537</v>
      </c>
      <c r="AL271" s="7">
        <f t="shared" si="67"/>
        <v>6.6383424678542813</v>
      </c>
      <c r="AM271" s="7">
        <f t="shared" si="68"/>
        <v>5.3577049397810192</v>
      </c>
      <c r="AN271" s="7">
        <f t="shared" si="69"/>
        <v>0.98405276333638891</v>
      </c>
      <c r="AO271" s="7">
        <f t="shared" si="70"/>
        <v>2.5522705777891077</v>
      </c>
      <c r="AP271" s="7">
        <f t="shared" si="71"/>
        <v>2.5115689148555336</v>
      </c>
      <c r="AQ271" s="7" t="str">
        <f t="shared" si="72"/>
        <v/>
      </c>
      <c r="AR271" s="7">
        <f t="shared" si="73"/>
        <v>0.56735496928395746</v>
      </c>
      <c r="AS271" s="7">
        <f t="shared" si="74"/>
        <v>1.6520642810088033</v>
      </c>
    </row>
    <row r="272" spans="1:45" ht="14.4" customHeight="1">
      <c r="A272" s="2" t="s">
        <v>591</v>
      </c>
      <c r="B272" s="2" t="s">
        <v>592</v>
      </c>
      <c r="C272" s="2" t="s">
        <v>54</v>
      </c>
      <c r="D272" s="2" t="s">
        <v>48</v>
      </c>
      <c r="E272" s="3">
        <v>138.22052469070255</v>
      </c>
      <c r="F272" s="5">
        <v>3.2366319007753164E-2</v>
      </c>
      <c r="G272" s="3">
        <v>99.345891102740495</v>
      </c>
      <c r="H272" s="3">
        <v>38.874633587962045</v>
      </c>
      <c r="I272" s="5">
        <v>1.0231291789052299E-2</v>
      </c>
      <c r="J272" s="3">
        <v>25.039699765702021</v>
      </c>
      <c r="K272" s="3">
        <v>34.452175002736347</v>
      </c>
      <c r="L272" s="5">
        <v>4.2077030732635912E-2</v>
      </c>
      <c r="M272" s="3">
        <v>20.580118211625095</v>
      </c>
      <c r="N272" s="3">
        <v>13.872056791111252</v>
      </c>
      <c r="O272" s="3">
        <v>39.778953280637609</v>
      </c>
      <c r="P272" s="3">
        <v>12.776319974297287</v>
      </c>
      <c r="Q272" s="3">
        <v>5.2035573413046761</v>
      </c>
      <c r="R272" s="3">
        <v>12.203005303099623</v>
      </c>
      <c r="S272" s="3">
        <v>2.2822677382735601</v>
      </c>
      <c r="T272" s="3">
        <v>150.4059320835521</v>
      </c>
      <c r="U272" s="3">
        <v>150.89478679808775</v>
      </c>
      <c r="V272" s="3">
        <v>266.73202705508203</v>
      </c>
      <c r="W272" s="3">
        <v>7.219816031812158</v>
      </c>
      <c r="X272" s="3">
        <v>22.340878970180171</v>
      </c>
      <c r="Y272" s="3">
        <v>12.775722738996347</v>
      </c>
      <c r="Z272" s="3">
        <v>0</v>
      </c>
      <c r="AA272" s="5">
        <v>0</v>
      </c>
      <c r="AB272" s="3">
        <v>0</v>
      </c>
      <c r="AC272" s="3">
        <v>0</v>
      </c>
      <c r="AD272" s="5">
        <v>0</v>
      </c>
      <c r="AE272" s="6">
        <f t="shared" si="60"/>
        <v>0.28125080319983015</v>
      </c>
      <c r="AF272" s="6">
        <f t="shared" si="61"/>
        <v>0.18115760898559463</v>
      </c>
      <c r="AG272" s="6">
        <f t="shared" si="62"/>
        <v>0.24925513110176889</v>
      </c>
      <c r="AH272" s="6">
        <f t="shared" si="63"/>
        <v>0.59735323560821718</v>
      </c>
      <c r="AI272" s="4">
        <f t="shared" si="64"/>
        <v>-9.4124752370343252</v>
      </c>
      <c r="AJ272" s="4">
        <f t="shared" si="65"/>
        <v>1.2189577534105505</v>
      </c>
      <c r="AK272" s="4">
        <f t="shared" si="66"/>
        <v>10.631432990444875</v>
      </c>
      <c r="AL272" s="7">
        <f t="shared" si="67"/>
        <v>0.53409936659431589</v>
      </c>
      <c r="AM272" s="7">
        <f t="shared" si="68"/>
        <v>-4.1241766157350446</v>
      </c>
      <c r="AN272" s="7">
        <f t="shared" si="69"/>
        <v>1.0032502355975168</v>
      </c>
      <c r="AO272" s="7">
        <f t="shared" si="70"/>
        <v>3.8689993500061424</v>
      </c>
      <c r="AP272" s="7">
        <f t="shared" si="71"/>
        <v>3.8815745094203016</v>
      </c>
      <c r="AQ272" s="7" t="str">
        <f t="shared" si="72"/>
        <v/>
      </c>
      <c r="AR272" s="7">
        <f t="shared" si="73"/>
        <v>0.64411410358491039</v>
      </c>
      <c r="AS272" s="7">
        <f t="shared" si="74"/>
        <v>1.9297570143938534</v>
      </c>
    </row>
    <row r="273" spans="1:45" ht="14.4" customHeight="1">
      <c r="A273" s="2" t="s">
        <v>593</v>
      </c>
      <c r="B273" s="2" t="s">
        <v>594</v>
      </c>
      <c r="C273" s="2" t="s">
        <v>62</v>
      </c>
      <c r="D273" s="2" t="s">
        <v>48</v>
      </c>
      <c r="E273" s="3">
        <v>167.59746449568857</v>
      </c>
      <c r="F273" s="5">
        <v>2.49231319153926E-2</v>
      </c>
      <c r="G273" s="3">
        <v>128.96637061451665</v>
      </c>
      <c r="H273" s="3">
        <v>38.631093881171914</v>
      </c>
      <c r="I273" s="5">
        <v>1.123510788054774E-2</v>
      </c>
      <c r="J273" s="3">
        <v>23.037044657518567</v>
      </c>
      <c r="K273" s="3">
        <v>23.734155346853086</v>
      </c>
      <c r="L273" s="5">
        <v>-6.0341751269360866E-2</v>
      </c>
      <c r="M273" s="3">
        <v>11.629598899970983</v>
      </c>
      <c r="N273" s="3">
        <v>12.104556446882103</v>
      </c>
      <c r="O273" s="3">
        <v>39.451064355598106</v>
      </c>
      <c r="P273" s="3">
        <v>8.9382772292155952</v>
      </c>
      <c r="Q273" s="3">
        <v>5.5319671076929655</v>
      </c>
      <c r="R273" s="3">
        <v>18.348537822235897</v>
      </c>
      <c r="S273" s="3">
        <v>4.5937964861594027</v>
      </c>
      <c r="T273" s="3">
        <v>147.84119097269379</v>
      </c>
      <c r="U273" s="3">
        <v>156.63356647863509</v>
      </c>
      <c r="V273" s="3">
        <v>319.70600320726032</v>
      </c>
      <c r="W273" s="3">
        <v>41.456900361899791</v>
      </c>
      <c r="X273" s="3">
        <v>33.454648881692222</v>
      </c>
      <c r="Y273" s="3">
        <v>28.803984762999335</v>
      </c>
      <c r="Z273" s="3">
        <v>0</v>
      </c>
      <c r="AA273" s="5">
        <v>0</v>
      </c>
      <c r="AB273" s="3">
        <v>0</v>
      </c>
      <c r="AC273" s="3">
        <v>0</v>
      </c>
      <c r="AD273" s="5">
        <v>0</v>
      </c>
      <c r="AE273" s="6">
        <f t="shared" si="60"/>
        <v>0.23049927394436026</v>
      </c>
      <c r="AF273" s="6">
        <f t="shared" si="61"/>
        <v>0.13745461321171237</v>
      </c>
      <c r="AG273" s="6">
        <f t="shared" si="62"/>
        <v>0.14161404779165765</v>
      </c>
      <c r="AH273" s="6">
        <f t="shared" si="63"/>
        <v>0.48999421845921948</v>
      </c>
      <c r="AI273" s="4">
        <f t="shared" si="64"/>
        <v>-0.6971106893345187</v>
      </c>
      <c r="AJ273" s="4">
        <f t="shared" si="65"/>
        <v>13.351221118718565</v>
      </c>
      <c r="AK273" s="4">
        <f t="shared" si="66"/>
        <v>14.048331808053083</v>
      </c>
      <c r="AL273" s="7">
        <f t="shared" si="67"/>
        <v>2.9063588600288033</v>
      </c>
      <c r="AM273" s="7">
        <f t="shared" si="68"/>
        <v>-0.15175045116492111</v>
      </c>
      <c r="AN273" s="7">
        <f t="shared" si="69"/>
        <v>1.0594717578240103</v>
      </c>
      <c r="AO273" s="7">
        <f t="shared" si="70"/>
        <v>3.8269998625316917</v>
      </c>
      <c r="AP273" s="7">
        <f t="shared" si="71"/>
        <v>4.0545982715486968</v>
      </c>
      <c r="AQ273" s="7" t="str">
        <f t="shared" si="72"/>
        <v/>
      </c>
      <c r="AR273" s="7">
        <f t="shared" si="73"/>
        <v>0.59633425676166008</v>
      </c>
      <c r="AS273" s="7">
        <f t="shared" si="74"/>
        <v>1.9075825769159218</v>
      </c>
    </row>
    <row r="274" spans="1:45" ht="14.4" customHeight="1">
      <c r="A274" s="2" t="s">
        <v>595</v>
      </c>
      <c r="B274" s="2" t="s">
        <v>596</v>
      </c>
      <c r="C274" s="2" t="s">
        <v>57</v>
      </c>
      <c r="D274" s="2" t="s">
        <v>48</v>
      </c>
      <c r="E274" s="3">
        <v>263.50378000343761</v>
      </c>
      <c r="F274" s="5">
        <v>4.9456440321695699E-3</v>
      </c>
      <c r="G274" s="3">
        <v>173.33860867489318</v>
      </c>
      <c r="H274" s="3">
        <v>90.165171328544417</v>
      </c>
      <c r="I274" s="5">
        <v>2.1699517432768711E-2</v>
      </c>
      <c r="J274" s="3">
        <v>56.605956221996756</v>
      </c>
      <c r="K274" s="3">
        <v>5.2018114538470215</v>
      </c>
      <c r="L274" s="5">
        <v>0.1715633652032012</v>
      </c>
      <c r="M274" s="3">
        <v>3.2476542036121403</v>
      </c>
      <c r="N274" s="3">
        <v>1.9541572502348812</v>
      </c>
      <c r="O274" s="3">
        <v>93.08305428874273</v>
      </c>
      <c r="P274" s="3">
        <v>21.996773880681737</v>
      </c>
      <c r="Q274" s="3">
        <v>14.557019805510315</v>
      </c>
      <c r="R274" s="3">
        <v>49.395431343528031</v>
      </c>
      <c r="S274" s="3">
        <v>8.3009150380746615</v>
      </c>
      <c r="T274" s="3">
        <v>210.26203534523719</v>
      </c>
      <c r="U274" s="3">
        <v>216.47439145297594</v>
      </c>
      <c r="V274" s="3">
        <v>994.46591836278878</v>
      </c>
      <c r="W274" s="3">
        <v>54.666817253396488</v>
      </c>
      <c r="X274" s="3">
        <v>8.6050526677581782</v>
      </c>
      <c r="Y274" s="3">
        <v>1.1996621781667054</v>
      </c>
      <c r="Z274" s="3">
        <v>22.96531282134216</v>
      </c>
      <c r="AA274" s="5">
        <v>-1.6482464922461641E-2</v>
      </c>
      <c r="AB274" s="3">
        <v>2.4846738988876309</v>
      </c>
      <c r="AC274" s="3">
        <v>7.0578994601096499</v>
      </c>
      <c r="AD274" s="5">
        <v>1.0520734572173451E-2</v>
      </c>
      <c r="AE274" s="6">
        <f t="shared" si="60"/>
        <v>0.34217790472443371</v>
      </c>
      <c r="AF274" s="6">
        <f t="shared" si="61"/>
        <v>0.21482028159618161</v>
      </c>
      <c r="AG274" s="6">
        <f t="shared" si="62"/>
        <v>1.9740936747773257E-2</v>
      </c>
      <c r="AH274" s="6">
        <f t="shared" si="63"/>
        <v>0.62433139540463811</v>
      </c>
      <c r="AI274" s="4">
        <f t="shared" si="64"/>
        <v>51.404144768149735</v>
      </c>
      <c r="AJ274" s="4">
        <f t="shared" si="65"/>
        <v>53.281606398938528</v>
      </c>
      <c r="AK274" s="4">
        <f t="shared" si="66"/>
        <v>1.8774616307887939</v>
      </c>
      <c r="AL274" s="7">
        <f t="shared" si="67"/>
        <v>6.4187630104086475</v>
      </c>
      <c r="AM274" s="7">
        <f t="shared" si="68"/>
        <v>6.1925877487444518</v>
      </c>
      <c r="AN274" s="7">
        <f t="shared" si="69"/>
        <v>1.0295457812797182</v>
      </c>
      <c r="AO274" s="7">
        <f t="shared" si="70"/>
        <v>2.331965128520447</v>
      </c>
      <c r="AP274" s="7">
        <f t="shared" si="71"/>
        <v>2.4008648601596416</v>
      </c>
      <c r="AQ274" s="7">
        <f t="shared" si="72"/>
        <v>0.30732868805299235</v>
      </c>
      <c r="AR274" s="7">
        <f t="shared" si="73"/>
        <v>0.62780290202893996</v>
      </c>
      <c r="AS274" s="7">
        <f t="shared" si="74"/>
        <v>3.7740100667619085</v>
      </c>
    </row>
    <row r="275" spans="1:45" ht="14.4" customHeight="1">
      <c r="A275" s="2" t="s">
        <v>597</v>
      </c>
      <c r="B275" s="2" t="s">
        <v>598</v>
      </c>
      <c r="C275" s="2" t="s">
        <v>54</v>
      </c>
      <c r="D275" s="2" t="s">
        <v>48</v>
      </c>
      <c r="E275" s="3">
        <v>505.06868734770705</v>
      </c>
      <c r="F275" s="5">
        <v>6.7709520652844607E-2</v>
      </c>
      <c r="G275" s="3">
        <v>329.35666727222042</v>
      </c>
      <c r="H275" s="3">
        <v>175.71202007548666</v>
      </c>
      <c r="I275" s="5">
        <v>-1.0033409262555748E-2</v>
      </c>
      <c r="J275" s="3">
        <v>141.06957825774236</v>
      </c>
      <c r="K275" s="3">
        <v>93.239655902153714</v>
      </c>
      <c r="L275" s="5">
        <v>-4.8961963976505582E-2</v>
      </c>
      <c r="M275" s="3">
        <v>70.515670475020301</v>
      </c>
      <c r="N275" s="3">
        <v>22.723985427133414</v>
      </c>
      <c r="O275" s="3">
        <v>178.20702286244</v>
      </c>
      <c r="P275" s="3">
        <v>16.923685117112058</v>
      </c>
      <c r="Q275" s="3">
        <v>27.603619573590986</v>
      </c>
      <c r="R275" s="3">
        <v>103.878849360091</v>
      </c>
      <c r="S275" s="3">
        <v>10.131623733590404</v>
      </c>
      <c r="T275" s="3">
        <v>212.94355535076778</v>
      </c>
      <c r="U275" s="3">
        <v>210.98130310096784</v>
      </c>
      <c r="V275" s="3">
        <v>1109.1069007657227</v>
      </c>
      <c r="W275" s="3">
        <v>37.705386559842729</v>
      </c>
      <c r="X275" s="3">
        <v>100.6756348826361</v>
      </c>
      <c r="Y275" s="3">
        <v>37.167192906578585</v>
      </c>
      <c r="Z275" s="3">
        <v>0</v>
      </c>
      <c r="AA275" s="5">
        <v>0</v>
      </c>
      <c r="AB275" s="3">
        <v>0</v>
      </c>
      <c r="AC275" s="3">
        <v>0</v>
      </c>
      <c r="AD275" s="5">
        <v>0</v>
      </c>
      <c r="AE275" s="6">
        <f t="shared" si="60"/>
        <v>0.34789727511759272</v>
      </c>
      <c r="AF275" s="6">
        <f t="shared" si="61"/>
        <v>0.27930770960787182</v>
      </c>
      <c r="AG275" s="6">
        <f t="shared" si="62"/>
        <v>0.18460787262775658</v>
      </c>
      <c r="AH275" s="6">
        <f t="shared" si="63"/>
        <v>0.75628411315695854</v>
      </c>
      <c r="AI275" s="4">
        <f t="shared" si="64"/>
        <v>47.82992235558865</v>
      </c>
      <c r="AJ275" s="4">
        <f t="shared" si="65"/>
        <v>63.164047696716651</v>
      </c>
      <c r="AK275" s="4">
        <f t="shared" si="66"/>
        <v>15.334125341128001</v>
      </c>
      <c r="AL275" s="7">
        <f t="shared" si="67"/>
        <v>6.2343459802304393</v>
      </c>
      <c r="AM275" s="7">
        <f t="shared" si="68"/>
        <v>4.7208545849381709</v>
      </c>
      <c r="AN275" s="7">
        <f t="shared" si="69"/>
        <v>0.99078510619132076</v>
      </c>
      <c r="AO275" s="7">
        <f t="shared" si="70"/>
        <v>1.2118895181973679</v>
      </c>
      <c r="AP275" s="7">
        <f t="shared" si="71"/>
        <v>1.2007220849793276</v>
      </c>
      <c r="AQ275" s="7" t="str">
        <f t="shared" si="72"/>
        <v/>
      </c>
      <c r="AR275" s="7">
        <f t="shared" si="73"/>
        <v>0.80284535000586899</v>
      </c>
      <c r="AS275" s="7">
        <f t="shared" si="74"/>
        <v>2.1959526071395006</v>
      </c>
    </row>
    <row r="276" spans="1:45" ht="14.4" customHeight="1">
      <c r="A276" s="2" t="s">
        <v>599</v>
      </c>
      <c r="B276" s="2" t="s">
        <v>600</v>
      </c>
      <c r="C276" s="2" t="s">
        <v>54</v>
      </c>
      <c r="D276" s="2" t="s">
        <v>48</v>
      </c>
      <c r="E276" s="3">
        <v>168.92436006583742</v>
      </c>
      <c r="F276" s="5">
        <v>2.9667026584769413E-3</v>
      </c>
      <c r="G276" s="3">
        <v>118.53121574977207</v>
      </c>
      <c r="H276" s="3">
        <v>50.393144316065346</v>
      </c>
      <c r="I276" s="5">
        <v>3.2623057857061877E-4</v>
      </c>
      <c r="J276" s="3">
        <v>36.600175259381615</v>
      </c>
      <c r="K276" s="3">
        <v>46.038293813135247</v>
      </c>
      <c r="L276" s="5">
        <v>3.4514810742723362E-2</v>
      </c>
      <c r="M276" s="3">
        <v>33.051885780101571</v>
      </c>
      <c r="N276" s="3">
        <v>12.986408033033676</v>
      </c>
      <c r="O276" s="3">
        <v>50.81674462848062</v>
      </c>
      <c r="P276" s="3">
        <v>8.3536312357127134</v>
      </c>
      <c r="Q276" s="3">
        <v>9.5627048406560462</v>
      </c>
      <c r="R276" s="3">
        <v>21.189372999058605</v>
      </c>
      <c r="S276" s="3">
        <v>3.8818910373391082</v>
      </c>
      <c r="T276" s="3">
        <v>94.273453188740902</v>
      </c>
      <c r="U276" s="3">
        <v>99.266089017639942</v>
      </c>
      <c r="V276" s="3">
        <v>308.20735772570174</v>
      </c>
      <c r="W276" s="3">
        <v>40.054992270718721</v>
      </c>
      <c r="X276" s="3">
        <v>26.897431905949251</v>
      </c>
      <c r="Y276" s="3">
        <v>14.446556807535661</v>
      </c>
      <c r="Z276" s="3">
        <v>0</v>
      </c>
      <c r="AA276" s="5">
        <v>0</v>
      </c>
      <c r="AB276" s="3">
        <v>0</v>
      </c>
      <c r="AC276" s="3">
        <v>0</v>
      </c>
      <c r="AD276" s="5">
        <v>0</v>
      </c>
      <c r="AE276" s="6">
        <f t="shared" si="60"/>
        <v>0.29831780506035288</v>
      </c>
      <c r="AF276" s="6">
        <f t="shared" si="61"/>
        <v>0.21666605837735234</v>
      </c>
      <c r="AG276" s="6">
        <f t="shared" si="62"/>
        <v>0.27253792049407233</v>
      </c>
      <c r="AH276" s="6">
        <f t="shared" si="63"/>
        <v>0.71792160487649292</v>
      </c>
      <c r="AI276" s="4">
        <f t="shared" si="64"/>
        <v>-9.4381185537536325</v>
      </c>
      <c r="AJ276" s="4">
        <f t="shared" si="65"/>
        <v>-0.15147722798970875</v>
      </c>
      <c r="AK276" s="4">
        <f t="shared" si="66"/>
        <v>9.2866413257639238</v>
      </c>
      <c r="AL276" s="7">
        <f t="shared" si="67"/>
        <v>-3.9021504347412271E-2</v>
      </c>
      <c r="AM276" s="7">
        <f t="shared" si="68"/>
        <v>-2.4313198034077512</v>
      </c>
      <c r="AN276" s="7">
        <f t="shared" si="69"/>
        <v>1.0529590850873309</v>
      </c>
      <c r="AO276" s="7">
        <f t="shared" si="70"/>
        <v>1.8707594945347854</v>
      </c>
      <c r="AP276" s="7">
        <f t="shared" si="71"/>
        <v>1.9698332057837853</v>
      </c>
      <c r="AQ276" s="7" t="str">
        <f t="shared" si="72"/>
        <v/>
      </c>
      <c r="AR276" s="7">
        <f t="shared" si="73"/>
        <v>0.72629274787510079</v>
      </c>
      <c r="AS276" s="7">
        <f t="shared" si="74"/>
        <v>1.8245287867633744</v>
      </c>
    </row>
    <row r="277" spans="1:45" ht="14.4" customHeight="1">
      <c r="A277" s="2" t="s">
        <v>601</v>
      </c>
      <c r="B277" s="2" t="s">
        <v>602</v>
      </c>
      <c r="C277" s="2" t="s">
        <v>47</v>
      </c>
      <c r="D277" s="2" t="s">
        <v>48</v>
      </c>
      <c r="E277" s="3">
        <v>152.2958093571913</v>
      </c>
      <c r="F277" s="5">
        <v>2.7684520736180017E-2</v>
      </c>
      <c r="G277" s="3">
        <v>121.8888038929513</v>
      </c>
      <c r="H277" s="3">
        <v>30.407005464240001</v>
      </c>
      <c r="I277" s="5">
        <v>1.0681488556379848E-2</v>
      </c>
      <c r="J277" s="3">
        <v>21.324727020213899</v>
      </c>
      <c r="K277" s="3">
        <v>6.1819873143927184</v>
      </c>
      <c r="L277" s="5">
        <v>6.2105532230877586E-2</v>
      </c>
      <c r="M277" s="3">
        <v>4.0117986817254199</v>
      </c>
      <c r="N277" s="3">
        <v>2.1701886326672986</v>
      </c>
      <c r="O277" s="3">
        <v>30.731927507738639</v>
      </c>
      <c r="P277" s="3">
        <v>6.1512365190538043</v>
      </c>
      <c r="Q277" s="3">
        <v>5.1411391416557022</v>
      </c>
      <c r="R277" s="3">
        <v>17.119358641713241</v>
      </c>
      <c r="S277" s="3">
        <v>4.6764928388334157</v>
      </c>
      <c r="T277" s="3">
        <v>71.562015273027839</v>
      </c>
      <c r="U277" s="3">
        <v>74.498044996320772</v>
      </c>
      <c r="V277" s="3">
        <v>262.49954391941537</v>
      </c>
      <c r="W277" s="3">
        <v>21.312478124509699</v>
      </c>
      <c r="X277" s="3">
        <v>20.45885811151955</v>
      </c>
      <c r="Y277" s="3">
        <v>12.919435717329883</v>
      </c>
      <c r="Z277" s="3">
        <v>0</v>
      </c>
      <c r="AA277" s="5">
        <v>0</v>
      </c>
      <c r="AB277" s="3">
        <v>0</v>
      </c>
      <c r="AC277" s="3">
        <v>0</v>
      </c>
      <c r="AD277" s="5">
        <v>0</v>
      </c>
      <c r="AE277" s="6">
        <f t="shared" si="60"/>
        <v>0.19965753222351684</v>
      </c>
      <c r="AF277" s="6">
        <f t="shared" si="61"/>
        <v>0.14002175838075323</v>
      </c>
      <c r="AG277" s="6">
        <f t="shared" si="62"/>
        <v>4.0591972559754545E-2</v>
      </c>
      <c r="AH277" s="6">
        <f t="shared" si="63"/>
        <v>0.64894967875221454</v>
      </c>
      <c r="AI277" s="4">
        <f t="shared" si="64"/>
        <v>15.142739705821182</v>
      </c>
      <c r="AJ277" s="4">
        <f t="shared" si="65"/>
        <v>15.427753165303713</v>
      </c>
      <c r="AK277" s="4">
        <f t="shared" si="66"/>
        <v>0.28501345948253132</v>
      </c>
      <c r="AL277" s="7">
        <f t="shared" si="67"/>
        <v>3.2990007035170135</v>
      </c>
      <c r="AM277" s="7">
        <f t="shared" si="68"/>
        <v>3.2380547191426139</v>
      </c>
      <c r="AN277" s="7">
        <f t="shared" si="69"/>
        <v>1.041027767483786</v>
      </c>
      <c r="AO277" s="7">
        <f t="shared" si="70"/>
        <v>2.3534713195348345</v>
      </c>
      <c r="AP277" s="7">
        <f t="shared" si="71"/>
        <v>2.4500289936124688</v>
      </c>
      <c r="AQ277" s="7" t="str">
        <f t="shared" si="72"/>
        <v/>
      </c>
      <c r="AR277" s="7">
        <f t="shared" si="73"/>
        <v>0.70130967172327219</v>
      </c>
      <c r="AS277" s="7">
        <f t="shared" si="74"/>
        <v>1.7236163294799176</v>
      </c>
    </row>
    <row r="278" spans="1:45" ht="14.4" customHeight="1">
      <c r="A278" s="2" t="s">
        <v>603</v>
      </c>
      <c r="B278" s="2" t="s">
        <v>604</v>
      </c>
      <c r="C278" s="2" t="s">
        <v>54</v>
      </c>
      <c r="D278" s="2" t="s">
        <v>48</v>
      </c>
      <c r="E278" s="3">
        <v>234.04448910935341</v>
      </c>
      <c r="F278" s="5">
        <v>4.2315802570272731E-2</v>
      </c>
      <c r="G278" s="3">
        <v>171.90712319732063</v>
      </c>
      <c r="H278" s="3">
        <v>62.13736591203277</v>
      </c>
      <c r="I278" s="5">
        <v>1.7713284726430828E-2</v>
      </c>
      <c r="J278" s="3">
        <v>42.189417231654325</v>
      </c>
      <c r="K278" s="3">
        <v>57.203899733481379</v>
      </c>
      <c r="L278" s="5">
        <v>0.16801405104081779</v>
      </c>
      <c r="M278" s="3">
        <v>40.884238253743135</v>
      </c>
      <c r="N278" s="3">
        <v>16.319661479738244</v>
      </c>
      <c r="O278" s="3">
        <v>62.825989443827041</v>
      </c>
      <c r="P278" s="3">
        <v>10.573567701402439</v>
      </c>
      <c r="Q278" s="3">
        <v>6.6978067303208775</v>
      </c>
      <c r="R278" s="3">
        <v>27.799210738860332</v>
      </c>
      <c r="S278" s="3">
        <v>2.7989292165450101</v>
      </c>
      <c r="T278" s="3">
        <v>185.69948512849663</v>
      </c>
      <c r="U278" s="3">
        <v>192.73714193984722</v>
      </c>
      <c r="V278" s="3">
        <v>701.1511723113565</v>
      </c>
      <c r="W278" s="3">
        <v>55.954758383340483</v>
      </c>
      <c r="X278" s="3">
        <v>32.703951469256857</v>
      </c>
      <c r="Y278" s="3">
        <v>26.361503855424555</v>
      </c>
      <c r="Z278" s="3">
        <v>0</v>
      </c>
      <c r="AA278" s="5">
        <v>0</v>
      </c>
      <c r="AB278" s="3">
        <v>0</v>
      </c>
      <c r="AC278" s="3">
        <v>0</v>
      </c>
      <c r="AD278" s="5">
        <v>0</v>
      </c>
      <c r="AE278" s="6">
        <f t="shared" si="60"/>
        <v>0.26549382191605508</v>
      </c>
      <c r="AF278" s="6">
        <f t="shared" si="61"/>
        <v>0.18026238255899296</v>
      </c>
      <c r="AG278" s="6">
        <f t="shared" si="62"/>
        <v>0.24441464078546965</v>
      </c>
      <c r="AH278" s="6">
        <f t="shared" si="63"/>
        <v>0.71471068308676233</v>
      </c>
      <c r="AI278" s="4">
        <f t="shared" si="64"/>
        <v>-15.014482501827054</v>
      </c>
      <c r="AJ278" s="4">
        <f t="shared" si="65"/>
        <v>4.6703767583605895</v>
      </c>
      <c r="AK278" s="4">
        <f t="shared" si="66"/>
        <v>19.684859260187643</v>
      </c>
      <c r="AL278" s="7">
        <f t="shared" si="67"/>
        <v>1.6686298212734685</v>
      </c>
      <c r="AM278" s="7">
        <f t="shared" si="68"/>
        <v>-5.3643666345949566</v>
      </c>
      <c r="AN278" s="7">
        <f t="shared" si="69"/>
        <v>1.0378980954442647</v>
      </c>
      <c r="AO278" s="7">
        <f t="shared" si="70"/>
        <v>2.9885316572863658</v>
      </c>
      <c r="AP278" s="7">
        <f t="shared" si="71"/>
        <v>3.1017913152724113</v>
      </c>
      <c r="AQ278" s="7" t="str">
        <f t="shared" si="72"/>
        <v/>
      </c>
      <c r="AR278" s="7">
        <f t="shared" si="73"/>
        <v>0.67897015929805338</v>
      </c>
      <c r="AS278" s="7">
        <f t="shared" si="74"/>
        <v>2.9958029560087409</v>
      </c>
    </row>
    <row r="279" spans="1:45" ht="14.4" customHeight="1">
      <c r="A279" s="2" t="s">
        <v>605</v>
      </c>
      <c r="B279" s="2" t="s">
        <v>606</v>
      </c>
      <c r="C279" s="2" t="s">
        <v>47</v>
      </c>
      <c r="D279" s="2" t="s">
        <v>48</v>
      </c>
      <c r="E279" s="3">
        <v>236.78489168064499</v>
      </c>
      <c r="F279" s="5">
        <v>8.6175387798385183E-2</v>
      </c>
      <c r="G279" s="3">
        <v>186.45027473208384</v>
      </c>
      <c r="H279" s="3">
        <v>50.334616948561148</v>
      </c>
      <c r="I279" s="5">
        <v>6.5621769199729896E-3</v>
      </c>
      <c r="J279" s="3">
        <v>28.367052630029153</v>
      </c>
      <c r="K279" s="3">
        <v>14.437584612898256</v>
      </c>
      <c r="L279" s="5">
        <v>-8.3705121075378364E-2</v>
      </c>
      <c r="M279" s="3">
        <v>7.0324480244386294</v>
      </c>
      <c r="N279" s="3">
        <v>7.4051365884596265</v>
      </c>
      <c r="O279" s="3">
        <v>50.731050594632002</v>
      </c>
      <c r="P279" s="3">
        <v>14.007942264889795</v>
      </c>
      <c r="Q279" s="3">
        <v>6.2718402767284163</v>
      </c>
      <c r="R279" s="3">
        <v>26.581236845274486</v>
      </c>
      <c r="S279" s="3">
        <v>7.8373139361543895</v>
      </c>
      <c r="T279" s="3">
        <v>136.07226998191143</v>
      </c>
      <c r="U279" s="3">
        <v>134.8858077056646</v>
      </c>
      <c r="V279" s="3">
        <v>337.55168364988742</v>
      </c>
      <c r="W279" s="3">
        <v>20.642679040032633</v>
      </c>
      <c r="X279" s="3">
        <v>16.503998793378127</v>
      </c>
      <c r="Y279" s="3">
        <v>39.583146707271325</v>
      </c>
      <c r="Z279" s="3">
        <v>0</v>
      </c>
      <c r="AA279" s="5">
        <v>0</v>
      </c>
      <c r="AB279" s="3">
        <v>0</v>
      </c>
      <c r="AC279" s="3">
        <v>0</v>
      </c>
      <c r="AD279" s="5">
        <v>0</v>
      </c>
      <c r="AE279" s="6">
        <f t="shared" si="60"/>
        <v>0.21257528971252157</v>
      </c>
      <c r="AF279" s="6">
        <f t="shared" si="61"/>
        <v>0.11980094012200822</v>
      </c>
      <c r="AG279" s="6">
        <f t="shared" si="62"/>
        <v>6.0973419842894463E-2</v>
      </c>
      <c r="AH279" s="6">
        <f t="shared" si="63"/>
        <v>0.48709311238640135</v>
      </c>
      <c r="AI279" s="4">
        <f t="shared" si="64"/>
        <v>13.929468017130898</v>
      </c>
      <c r="AJ279" s="4">
        <f t="shared" si="65"/>
        <v>23.418820028575158</v>
      </c>
      <c r="AK279" s="4">
        <f t="shared" si="66"/>
        <v>9.4893520114442609</v>
      </c>
      <c r="AL279" s="7">
        <f t="shared" si="67"/>
        <v>2.988118151110621</v>
      </c>
      <c r="AM279" s="7">
        <f t="shared" si="68"/>
        <v>1.7773267895870206</v>
      </c>
      <c r="AN279" s="7">
        <f t="shared" si="69"/>
        <v>0.99128064611250666</v>
      </c>
      <c r="AO279" s="7">
        <f t="shared" si="70"/>
        <v>2.7033536407154708</v>
      </c>
      <c r="AP279" s="7">
        <f t="shared" si="71"/>
        <v>2.679782143639029</v>
      </c>
      <c r="AQ279" s="7" t="str">
        <f t="shared" si="72"/>
        <v/>
      </c>
      <c r="AR279" s="7">
        <f t="shared" si="73"/>
        <v>0.56356945477539877</v>
      </c>
      <c r="AS279" s="7">
        <f t="shared" si="74"/>
        <v>1.4255625908140626</v>
      </c>
    </row>
    <row r="280" spans="1:45" ht="14.4" customHeight="1">
      <c r="A280" s="2" t="s">
        <v>607</v>
      </c>
      <c r="B280" s="2" t="s">
        <v>608</v>
      </c>
      <c r="C280" s="2" t="s">
        <v>51</v>
      </c>
      <c r="D280" s="2" t="s">
        <v>48</v>
      </c>
      <c r="E280" s="3">
        <v>338.45769756616858</v>
      </c>
      <c r="F280" s="5">
        <v>7.3696237867591163E-2</v>
      </c>
      <c r="G280" s="3">
        <v>275.11003749549451</v>
      </c>
      <c r="H280" s="3">
        <v>63.347660070674074</v>
      </c>
      <c r="I280" s="5">
        <v>3.6412519176855229E-3</v>
      </c>
      <c r="J280" s="3">
        <v>39.46072607314872</v>
      </c>
      <c r="K280" s="3">
        <v>18.937518717433981</v>
      </c>
      <c r="L280" s="5">
        <v>0.14291317864944741</v>
      </c>
      <c r="M280" s="3">
        <v>7.675603609456858</v>
      </c>
      <c r="N280" s="3">
        <v>11.261915107977124</v>
      </c>
      <c r="O280" s="3">
        <v>69.079876301364294</v>
      </c>
      <c r="P280" s="3">
        <v>19.473012434228469</v>
      </c>
      <c r="Q280" s="3">
        <v>5.6006042374174436</v>
      </c>
      <c r="R280" s="3">
        <v>31.918572374858542</v>
      </c>
      <c r="S280" s="3">
        <v>6.5643525121348167</v>
      </c>
      <c r="T280" s="3">
        <v>190.69672737226776</v>
      </c>
      <c r="U280" s="3">
        <v>192.3129981375765</v>
      </c>
      <c r="V280" s="3">
        <v>449.23865163469964</v>
      </c>
      <c r="W280" s="3">
        <v>31.760773571194072</v>
      </c>
      <c r="X280" s="3">
        <v>41.634539429594007</v>
      </c>
      <c r="Y280" s="3">
        <v>0.34774879903673805</v>
      </c>
      <c r="Z280" s="3">
        <v>0</v>
      </c>
      <c r="AA280" s="5">
        <v>0</v>
      </c>
      <c r="AB280" s="3">
        <v>0</v>
      </c>
      <c r="AC280" s="3">
        <v>0</v>
      </c>
      <c r="AD280" s="5">
        <v>0</v>
      </c>
      <c r="AE280" s="6">
        <f t="shared" si="60"/>
        <v>0.18716566509257657</v>
      </c>
      <c r="AF280" s="6">
        <f t="shared" si="61"/>
        <v>0.11658983192555146</v>
      </c>
      <c r="AG280" s="6">
        <f t="shared" si="62"/>
        <v>5.5952394800333032E-2</v>
      </c>
      <c r="AH280" s="6">
        <f t="shared" si="63"/>
        <v>0.40531200121749089</v>
      </c>
      <c r="AI280" s="4">
        <f t="shared" si="64"/>
        <v>20.523207355714739</v>
      </c>
      <c r="AJ280" s="4">
        <f t="shared" si="65"/>
        <v>36.330656020261529</v>
      </c>
      <c r="AK280" s="4">
        <f t="shared" si="66"/>
        <v>15.80744866454679</v>
      </c>
      <c r="AL280" s="7">
        <f t="shared" si="67"/>
        <v>5.5345376338490242</v>
      </c>
      <c r="AM280" s="7">
        <f t="shared" si="68"/>
        <v>3.1264633210626149</v>
      </c>
      <c r="AN280" s="7">
        <f t="shared" si="69"/>
        <v>1.0084756083000499</v>
      </c>
      <c r="AO280" s="7">
        <f t="shared" si="70"/>
        <v>3.0103199890811463</v>
      </c>
      <c r="AP280" s="7">
        <f t="shared" si="71"/>
        <v>3.0358342821664088</v>
      </c>
      <c r="AQ280" s="7" t="str">
        <f t="shared" si="72"/>
        <v/>
      </c>
      <c r="AR280" s="7">
        <f t="shared" si="73"/>
        <v>0.62292318341552322</v>
      </c>
      <c r="AS280" s="7">
        <f t="shared" si="74"/>
        <v>1.3273110786522246</v>
      </c>
    </row>
    <row r="281" spans="1:45" ht="14.4" customHeight="1">
      <c r="A281" s="2" t="s">
        <v>609</v>
      </c>
      <c r="B281" s="2" t="s">
        <v>610</v>
      </c>
      <c r="C281" s="2" t="s">
        <v>57</v>
      </c>
      <c r="D281" s="2" t="s">
        <v>48</v>
      </c>
      <c r="E281" s="3">
        <v>243.0102523427278</v>
      </c>
      <c r="F281" s="5">
        <v>-7.9415715644824497E-2</v>
      </c>
      <c r="G281" s="3">
        <v>195.1927811554886</v>
      </c>
      <c r="H281" s="3">
        <v>47.817471187239192</v>
      </c>
      <c r="I281" s="5">
        <v>-2.5290493333076453E-2</v>
      </c>
      <c r="J281" s="3">
        <v>26.890001810091235</v>
      </c>
      <c r="K281" s="3">
        <v>9.0504081896077064</v>
      </c>
      <c r="L281" s="5">
        <v>7.8548889796321283E-2</v>
      </c>
      <c r="M281" s="3">
        <v>5.1758853756107976</v>
      </c>
      <c r="N281" s="3">
        <v>3.8745228139969088</v>
      </c>
      <c r="O281" s="3">
        <v>51.024412471906864</v>
      </c>
      <c r="P281" s="3">
        <v>8.2801339900560684</v>
      </c>
      <c r="Q281" s="3">
        <v>6.157118888983292</v>
      </c>
      <c r="R281" s="3">
        <v>24.183428212033022</v>
      </c>
      <c r="S281" s="3">
        <v>4.9826463141596005</v>
      </c>
      <c r="T281" s="3">
        <v>93.394084620467993</v>
      </c>
      <c r="U281" s="3">
        <v>89.317392764383982</v>
      </c>
      <c r="V281" s="3">
        <v>1320.5164778226736</v>
      </c>
      <c r="W281" s="3">
        <v>164.75412556416504</v>
      </c>
      <c r="X281" s="3">
        <v>16.367429621072041</v>
      </c>
      <c r="Y281" s="3">
        <v>1.087700191237678</v>
      </c>
      <c r="Z281" s="3">
        <v>55.610498179027097</v>
      </c>
      <c r="AA281" s="5">
        <v>0.20360392159259152</v>
      </c>
      <c r="AB281" s="3">
        <v>6.209753685281898</v>
      </c>
      <c r="AC281" s="3">
        <v>18.740062135807371</v>
      </c>
      <c r="AD281" s="5">
        <v>-1.3208758465681258E-2</v>
      </c>
      <c r="AE281" s="6">
        <f t="shared" si="60"/>
        <v>0.19677141489405212</v>
      </c>
      <c r="AF281" s="6">
        <f t="shared" si="61"/>
        <v>0.11065377510150111</v>
      </c>
      <c r="AG281" s="6">
        <f t="shared" si="62"/>
        <v>3.7242906841821334E-2</v>
      </c>
      <c r="AH281" s="6">
        <f t="shared" si="63"/>
        <v>0.57189524131675085</v>
      </c>
      <c r="AI281" s="4">
        <f t="shared" si="64"/>
        <v>17.839593620483527</v>
      </c>
      <c r="AJ281" s="4">
        <f t="shared" si="65"/>
        <v>31.411274217256711</v>
      </c>
      <c r="AK281" s="4">
        <f t="shared" si="66"/>
        <v>13.571680596773184</v>
      </c>
      <c r="AL281" s="7">
        <f t="shared" si="67"/>
        <v>6.3041348385480784</v>
      </c>
      <c r="AM281" s="7">
        <f t="shared" si="68"/>
        <v>3.5803451611219663</v>
      </c>
      <c r="AN281" s="7">
        <f t="shared" si="69"/>
        <v>0.95634957103920715</v>
      </c>
      <c r="AO281" s="7">
        <f t="shared" si="70"/>
        <v>1.953137259282578</v>
      </c>
      <c r="AP281" s="7">
        <f t="shared" si="71"/>
        <v>1.8678819800955861</v>
      </c>
      <c r="AQ281" s="7">
        <f t="shared" si="72"/>
        <v>0.33698784850798164</v>
      </c>
      <c r="AR281" s="7">
        <f t="shared" si="73"/>
        <v>0.56234679798933473</v>
      </c>
      <c r="AS281" s="7">
        <f t="shared" si="74"/>
        <v>5.4339949244622501</v>
      </c>
    </row>
    <row r="282" spans="1:45" ht="14.4" customHeight="1">
      <c r="A282" s="2" t="s">
        <v>611</v>
      </c>
      <c r="B282" s="2" t="s">
        <v>612</v>
      </c>
      <c r="C282" s="2" t="s">
        <v>54</v>
      </c>
      <c r="D282" s="2" t="s">
        <v>48</v>
      </c>
      <c r="E282" s="3">
        <v>119.41069701046332</v>
      </c>
      <c r="F282" s="5">
        <v>8.5177873333667456E-2</v>
      </c>
      <c r="G282" s="3">
        <v>77.737159300670328</v>
      </c>
      <c r="H282" s="3">
        <v>41.673537709793003</v>
      </c>
      <c r="I282" s="5">
        <v>-1.5077047989869363E-2</v>
      </c>
      <c r="J282" s="3">
        <v>29.013163699861011</v>
      </c>
      <c r="K282" s="3">
        <v>32.239393461146165</v>
      </c>
      <c r="L282" s="5">
        <v>9.8098632763881727E-2</v>
      </c>
      <c r="M282" s="3">
        <v>25.113121598296075</v>
      </c>
      <c r="N282" s="3">
        <v>7.1262718628500892</v>
      </c>
      <c r="O282" s="3">
        <v>41.979395188686631</v>
      </c>
      <c r="P282" s="3">
        <v>7.8071409043957178</v>
      </c>
      <c r="Q282" s="3">
        <v>4.3758287860447602</v>
      </c>
      <c r="R282" s="3">
        <v>22.106948010184343</v>
      </c>
      <c r="S282" s="3">
        <v>4.4868676272484098</v>
      </c>
      <c r="T282" s="3">
        <v>87.026660142948842</v>
      </c>
      <c r="U282" s="3">
        <v>91.857661870548696</v>
      </c>
      <c r="V282" s="3">
        <v>348.06633995351592</v>
      </c>
      <c r="W282" s="3">
        <v>26.898543587050174</v>
      </c>
      <c r="X282" s="3">
        <v>16.283411346401728</v>
      </c>
      <c r="Y282" s="3">
        <v>7.9299006420263245</v>
      </c>
      <c r="Z282" s="3">
        <v>0</v>
      </c>
      <c r="AA282" s="5">
        <v>0</v>
      </c>
      <c r="AB282" s="3">
        <v>0</v>
      </c>
      <c r="AC282" s="3">
        <v>0</v>
      </c>
      <c r="AD282" s="5">
        <v>0</v>
      </c>
      <c r="AE282" s="6">
        <f t="shared" si="60"/>
        <v>0.34899333772535784</v>
      </c>
      <c r="AF282" s="6">
        <f t="shared" si="61"/>
        <v>0.24296955319939839</v>
      </c>
      <c r="AG282" s="6">
        <f t="shared" si="62"/>
        <v>0.269987482430667</v>
      </c>
      <c r="AH282" s="6">
        <f t="shared" si="63"/>
        <v>0.77895763233143844</v>
      </c>
      <c r="AI282" s="4">
        <f t="shared" si="64"/>
        <v>-3.226229761285154</v>
      </c>
      <c r="AJ282" s="4">
        <f t="shared" si="65"/>
        <v>4.6833038999500793</v>
      </c>
      <c r="AK282" s="4">
        <f t="shared" si="66"/>
        <v>7.9095336612352334</v>
      </c>
      <c r="AL282" s="7">
        <f t="shared" si="67"/>
        <v>1.0437802692258462</v>
      </c>
      <c r="AM282" s="7">
        <f t="shared" si="68"/>
        <v>-0.71903832011724689</v>
      </c>
      <c r="AN282" s="7">
        <f t="shared" si="69"/>
        <v>1.0555117445580988</v>
      </c>
      <c r="AO282" s="7">
        <f t="shared" si="70"/>
        <v>2.0882954729926411</v>
      </c>
      <c r="AP282" s="7">
        <f t="shared" si="71"/>
        <v>2.2042203978512425</v>
      </c>
      <c r="AQ282" s="7" t="str">
        <f t="shared" si="72"/>
        <v/>
      </c>
      <c r="AR282" s="7">
        <f t="shared" si="73"/>
        <v>0.69620112172629667</v>
      </c>
      <c r="AS282" s="7">
        <f t="shared" si="74"/>
        <v>2.9148673332257387</v>
      </c>
    </row>
    <row r="283" spans="1:45" ht="14.4" customHeight="1">
      <c r="A283" s="2" t="s">
        <v>613</v>
      </c>
      <c r="B283" s="2" t="s">
        <v>614</v>
      </c>
      <c r="C283" s="2" t="s">
        <v>57</v>
      </c>
      <c r="D283" s="2" t="s">
        <v>48</v>
      </c>
      <c r="E283" s="3">
        <v>622.47940156646325</v>
      </c>
      <c r="F283" s="5">
        <v>5.3433448063249019E-2</v>
      </c>
      <c r="G283" s="3">
        <v>409.97844210742346</v>
      </c>
      <c r="H283" s="3">
        <v>212.50095945903982</v>
      </c>
      <c r="I283" s="5">
        <v>-1.1263274670077483E-2</v>
      </c>
      <c r="J283" s="3">
        <v>156.21878835957773</v>
      </c>
      <c r="K283" s="3">
        <v>13.199006430979129</v>
      </c>
      <c r="L283" s="5">
        <v>6.8512813690663643E-2</v>
      </c>
      <c r="M283" s="3">
        <v>7.4016791488900857</v>
      </c>
      <c r="N283" s="3">
        <v>5.7973272820890429</v>
      </c>
      <c r="O283" s="3">
        <v>212.70158875442681</v>
      </c>
      <c r="P283" s="3">
        <v>46.064398151775094</v>
      </c>
      <c r="Q283" s="3">
        <v>21.673773414238116</v>
      </c>
      <c r="R283" s="3">
        <v>125.64667587770022</v>
      </c>
      <c r="S283" s="3">
        <v>34.440176010982888</v>
      </c>
      <c r="T283" s="3">
        <v>783.64240514443588</v>
      </c>
      <c r="U283" s="3">
        <v>763.69991221430257</v>
      </c>
      <c r="V283" s="3">
        <v>3730.0381657469807</v>
      </c>
      <c r="W283" s="3">
        <v>275.9116895442603</v>
      </c>
      <c r="X283" s="3">
        <v>40.713714499457531</v>
      </c>
      <c r="Y283" s="3">
        <v>3.0455164378714481</v>
      </c>
      <c r="Z283" s="3">
        <v>103.62806316069396</v>
      </c>
      <c r="AA283" s="5">
        <v>0.1045644324292371</v>
      </c>
      <c r="AB283" s="3">
        <v>14.837701831718629</v>
      </c>
      <c r="AC283" s="3">
        <v>44.025544029592943</v>
      </c>
      <c r="AD283" s="5">
        <v>2.8495597527254946E-3</v>
      </c>
      <c r="AE283" s="6">
        <f t="shared" si="60"/>
        <v>0.34137829930481756</v>
      </c>
      <c r="AF283" s="6">
        <f t="shared" si="61"/>
        <v>0.2509621811845576</v>
      </c>
      <c r="AG283" s="6">
        <f t="shared" si="62"/>
        <v>2.1203924817052515E-2</v>
      </c>
      <c r="AH283" s="6">
        <f t="shared" si="63"/>
        <v>0.56077547863888833</v>
      </c>
      <c r="AI283" s="4">
        <f t="shared" si="64"/>
        <v>143.0197819285986</v>
      </c>
      <c r="AJ283" s="4">
        <f t="shared" si="65"/>
        <v>137.5617380395235</v>
      </c>
      <c r="AK283" s="4">
        <f t="shared" si="66"/>
        <v>-5.4580438890750997</v>
      </c>
      <c r="AL283" s="7">
        <f t="shared" si="67"/>
        <v>3.9942228516966756</v>
      </c>
      <c r="AM283" s="7">
        <f t="shared" si="68"/>
        <v>4.1527018294851326</v>
      </c>
      <c r="AN283" s="7">
        <f t="shared" si="69"/>
        <v>0.97455153932557081</v>
      </c>
      <c r="AO283" s="7">
        <f t="shared" si="70"/>
        <v>3.6877123149906779</v>
      </c>
      <c r="AP283" s="7">
        <f t="shared" si="71"/>
        <v>3.5938657131640293</v>
      </c>
      <c r="AQ283" s="7">
        <f t="shared" si="72"/>
        <v>0.42484190755667617</v>
      </c>
      <c r="AR283" s="7">
        <f t="shared" si="73"/>
        <v>0.73514392008987306</v>
      </c>
      <c r="AS283" s="7">
        <f t="shared" si="74"/>
        <v>5.9922274638492077</v>
      </c>
    </row>
    <row r="284" spans="1:45" ht="14.4" customHeight="1">
      <c r="A284" s="2" t="s">
        <v>615</v>
      </c>
      <c r="B284" s="2" t="s">
        <v>616</v>
      </c>
      <c r="C284" s="2" t="s">
        <v>57</v>
      </c>
      <c r="D284" s="2" t="s">
        <v>48</v>
      </c>
      <c r="E284" s="3">
        <v>233.62404141513028</v>
      </c>
      <c r="F284" s="5">
        <v>5.5339394809114949E-2</v>
      </c>
      <c r="G284" s="3">
        <v>169.65202485219419</v>
      </c>
      <c r="H284" s="3">
        <v>63.972016562936091</v>
      </c>
      <c r="I284" s="5">
        <v>1.2301641214884973E-2</v>
      </c>
      <c r="J284" s="3">
        <v>55.236121534688195</v>
      </c>
      <c r="K284" s="3">
        <v>4.5353987236459554</v>
      </c>
      <c r="L284" s="5">
        <v>-8.108319115362897E-2</v>
      </c>
      <c r="M284" s="3">
        <v>2.9329109614382576</v>
      </c>
      <c r="N284" s="3">
        <v>1.6024877622076978</v>
      </c>
      <c r="O284" s="3">
        <v>67.359427095145961</v>
      </c>
      <c r="P284" s="3">
        <v>8.7415663279602924</v>
      </c>
      <c r="Q284" s="3">
        <v>10.672244291416069</v>
      </c>
      <c r="R284" s="3">
        <v>40.667165363477295</v>
      </c>
      <c r="S284" s="3">
        <v>7.0477666922701765</v>
      </c>
      <c r="T284" s="3">
        <v>87.584593337041724</v>
      </c>
      <c r="U284" s="3">
        <v>87.948255213012317</v>
      </c>
      <c r="V284" s="3">
        <v>954.4217945042235</v>
      </c>
      <c r="W284" s="3">
        <v>53.784651566832878</v>
      </c>
      <c r="X284" s="3">
        <v>14.073054537824238</v>
      </c>
      <c r="Y284" s="3">
        <v>0.39568730114072076</v>
      </c>
      <c r="Z284" s="3">
        <v>22.916402079305549</v>
      </c>
      <c r="AA284" s="5">
        <v>1.1905778910368529E-2</v>
      </c>
      <c r="AB284" s="3">
        <v>2.5282259357071273</v>
      </c>
      <c r="AC284" s="3">
        <v>7.2504582690056116</v>
      </c>
      <c r="AD284" s="5">
        <v>2.2075338187478755E-2</v>
      </c>
      <c r="AE284" s="6">
        <f t="shared" si="60"/>
        <v>0.27382462941501468</v>
      </c>
      <c r="AF284" s="6">
        <f t="shared" si="61"/>
        <v>0.23643166687857373</v>
      </c>
      <c r="AG284" s="6">
        <f t="shared" si="62"/>
        <v>1.9413236309815108E-2</v>
      </c>
      <c r="AH284" s="6">
        <f t="shared" si="63"/>
        <v>0.64667102941734833</v>
      </c>
      <c r="AI284" s="4">
        <f t="shared" si="64"/>
        <v>50.70072281104224</v>
      </c>
      <c r="AJ284" s="4">
        <f t="shared" si="65"/>
        <v>45.012705514331337</v>
      </c>
      <c r="AK284" s="4">
        <f t="shared" si="66"/>
        <v>-5.6880172967109033</v>
      </c>
      <c r="AL284" s="7">
        <f t="shared" si="67"/>
        <v>6.3868041437438903</v>
      </c>
      <c r="AM284" s="7">
        <f t="shared" si="68"/>
        <v>7.1938707713820307</v>
      </c>
      <c r="AN284" s="7">
        <f t="shared" si="69"/>
        <v>1.0041521215331919</v>
      </c>
      <c r="AO284" s="7">
        <f t="shared" si="70"/>
        <v>1.3691079012786072</v>
      </c>
      <c r="AP284" s="7">
        <f t="shared" si="71"/>
        <v>1.3747926036767693</v>
      </c>
      <c r="AQ284" s="7">
        <f t="shared" si="72"/>
        <v>0.3163872864472505</v>
      </c>
      <c r="AR284" s="7">
        <f t="shared" si="73"/>
        <v>0.86344193136926572</v>
      </c>
      <c r="AS284" s="7">
        <f t="shared" si="74"/>
        <v>4.0852892909608398</v>
      </c>
    </row>
    <row r="285" spans="1:45" ht="14.4" customHeight="1">
      <c r="A285" s="2" t="s">
        <v>617</v>
      </c>
      <c r="B285" s="2" t="s">
        <v>618</v>
      </c>
      <c r="C285" s="2" t="s">
        <v>47</v>
      </c>
      <c r="D285" s="2" t="s">
        <v>48</v>
      </c>
      <c r="E285" s="3">
        <v>501.96267758966718</v>
      </c>
      <c r="F285" s="5">
        <v>8.4268748876458507E-2</v>
      </c>
      <c r="G285" s="3">
        <v>446.32446784693821</v>
      </c>
      <c r="H285" s="3">
        <v>55.638209742728954</v>
      </c>
      <c r="I285" s="5">
        <v>-1.4206934185230086E-3</v>
      </c>
      <c r="J285" s="3">
        <v>29.050334364289863</v>
      </c>
      <c r="K285" s="3">
        <v>37.794995103935356</v>
      </c>
      <c r="L285" s="5">
        <v>0.12874998084200848</v>
      </c>
      <c r="M285" s="3">
        <v>25.29857295901548</v>
      </c>
      <c r="N285" s="3">
        <v>12.496422144919876</v>
      </c>
      <c r="O285" s="3">
        <v>60.072621258244368</v>
      </c>
      <c r="P285" s="3">
        <v>5.8153688731654816</v>
      </c>
      <c r="Q285" s="3">
        <v>8.9329088922442423</v>
      </c>
      <c r="R285" s="3">
        <v>28.438051235982016</v>
      </c>
      <c r="S285" s="3">
        <v>4.0813594985253969</v>
      </c>
      <c r="T285" s="3">
        <v>71.905205564148815</v>
      </c>
      <c r="U285" s="3">
        <v>71.469020547076724</v>
      </c>
      <c r="V285" s="3">
        <v>845.26680512025678</v>
      </c>
      <c r="W285" s="3">
        <v>43.438660675905574</v>
      </c>
      <c r="X285" s="3">
        <v>44.308411311261729</v>
      </c>
      <c r="Y285" s="3">
        <v>87.332724839456844</v>
      </c>
      <c r="Z285" s="3">
        <v>0</v>
      </c>
      <c r="AA285" s="5">
        <v>0</v>
      </c>
      <c r="AB285" s="3">
        <v>0</v>
      </c>
      <c r="AC285" s="3">
        <v>0</v>
      </c>
      <c r="AD285" s="5">
        <v>0</v>
      </c>
      <c r="AE285" s="6">
        <f t="shared" si="60"/>
        <v>0.11084132790488219</v>
      </c>
      <c r="AF285" s="6">
        <f t="shared" si="61"/>
        <v>5.7873494706387828E-2</v>
      </c>
      <c r="AG285" s="6">
        <f t="shared" si="62"/>
        <v>7.5294432816041229E-2</v>
      </c>
      <c r="AH285" s="6">
        <f t="shared" si="63"/>
        <v>0.66936304368991173</v>
      </c>
      <c r="AI285" s="4">
        <f t="shared" si="64"/>
        <v>-8.744660739645493</v>
      </c>
      <c r="AJ285" s="4">
        <f t="shared" si="65"/>
        <v>20.025770533819163</v>
      </c>
      <c r="AK285" s="4">
        <f t="shared" si="66"/>
        <v>28.770431273464656</v>
      </c>
      <c r="AL285" s="7">
        <f t="shared" si="67"/>
        <v>4.9066421473174593</v>
      </c>
      <c r="AM285" s="7">
        <f t="shared" si="68"/>
        <v>-2.142585269149889</v>
      </c>
      <c r="AN285" s="7">
        <f t="shared" si="69"/>
        <v>0.99393388818445194</v>
      </c>
      <c r="AO285" s="7">
        <f t="shared" si="70"/>
        <v>1.2923709424986614</v>
      </c>
      <c r="AP285" s="7">
        <f t="shared" si="71"/>
        <v>1.2845312758542993</v>
      </c>
      <c r="AQ285" s="7" t="str">
        <f t="shared" si="72"/>
        <v/>
      </c>
      <c r="AR285" s="7">
        <f t="shared" si="73"/>
        <v>0.52212920758267733</v>
      </c>
      <c r="AS285" s="7">
        <f t="shared" si="74"/>
        <v>1.6839236119686689</v>
      </c>
    </row>
    <row r="286" spans="1:45" ht="14.4" customHeight="1">
      <c r="A286" s="2" t="s">
        <v>619</v>
      </c>
      <c r="B286" s="2" t="s">
        <v>620</v>
      </c>
      <c r="C286" s="2" t="s">
        <v>47</v>
      </c>
      <c r="D286" s="2" t="s">
        <v>48</v>
      </c>
      <c r="E286" s="3">
        <v>357.76144583663074</v>
      </c>
      <c r="F286" s="5">
        <v>4.8219531323337297E-2</v>
      </c>
      <c r="G286" s="3">
        <v>305.61466121395335</v>
      </c>
      <c r="H286" s="3">
        <v>52.14678462267738</v>
      </c>
      <c r="I286" s="5">
        <v>7.045750905597975E-3</v>
      </c>
      <c r="J286" s="3">
        <v>40.859850050072637</v>
      </c>
      <c r="K286" s="3">
        <v>24.337536751361604</v>
      </c>
      <c r="L286" s="5">
        <v>0.14270113465119805</v>
      </c>
      <c r="M286" s="3">
        <v>15.501899352361612</v>
      </c>
      <c r="N286" s="3">
        <v>8.8356373989999923</v>
      </c>
      <c r="O286" s="3">
        <v>53.500205234819703</v>
      </c>
      <c r="P286" s="3">
        <v>3.8953174301593436</v>
      </c>
      <c r="Q286" s="3">
        <v>10.036122321055787</v>
      </c>
      <c r="R286" s="3">
        <v>33.834456066870864</v>
      </c>
      <c r="S286" s="3">
        <v>5.9623773032462122</v>
      </c>
      <c r="T286" s="3">
        <v>62.466302201693367</v>
      </c>
      <c r="U286" s="3">
        <v>64.815436147616126</v>
      </c>
      <c r="V286" s="3">
        <v>396.9502247449231</v>
      </c>
      <c r="W286" s="3">
        <v>33.173516794091434</v>
      </c>
      <c r="X286" s="3">
        <v>45.373659807904836</v>
      </c>
      <c r="Y286" s="3">
        <v>53.096054607102204</v>
      </c>
      <c r="Z286" s="3">
        <v>0</v>
      </c>
      <c r="AA286" s="5">
        <v>0</v>
      </c>
      <c r="AB286" s="3">
        <v>0</v>
      </c>
      <c r="AC286" s="3">
        <v>0</v>
      </c>
      <c r="AD286" s="5">
        <v>0</v>
      </c>
      <c r="AE286" s="6">
        <f t="shared" si="60"/>
        <v>0.14575853611260797</v>
      </c>
      <c r="AF286" s="6">
        <f t="shared" si="61"/>
        <v>0.11420976330895924</v>
      </c>
      <c r="AG286" s="6">
        <f t="shared" si="62"/>
        <v>6.8027276372522177E-2</v>
      </c>
      <c r="AH286" s="6">
        <f t="shared" si="63"/>
        <v>0.63695432741336622</v>
      </c>
      <c r="AI286" s="4">
        <f t="shared" si="64"/>
        <v>16.522313298711033</v>
      </c>
      <c r="AJ286" s="4">
        <f t="shared" si="65"/>
        <v>24.066866131242961</v>
      </c>
      <c r="AK286" s="4">
        <f t="shared" si="66"/>
        <v>7.5445528325319273</v>
      </c>
      <c r="AL286" s="7">
        <f t="shared" si="67"/>
        <v>4.0364547406518154</v>
      </c>
      <c r="AM286" s="7">
        <f t="shared" si="68"/>
        <v>2.7710948935947868</v>
      </c>
      <c r="AN286" s="7">
        <f t="shared" si="69"/>
        <v>1.0376064191912271</v>
      </c>
      <c r="AO286" s="7">
        <f t="shared" si="70"/>
        <v>1.1978936506571927</v>
      </c>
      <c r="AP286" s="7">
        <f t="shared" si="71"/>
        <v>1.2429421414303166</v>
      </c>
      <c r="AQ286" s="7" t="str">
        <f t="shared" si="72"/>
        <v/>
      </c>
      <c r="AR286" s="7">
        <f t="shared" si="73"/>
        <v>0.78355454407640834</v>
      </c>
      <c r="AS286" s="7">
        <f t="shared" si="74"/>
        <v>1.1095388543520914</v>
      </c>
    </row>
    <row r="287" spans="1:45" ht="14.4" customHeight="1">
      <c r="A287" s="2" t="s">
        <v>621</v>
      </c>
      <c r="B287" s="2" t="s">
        <v>622</v>
      </c>
      <c r="C287" s="2" t="s">
        <v>57</v>
      </c>
      <c r="D287" s="2" t="s">
        <v>48</v>
      </c>
      <c r="E287" s="3">
        <v>116.26318444566638</v>
      </c>
      <c r="F287" s="5">
        <v>3.3014528886482299E-2</v>
      </c>
      <c r="G287" s="3">
        <v>65.632920857760183</v>
      </c>
      <c r="H287" s="3">
        <v>50.6302635879062</v>
      </c>
      <c r="I287" s="5">
        <v>9.5070707215875738E-3</v>
      </c>
      <c r="J287" s="3">
        <v>40.328120595284197</v>
      </c>
      <c r="K287" s="3">
        <v>2.3825532654309467</v>
      </c>
      <c r="L287" s="5">
        <v>8.6377748881889038E-2</v>
      </c>
      <c r="M287" s="3">
        <v>1.2015397832234671</v>
      </c>
      <c r="N287" s="3">
        <v>1.1810134822074796</v>
      </c>
      <c r="O287" s="3">
        <v>51.472880748214031</v>
      </c>
      <c r="P287" s="3">
        <v>6.5076216496757118</v>
      </c>
      <c r="Q287" s="3">
        <v>5.9011790725911712</v>
      </c>
      <c r="R287" s="3">
        <v>36.628346306632722</v>
      </c>
      <c r="S287" s="3">
        <v>2.9414908378331286</v>
      </c>
      <c r="T287" s="3">
        <v>105.9774391782348</v>
      </c>
      <c r="U287" s="3">
        <v>110.25200936008991</v>
      </c>
      <c r="V287" s="3">
        <v>718.32380038735675</v>
      </c>
      <c r="W287" s="3">
        <v>51.508957379107329</v>
      </c>
      <c r="X287" s="3">
        <v>5.7895343088084603</v>
      </c>
      <c r="Y287" s="3">
        <v>1.0356640499180125</v>
      </c>
      <c r="Z287" s="3">
        <v>9.4135509351803073</v>
      </c>
      <c r="AA287" s="5">
        <v>7.0200269144137295E-2</v>
      </c>
      <c r="AB287" s="3">
        <v>0.80773023731459825</v>
      </c>
      <c r="AC287" s="3">
        <v>4.4192152971999574</v>
      </c>
      <c r="AD287" s="5">
        <v>2.5643886324141885E-2</v>
      </c>
      <c r="AE287" s="6">
        <f t="shared" si="60"/>
        <v>0.43547975938649253</v>
      </c>
      <c r="AF287" s="6">
        <f t="shared" si="61"/>
        <v>0.34686922423091598</v>
      </c>
      <c r="AG287" s="6">
        <f t="shared" si="62"/>
        <v>2.0492757675533928E-2</v>
      </c>
      <c r="AH287" s="6">
        <f t="shared" si="63"/>
        <v>0.50430762688788722</v>
      </c>
      <c r="AI287" s="4">
        <f t="shared" si="64"/>
        <v>37.945567329853247</v>
      </c>
      <c r="AJ287" s="4">
        <f t="shared" si="65"/>
        <v>37.862540242723682</v>
      </c>
      <c r="AK287" s="4">
        <f t="shared" si="66"/>
        <v>-8.3027087129565302E-2</v>
      </c>
      <c r="AL287" s="7">
        <f t="shared" si="67"/>
        <v>12.871887872550849</v>
      </c>
      <c r="AM287" s="7">
        <f t="shared" si="68"/>
        <v>12.900114065222157</v>
      </c>
      <c r="AN287" s="7">
        <f t="shared" si="69"/>
        <v>1.0403347185495402</v>
      </c>
      <c r="AO287" s="7">
        <f t="shared" si="70"/>
        <v>2.093163883972927</v>
      </c>
      <c r="AP287" s="7">
        <f t="shared" si="71"/>
        <v>2.1775910601110375</v>
      </c>
      <c r="AQ287" s="7">
        <f t="shared" si="72"/>
        <v>0.46945252940465571</v>
      </c>
      <c r="AR287" s="7">
        <f t="shared" si="73"/>
        <v>0.79652203519077025</v>
      </c>
      <c r="AS287" s="7">
        <f t="shared" si="74"/>
        <v>6.1784287417574832</v>
      </c>
    </row>
    <row r="288" spans="1:45" ht="14.4" customHeight="1">
      <c r="A288" s="2" t="s">
        <v>623</v>
      </c>
      <c r="B288" s="2" t="s">
        <v>624</v>
      </c>
      <c r="C288" s="2" t="s">
        <v>47</v>
      </c>
      <c r="D288" s="2" t="s">
        <v>48</v>
      </c>
      <c r="E288" s="3">
        <v>383.2976281285649</v>
      </c>
      <c r="F288" s="5">
        <v>-3.9723785622860653E-3</v>
      </c>
      <c r="G288" s="3">
        <v>325.12787355232661</v>
      </c>
      <c r="H288" s="3">
        <v>58.16975457623829</v>
      </c>
      <c r="I288" s="5">
        <v>-4.6099334195204844E-3</v>
      </c>
      <c r="J288" s="3">
        <v>39.936947629572373</v>
      </c>
      <c r="K288" s="3">
        <v>19.331721434075718</v>
      </c>
      <c r="L288" s="5">
        <v>0.14741739947862126</v>
      </c>
      <c r="M288" s="3">
        <v>11.972509732267776</v>
      </c>
      <c r="N288" s="3">
        <v>7.3592117018079417</v>
      </c>
      <c r="O288" s="3">
        <v>62.525537331797473</v>
      </c>
      <c r="P288" s="3">
        <v>21.512284436052326</v>
      </c>
      <c r="Q288" s="3">
        <v>8.0122496517095119</v>
      </c>
      <c r="R288" s="3">
        <v>24.810390842386866</v>
      </c>
      <c r="S288" s="3">
        <v>10.984120174177916</v>
      </c>
      <c r="T288" s="3">
        <v>224.88587576129177</v>
      </c>
      <c r="U288" s="3">
        <v>229.41200423362019</v>
      </c>
      <c r="V288" s="3">
        <v>528.18666712426693</v>
      </c>
      <c r="W288" s="3">
        <v>60.208558229349833</v>
      </c>
      <c r="X288" s="3">
        <v>30.257523724774611</v>
      </c>
      <c r="Y288" s="3">
        <v>52.243767656900772</v>
      </c>
      <c r="Z288" s="3">
        <v>0</v>
      </c>
      <c r="AA288" s="5">
        <v>0</v>
      </c>
      <c r="AB288" s="3">
        <v>0</v>
      </c>
      <c r="AC288" s="3">
        <v>0</v>
      </c>
      <c r="AD288" s="5">
        <v>0</v>
      </c>
      <c r="AE288" s="6">
        <f t="shared" si="60"/>
        <v>0.15176132150947491</v>
      </c>
      <c r="AF288" s="6">
        <f t="shared" si="61"/>
        <v>0.1041930466007914</v>
      </c>
      <c r="AG288" s="6">
        <f t="shared" si="62"/>
        <v>5.0435275398029625E-2</v>
      </c>
      <c r="AH288" s="6">
        <f t="shared" si="63"/>
        <v>0.6193193799680986</v>
      </c>
      <c r="AI288" s="4">
        <f t="shared" si="64"/>
        <v>20.605226195496655</v>
      </c>
      <c r="AJ288" s="4">
        <f t="shared" si="65"/>
        <v>21.028493511767863</v>
      </c>
      <c r="AK288" s="4">
        <f t="shared" si="66"/>
        <v>0.42326731627120751</v>
      </c>
      <c r="AL288" s="7">
        <f t="shared" si="67"/>
        <v>1.9144449603895288</v>
      </c>
      <c r="AM288" s="7">
        <f t="shared" si="68"/>
        <v>1.8759104842950074</v>
      </c>
      <c r="AN288" s="7">
        <f t="shared" si="69"/>
        <v>1.0201263349999479</v>
      </c>
      <c r="AO288" s="7">
        <f t="shared" si="70"/>
        <v>3.8660275842586276</v>
      </c>
      <c r="AP288" s="7">
        <f t="shared" si="71"/>
        <v>3.9438365505384563</v>
      </c>
      <c r="AQ288" s="7" t="str">
        <f t="shared" si="72"/>
        <v/>
      </c>
      <c r="AR288" s="7">
        <f t="shared" si="73"/>
        <v>0.68655864066316996</v>
      </c>
      <c r="AS288" s="7">
        <f t="shared" si="74"/>
        <v>1.3780066151286061</v>
      </c>
    </row>
    <row r="289" spans="1:45" ht="14.4" customHeight="1">
      <c r="A289" s="2" t="s">
        <v>625</v>
      </c>
      <c r="B289" s="2" t="s">
        <v>626</v>
      </c>
      <c r="C289" s="2" t="s">
        <v>51</v>
      </c>
      <c r="D289" s="2" t="s">
        <v>48</v>
      </c>
      <c r="E289" s="3">
        <v>111.09941887784989</v>
      </c>
      <c r="F289" s="5">
        <v>0.16386869703288137</v>
      </c>
      <c r="G289" s="3">
        <v>73.012487095703136</v>
      </c>
      <c r="H289" s="3">
        <v>38.086931782146749</v>
      </c>
      <c r="I289" s="5">
        <v>1.3203063841962792E-3</v>
      </c>
      <c r="J289" s="3">
        <v>29.665547469468375</v>
      </c>
      <c r="K289" s="3">
        <v>8.5095405317022301</v>
      </c>
      <c r="L289" s="5">
        <v>-8.8234016793850401E-2</v>
      </c>
      <c r="M289" s="3">
        <v>5.0884856935347891</v>
      </c>
      <c r="N289" s="3">
        <v>3.421054838167441</v>
      </c>
      <c r="O289" s="3">
        <v>38.498352510770111</v>
      </c>
      <c r="P289" s="3">
        <v>6.5337386580924477</v>
      </c>
      <c r="Q289" s="3">
        <v>4.3412129496989555</v>
      </c>
      <c r="R289" s="3">
        <v>25.672140535222745</v>
      </c>
      <c r="S289" s="3">
        <v>2.2847608028081372</v>
      </c>
      <c r="T289" s="3">
        <v>102.35386540328766</v>
      </c>
      <c r="U289" s="3">
        <v>109.36426619979231</v>
      </c>
      <c r="V289" s="3">
        <v>155.85801578303216</v>
      </c>
      <c r="W289" s="3">
        <v>9.8392939128954193</v>
      </c>
      <c r="X289" s="3">
        <v>15.084300937917623</v>
      </c>
      <c r="Y289" s="3">
        <v>1.2778399759347006</v>
      </c>
      <c r="Z289" s="3">
        <v>0</v>
      </c>
      <c r="AA289" s="5">
        <v>0</v>
      </c>
      <c r="AB289" s="3">
        <v>0</v>
      </c>
      <c r="AC289" s="3">
        <v>0</v>
      </c>
      <c r="AD289" s="5">
        <v>0</v>
      </c>
      <c r="AE289" s="6">
        <f t="shared" si="60"/>
        <v>0.34281846086001638</v>
      </c>
      <c r="AF289" s="6">
        <f t="shared" si="61"/>
        <v>0.2670180255585734</v>
      </c>
      <c r="AG289" s="6">
        <f t="shared" si="62"/>
        <v>7.6593924771633473E-2</v>
      </c>
      <c r="AH289" s="6">
        <f t="shared" si="63"/>
        <v>0.59797420020242853</v>
      </c>
      <c r="AI289" s="4">
        <f t="shared" si="64"/>
        <v>21.156006937766143</v>
      </c>
      <c r="AJ289" s="4">
        <f t="shared" si="65"/>
        <v>22.53491520944392</v>
      </c>
      <c r="AK289" s="4">
        <f t="shared" si="66"/>
        <v>1.3789082716777763</v>
      </c>
      <c r="AL289" s="7">
        <f t="shared" si="67"/>
        <v>9.863139800782152</v>
      </c>
      <c r="AM289" s="7">
        <f t="shared" si="68"/>
        <v>9.2596156725745082</v>
      </c>
      <c r="AN289" s="7">
        <f t="shared" si="69"/>
        <v>1.0684918031076087</v>
      </c>
      <c r="AO289" s="7">
        <f t="shared" si="70"/>
        <v>2.6873749239960052</v>
      </c>
      <c r="AP289" s="7">
        <f t="shared" si="71"/>
        <v>2.8714380781666642</v>
      </c>
      <c r="AQ289" s="7" t="str">
        <f t="shared" si="72"/>
        <v/>
      </c>
      <c r="AR289" s="7">
        <f t="shared" si="73"/>
        <v>0.77889045090720865</v>
      </c>
      <c r="AS289" s="7">
        <f t="shared" si="74"/>
        <v>1.4028697661721603</v>
      </c>
    </row>
    <row r="290" spans="1:45" ht="14.4" customHeight="1">
      <c r="A290" s="2" t="s">
        <v>627</v>
      </c>
      <c r="B290" s="2" t="s">
        <v>628</v>
      </c>
      <c r="C290" s="2" t="s">
        <v>47</v>
      </c>
      <c r="D290" s="2" t="s">
        <v>48</v>
      </c>
      <c r="E290" s="3">
        <v>270.37094124754179</v>
      </c>
      <c r="F290" s="5">
        <v>-3.1459908729889151E-3</v>
      </c>
      <c r="G290" s="3">
        <v>231.3004569152246</v>
      </c>
      <c r="H290" s="3">
        <v>39.070484332317186</v>
      </c>
      <c r="I290" s="5">
        <v>1.7559893984944452E-3</v>
      </c>
      <c r="J290" s="3">
        <v>27.434821154519028</v>
      </c>
      <c r="K290" s="3">
        <v>20.132726595361543</v>
      </c>
      <c r="L290" s="5">
        <v>0.12082726962709181</v>
      </c>
      <c r="M290" s="3">
        <v>9.8937910860842599</v>
      </c>
      <c r="N290" s="3">
        <v>10.238935509277283</v>
      </c>
      <c r="O290" s="3">
        <v>43.24728049132478</v>
      </c>
      <c r="P290" s="3">
        <v>3.6698251675057696</v>
      </c>
      <c r="Q290" s="3">
        <v>4.4904924750379127</v>
      </c>
      <c r="R290" s="3">
        <v>24.989945578972034</v>
      </c>
      <c r="S290" s="3">
        <v>4.9145494392403775</v>
      </c>
      <c r="T290" s="3">
        <v>55.562503387896193</v>
      </c>
      <c r="U290" s="3">
        <v>59.447017272253724</v>
      </c>
      <c r="V290" s="3">
        <v>367.4082100396642</v>
      </c>
      <c r="W290" s="3">
        <v>35.011263769490022</v>
      </c>
      <c r="X290" s="3">
        <v>16.818273764407845</v>
      </c>
      <c r="Y290" s="3">
        <v>39.705104523028545</v>
      </c>
      <c r="Z290" s="3">
        <v>0</v>
      </c>
      <c r="AA290" s="5">
        <v>0</v>
      </c>
      <c r="AB290" s="3">
        <v>0</v>
      </c>
      <c r="AC290" s="3">
        <v>0</v>
      </c>
      <c r="AD290" s="5">
        <v>0</v>
      </c>
      <c r="AE290" s="6">
        <f t="shared" si="60"/>
        <v>0.14450696569697433</v>
      </c>
      <c r="AF290" s="6">
        <f t="shared" si="61"/>
        <v>0.10147104207253066</v>
      </c>
      <c r="AG290" s="6">
        <f t="shared" si="62"/>
        <v>7.4463352098658966E-2</v>
      </c>
      <c r="AH290" s="6">
        <f t="shared" si="63"/>
        <v>0.49142827421913776</v>
      </c>
      <c r="AI290" s="4">
        <f t="shared" si="64"/>
        <v>7.3020945591574851</v>
      </c>
      <c r="AJ290" s="4">
        <f t="shared" si="65"/>
        <v>25.193171762696835</v>
      </c>
      <c r="AK290" s="4">
        <f t="shared" si="66"/>
        <v>17.89107720353935</v>
      </c>
      <c r="AL290" s="7">
        <f t="shared" si="67"/>
        <v>5.1262424102484649</v>
      </c>
      <c r="AM290" s="7">
        <f t="shared" si="68"/>
        <v>1.4858115986897349</v>
      </c>
      <c r="AN290" s="7">
        <f t="shared" si="69"/>
        <v>1.0699125065916979</v>
      </c>
      <c r="AO290" s="7">
        <f t="shared" si="70"/>
        <v>1.4221094091208288</v>
      </c>
      <c r="AP290" s="7">
        <f t="shared" si="71"/>
        <v>1.5215326425601043</v>
      </c>
      <c r="AQ290" s="7" t="str">
        <f t="shared" si="72"/>
        <v/>
      </c>
      <c r="AR290" s="7">
        <f t="shared" si="73"/>
        <v>0.70218789511719182</v>
      </c>
      <c r="AS290" s="7">
        <f t="shared" si="74"/>
        <v>1.3589042089522432</v>
      </c>
    </row>
    <row r="291" spans="1:45" ht="14.4" customHeight="1">
      <c r="A291" s="2" t="s">
        <v>629</v>
      </c>
      <c r="B291" s="2" t="s">
        <v>630</v>
      </c>
      <c r="C291" s="2" t="s">
        <v>51</v>
      </c>
      <c r="D291" s="2" t="s">
        <v>48</v>
      </c>
      <c r="E291" s="3">
        <v>268.61165706237472</v>
      </c>
      <c r="F291" s="5">
        <v>6.4407455686308374E-2</v>
      </c>
      <c r="G291" s="3">
        <v>210.29294640891891</v>
      </c>
      <c r="H291" s="3">
        <v>58.318710653455824</v>
      </c>
      <c r="I291" s="5">
        <v>-6.5179715476898215E-3</v>
      </c>
      <c r="J291" s="3">
        <v>48.835037427962156</v>
      </c>
      <c r="K291" s="3">
        <v>9.7101368415801463</v>
      </c>
      <c r="L291" s="5">
        <v>0.11383436767728503</v>
      </c>
      <c r="M291" s="3">
        <v>4.2457871495387725</v>
      </c>
      <c r="N291" s="3">
        <v>5.4643496920413739</v>
      </c>
      <c r="O291" s="3">
        <v>61.803832691186891</v>
      </c>
      <c r="P291" s="3">
        <v>9.0994926322632708</v>
      </c>
      <c r="Q291" s="3">
        <v>7.3687072826194235</v>
      </c>
      <c r="R291" s="3">
        <v>38.872897247007948</v>
      </c>
      <c r="S291" s="3">
        <v>9.5493476422994483</v>
      </c>
      <c r="T291" s="3">
        <v>152.22181821179603</v>
      </c>
      <c r="U291" s="3">
        <v>156.76932221095439</v>
      </c>
      <c r="V291" s="3">
        <v>247.87816025551302</v>
      </c>
      <c r="W291" s="3">
        <v>19.858738077982725</v>
      </c>
      <c r="X291" s="3">
        <v>44.560349024849494</v>
      </c>
      <c r="Y291" s="3">
        <v>5.0990393867141721</v>
      </c>
      <c r="Z291" s="3">
        <v>0</v>
      </c>
      <c r="AA291" s="5">
        <v>0</v>
      </c>
      <c r="AB291" s="3">
        <v>0</v>
      </c>
      <c r="AC291" s="3">
        <v>0</v>
      </c>
      <c r="AD291" s="5">
        <v>0</v>
      </c>
      <c r="AE291" s="6">
        <f t="shared" si="60"/>
        <v>0.21711161492858647</v>
      </c>
      <c r="AF291" s="6">
        <f t="shared" si="61"/>
        <v>0.18180535410130058</v>
      </c>
      <c r="AG291" s="6">
        <f t="shared" si="62"/>
        <v>3.6149350135334372E-2</v>
      </c>
      <c r="AH291" s="6">
        <f t="shared" si="63"/>
        <v>0.43725307056000756</v>
      </c>
      <c r="AI291" s="4">
        <f t="shared" si="64"/>
        <v>39.124900586382012</v>
      </c>
      <c r="AJ291" s="4">
        <f t="shared" si="65"/>
        <v>41.089845626765424</v>
      </c>
      <c r="AK291" s="4">
        <f t="shared" si="66"/>
        <v>1.9649450403834123</v>
      </c>
      <c r="AL291" s="7">
        <f t="shared" si="67"/>
        <v>4.3028955658452848</v>
      </c>
      <c r="AM291" s="7">
        <f t="shared" si="68"/>
        <v>4.0971281025601956</v>
      </c>
      <c r="AN291" s="7">
        <f t="shared" si="69"/>
        <v>1.0298741931516751</v>
      </c>
      <c r="AO291" s="7">
        <f t="shared" si="70"/>
        <v>2.6101711870198168</v>
      </c>
      <c r="AP291" s="7">
        <f t="shared" si="71"/>
        <v>2.6881479452197836</v>
      </c>
      <c r="AQ291" s="7" t="str">
        <f t="shared" si="72"/>
        <v/>
      </c>
      <c r="AR291" s="7">
        <f t="shared" si="73"/>
        <v>0.8373819805131153</v>
      </c>
      <c r="AS291" s="7">
        <f t="shared" si="74"/>
        <v>0.92281237145993578</v>
      </c>
    </row>
    <row r="292" spans="1:45" ht="14.4" customHeight="1">
      <c r="A292" s="2" t="s">
        <v>631</v>
      </c>
      <c r="B292" s="2" t="s">
        <v>632</v>
      </c>
      <c r="C292" s="2" t="s">
        <v>47</v>
      </c>
      <c r="D292" s="2" t="s">
        <v>48</v>
      </c>
      <c r="E292" s="3">
        <v>346.93235487924613</v>
      </c>
      <c r="F292" s="5">
        <v>2.0195239170842722E-2</v>
      </c>
      <c r="G292" s="3">
        <v>300.94575434758605</v>
      </c>
      <c r="H292" s="3">
        <v>45.986600531660066</v>
      </c>
      <c r="I292" s="5">
        <v>-4.2094024492192461E-3</v>
      </c>
      <c r="J292" s="3">
        <v>26.173321505512575</v>
      </c>
      <c r="K292" s="3">
        <v>24.855748322487777</v>
      </c>
      <c r="L292" s="5">
        <v>-5.3455841665917755E-2</v>
      </c>
      <c r="M292" s="3">
        <v>13.39686186136688</v>
      </c>
      <c r="N292" s="3">
        <v>11.458886461120898</v>
      </c>
      <c r="O292" s="3">
        <v>51.520686401705859</v>
      </c>
      <c r="P292" s="3">
        <v>4.3083161336181988</v>
      </c>
      <c r="Q292" s="3">
        <v>5.6925770470216177</v>
      </c>
      <c r="R292" s="3">
        <v>29.038870326137438</v>
      </c>
      <c r="S292" s="3">
        <v>4.5230953415896717</v>
      </c>
      <c r="T292" s="3">
        <v>93.959896275949944</v>
      </c>
      <c r="U292" s="3">
        <v>88.920214398175773</v>
      </c>
      <c r="V292" s="3">
        <v>400.81635907739013</v>
      </c>
      <c r="W292" s="3">
        <v>26.766280970359972</v>
      </c>
      <c r="X292" s="3">
        <v>46.995765113324786</v>
      </c>
      <c r="Y292" s="3">
        <v>60.580936748468503</v>
      </c>
      <c r="Z292" s="3">
        <v>0</v>
      </c>
      <c r="AA292" s="5">
        <v>0</v>
      </c>
      <c r="AB292" s="3">
        <v>0</v>
      </c>
      <c r="AC292" s="3">
        <v>0</v>
      </c>
      <c r="AD292" s="5">
        <v>0</v>
      </c>
      <c r="AE292" s="6">
        <f t="shared" si="60"/>
        <v>0.13255206637520517</v>
      </c>
      <c r="AF292" s="6">
        <f t="shared" si="61"/>
        <v>7.5442146393704057E-2</v>
      </c>
      <c r="AG292" s="6">
        <f t="shared" si="62"/>
        <v>7.1644365170665941E-2</v>
      </c>
      <c r="AH292" s="6">
        <f t="shared" si="63"/>
        <v>0.5389844509025028</v>
      </c>
      <c r="AI292" s="4">
        <f t="shared" si="64"/>
        <v>1.3175731830247983</v>
      </c>
      <c r="AJ292" s="4">
        <f t="shared" si="65"/>
        <v>28.122931359699162</v>
      </c>
      <c r="AK292" s="4">
        <f t="shared" si="66"/>
        <v>26.805358176674364</v>
      </c>
      <c r="AL292" s="7">
        <f t="shared" si="67"/>
        <v>6.217629573515727</v>
      </c>
      <c r="AM292" s="7">
        <f t="shared" si="68"/>
        <v>0.29129900732132885</v>
      </c>
      <c r="AN292" s="7">
        <f t="shared" si="69"/>
        <v>0.94636347976616342</v>
      </c>
      <c r="AO292" s="7">
        <f t="shared" si="70"/>
        <v>2.0432016106792248</v>
      </c>
      <c r="AP292" s="7">
        <f t="shared" si="71"/>
        <v>1.9336113861462212</v>
      </c>
      <c r="AQ292" s="7" t="str">
        <f t="shared" si="72"/>
        <v/>
      </c>
      <c r="AR292" s="7">
        <f t="shared" si="73"/>
        <v>0.5691510397141275</v>
      </c>
      <c r="AS292" s="7">
        <f t="shared" si="74"/>
        <v>1.1553155923347045</v>
      </c>
    </row>
    <row r="293" spans="1:45" ht="14.4" customHeight="1">
      <c r="A293" s="2" t="s">
        <v>633</v>
      </c>
      <c r="B293" s="2" t="s">
        <v>634</v>
      </c>
      <c r="C293" s="2" t="s">
        <v>54</v>
      </c>
      <c r="D293" s="2" t="s">
        <v>48</v>
      </c>
      <c r="E293" s="3">
        <v>137.17817851289448</v>
      </c>
      <c r="F293" s="5">
        <v>8.0067438459591633E-2</v>
      </c>
      <c r="G293" s="3">
        <v>92.284295880862999</v>
      </c>
      <c r="H293" s="3">
        <v>44.893882632031477</v>
      </c>
      <c r="I293" s="5">
        <v>-2.8144330754622193E-2</v>
      </c>
      <c r="J293" s="3">
        <v>30.302650974369129</v>
      </c>
      <c r="K293" s="3">
        <v>38.16237188627457</v>
      </c>
      <c r="L293" s="5">
        <v>0.11753185638790348</v>
      </c>
      <c r="M293" s="3">
        <v>25.788790324373362</v>
      </c>
      <c r="N293" s="3">
        <v>12.373581561901208</v>
      </c>
      <c r="O293" s="3">
        <v>45.584986509825619</v>
      </c>
      <c r="P293" s="3">
        <v>4.0642186758889851</v>
      </c>
      <c r="Q293" s="3">
        <v>6.0347967943836345</v>
      </c>
      <c r="R293" s="3">
        <v>23.447940322046733</v>
      </c>
      <c r="S293" s="3">
        <v>7.9597685868275727</v>
      </c>
      <c r="T293" s="3">
        <v>82.932888921548695</v>
      </c>
      <c r="U293" s="3">
        <v>78.489288882989811</v>
      </c>
      <c r="V293" s="3">
        <v>420.42431916150815</v>
      </c>
      <c r="W293" s="3">
        <v>50.802009894194107</v>
      </c>
      <c r="X293" s="3">
        <v>25.108118072815969</v>
      </c>
      <c r="Y293" s="3">
        <v>12.049354980085285</v>
      </c>
      <c r="Z293" s="3">
        <v>0</v>
      </c>
      <c r="AA293" s="5">
        <v>0</v>
      </c>
      <c r="AB293" s="3">
        <v>0</v>
      </c>
      <c r="AC293" s="3">
        <v>0</v>
      </c>
      <c r="AD293" s="5">
        <v>0</v>
      </c>
      <c r="AE293" s="6">
        <f t="shared" si="60"/>
        <v>0.3272669393828665</v>
      </c>
      <c r="AF293" s="6">
        <f t="shared" si="61"/>
        <v>0.22089993687677331</v>
      </c>
      <c r="AG293" s="6">
        <f t="shared" si="62"/>
        <v>0.27819564525481277</v>
      </c>
      <c r="AH293" s="6">
        <f t="shared" si="63"/>
        <v>0.6757648712513209</v>
      </c>
      <c r="AI293" s="4">
        <f t="shared" si="64"/>
        <v>-7.8597209119054412</v>
      </c>
      <c r="AJ293" s="4">
        <f t="shared" si="65"/>
        <v>9.6971807151796341</v>
      </c>
      <c r="AK293" s="4">
        <f t="shared" si="66"/>
        <v>17.556901627085075</v>
      </c>
      <c r="AL293" s="7">
        <f t="shared" si="67"/>
        <v>1.2182742009896195</v>
      </c>
      <c r="AM293" s="7">
        <f t="shared" si="68"/>
        <v>-0.9874308312068647</v>
      </c>
      <c r="AN293" s="7">
        <f t="shared" si="69"/>
        <v>0.94641932656219951</v>
      </c>
      <c r="AO293" s="7">
        <f t="shared" si="70"/>
        <v>1.8473093450459694</v>
      </c>
      <c r="AP293" s="7">
        <f t="shared" si="71"/>
        <v>1.7483292662904644</v>
      </c>
      <c r="AQ293" s="7" t="str">
        <f t="shared" si="72"/>
        <v/>
      </c>
      <c r="AR293" s="7">
        <f t="shared" si="73"/>
        <v>0.67498396658497961</v>
      </c>
      <c r="AS293" s="7">
        <f t="shared" si="74"/>
        <v>3.0648046483718918</v>
      </c>
    </row>
    <row r="294" spans="1:45" ht="14.4" customHeight="1">
      <c r="A294" s="2" t="s">
        <v>635</v>
      </c>
      <c r="B294" s="2" t="s">
        <v>636</v>
      </c>
      <c r="C294" s="2" t="s">
        <v>51</v>
      </c>
      <c r="D294" s="2" t="s">
        <v>48</v>
      </c>
      <c r="E294" s="3">
        <v>222.46203161293488</v>
      </c>
      <c r="F294" s="5">
        <v>3.5996556862834088E-2</v>
      </c>
      <c r="G294" s="3">
        <v>181.03727929397834</v>
      </c>
      <c r="H294" s="3">
        <v>41.424752318956529</v>
      </c>
      <c r="I294" s="5">
        <v>-1.7749517809461657E-3</v>
      </c>
      <c r="J294" s="3">
        <v>31.49653446432724</v>
      </c>
      <c r="K294" s="3">
        <v>10.092463955331221</v>
      </c>
      <c r="L294" s="5">
        <v>-5.7792973915332481E-2</v>
      </c>
      <c r="M294" s="3">
        <v>4.85594098897083</v>
      </c>
      <c r="N294" s="3">
        <v>5.2365229663603907</v>
      </c>
      <c r="O294" s="3">
        <v>41.829889292549993</v>
      </c>
      <c r="P294" s="3">
        <v>8.8087815537627083</v>
      </c>
      <c r="Q294" s="3">
        <v>5.4580805478277199</v>
      </c>
      <c r="R294" s="3">
        <v>23.929529526336729</v>
      </c>
      <c r="S294" s="3">
        <v>6.5409931755599224</v>
      </c>
      <c r="T294" s="3">
        <v>149.64465476732613</v>
      </c>
      <c r="U294" s="3">
        <v>158.72289099092467</v>
      </c>
      <c r="V294" s="3">
        <v>255.8887209313483</v>
      </c>
      <c r="W294" s="3">
        <v>10.788506064975639</v>
      </c>
      <c r="X294" s="3">
        <v>47.550566655108412</v>
      </c>
      <c r="Y294" s="3">
        <v>7.2246013716213859</v>
      </c>
      <c r="Z294" s="3">
        <v>0</v>
      </c>
      <c r="AA294" s="5">
        <v>0</v>
      </c>
      <c r="AB294" s="3">
        <v>0</v>
      </c>
      <c r="AC294" s="3">
        <v>0</v>
      </c>
      <c r="AD294" s="5">
        <v>0</v>
      </c>
      <c r="AE294" s="6">
        <f t="shared" si="60"/>
        <v>0.18621043788286576</v>
      </c>
      <c r="AF294" s="6">
        <f t="shared" si="61"/>
        <v>0.14158161838209113</v>
      </c>
      <c r="AG294" s="6">
        <f t="shared" si="62"/>
        <v>4.5367130211645526E-2</v>
      </c>
      <c r="AH294" s="6">
        <f t="shared" si="63"/>
        <v>0.48114523970192019</v>
      </c>
      <c r="AI294" s="4">
        <f t="shared" si="64"/>
        <v>21.404070508996021</v>
      </c>
      <c r="AJ294" s="4">
        <f t="shared" si="65"/>
        <v>22.707086201988737</v>
      </c>
      <c r="AK294" s="4">
        <f t="shared" si="66"/>
        <v>1.3030156929927159</v>
      </c>
      <c r="AL294" s="7">
        <f t="shared" si="67"/>
        <v>3.4715043407830746</v>
      </c>
      <c r="AM294" s="7">
        <f t="shared" si="68"/>
        <v>3.2722967192461243</v>
      </c>
      <c r="AN294" s="7">
        <f t="shared" si="69"/>
        <v>1.0606652889654746</v>
      </c>
      <c r="AO294" s="7">
        <f t="shared" si="70"/>
        <v>3.6124453711904683</v>
      </c>
      <c r="AP294" s="7">
        <f t="shared" si="71"/>
        <v>3.8315954135057297</v>
      </c>
      <c r="AQ294" s="7" t="str">
        <f t="shared" si="72"/>
        <v/>
      </c>
      <c r="AR294" s="7">
        <f t="shared" si="73"/>
        <v>0.76033126817064878</v>
      </c>
      <c r="AS294" s="7">
        <f t="shared" si="74"/>
        <v>1.1502579522269807</v>
      </c>
    </row>
    <row r="295" spans="1:45" ht="14.4" customHeight="1">
      <c r="A295" s="2" t="s">
        <v>637</v>
      </c>
      <c r="B295" s="2" t="s">
        <v>638</v>
      </c>
      <c r="C295" s="2" t="s">
        <v>47</v>
      </c>
      <c r="D295" s="2" t="s">
        <v>48</v>
      </c>
      <c r="E295" s="3">
        <v>461.00506631033301</v>
      </c>
      <c r="F295" s="5">
        <v>0.11033482098476197</v>
      </c>
      <c r="G295" s="3">
        <v>392.44382622447455</v>
      </c>
      <c r="H295" s="3">
        <v>68.561240085858458</v>
      </c>
      <c r="I295" s="5">
        <v>9.294030045177426E-4</v>
      </c>
      <c r="J295" s="3">
        <v>56.14955906673228</v>
      </c>
      <c r="K295" s="3">
        <v>15.933989554864951</v>
      </c>
      <c r="L295" s="5">
        <v>0.13341097956812092</v>
      </c>
      <c r="M295" s="3">
        <v>9.2362254765571397</v>
      </c>
      <c r="N295" s="3">
        <v>6.6977640783078112</v>
      </c>
      <c r="O295" s="3">
        <v>75.805994772846205</v>
      </c>
      <c r="P295" s="3">
        <v>24.034587189411333</v>
      </c>
      <c r="Q295" s="3">
        <v>8.378991275937878</v>
      </c>
      <c r="R295" s="3">
        <v>31.997940642682828</v>
      </c>
      <c r="S295" s="3">
        <v>6.1317786091709809</v>
      </c>
      <c r="T295" s="3">
        <v>268.4556840471447</v>
      </c>
      <c r="U295" s="3">
        <v>286.77975936828568</v>
      </c>
      <c r="V295" s="3">
        <v>538.04963421955006</v>
      </c>
      <c r="W295" s="3">
        <v>65.147360954518135</v>
      </c>
      <c r="X295" s="3">
        <v>29.470433728250594</v>
      </c>
      <c r="Y295" s="3">
        <v>61.137034615299797</v>
      </c>
      <c r="Z295" s="3">
        <v>0</v>
      </c>
      <c r="AA295" s="5">
        <v>0</v>
      </c>
      <c r="AB295" s="3">
        <v>0</v>
      </c>
      <c r="AC295" s="3">
        <v>0</v>
      </c>
      <c r="AD295" s="5">
        <v>0</v>
      </c>
      <c r="AE295" s="6">
        <f t="shared" si="60"/>
        <v>0.14872122910620109</v>
      </c>
      <c r="AF295" s="6">
        <f t="shared" si="61"/>
        <v>0.12179813882768546</v>
      </c>
      <c r="AG295" s="6">
        <f t="shared" si="62"/>
        <v>3.4563588817782598E-2</v>
      </c>
      <c r="AH295" s="6">
        <f t="shared" si="63"/>
        <v>0.5796555498391891</v>
      </c>
      <c r="AI295" s="4">
        <f t="shared" si="64"/>
        <v>40.215569511867329</v>
      </c>
      <c r="AJ295" s="4">
        <f t="shared" si="65"/>
        <v>34.156190830939856</v>
      </c>
      <c r="AK295" s="4">
        <f t="shared" si="66"/>
        <v>-6.0593786809274732</v>
      </c>
      <c r="AL295" s="7">
        <f t="shared" si="67"/>
        <v>5.570356173631942</v>
      </c>
      <c r="AM295" s="7">
        <f t="shared" si="68"/>
        <v>6.558548844493342</v>
      </c>
      <c r="AN295" s="7">
        <f t="shared" si="69"/>
        <v>1.0682573564652966</v>
      </c>
      <c r="AO295" s="7">
        <f t="shared" si="70"/>
        <v>3.9155605078169637</v>
      </c>
      <c r="AP295" s="7">
        <f t="shared" si="71"/>
        <v>4.1828263171604636</v>
      </c>
      <c r="AQ295" s="7" t="str">
        <f t="shared" si="72"/>
        <v/>
      </c>
      <c r="AR295" s="7">
        <f t="shared" si="73"/>
        <v>0.81896942057081856</v>
      </c>
      <c r="AS295" s="7">
        <f t="shared" si="74"/>
        <v>1.1671230395054992</v>
      </c>
    </row>
    <row r="296" spans="1:45" ht="14.4" customHeight="1">
      <c r="A296" s="2" t="s">
        <v>639</v>
      </c>
      <c r="B296" s="2" t="s">
        <v>640</v>
      </c>
      <c r="C296" s="2" t="s">
        <v>62</v>
      </c>
      <c r="D296" s="2" t="s">
        <v>48</v>
      </c>
      <c r="E296" s="3">
        <v>478.03646082920869</v>
      </c>
      <c r="F296" s="5">
        <v>0.10348471351813335</v>
      </c>
      <c r="G296" s="3">
        <v>423.79310349893234</v>
      </c>
      <c r="H296" s="3">
        <v>54.243357330276353</v>
      </c>
      <c r="I296" s="5">
        <v>-9.9825008274017218E-3</v>
      </c>
      <c r="J296" s="3">
        <v>30.811395862563529</v>
      </c>
      <c r="K296" s="3">
        <v>41.452361062717472</v>
      </c>
      <c r="L296" s="5">
        <v>-9.3823679399619761E-2</v>
      </c>
      <c r="M296" s="3">
        <v>24.943893400720274</v>
      </c>
      <c r="N296" s="3">
        <v>16.508467661997198</v>
      </c>
      <c r="O296" s="3">
        <v>58.651332720479026</v>
      </c>
      <c r="P296" s="3">
        <v>15.26690791414082</v>
      </c>
      <c r="Q296" s="3">
        <v>5.653571721334604</v>
      </c>
      <c r="R296" s="3">
        <v>23.292543730001455</v>
      </c>
      <c r="S296" s="3">
        <v>8.9675657471749286</v>
      </c>
      <c r="T296" s="3">
        <v>212.91852281327365</v>
      </c>
      <c r="U296" s="3">
        <v>215.47877719531724</v>
      </c>
      <c r="V296" s="3">
        <v>848.84578494948437</v>
      </c>
      <c r="W296" s="3">
        <v>100.68573976423211</v>
      </c>
      <c r="X296" s="3">
        <v>89.521932236248503</v>
      </c>
      <c r="Y296" s="3">
        <v>86.062657929178727</v>
      </c>
      <c r="Z296" s="3">
        <v>0</v>
      </c>
      <c r="AA296" s="5">
        <v>0</v>
      </c>
      <c r="AB296" s="3">
        <v>0</v>
      </c>
      <c r="AC296" s="3">
        <v>0</v>
      </c>
      <c r="AD296" s="5">
        <v>0</v>
      </c>
      <c r="AE296" s="6">
        <f t="shared" si="60"/>
        <v>0.11347117170975844</v>
      </c>
      <c r="AF296" s="6">
        <f t="shared" si="61"/>
        <v>6.4454070739954974E-2</v>
      </c>
      <c r="AG296" s="6">
        <f t="shared" si="62"/>
        <v>8.6713806287523829E-2</v>
      </c>
      <c r="AH296" s="6">
        <f t="shared" si="63"/>
        <v>0.6017484351007204</v>
      </c>
      <c r="AI296" s="4">
        <f t="shared" si="64"/>
        <v>-10.640965200153943</v>
      </c>
      <c r="AJ296" s="4">
        <f t="shared" si="65"/>
        <v>12.786959684283325</v>
      </c>
      <c r="AK296" s="4">
        <f t="shared" si="66"/>
        <v>23.427924884437267</v>
      </c>
      <c r="AL296" s="7">
        <f t="shared" si="67"/>
        <v>1.4259120083186039</v>
      </c>
      <c r="AM296" s="7">
        <f t="shared" si="68"/>
        <v>-1.186605763498995</v>
      </c>
      <c r="AN296" s="7">
        <f t="shared" si="69"/>
        <v>1.0120245732884823</v>
      </c>
      <c r="AO296" s="7">
        <f t="shared" si="70"/>
        <v>3.9252460262895918</v>
      </c>
      <c r="AP296" s="7">
        <f t="shared" si="71"/>
        <v>3.9724454348080345</v>
      </c>
      <c r="AQ296" s="7" t="str">
        <f t="shared" si="72"/>
        <v/>
      </c>
      <c r="AR296" s="7">
        <f t="shared" si="73"/>
        <v>0.56802154916332781</v>
      </c>
      <c r="AS296" s="7">
        <f t="shared" si="74"/>
        <v>1.7756925559131298</v>
      </c>
    </row>
    <row r="297" spans="1:45" ht="14.4" customHeight="1">
      <c r="A297" s="2" t="s">
        <v>641</v>
      </c>
      <c r="B297" s="2" t="s">
        <v>642</v>
      </c>
      <c r="C297" s="2" t="s">
        <v>47</v>
      </c>
      <c r="D297" s="2" t="s">
        <v>48</v>
      </c>
      <c r="E297" s="3">
        <v>82.260907097807845</v>
      </c>
      <c r="F297" s="5">
        <v>-6.1779881590249594E-2</v>
      </c>
      <c r="G297" s="3">
        <v>71.631901277035183</v>
      </c>
      <c r="H297" s="3">
        <v>10.629005820772658</v>
      </c>
      <c r="I297" s="5">
        <v>-1.3543725807309059E-2</v>
      </c>
      <c r="J297" s="3">
        <v>5.4120645640741509</v>
      </c>
      <c r="K297" s="3">
        <v>6.1435555175729064</v>
      </c>
      <c r="L297" s="5">
        <v>1.0470541324115134E-2</v>
      </c>
      <c r="M297" s="3">
        <v>2.9206954660620856</v>
      </c>
      <c r="N297" s="3">
        <v>3.2228600515108208</v>
      </c>
      <c r="O297" s="3">
        <v>11.767130971006122</v>
      </c>
      <c r="P297" s="3">
        <v>2.5814652073486704</v>
      </c>
      <c r="Q297" s="3">
        <v>1.5699761241128984</v>
      </c>
      <c r="R297" s="3">
        <v>4.9750320327969684</v>
      </c>
      <c r="S297" s="3">
        <v>1.0445069752290614</v>
      </c>
      <c r="T297" s="3">
        <v>24.178329259660494</v>
      </c>
      <c r="U297" s="3">
        <v>24.297186260862667</v>
      </c>
      <c r="V297" s="3">
        <v>116.90113391174756</v>
      </c>
      <c r="W297" s="3">
        <v>10.063728026985283</v>
      </c>
      <c r="X297" s="3">
        <v>5.6739948736433243</v>
      </c>
      <c r="Y297" s="3">
        <v>11.568158749439283</v>
      </c>
      <c r="Z297" s="3">
        <v>0</v>
      </c>
      <c r="AA297" s="5">
        <v>0</v>
      </c>
      <c r="AB297" s="3">
        <v>0</v>
      </c>
      <c r="AC297" s="3">
        <v>0</v>
      </c>
      <c r="AD297" s="5">
        <v>0</v>
      </c>
      <c r="AE297" s="6">
        <f t="shared" si="60"/>
        <v>0.12921089975502967</v>
      </c>
      <c r="AF297" s="6">
        <f t="shared" si="61"/>
        <v>6.5791452526036825E-2</v>
      </c>
      <c r="AG297" s="6">
        <f t="shared" si="62"/>
        <v>7.4683780355938048E-2</v>
      </c>
      <c r="AH297" s="6">
        <f t="shared" si="63"/>
        <v>0.47540800399830119</v>
      </c>
      <c r="AI297" s="4">
        <f t="shared" si="64"/>
        <v>-0.73149095349875548</v>
      </c>
      <c r="AJ297" s="4">
        <f t="shared" si="65"/>
        <v>4.6949941734824669</v>
      </c>
      <c r="AK297" s="4">
        <f t="shared" si="66"/>
        <v>5.4264851269812224</v>
      </c>
      <c r="AL297" s="7">
        <f t="shared" si="67"/>
        <v>4.4949380758829784</v>
      </c>
      <c r="AM297" s="7">
        <f t="shared" si="68"/>
        <v>-0.7003217506884899</v>
      </c>
      <c r="AN297" s="7">
        <f t="shared" si="69"/>
        <v>1.004915848399851</v>
      </c>
      <c r="AO297" s="7">
        <f t="shared" si="70"/>
        <v>2.2747498371303827</v>
      </c>
      <c r="AP297" s="7">
        <f t="shared" si="71"/>
        <v>2.2859321624773012</v>
      </c>
      <c r="AQ297" s="7" t="str">
        <f t="shared" si="72"/>
        <v/>
      </c>
      <c r="AR297" s="7">
        <f t="shared" si="73"/>
        <v>0.50917881270674947</v>
      </c>
      <c r="AS297" s="7">
        <f t="shared" si="74"/>
        <v>1.4211019308692117</v>
      </c>
    </row>
    <row r="298" spans="1:45" ht="14.4" customHeight="1">
      <c r="A298" s="2" t="s">
        <v>643</v>
      </c>
      <c r="B298" s="2" t="s">
        <v>644</v>
      </c>
      <c r="C298" s="2" t="s">
        <v>51</v>
      </c>
      <c r="D298" s="2" t="s">
        <v>48</v>
      </c>
      <c r="E298" s="3">
        <v>114.66873343815911</v>
      </c>
      <c r="F298" s="5">
        <v>-9.9735728417243943E-2</v>
      </c>
      <c r="G298" s="3">
        <v>91.739645955029772</v>
      </c>
      <c r="H298" s="3">
        <v>22.92908748312934</v>
      </c>
      <c r="I298" s="5">
        <v>-3.0864518838243038E-2</v>
      </c>
      <c r="J298" s="3">
        <v>17.014293517134696</v>
      </c>
      <c r="K298" s="3">
        <v>5.6401314987744913</v>
      </c>
      <c r="L298" s="5">
        <v>-7.9255246906106372E-2</v>
      </c>
      <c r="M298" s="3">
        <v>3.15266047928636</v>
      </c>
      <c r="N298" s="3">
        <v>2.4874710194881313</v>
      </c>
      <c r="O298" s="3">
        <v>24.467388760283288</v>
      </c>
      <c r="P298" s="3">
        <v>5.8381332183277568</v>
      </c>
      <c r="Q298" s="3">
        <v>3.2575138110279949</v>
      </c>
      <c r="R298" s="3">
        <v>12.362022073540592</v>
      </c>
      <c r="S298" s="3">
        <v>1.9207493917295004</v>
      </c>
      <c r="T298" s="3">
        <v>64.021713323703551</v>
      </c>
      <c r="U298" s="3">
        <v>64.545443338844493</v>
      </c>
      <c r="V298" s="3">
        <v>175.35262224675179</v>
      </c>
      <c r="W298" s="3">
        <v>6.0306671186321541</v>
      </c>
      <c r="X298" s="3">
        <v>24.359941459919185</v>
      </c>
      <c r="Y298" s="3">
        <v>0.24095723348552187</v>
      </c>
      <c r="Z298" s="3">
        <v>0</v>
      </c>
      <c r="AA298" s="5">
        <v>0</v>
      </c>
      <c r="AB298" s="3">
        <v>0</v>
      </c>
      <c r="AC298" s="3">
        <v>0</v>
      </c>
      <c r="AD298" s="5">
        <v>0</v>
      </c>
      <c r="AE298" s="6">
        <f t="shared" si="60"/>
        <v>0.19995936813495027</v>
      </c>
      <c r="AF298" s="6">
        <f t="shared" si="61"/>
        <v>0.14837779233264586</v>
      </c>
      <c r="AG298" s="6">
        <f t="shared" si="62"/>
        <v>4.9186306760911562E-2</v>
      </c>
      <c r="AH298" s="6">
        <f t="shared" si="63"/>
        <v>0.55896932189814752</v>
      </c>
      <c r="AI298" s="4">
        <f t="shared" si="64"/>
        <v>11.374162018360206</v>
      </c>
      <c r="AJ298" s="4">
        <f t="shared" si="65"/>
        <v>12.219081251641175</v>
      </c>
      <c r="AK298" s="4">
        <f t="shared" si="66"/>
        <v>0.84491923328096874</v>
      </c>
      <c r="AL298" s="7">
        <f t="shared" si="67"/>
        <v>6.3616218254473829</v>
      </c>
      <c r="AM298" s="7">
        <f t="shared" si="68"/>
        <v>5.9217314176101699</v>
      </c>
      <c r="AN298" s="7">
        <f t="shared" si="69"/>
        <v>1.008180506080693</v>
      </c>
      <c r="AO298" s="7">
        <f t="shared" si="70"/>
        <v>2.7921614137854007</v>
      </c>
      <c r="AP298" s="7">
        <f t="shared" si="71"/>
        <v>2.8150027072091484</v>
      </c>
      <c r="AQ298" s="7" t="str">
        <f t="shared" si="72"/>
        <v/>
      </c>
      <c r="AR298" s="7">
        <f t="shared" si="73"/>
        <v>0.74203971395082324</v>
      </c>
      <c r="AS298" s="7">
        <f t="shared" si="74"/>
        <v>1.5292104219614453</v>
      </c>
    </row>
    <row r="299" spans="1:45" ht="14.4" customHeight="1">
      <c r="A299" s="2" t="s">
        <v>645</v>
      </c>
      <c r="B299" s="2" t="s">
        <v>646</v>
      </c>
      <c r="C299" s="2" t="s">
        <v>62</v>
      </c>
      <c r="D299" s="2" t="s">
        <v>48</v>
      </c>
      <c r="E299" s="3">
        <v>119.54487405783038</v>
      </c>
      <c r="F299" s="5">
        <v>-4.16360821105516E-2</v>
      </c>
      <c r="G299" s="3">
        <v>113.00556286152792</v>
      </c>
      <c r="H299" s="3">
        <v>6.539311196302469</v>
      </c>
      <c r="I299" s="5">
        <v>-1.9279198242615266E-2</v>
      </c>
      <c r="J299" s="3">
        <v>-0.31120678973913574</v>
      </c>
      <c r="K299" s="3">
        <v>13.29753696608579</v>
      </c>
      <c r="L299" s="5">
        <v>-3.1562092805458672E-2</v>
      </c>
      <c r="M299" s="3">
        <v>8.1730640520033742</v>
      </c>
      <c r="N299" s="3">
        <v>5.1244729140824159</v>
      </c>
      <c r="O299" s="3">
        <v>8.2037260078510226</v>
      </c>
      <c r="P299" s="3">
        <v>1.9351650252631205</v>
      </c>
      <c r="Q299" s="3">
        <v>1.0925048890694669</v>
      </c>
      <c r="R299" s="3">
        <v>-0.79342544244912494</v>
      </c>
      <c r="S299" s="3">
        <v>0</v>
      </c>
      <c r="T299" s="3">
        <v>17.134352131737419</v>
      </c>
      <c r="U299" s="3">
        <v>17.540713911091267</v>
      </c>
      <c r="V299" s="3">
        <v>168.06370147987235</v>
      </c>
      <c r="W299" s="3">
        <v>10.314571798089766</v>
      </c>
      <c r="X299" s="3">
        <v>26.746891584408154</v>
      </c>
      <c r="Y299" s="3">
        <v>23.684731461787642</v>
      </c>
      <c r="Z299" s="3">
        <v>0</v>
      </c>
      <c r="AA299" s="5">
        <v>0</v>
      </c>
      <c r="AB299" s="3">
        <v>0</v>
      </c>
      <c r="AC299" s="3">
        <v>0</v>
      </c>
      <c r="AD299" s="5">
        <v>0</v>
      </c>
      <c r="AE299" s="6">
        <f t="shared" si="60"/>
        <v>5.4701728098680728E-2</v>
      </c>
      <c r="AF299" s="6">
        <f t="shared" si="61"/>
        <v>-2.6032633535469536E-3</v>
      </c>
      <c r="AG299" s="6">
        <f t="shared" si="62"/>
        <v>0.11123468965848796</v>
      </c>
      <c r="AH299" s="6">
        <f t="shared" si="63"/>
        <v>0.61462991776958864</v>
      </c>
      <c r="AI299" s="4">
        <f t="shared" si="64"/>
        <v>-13.608743755824925</v>
      </c>
      <c r="AJ299" s="4">
        <f t="shared" si="65"/>
        <v>-2.9970079584849394</v>
      </c>
      <c r="AK299" s="4">
        <f t="shared" si="66"/>
        <v>10.611735797339986</v>
      </c>
      <c r="AL299" s="7" t="str">
        <f t="shared" si="67"/>
        <v/>
      </c>
      <c r="AM299" s="7" t="str">
        <f t="shared" si="68"/>
        <v/>
      </c>
      <c r="AN299" s="7">
        <f t="shared" si="69"/>
        <v>1.023716203345743</v>
      </c>
      <c r="AO299" s="7">
        <f t="shared" si="70"/>
        <v>2.6202074832324413</v>
      </c>
      <c r="AP299" s="7">
        <f t="shared" si="71"/>
        <v>2.6823488567128195</v>
      </c>
      <c r="AQ299" s="7" t="str">
        <f t="shared" si="72"/>
        <v/>
      </c>
      <c r="AR299" s="7">
        <f t="shared" si="73"/>
        <v>-4.7590148319459361E-2</v>
      </c>
      <c r="AS299" s="7">
        <f t="shared" si="74"/>
        <v>1.40586288458149</v>
      </c>
    </row>
    <row r="300" spans="1:45" ht="14.4" customHeight="1">
      <c r="A300" s="2" t="s">
        <v>647</v>
      </c>
      <c r="B300" s="2" t="s">
        <v>648</v>
      </c>
      <c r="C300" s="2" t="s">
        <v>54</v>
      </c>
      <c r="D300" s="2" t="s">
        <v>48</v>
      </c>
      <c r="E300" s="3">
        <v>276.88129752317423</v>
      </c>
      <c r="F300" s="5">
        <v>-1.2541567514445164E-2</v>
      </c>
      <c r="G300" s="3">
        <v>190.65301929588253</v>
      </c>
      <c r="H300" s="3">
        <v>86.22827822729171</v>
      </c>
      <c r="I300" s="5">
        <v>-1.356085895799275E-3</v>
      </c>
      <c r="J300" s="3">
        <v>63.762365437063913</v>
      </c>
      <c r="K300" s="3">
        <v>59.332999665607417</v>
      </c>
      <c r="L300" s="5">
        <v>5.4482060352622041E-2</v>
      </c>
      <c r="M300" s="3">
        <v>45.740368150830342</v>
      </c>
      <c r="N300" s="3">
        <v>13.592631514777075</v>
      </c>
      <c r="O300" s="3">
        <v>88.26504755286166</v>
      </c>
      <c r="P300" s="3">
        <v>9.1919878407376192</v>
      </c>
      <c r="Q300" s="3">
        <v>16.204613799229818</v>
      </c>
      <c r="R300" s="3">
        <v>42.490464533193339</v>
      </c>
      <c r="S300" s="3">
        <v>3.9828654206882912</v>
      </c>
      <c r="T300" s="3">
        <v>169.05884262201607</v>
      </c>
      <c r="U300" s="3">
        <v>171.36352068708271</v>
      </c>
      <c r="V300" s="3">
        <v>503.04138570516506</v>
      </c>
      <c r="W300" s="3">
        <v>26.613904012523509</v>
      </c>
      <c r="X300" s="3">
        <v>31.036338631656964</v>
      </c>
      <c r="Y300" s="3">
        <v>25.53029181829222</v>
      </c>
      <c r="Z300" s="3">
        <v>0</v>
      </c>
      <c r="AA300" s="5">
        <v>0</v>
      </c>
      <c r="AB300" s="3">
        <v>0</v>
      </c>
      <c r="AC300" s="3">
        <v>0</v>
      </c>
      <c r="AD300" s="5">
        <v>0</v>
      </c>
      <c r="AE300" s="6">
        <f t="shared" si="60"/>
        <v>0.31142687858891815</v>
      </c>
      <c r="AF300" s="6">
        <f t="shared" si="61"/>
        <v>0.23028772982301982</v>
      </c>
      <c r="AG300" s="6">
        <f t="shared" si="62"/>
        <v>0.21429038435014341</v>
      </c>
      <c r="AH300" s="6">
        <f t="shared" si="63"/>
        <v>0.77090941649026234</v>
      </c>
      <c r="AI300" s="4">
        <f t="shared" si="64"/>
        <v>4.4293657714564958</v>
      </c>
      <c r="AJ300" s="4">
        <f t="shared" si="65"/>
        <v>17.128077762063874</v>
      </c>
      <c r="AK300" s="4">
        <f t="shared" si="66"/>
        <v>12.698711990607379</v>
      </c>
      <c r="AL300" s="7">
        <f t="shared" si="67"/>
        <v>4.3004410023735922</v>
      </c>
      <c r="AM300" s="7">
        <f t="shared" si="68"/>
        <v>1.1121053070106104</v>
      </c>
      <c r="AN300" s="7">
        <f t="shared" si="69"/>
        <v>1.0136324017680605</v>
      </c>
      <c r="AO300" s="7">
        <f t="shared" si="70"/>
        <v>1.9605962927427216</v>
      </c>
      <c r="AP300" s="7">
        <f t="shared" si="71"/>
        <v>1.9873239291103606</v>
      </c>
      <c r="AQ300" s="7" t="str">
        <f t="shared" si="72"/>
        <v/>
      </c>
      <c r="AR300" s="7">
        <f t="shared" si="73"/>
        <v>0.73946003269357619</v>
      </c>
      <c r="AS300" s="7">
        <f t="shared" si="74"/>
        <v>1.8168124398617491</v>
      </c>
    </row>
    <row r="301" spans="1:45" ht="14.4" customHeight="1">
      <c r="A301" s="2" t="s">
        <v>649</v>
      </c>
      <c r="B301" s="2" t="s">
        <v>650</v>
      </c>
      <c r="C301" s="2" t="s">
        <v>51</v>
      </c>
      <c r="D301" s="2" t="s">
        <v>48</v>
      </c>
      <c r="E301" s="3">
        <v>134.80558152554855</v>
      </c>
      <c r="F301" s="5">
        <v>6.5142467777836999E-2</v>
      </c>
      <c r="G301" s="3">
        <v>110.35115414230151</v>
      </c>
      <c r="H301" s="3">
        <v>24.45442738324704</v>
      </c>
      <c r="I301" s="5">
        <v>1.0986649965146367E-2</v>
      </c>
      <c r="J301" s="3">
        <v>19.330806888725224</v>
      </c>
      <c r="K301" s="3">
        <v>7.8586537165908084</v>
      </c>
      <c r="L301" s="5">
        <v>-1.8632336882819997E-2</v>
      </c>
      <c r="M301" s="3">
        <v>3.2999086236280495</v>
      </c>
      <c r="N301" s="3">
        <v>4.5587450929627593</v>
      </c>
      <c r="O301" s="3">
        <v>26.863328919396373</v>
      </c>
      <c r="P301" s="3">
        <v>2.7634286842045941</v>
      </c>
      <c r="Q301" s="3">
        <v>4.6063189063977381</v>
      </c>
      <c r="R301" s="3">
        <v>14.875628431242301</v>
      </c>
      <c r="S301" s="3">
        <v>3.5960866789593688</v>
      </c>
      <c r="T301" s="3">
        <v>27.218274074201581</v>
      </c>
      <c r="U301" s="3">
        <v>28.388505810208443</v>
      </c>
      <c r="V301" s="3">
        <v>216.99711513702042</v>
      </c>
      <c r="W301" s="3">
        <v>17.61383659943197</v>
      </c>
      <c r="X301" s="3">
        <v>24.678006304172644</v>
      </c>
      <c r="Y301" s="3">
        <v>4.0520157554783838</v>
      </c>
      <c r="Z301" s="3">
        <v>0</v>
      </c>
      <c r="AA301" s="5">
        <v>0</v>
      </c>
      <c r="AB301" s="3">
        <v>0</v>
      </c>
      <c r="AC301" s="3">
        <v>0</v>
      </c>
      <c r="AD301" s="5">
        <v>0</v>
      </c>
      <c r="AE301" s="6">
        <f t="shared" si="60"/>
        <v>0.18140515479036307</v>
      </c>
      <c r="AF301" s="6">
        <f t="shared" si="61"/>
        <v>0.14339767441351545</v>
      </c>
      <c r="AG301" s="6">
        <f t="shared" si="62"/>
        <v>5.8296204264371834E-2</v>
      </c>
      <c r="AH301" s="6">
        <f t="shared" si="63"/>
        <v>0.41990762573765561</v>
      </c>
      <c r="AI301" s="4">
        <f t="shared" si="64"/>
        <v>11.472153172134416</v>
      </c>
      <c r="AJ301" s="4">
        <f t="shared" si="65"/>
        <v>16.193672705165991</v>
      </c>
      <c r="AK301" s="4">
        <f t="shared" si="66"/>
        <v>4.7215195330315751</v>
      </c>
      <c r="AL301" s="7">
        <f t="shared" si="67"/>
        <v>4.5031374799486468</v>
      </c>
      <c r="AM301" s="7">
        <f t="shared" si="68"/>
        <v>3.1901770441902175</v>
      </c>
      <c r="AN301" s="7">
        <f t="shared" si="69"/>
        <v>1.0429943402295316</v>
      </c>
      <c r="AO301" s="7">
        <f t="shared" si="70"/>
        <v>1.1130202988456792</v>
      </c>
      <c r="AP301" s="7">
        <f t="shared" si="71"/>
        <v>1.1608738722566252</v>
      </c>
      <c r="AQ301" s="7" t="str">
        <f t="shared" si="72"/>
        <v/>
      </c>
      <c r="AR301" s="7">
        <f t="shared" si="73"/>
        <v>0.79048290870912608</v>
      </c>
      <c r="AS301" s="7">
        <f t="shared" si="74"/>
        <v>1.6097042324311683</v>
      </c>
    </row>
    <row r="302" spans="1:45" ht="14.4" customHeight="1">
      <c r="A302" s="2" t="s">
        <v>651</v>
      </c>
      <c r="B302" s="2" t="s">
        <v>652</v>
      </c>
      <c r="C302" s="2" t="s">
        <v>57</v>
      </c>
      <c r="D302" s="2" t="s">
        <v>48</v>
      </c>
      <c r="E302" s="3">
        <v>161.97022189817699</v>
      </c>
      <c r="F302" s="5">
        <v>-6.0531714657302033E-2</v>
      </c>
      <c r="G302" s="3">
        <v>108.96301962808914</v>
      </c>
      <c r="H302" s="3">
        <v>53.007202270087838</v>
      </c>
      <c r="I302" s="5">
        <v>-1.7268696104666803E-2</v>
      </c>
      <c r="J302" s="3">
        <v>40.684558364456606</v>
      </c>
      <c r="K302" s="3">
        <v>2.8127707661326746</v>
      </c>
      <c r="L302" s="5">
        <v>-9.7191809075531266E-2</v>
      </c>
      <c r="M302" s="3">
        <v>1.4687888151114508</v>
      </c>
      <c r="N302" s="3">
        <v>1.3439819510212239</v>
      </c>
      <c r="O302" s="3">
        <v>54.093008148674045</v>
      </c>
      <c r="P302" s="3">
        <v>16.996384148407319</v>
      </c>
      <c r="Q302" s="3">
        <v>5.5191191097234542</v>
      </c>
      <c r="R302" s="3">
        <v>28.279901298682091</v>
      </c>
      <c r="S302" s="3">
        <v>6.9501777558902971</v>
      </c>
      <c r="T302" s="3">
        <v>199.86692794296113</v>
      </c>
      <c r="U302" s="3">
        <v>213.95987469095971</v>
      </c>
      <c r="V302" s="3">
        <v>1045.4599764708566</v>
      </c>
      <c r="W302" s="3">
        <v>36.877569371430425</v>
      </c>
      <c r="X302" s="3">
        <v>10.79241455167258</v>
      </c>
      <c r="Y302" s="3">
        <v>0.91273723194356127</v>
      </c>
      <c r="Z302" s="3">
        <v>41.383313502607074</v>
      </c>
      <c r="AA302" s="5">
        <v>0.25863066772952292</v>
      </c>
      <c r="AB302" s="3">
        <v>1.2492575835157127</v>
      </c>
      <c r="AC302" s="3">
        <v>11.322322693356599</v>
      </c>
      <c r="AD302" s="5">
        <v>-7.96530710495853E-2</v>
      </c>
      <c r="AE302" s="6">
        <f t="shared" si="60"/>
        <v>0.32726510866553582</v>
      </c>
      <c r="AF302" s="6">
        <f t="shared" si="61"/>
        <v>0.25118542092282287</v>
      </c>
      <c r="AG302" s="6">
        <f t="shared" si="62"/>
        <v>1.736597464131975E-2</v>
      </c>
      <c r="AH302" s="6">
        <f t="shared" si="63"/>
        <v>0.52218575107381149</v>
      </c>
      <c r="AI302" s="4">
        <f t="shared" si="64"/>
        <v>37.871787598323934</v>
      </c>
      <c r="AJ302" s="4">
        <f t="shared" si="65"/>
        <v>30.108716075431822</v>
      </c>
      <c r="AK302" s="4">
        <f t="shared" si="66"/>
        <v>-7.7630715228921119</v>
      </c>
      <c r="AL302" s="7">
        <f t="shared" si="67"/>
        <v>4.3320785644532034</v>
      </c>
      <c r="AM302" s="7">
        <f t="shared" si="68"/>
        <v>5.449038704978082</v>
      </c>
      <c r="AN302" s="7">
        <f t="shared" si="69"/>
        <v>1.0705116493911413</v>
      </c>
      <c r="AO302" s="7">
        <f t="shared" si="70"/>
        <v>3.7705617233782358</v>
      </c>
      <c r="AP302" s="7">
        <f t="shared" si="71"/>
        <v>4.0364302496247397</v>
      </c>
      <c r="AQ302" s="7">
        <f t="shared" si="72"/>
        <v>0.27359632989860305</v>
      </c>
      <c r="AR302" s="7">
        <f t="shared" si="73"/>
        <v>0.76752887573949657</v>
      </c>
      <c r="AS302" s="7">
        <f t="shared" si="74"/>
        <v>6.4546431079664002</v>
      </c>
    </row>
    <row r="303" spans="1:45" ht="14.4" customHeight="1">
      <c r="A303" s="2" t="s">
        <v>653</v>
      </c>
      <c r="B303" s="2" t="s">
        <v>654</v>
      </c>
      <c r="C303" s="2" t="s">
        <v>51</v>
      </c>
      <c r="D303" s="2" t="s">
        <v>48</v>
      </c>
      <c r="E303" s="3">
        <v>99.832218616755213</v>
      </c>
      <c r="F303" s="5">
        <v>8.6914631010396357E-2</v>
      </c>
      <c r="G303" s="3">
        <v>84.917205482000696</v>
      </c>
      <c r="H303" s="3">
        <v>14.915013134754524</v>
      </c>
      <c r="I303" s="5">
        <v>-1.6275256519717007E-2</v>
      </c>
      <c r="J303" s="3">
        <v>7.8199189662948037</v>
      </c>
      <c r="K303" s="3">
        <v>6.5865318647634137</v>
      </c>
      <c r="L303" s="5">
        <v>-3.0122963186839144E-2</v>
      </c>
      <c r="M303" s="3">
        <v>3.5027966701645816</v>
      </c>
      <c r="N303" s="3">
        <v>3.0837351945988321</v>
      </c>
      <c r="O303" s="3">
        <v>15.21998459830273</v>
      </c>
      <c r="P303" s="3">
        <v>3.6191505969834878</v>
      </c>
      <c r="Q303" s="3">
        <v>1.4619463709268632</v>
      </c>
      <c r="R303" s="3">
        <v>8.0704410248544907</v>
      </c>
      <c r="S303" s="3">
        <v>2.3349941312164013</v>
      </c>
      <c r="T303" s="3">
        <v>45.202620068447935</v>
      </c>
      <c r="U303" s="3">
        <v>45.581412317806695</v>
      </c>
      <c r="V303" s="3">
        <v>118.5550327555094</v>
      </c>
      <c r="W303" s="3">
        <v>11.999505018249309</v>
      </c>
      <c r="X303" s="3">
        <v>20.446086562964865</v>
      </c>
      <c r="Y303" s="3">
        <v>1.1523128973371708</v>
      </c>
      <c r="Z303" s="3">
        <v>0</v>
      </c>
      <c r="AA303" s="5">
        <v>0</v>
      </c>
      <c r="AB303" s="3">
        <v>0</v>
      </c>
      <c r="AC303" s="3">
        <v>0</v>
      </c>
      <c r="AD303" s="5">
        <v>0</v>
      </c>
      <c r="AE303" s="6">
        <f t="shared" si="60"/>
        <v>0.14940079807313109</v>
      </c>
      <c r="AF303" s="6">
        <f t="shared" si="61"/>
        <v>7.8330613850370323E-2</v>
      </c>
      <c r="AG303" s="6">
        <f t="shared" si="62"/>
        <v>6.5976014116728959E-2</v>
      </c>
      <c r="AH303" s="6">
        <f t="shared" si="63"/>
        <v>0.53181199788978795</v>
      </c>
      <c r="AI303" s="4">
        <f t="shared" si="64"/>
        <v>1.23338710153139</v>
      </c>
      <c r="AJ303" s="4">
        <f t="shared" si="65"/>
        <v>6.6360909602277971</v>
      </c>
      <c r="AK303" s="4">
        <f t="shared" si="66"/>
        <v>5.4027038586964071</v>
      </c>
      <c r="AL303" s="7">
        <f t="shared" si="67"/>
        <v>2.8420161196596947</v>
      </c>
      <c r="AM303" s="7">
        <f t="shared" si="68"/>
        <v>0.52821850172653939</v>
      </c>
      <c r="AN303" s="7">
        <f t="shared" si="69"/>
        <v>1.0083798737503529</v>
      </c>
      <c r="AO303" s="7">
        <f t="shared" si="70"/>
        <v>3.0306791995454647</v>
      </c>
      <c r="AP303" s="7">
        <f t="shared" si="71"/>
        <v>3.0560759086154761</v>
      </c>
      <c r="AQ303" s="7" t="str">
        <f t="shared" si="72"/>
        <v/>
      </c>
      <c r="AR303" s="7">
        <f t="shared" si="73"/>
        <v>0.5242984967993799</v>
      </c>
      <c r="AS303" s="7">
        <f t="shared" si="74"/>
        <v>1.1875428032970898</v>
      </c>
    </row>
    <row r="304" spans="1:45" ht="14.4" customHeight="1">
      <c r="A304" s="2" t="s">
        <v>655</v>
      </c>
      <c r="B304" s="2" t="s">
        <v>656</v>
      </c>
      <c r="C304" s="2" t="s">
        <v>54</v>
      </c>
      <c r="D304" s="2" t="s">
        <v>48</v>
      </c>
      <c r="E304" s="3">
        <v>70.558198142065876</v>
      </c>
      <c r="F304" s="5">
        <v>-2.3942048968739374E-2</v>
      </c>
      <c r="G304" s="3">
        <v>51.698932621646669</v>
      </c>
      <c r="H304" s="3">
        <v>18.859265520419207</v>
      </c>
      <c r="I304" s="5">
        <v>-2.2769375295750294E-2</v>
      </c>
      <c r="J304" s="3">
        <v>14.881540482820522</v>
      </c>
      <c r="K304" s="3">
        <v>20.715084491954634</v>
      </c>
      <c r="L304" s="5">
        <v>3.1777629640570161E-2</v>
      </c>
      <c r="M304" s="3">
        <v>13.540089935694912</v>
      </c>
      <c r="N304" s="3">
        <v>7.1749945562597226</v>
      </c>
      <c r="O304" s="3">
        <v>19.134240647787895</v>
      </c>
      <c r="P304" s="3">
        <v>4.3535861930286419</v>
      </c>
      <c r="Q304" s="3">
        <v>2.176501565506241</v>
      </c>
      <c r="R304" s="3">
        <v>7.9731304232939273</v>
      </c>
      <c r="S304" s="3">
        <v>1.2699907327822835</v>
      </c>
      <c r="T304" s="3">
        <v>46.182762160801275</v>
      </c>
      <c r="U304" s="3">
        <v>44.417301919876188</v>
      </c>
      <c r="V304" s="3">
        <v>160.17387050134514</v>
      </c>
      <c r="W304" s="3">
        <v>19.417948361934162</v>
      </c>
      <c r="X304" s="3">
        <v>7.8156035734045819</v>
      </c>
      <c r="Y304" s="3">
        <v>6.8274706175296727</v>
      </c>
      <c r="Z304" s="3">
        <v>0</v>
      </c>
      <c r="AA304" s="5">
        <v>0</v>
      </c>
      <c r="AB304" s="3">
        <v>0</v>
      </c>
      <c r="AC304" s="3">
        <v>0</v>
      </c>
      <c r="AD304" s="5">
        <v>0</v>
      </c>
      <c r="AE304" s="6">
        <f t="shared" si="60"/>
        <v>0.26728666571738258</v>
      </c>
      <c r="AF304" s="6">
        <f t="shared" si="61"/>
        <v>0.21091157193182833</v>
      </c>
      <c r="AG304" s="6">
        <f t="shared" si="62"/>
        <v>0.29358862665746804</v>
      </c>
      <c r="AH304" s="6">
        <f t="shared" si="63"/>
        <v>0.65363430889956731</v>
      </c>
      <c r="AI304" s="4">
        <f t="shared" si="64"/>
        <v>-5.833544009134112</v>
      </c>
      <c r="AJ304" s="4">
        <f t="shared" si="65"/>
        <v>-0.93593704644190012</v>
      </c>
      <c r="AK304" s="4">
        <f t="shared" si="66"/>
        <v>4.8976069626922119</v>
      </c>
      <c r="AL304" s="7">
        <f t="shared" si="67"/>
        <v>-0.73696368192503126</v>
      </c>
      <c r="AM304" s="7">
        <f t="shared" si="68"/>
        <v>-4.593375257435178</v>
      </c>
      <c r="AN304" s="7">
        <f t="shared" si="69"/>
        <v>0.96177231160886334</v>
      </c>
      <c r="AO304" s="7">
        <f t="shared" si="70"/>
        <v>2.4488102206736797</v>
      </c>
      <c r="AP304" s="7">
        <f t="shared" si="71"/>
        <v>2.3551978666287354</v>
      </c>
      <c r="AQ304" s="7" t="str">
        <f t="shared" si="72"/>
        <v/>
      </c>
      <c r="AR304" s="7">
        <f t="shared" si="73"/>
        <v>0.78908377777003336</v>
      </c>
      <c r="AS304" s="7">
        <f t="shared" si="74"/>
        <v>2.2700958176233752</v>
      </c>
    </row>
    <row r="305" spans="1:45" ht="14.4" customHeight="1">
      <c r="A305" s="2" t="s">
        <v>657</v>
      </c>
      <c r="B305" s="2" t="s">
        <v>658</v>
      </c>
      <c r="C305" s="2" t="s">
        <v>47</v>
      </c>
      <c r="D305" s="2" t="s">
        <v>48</v>
      </c>
      <c r="E305" s="3">
        <v>388.59035492205294</v>
      </c>
      <c r="F305" s="5">
        <v>-6.9262782458577327E-3</v>
      </c>
      <c r="G305" s="3">
        <v>332.77452212514333</v>
      </c>
      <c r="H305" s="3">
        <v>55.815832796909618</v>
      </c>
      <c r="I305" s="5">
        <v>-1.7877338062193132E-2</v>
      </c>
      <c r="J305" s="3">
        <v>37.349961570656177</v>
      </c>
      <c r="K305" s="3">
        <v>23.161877869411796</v>
      </c>
      <c r="L305" s="5">
        <v>1.9200420987279282E-2</v>
      </c>
      <c r="M305" s="3">
        <v>11.633851639785854</v>
      </c>
      <c r="N305" s="3">
        <v>11.528026229625942</v>
      </c>
      <c r="O305" s="3">
        <v>60.011112103033931</v>
      </c>
      <c r="P305" s="3">
        <v>18.878541531096317</v>
      </c>
      <c r="Q305" s="3">
        <v>8.5551747448774655</v>
      </c>
      <c r="R305" s="3">
        <v>22.164940497241002</v>
      </c>
      <c r="S305" s="3">
        <v>8.9614754672859718</v>
      </c>
      <c r="T305" s="3">
        <v>216.78184070356241</v>
      </c>
      <c r="U305" s="3">
        <v>208.30473763747719</v>
      </c>
      <c r="V305" s="3">
        <v>431.90916205435406</v>
      </c>
      <c r="W305" s="3">
        <v>14.075167540322171</v>
      </c>
      <c r="X305" s="3">
        <v>34.439872049968272</v>
      </c>
      <c r="Y305" s="3">
        <v>56.786446223654316</v>
      </c>
      <c r="Z305" s="3">
        <v>0</v>
      </c>
      <c r="AA305" s="5">
        <v>0</v>
      </c>
      <c r="AB305" s="3">
        <v>0</v>
      </c>
      <c r="AC305" s="3">
        <v>0</v>
      </c>
      <c r="AD305" s="5">
        <v>0</v>
      </c>
      <c r="AE305" s="6">
        <f t="shared" si="60"/>
        <v>0.14363669115798222</v>
      </c>
      <c r="AF305" s="6">
        <f t="shared" si="61"/>
        <v>9.6116543031924143E-2</v>
      </c>
      <c r="AG305" s="6">
        <f t="shared" si="62"/>
        <v>5.9604870723201094E-2</v>
      </c>
      <c r="AH305" s="6">
        <f t="shared" si="63"/>
        <v>0.50228447388326114</v>
      </c>
      <c r="AI305" s="4">
        <f t="shared" si="64"/>
        <v>14.188083701244381</v>
      </c>
      <c r="AJ305" s="4">
        <f t="shared" si="65"/>
        <v>20.943544187274295</v>
      </c>
      <c r="AK305" s="4">
        <f t="shared" si="66"/>
        <v>6.7554604860299143</v>
      </c>
      <c r="AL305" s="7">
        <f t="shared" si="67"/>
        <v>2.3370642773870309</v>
      </c>
      <c r="AM305" s="7">
        <f t="shared" si="68"/>
        <v>1.583230769647056</v>
      </c>
      <c r="AN305" s="7">
        <f t="shared" si="69"/>
        <v>0.96089569569769817</v>
      </c>
      <c r="AO305" s="7">
        <f t="shared" si="70"/>
        <v>3.8838772054578228</v>
      </c>
      <c r="AP305" s="7">
        <f t="shared" si="71"/>
        <v>3.7320008893428263</v>
      </c>
      <c r="AQ305" s="7" t="str">
        <f t="shared" si="72"/>
        <v/>
      </c>
      <c r="AR305" s="7">
        <f t="shared" si="73"/>
        <v>0.66916428008083306</v>
      </c>
      <c r="AS305" s="7">
        <f t="shared" si="74"/>
        <v>1.1114767944793442</v>
      </c>
    </row>
    <row r="306" spans="1:45" ht="14.4" customHeight="1">
      <c r="A306" s="2" t="s">
        <v>659</v>
      </c>
      <c r="B306" s="2" t="s">
        <v>660</v>
      </c>
      <c r="C306" s="2" t="s">
        <v>57</v>
      </c>
      <c r="D306" s="2" t="s">
        <v>48</v>
      </c>
      <c r="E306" s="3">
        <v>149.0251426515326</v>
      </c>
      <c r="F306" s="5">
        <v>2.5396940260161836E-2</v>
      </c>
      <c r="G306" s="3">
        <v>90.647208627063009</v>
      </c>
      <c r="H306" s="3">
        <v>58.377934024469603</v>
      </c>
      <c r="I306" s="5">
        <v>4.805839939869605E-3</v>
      </c>
      <c r="J306" s="3">
        <v>40.171348337684805</v>
      </c>
      <c r="K306" s="3">
        <v>3.7305825536228299</v>
      </c>
      <c r="L306" s="5">
        <v>0.15643331704981489</v>
      </c>
      <c r="M306" s="3">
        <v>2.2793030538329981</v>
      </c>
      <c r="N306" s="3">
        <v>1.4512794997898317</v>
      </c>
      <c r="O306" s="3">
        <v>59.43716570721238</v>
      </c>
      <c r="P306" s="3">
        <v>6.4663685040160521</v>
      </c>
      <c r="Q306" s="3">
        <v>11.232919889125052</v>
      </c>
      <c r="R306" s="3">
        <v>36.049209772803039</v>
      </c>
      <c r="S306" s="3">
        <v>3.3303232998913419</v>
      </c>
      <c r="T306" s="3">
        <v>80.425605116735937</v>
      </c>
      <c r="U306" s="3">
        <v>86.540867200543673</v>
      </c>
      <c r="V306" s="3">
        <v>848.02162648262049</v>
      </c>
      <c r="W306" s="3">
        <v>101.44899252731672</v>
      </c>
      <c r="X306" s="3">
        <v>10.08619472576417</v>
      </c>
      <c r="Y306" s="3">
        <v>0.61942828188919929</v>
      </c>
      <c r="Z306" s="3">
        <v>20.240549331995183</v>
      </c>
      <c r="AA306" s="5">
        <v>4.7684783674446722E-2</v>
      </c>
      <c r="AB306" s="3">
        <v>3.5561856465529997</v>
      </c>
      <c r="AC306" s="3">
        <v>9.8552282349749127</v>
      </c>
      <c r="AD306" s="5">
        <v>-6.7573603956753159E-3</v>
      </c>
      <c r="AE306" s="6">
        <f t="shared" si="60"/>
        <v>0.39173211302320626</v>
      </c>
      <c r="AF306" s="6">
        <f t="shared" si="61"/>
        <v>0.26956087827151409</v>
      </c>
      <c r="AG306" s="6">
        <f t="shared" si="62"/>
        <v>2.5033242627696045E-2</v>
      </c>
      <c r="AH306" s="6">
        <f t="shared" si="63"/>
        <v>0.61097778190688468</v>
      </c>
      <c r="AI306" s="4">
        <f t="shared" si="64"/>
        <v>36.440765784061973</v>
      </c>
      <c r="AJ306" s="4">
        <f t="shared" si="65"/>
        <v>39.458574260238279</v>
      </c>
      <c r="AK306" s="4">
        <f t="shared" si="66"/>
        <v>3.017808476176306</v>
      </c>
      <c r="AL306" s="7">
        <f t="shared" si="67"/>
        <v>11.848271386001981</v>
      </c>
      <c r="AM306" s="7">
        <f t="shared" si="68"/>
        <v>10.942110570841853</v>
      </c>
      <c r="AN306" s="7">
        <f t="shared" si="69"/>
        <v>1.0760362582902743</v>
      </c>
      <c r="AO306" s="7">
        <f t="shared" si="70"/>
        <v>1.3776713146961463</v>
      </c>
      <c r="AP306" s="7">
        <f t="shared" si="71"/>
        <v>1.4824242866194843</v>
      </c>
      <c r="AQ306" s="7">
        <f t="shared" si="72"/>
        <v>0.48690517600707073</v>
      </c>
      <c r="AR306" s="7">
        <f t="shared" si="73"/>
        <v>0.68812555649616935</v>
      </c>
      <c r="AS306" s="7">
        <f t="shared" si="74"/>
        <v>5.6904600887754917</v>
      </c>
    </row>
    <row r="307" spans="1:45" ht="14.4" customHeight="1">
      <c r="A307" s="2" t="s">
        <v>661</v>
      </c>
      <c r="B307" s="2" t="s">
        <v>662</v>
      </c>
      <c r="C307" s="2" t="s">
        <v>57</v>
      </c>
      <c r="D307" s="2" t="s">
        <v>48</v>
      </c>
      <c r="E307" s="3">
        <v>118.74518424326487</v>
      </c>
      <c r="F307" s="5">
        <v>-7.2480477394609943E-2</v>
      </c>
      <c r="G307" s="3">
        <v>87.833002692361134</v>
      </c>
      <c r="H307" s="3">
        <v>30.912181550903743</v>
      </c>
      <c r="I307" s="5">
        <v>-2.138547854149922E-2</v>
      </c>
      <c r="J307" s="3">
        <v>20.181485964242423</v>
      </c>
      <c r="K307" s="3">
        <v>7.2200058641990958</v>
      </c>
      <c r="L307" s="5">
        <v>8.3863155292018404E-2</v>
      </c>
      <c r="M307" s="3">
        <v>0.91220446919037435</v>
      </c>
      <c r="N307" s="3">
        <v>6.3078013950087222</v>
      </c>
      <c r="O307" s="3">
        <v>32.141075902723379</v>
      </c>
      <c r="P307" s="3">
        <v>4.8914497840032416</v>
      </c>
      <c r="Q307" s="3">
        <v>4.7845853027080967</v>
      </c>
      <c r="R307" s="3">
        <v>14.597929770795517</v>
      </c>
      <c r="S307" s="3">
        <v>1.312984362881338</v>
      </c>
      <c r="T307" s="3">
        <v>54.694523977704669</v>
      </c>
      <c r="U307" s="3">
        <v>53.113459716847004</v>
      </c>
      <c r="V307" s="3">
        <v>676.51870255965673</v>
      </c>
      <c r="W307" s="3">
        <v>55.961850610879019</v>
      </c>
      <c r="X307" s="3">
        <v>4.5542669649344392</v>
      </c>
      <c r="Y307" s="3">
        <v>1.152274572029385</v>
      </c>
      <c r="Z307" s="3">
        <v>35.671370137708038</v>
      </c>
      <c r="AA307" s="5">
        <v>0.19853249617150753</v>
      </c>
      <c r="AB307" s="3">
        <v>4.828186014745194</v>
      </c>
      <c r="AC307" s="3">
        <v>13.721500354947581</v>
      </c>
      <c r="AD307" s="5">
        <v>1.2016313976811299E-2</v>
      </c>
      <c r="AE307" s="6">
        <f t="shared" si="60"/>
        <v>0.26032366489554759</v>
      </c>
      <c r="AF307" s="6">
        <f t="shared" si="61"/>
        <v>0.16995624785000155</v>
      </c>
      <c r="AG307" s="6">
        <f t="shared" si="62"/>
        <v>6.080251515217644E-2</v>
      </c>
      <c r="AH307" s="6">
        <f t="shared" si="63"/>
        <v>0.12634400668752971</v>
      </c>
      <c r="AI307" s="4">
        <f t="shared" si="64"/>
        <v>12.961480100043328</v>
      </c>
      <c r="AJ307" s="4">
        <f t="shared" si="65"/>
        <v>21.552836346821664</v>
      </c>
      <c r="AK307" s="4">
        <f t="shared" si="66"/>
        <v>8.5913562467783358</v>
      </c>
      <c r="AL307" s="7">
        <f t="shared" si="67"/>
        <v>16.41515082443485</v>
      </c>
      <c r="AM307" s="7">
        <f t="shared" si="68"/>
        <v>9.8717703473630269</v>
      </c>
      <c r="AN307" s="7">
        <f t="shared" si="69"/>
        <v>0.97109282345153669</v>
      </c>
      <c r="AO307" s="7">
        <f t="shared" si="70"/>
        <v>1.76935179704603</v>
      </c>
      <c r="AP307" s="7">
        <f t="shared" si="71"/>
        <v>1.7182048322724797</v>
      </c>
      <c r="AQ307" s="7">
        <f t="shared" si="72"/>
        <v>0.38466423638834796</v>
      </c>
      <c r="AR307" s="7">
        <f t="shared" si="73"/>
        <v>0.65286514738563961</v>
      </c>
      <c r="AS307" s="7">
        <f t="shared" si="74"/>
        <v>5.6972306445179335</v>
      </c>
    </row>
    <row r="308" spans="1:45" ht="14.4" customHeight="1">
      <c r="A308" s="2" t="s">
        <v>663</v>
      </c>
      <c r="B308" s="2" t="s">
        <v>664</v>
      </c>
      <c r="C308" s="2" t="s">
        <v>54</v>
      </c>
      <c r="D308" s="2" t="s">
        <v>48</v>
      </c>
      <c r="E308" s="3">
        <v>167.09075988638733</v>
      </c>
      <c r="F308" s="5">
        <v>-2.813592566941011E-2</v>
      </c>
      <c r="G308" s="3">
        <v>109.32980077160832</v>
      </c>
      <c r="H308" s="3">
        <v>57.760959114779013</v>
      </c>
      <c r="I308" s="5">
        <v>-5.1080797331992112E-3</v>
      </c>
      <c r="J308" s="3">
        <v>42.963552457559011</v>
      </c>
      <c r="K308" s="3">
        <v>36.881418934111423</v>
      </c>
      <c r="L308" s="5">
        <v>9.3412327471028289E-3</v>
      </c>
      <c r="M308" s="3">
        <v>21.300098037782114</v>
      </c>
      <c r="N308" s="3">
        <v>15.581320896329309</v>
      </c>
      <c r="O308" s="3">
        <v>59.582644094587813</v>
      </c>
      <c r="P308" s="3">
        <v>7.2009453455042545</v>
      </c>
      <c r="Q308" s="3">
        <v>6.8721956434783662</v>
      </c>
      <c r="R308" s="3">
        <v>32.232948421125954</v>
      </c>
      <c r="S308" s="3">
        <v>2.3877138130887152</v>
      </c>
      <c r="T308" s="3">
        <v>150.45729547078676</v>
      </c>
      <c r="U308" s="3">
        <v>143.23347022455047</v>
      </c>
      <c r="V308" s="3">
        <v>351.93979280790029</v>
      </c>
      <c r="W308" s="3">
        <v>16.099425025847605</v>
      </c>
      <c r="X308" s="3">
        <v>31.431400057984</v>
      </c>
      <c r="Y308" s="3">
        <v>12.177320089937034</v>
      </c>
      <c r="Z308" s="3">
        <v>0</v>
      </c>
      <c r="AA308" s="5">
        <v>0</v>
      </c>
      <c r="AB308" s="3">
        <v>0</v>
      </c>
      <c r="AC308" s="3">
        <v>0</v>
      </c>
      <c r="AD308" s="5">
        <v>0</v>
      </c>
      <c r="AE308" s="6">
        <f t="shared" si="60"/>
        <v>0.34568613581058183</v>
      </c>
      <c r="AF308" s="6">
        <f t="shared" si="61"/>
        <v>0.25712703974038958</v>
      </c>
      <c r="AG308" s="6">
        <f t="shared" si="62"/>
        <v>0.22072686101367178</v>
      </c>
      <c r="AH308" s="6">
        <f t="shared" si="63"/>
        <v>0.57752924516908344</v>
      </c>
      <c r="AI308" s="4">
        <f t="shared" si="64"/>
        <v>6.0821335234475882</v>
      </c>
      <c r="AJ308" s="4">
        <f t="shared" si="65"/>
        <v>24.209405067823081</v>
      </c>
      <c r="AK308" s="4">
        <f t="shared" si="66"/>
        <v>18.127271544375493</v>
      </c>
      <c r="AL308" s="7">
        <f t="shared" si="67"/>
        <v>10.139156935439475</v>
      </c>
      <c r="AM308" s="7">
        <f t="shared" si="68"/>
        <v>2.5472623603830562</v>
      </c>
      <c r="AN308" s="7">
        <f t="shared" si="69"/>
        <v>0.95198753756916432</v>
      </c>
      <c r="AO308" s="7">
        <f t="shared" si="70"/>
        <v>2.6048268203408345</v>
      </c>
      <c r="AP308" s="7">
        <f t="shared" si="71"/>
        <v>2.4797626704903872</v>
      </c>
      <c r="AQ308" s="7" t="str">
        <f t="shared" si="72"/>
        <v/>
      </c>
      <c r="AR308" s="7">
        <f t="shared" si="73"/>
        <v>0.74381646558507608</v>
      </c>
      <c r="AS308" s="7">
        <f t="shared" si="74"/>
        <v>2.106279204470674</v>
      </c>
    </row>
    <row r="309" spans="1:45" ht="14.4" customHeight="1">
      <c r="A309" s="2" t="s">
        <v>665</v>
      </c>
      <c r="B309" s="2" t="s">
        <v>666</v>
      </c>
      <c r="C309" s="2" t="s">
        <v>54</v>
      </c>
      <c r="D309" s="2" t="s">
        <v>48</v>
      </c>
      <c r="E309" s="3">
        <v>370.45977124796906</v>
      </c>
      <c r="F309" s="5">
        <v>-5.7017761042508774E-2</v>
      </c>
      <c r="G309" s="3">
        <v>265.06812017029631</v>
      </c>
      <c r="H309" s="3">
        <v>105.39165107767273</v>
      </c>
      <c r="I309" s="5">
        <v>-3.3532585201648923E-2</v>
      </c>
      <c r="J309" s="3">
        <v>60.406277205287672</v>
      </c>
      <c r="K309" s="3">
        <v>105.41260975511557</v>
      </c>
      <c r="L309" s="5">
        <v>-5.9030371906606122E-3</v>
      </c>
      <c r="M309" s="3">
        <v>67.946490564543666</v>
      </c>
      <c r="N309" s="3">
        <v>37.466119190571902</v>
      </c>
      <c r="O309" s="3">
        <v>108.4309305266851</v>
      </c>
      <c r="P309" s="3">
        <v>24.751880850628005</v>
      </c>
      <c r="Q309" s="3">
        <v>14.199049797611698</v>
      </c>
      <c r="R309" s="3">
        <v>37.37759282850196</v>
      </c>
      <c r="S309" s="3">
        <v>14.129477043190787</v>
      </c>
      <c r="T309" s="3">
        <v>263.96454300992144</v>
      </c>
      <c r="U309" s="3">
        <v>256.08858174518355</v>
      </c>
      <c r="V309" s="3">
        <v>756.45420134885762</v>
      </c>
      <c r="W309" s="3">
        <v>80.11379786491699</v>
      </c>
      <c r="X309" s="3">
        <v>46.720222335087989</v>
      </c>
      <c r="Y309" s="3">
        <v>34.260246218444237</v>
      </c>
      <c r="Z309" s="3">
        <v>0</v>
      </c>
      <c r="AA309" s="5">
        <v>0</v>
      </c>
      <c r="AB309" s="3">
        <v>0</v>
      </c>
      <c r="AC309" s="3">
        <v>0</v>
      </c>
      <c r="AD309" s="5">
        <v>0</v>
      </c>
      <c r="AE309" s="6">
        <f t="shared" si="60"/>
        <v>0.28448878733212929</v>
      </c>
      <c r="AF309" s="6">
        <f t="shared" si="61"/>
        <v>0.16305758922702146</v>
      </c>
      <c r="AG309" s="6">
        <f t="shared" si="62"/>
        <v>0.2845453621050722</v>
      </c>
      <c r="AH309" s="6">
        <f t="shared" si="63"/>
        <v>0.64457649537745454</v>
      </c>
      <c r="AI309" s="4">
        <f t="shared" si="64"/>
        <v>-45.006332549827896</v>
      </c>
      <c r="AJ309" s="4">
        <f t="shared" si="65"/>
        <v>1.5335093139017406</v>
      </c>
      <c r="AK309" s="4">
        <f t="shared" si="66"/>
        <v>46.539841863729634</v>
      </c>
      <c r="AL309" s="7">
        <f t="shared" si="67"/>
        <v>0.10853263069922056</v>
      </c>
      <c r="AM309" s="7">
        <f t="shared" si="68"/>
        <v>-3.1852794276994945</v>
      </c>
      <c r="AN309" s="7">
        <f t="shared" si="69"/>
        <v>0.97016280605368321</v>
      </c>
      <c r="AO309" s="7">
        <f t="shared" si="70"/>
        <v>2.50460582323909</v>
      </c>
      <c r="AP309" s="7">
        <f t="shared" si="71"/>
        <v>2.4298754135320308</v>
      </c>
      <c r="AQ309" s="7" t="str">
        <f t="shared" si="72"/>
        <v/>
      </c>
      <c r="AR309" s="7">
        <f t="shared" si="73"/>
        <v>0.57315998551696257</v>
      </c>
      <c r="AS309" s="7">
        <f t="shared" si="74"/>
        <v>2.0419334569056926</v>
      </c>
    </row>
    <row r="310" spans="1:45" ht="14.4" customHeight="1">
      <c r="A310" s="2" t="s">
        <v>667</v>
      </c>
      <c r="B310" s="2" t="s">
        <v>668</v>
      </c>
      <c r="C310" s="2" t="s">
        <v>47</v>
      </c>
      <c r="D310" s="2" t="s">
        <v>48</v>
      </c>
      <c r="E310" s="3">
        <v>201.35848758468413</v>
      </c>
      <c r="F310" s="5">
        <v>-4.0036796610190661E-2</v>
      </c>
      <c r="G310" s="3">
        <v>156.13725316303589</v>
      </c>
      <c r="H310" s="3">
        <v>45.221234421648226</v>
      </c>
      <c r="I310" s="5">
        <v>4.8008346767435817E-3</v>
      </c>
      <c r="J310" s="3">
        <v>35.305617195050054</v>
      </c>
      <c r="K310" s="3">
        <v>9.1162770060644664</v>
      </c>
      <c r="L310" s="5">
        <v>-0.10284031741518765</v>
      </c>
      <c r="M310" s="3">
        <v>5.8928465090079465</v>
      </c>
      <c r="N310" s="3">
        <v>3.22343049705652</v>
      </c>
      <c r="O310" s="3">
        <v>48.609766797334522</v>
      </c>
      <c r="P310" s="3">
        <v>11.92147399175547</v>
      </c>
      <c r="Q310" s="3">
        <v>6.6371516775718806</v>
      </c>
      <c r="R310" s="3">
        <v>24.844035322227896</v>
      </c>
      <c r="S310" s="3">
        <v>4.2483208687732814</v>
      </c>
      <c r="T310" s="3">
        <v>123.94396337649609</v>
      </c>
      <c r="U310" s="3">
        <v>112.40835726646958</v>
      </c>
      <c r="V310" s="3">
        <v>231.29025909514027</v>
      </c>
      <c r="W310" s="3">
        <v>20.937522710760469</v>
      </c>
      <c r="X310" s="3">
        <v>12.254289420753205</v>
      </c>
      <c r="Y310" s="3">
        <v>25.820191494438344</v>
      </c>
      <c r="Z310" s="3">
        <v>0</v>
      </c>
      <c r="AA310" s="5">
        <v>0</v>
      </c>
      <c r="AB310" s="3">
        <v>0</v>
      </c>
      <c r="AC310" s="3">
        <v>0</v>
      </c>
      <c r="AD310" s="5">
        <v>0</v>
      </c>
      <c r="AE310" s="6">
        <f t="shared" si="60"/>
        <v>0.22458072149866443</v>
      </c>
      <c r="AF310" s="6">
        <f t="shared" si="61"/>
        <v>0.17533711947554126</v>
      </c>
      <c r="AG310" s="6">
        <f t="shared" si="62"/>
        <v>4.5273865111995784E-2</v>
      </c>
      <c r="AH310" s="6">
        <f t="shared" si="63"/>
        <v>0.64640932971736365</v>
      </c>
      <c r="AI310" s="4">
        <f t="shared" si="64"/>
        <v>26.189340188985589</v>
      </c>
      <c r="AJ310" s="4">
        <f t="shared" si="65"/>
        <v>24.158294618999228</v>
      </c>
      <c r="AK310" s="4">
        <f t="shared" si="66"/>
        <v>-2.031045569986361</v>
      </c>
      <c r="AL310" s="7">
        <f t="shared" si="67"/>
        <v>5.6865513140901305</v>
      </c>
      <c r="AM310" s="7">
        <f t="shared" si="68"/>
        <v>6.1646332746396011</v>
      </c>
      <c r="AN310" s="7">
        <f t="shared" si="69"/>
        <v>0.90692885885062768</v>
      </c>
      <c r="AO310" s="7">
        <f t="shared" si="70"/>
        <v>2.7408354716907475</v>
      </c>
      <c r="AP310" s="7">
        <f t="shared" si="71"/>
        <v>2.4857427866378115</v>
      </c>
      <c r="AQ310" s="7" t="str">
        <f t="shared" si="72"/>
        <v/>
      </c>
      <c r="AR310" s="7">
        <f t="shared" si="73"/>
        <v>0.78073094745393801</v>
      </c>
      <c r="AS310" s="7">
        <f t="shared" si="74"/>
        <v>1.1486491673109529</v>
      </c>
    </row>
    <row r="311" spans="1:45" ht="14.4" customHeight="1">
      <c r="A311" s="2" t="s">
        <v>669</v>
      </c>
      <c r="B311" s="2" t="s">
        <v>670</v>
      </c>
      <c r="C311" s="2" t="s">
        <v>47</v>
      </c>
      <c r="D311" s="2" t="s">
        <v>48</v>
      </c>
      <c r="E311" s="3">
        <v>329.38381407043528</v>
      </c>
      <c r="F311" s="5">
        <v>-8.5598756819442429E-2</v>
      </c>
      <c r="G311" s="3">
        <v>299.84931423332165</v>
      </c>
      <c r="H311" s="3">
        <v>29.534499837113611</v>
      </c>
      <c r="I311" s="5">
        <v>-3.3175366949729557E-2</v>
      </c>
      <c r="J311" s="3">
        <v>19.203652245134162</v>
      </c>
      <c r="K311" s="3">
        <v>12.360673793020498</v>
      </c>
      <c r="L311" s="5">
        <v>-2.875217865436118E-2</v>
      </c>
      <c r="M311" s="3">
        <v>6.7238098581997416</v>
      </c>
      <c r="N311" s="3">
        <v>5.6368639348207559</v>
      </c>
      <c r="O311" s="3">
        <v>32.20538323814057</v>
      </c>
      <c r="P311" s="3">
        <v>6.7017042382438445</v>
      </c>
      <c r="Q311" s="3">
        <v>5.2133268545241318</v>
      </c>
      <c r="R311" s="3">
        <v>14.498376211817506</v>
      </c>
      <c r="S311" s="3">
        <v>2.6993895088363917</v>
      </c>
      <c r="T311" s="3">
        <v>91.78433669159601</v>
      </c>
      <c r="U311" s="3">
        <v>77.953548927102304</v>
      </c>
      <c r="V311" s="3">
        <v>422.41079881772333</v>
      </c>
      <c r="W311" s="3">
        <v>32.083249337338614</v>
      </c>
      <c r="X311" s="3">
        <v>40.920621276600379</v>
      </c>
      <c r="Y311" s="3">
        <v>69.132551011877155</v>
      </c>
      <c r="Z311" s="3">
        <v>0</v>
      </c>
      <c r="AA311" s="5">
        <v>0</v>
      </c>
      <c r="AB311" s="3">
        <v>0</v>
      </c>
      <c r="AC311" s="3">
        <v>0</v>
      </c>
      <c r="AD311" s="5">
        <v>0</v>
      </c>
      <c r="AE311" s="6">
        <f t="shared" si="60"/>
        <v>8.9665911242371998E-2</v>
      </c>
      <c r="AF311" s="6">
        <f t="shared" si="61"/>
        <v>5.8301748370148093E-2</v>
      </c>
      <c r="AG311" s="6">
        <f t="shared" si="62"/>
        <v>3.7526658156849496E-2</v>
      </c>
      <c r="AH311" s="6">
        <f t="shared" si="63"/>
        <v>0.54396790747737123</v>
      </c>
      <c r="AI311" s="4">
        <f t="shared" si="64"/>
        <v>6.8429784521136643</v>
      </c>
      <c r="AJ311" s="4">
        <f t="shared" si="65"/>
        <v>13.566542287172853</v>
      </c>
      <c r="AK311" s="4">
        <f t="shared" si="66"/>
        <v>6.7235638350591884</v>
      </c>
      <c r="AL311" s="7">
        <f t="shared" si="67"/>
        <v>5.0257816601728198</v>
      </c>
      <c r="AM311" s="7">
        <f t="shared" si="68"/>
        <v>2.53500964929786</v>
      </c>
      <c r="AN311" s="7">
        <f t="shared" si="69"/>
        <v>0.84931211290477093</v>
      </c>
      <c r="AO311" s="7">
        <f t="shared" si="70"/>
        <v>3.1076990366452075</v>
      </c>
      <c r="AP311" s="7">
        <f t="shared" si="71"/>
        <v>2.6394064350852626</v>
      </c>
      <c r="AQ311" s="7" t="str">
        <f t="shared" si="72"/>
        <v/>
      </c>
      <c r="AR311" s="7">
        <f t="shared" si="73"/>
        <v>0.65021085005822543</v>
      </c>
      <c r="AS311" s="7">
        <f t="shared" si="74"/>
        <v>1.2824273105520456</v>
      </c>
    </row>
    <row r="312" spans="1:45" ht="14.4" customHeight="1">
      <c r="A312" s="2" t="s">
        <v>671</v>
      </c>
      <c r="B312" s="2" t="s">
        <v>672</v>
      </c>
      <c r="C312" s="2" t="s">
        <v>47</v>
      </c>
      <c r="D312" s="2" t="s">
        <v>48</v>
      </c>
      <c r="E312" s="3">
        <v>133.80547695530919</v>
      </c>
      <c r="F312" s="5">
        <v>3.9262505418400956E-2</v>
      </c>
      <c r="G312" s="3">
        <v>115.64597453177248</v>
      </c>
      <c r="H312" s="3">
        <v>18.159502423536701</v>
      </c>
      <c r="I312" s="5">
        <v>5.8627227607759569E-3</v>
      </c>
      <c r="J312" s="3">
        <v>14.048009692126588</v>
      </c>
      <c r="K312" s="3">
        <v>8.7258353735931351</v>
      </c>
      <c r="L312" s="5">
        <v>3.4350965506247194E-2</v>
      </c>
      <c r="M312" s="3">
        <v>5.5776834819406966</v>
      </c>
      <c r="N312" s="3">
        <v>3.1481518916524385</v>
      </c>
      <c r="O312" s="3">
        <v>19.560201466839199</v>
      </c>
      <c r="P312" s="3">
        <v>5.8042359955848744</v>
      </c>
      <c r="Q312" s="3">
        <v>2.3708081275720763</v>
      </c>
      <c r="R312" s="3">
        <v>8.1526908329787275</v>
      </c>
      <c r="S312" s="3">
        <v>1.5648040446433096</v>
      </c>
      <c r="T312" s="3">
        <v>55.469530973330336</v>
      </c>
      <c r="U312" s="3">
        <v>53.326700281191236</v>
      </c>
      <c r="V312" s="3">
        <v>232.79890830462466</v>
      </c>
      <c r="W312" s="3">
        <v>11.849980782273823</v>
      </c>
      <c r="X312" s="3">
        <v>6.5366863529083297</v>
      </c>
      <c r="Y312" s="3">
        <v>13.894449718577636</v>
      </c>
      <c r="Z312" s="3">
        <v>0</v>
      </c>
      <c r="AA312" s="5">
        <v>0</v>
      </c>
      <c r="AB312" s="3">
        <v>0</v>
      </c>
      <c r="AC312" s="3">
        <v>0</v>
      </c>
      <c r="AD312" s="5">
        <v>0</v>
      </c>
      <c r="AE312" s="6">
        <f t="shared" si="60"/>
        <v>0.13571568845124288</v>
      </c>
      <c r="AF312" s="6">
        <f t="shared" si="61"/>
        <v>0.10498830101564975</v>
      </c>
      <c r="AG312" s="6">
        <f t="shared" si="62"/>
        <v>6.52128415977139E-2</v>
      </c>
      <c r="AH312" s="6">
        <f t="shared" si="63"/>
        <v>0.63921484226259373</v>
      </c>
      <c r="AI312" s="4">
        <f t="shared" si="64"/>
        <v>5.3221743185334525</v>
      </c>
      <c r="AJ312" s="4">
        <f t="shared" si="65"/>
        <v>5.8074738617415527</v>
      </c>
      <c r="AK312" s="4">
        <f t="shared" si="66"/>
        <v>0.4852995432081002</v>
      </c>
      <c r="AL312" s="7">
        <f t="shared" si="67"/>
        <v>3.7113106152951834</v>
      </c>
      <c r="AM312" s="7">
        <f t="shared" si="68"/>
        <v>3.401176228264811</v>
      </c>
      <c r="AN312" s="7">
        <f t="shared" si="69"/>
        <v>0.9613692300162161</v>
      </c>
      <c r="AO312" s="7">
        <f t="shared" si="70"/>
        <v>3.0545732850827321</v>
      </c>
      <c r="AP312" s="7">
        <f t="shared" si="71"/>
        <v>2.9365727671080899</v>
      </c>
      <c r="AQ312" s="7" t="str">
        <f t="shared" si="72"/>
        <v/>
      </c>
      <c r="AR312" s="7">
        <f t="shared" si="73"/>
        <v>0.77359001169100483</v>
      </c>
      <c r="AS312" s="7">
        <f t="shared" si="74"/>
        <v>1.7398309366841471</v>
      </c>
    </row>
    <row r="313" spans="1:45" ht="14.4" customHeight="1">
      <c r="A313" s="2" t="s">
        <v>673</v>
      </c>
      <c r="B313" s="2" t="s">
        <v>674</v>
      </c>
      <c r="C313" s="2" t="s">
        <v>54</v>
      </c>
      <c r="D313" s="2" t="s">
        <v>48</v>
      </c>
      <c r="E313" s="3">
        <v>349.70629640330952</v>
      </c>
      <c r="F313" s="5">
        <v>-1.7312826417449006E-2</v>
      </c>
      <c r="G313" s="3">
        <v>264.74083989200983</v>
      </c>
      <c r="H313" s="3">
        <v>84.965456511299706</v>
      </c>
      <c r="I313" s="5">
        <v>-5.9728030911440078E-3</v>
      </c>
      <c r="J313" s="3">
        <v>69.235661599255451</v>
      </c>
      <c r="K313" s="3">
        <v>103.58978160820344</v>
      </c>
      <c r="L313" s="5">
        <v>-3.8234659287286296E-2</v>
      </c>
      <c r="M313" s="3">
        <v>73.409099838793082</v>
      </c>
      <c r="N313" s="3">
        <v>30.180681769410356</v>
      </c>
      <c r="O313" s="3">
        <v>88.759731118415502</v>
      </c>
      <c r="P313" s="3">
        <v>11.370435454862873</v>
      </c>
      <c r="Q313" s="3">
        <v>16.656890038636863</v>
      </c>
      <c r="R313" s="3">
        <v>21.723511477994268</v>
      </c>
      <c r="S313" s="3">
        <v>9.2259934883641854</v>
      </c>
      <c r="T313" s="3">
        <v>209.87400108294406</v>
      </c>
      <c r="U313" s="3">
        <v>213.99460238273213</v>
      </c>
      <c r="V313" s="3">
        <v>813.21294610484847</v>
      </c>
      <c r="W313" s="3">
        <v>67.699841518543195</v>
      </c>
      <c r="X313" s="3">
        <v>57.638279210776652</v>
      </c>
      <c r="Y313" s="3">
        <v>27.16512514897401</v>
      </c>
      <c r="Z313" s="3">
        <v>0</v>
      </c>
      <c r="AA313" s="5">
        <v>0</v>
      </c>
      <c r="AB313" s="3">
        <v>0</v>
      </c>
      <c r="AC313" s="3">
        <v>0</v>
      </c>
      <c r="AD313" s="5">
        <v>0</v>
      </c>
      <c r="AE313" s="6">
        <f t="shared" si="60"/>
        <v>0.24296232977547161</v>
      </c>
      <c r="AF313" s="6">
        <f t="shared" si="61"/>
        <v>0.19798231347658465</v>
      </c>
      <c r="AG313" s="6">
        <f t="shared" si="62"/>
        <v>0.2962193780141017</v>
      </c>
      <c r="AH313" s="6">
        <f t="shared" si="63"/>
        <v>0.70865194133182441</v>
      </c>
      <c r="AI313" s="4">
        <f t="shared" si="64"/>
        <v>-34.354120008947987</v>
      </c>
      <c r="AJ313" s="4">
        <f t="shared" si="65"/>
        <v>-12.676694213877315</v>
      </c>
      <c r="AK313" s="4">
        <f t="shared" si="66"/>
        <v>21.677425795070672</v>
      </c>
      <c r="AL313" s="7">
        <f t="shared" si="67"/>
        <v>-1.3740194191406216</v>
      </c>
      <c r="AM313" s="7">
        <f t="shared" si="68"/>
        <v>-3.7236228328445464</v>
      </c>
      <c r="AN313" s="7">
        <f t="shared" si="69"/>
        <v>1.0196336910647621</v>
      </c>
      <c r="AO313" s="7">
        <f t="shared" si="70"/>
        <v>2.470109732830454</v>
      </c>
      <c r="AP313" s="7">
        <f t="shared" si="71"/>
        <v>2.5186071042209091</v>
      </c>
      <c r="AQ313" s="7" t="str">
        <f t="shared" si="72"/>
        <v/>
      </c>
      <c r="AR313" s="7">
        <f t="shared" si="73"/>
        <v>0.81486835288229964</v>
      </c>
      <c r="AS313" s="7">
        <f t="shared" si="74"/>
        <v>2.3254169412122501</v>
      </c>
    </row>
    <row r="314" spans="1:45" ht="14.4" customHeight="1">
      <c r="A314" s="2" t="s">
        <v>675</v>
      </c>
      <c r="B314" s="2" t="s">
        <v>676</v>
      </c>
      <c r="C314" s="2" t="s">
        <v>51</v>
      </c>
      <c r="D314" s="2" t="s">
        <v>48</v>
      </c>
      <c r="E314" s="3">
        <v>136.7101316696392</v>
      </c>
      <c r="F314" s="5">
        <v>-3.0670411775269187E-2</v>
      </c>
      <c r="G314" s="3">
        <v>98.983762664932243</v>
      </c>
      <c r="H314" s="3">
        <v>37.72636900470696</v>
      </c>
      <c r="I314" s="5">
        <v>-1.9255672645762778E-2</v>
      </c>
      <c r="J314" s="3">
        <v>26.522253876522342</v>
      </c>
      <c r="K314" s="3">
        <v>7.8494338499564726</v>
      </c>
      <c r="L314" s="5">
        <v>7.2368118265384307E-2</v>
      </c>
      <c r="M314" s="3">
        <v>3.3167229014420672</v>
      </c>
      <c r="N314" s="3">
        <v>4.5327109485144055</v>
      </c>
      <c r="O314" s="3">
        <v>39.776585200125631</v>
      </c>
      <c r="P314" s="3">
        <v>9.787242953230173</v>
      </c>
      <c r="Q314" s="3">
        <v>3.3936826190956277</v>
      </c>
      <c r="R314" s="3">
        <v>22.804932732339619</v>
      </c>
      <c r="S314" s="3">
        <v>2.4501693332822239</v>
      </c>
      <c r="T314" s="3">
        <v>95.477034369269276</v>
      </c>
      <c r="U314" s="3">
        <v>91.16898154390087</v>
      </c>
      <c r="V314" s="3">
        <v>130.10371506052465</v>
      </c>
      <c r="W314" s="3">
        <v>14.071271550906484</v>
      </c>
      <c r="X314" s="3">
        <v>31.217758393315442</v>
      </c>
      <c r="Y314" s="3">
        <v>6.1129722668631574</v>
      </c>
      <c r="Z314" s="3">
        <v>0</v>
      </c>
      <c r="AA314" s="5">
        <v>0</v>
      </c>
      <c r="AB314" s="3">
        <v>0</v>
      </c>
      <c r="AC314" s="3">
        <v>0</v>
      </c>
      <c r="AD314" s="5">
        <v>0</v>
      </c>
      <c r="AE314" s="6">
        <f t="shared" si="60"/>
        <v>0.27595883746109573</v>
      </c>
      <c r="AF314" s="6">
        <f t="shared" si="61"/>
        <v>0.19400357202942001</v>
      </c>
      <c r="AG314" s="6">
        <f t="shared" si="62"/>
        <v>5.7416621241538075E-2</v>
      </c>
      <c r="AH314" s="6">
        <f t="shared" si="63"/>
        <v>0.42254294575148998</v>
      </c>
      <c r="AI314" s="4">
        <f t="shared" si="64"/>
        <v>18.672820026565869</v>
      </c>
      <c r="AJ314" s="4">
        <f t="shared" si="65"/>
        <v>23.278936726357763</v>
      </c>
      <c r="AK314" s="4">
        <f t="shared" si="66"/>
        <v>4.6061166997918939</v>
      </c>
      <c r="AL314" s="7">
        <f t="shared" si="67"/>
        <v>9.5009501629724173</v>
      </c>
      <c r="AM314" s="7">
        <f t="shared" si="68"/>
        <v>7.6210324620918897</v>
      </c>
      <c r="AN314" s="7">
        <f t="shared" si="69"/>
        <v>0.95487864852707427</v>
      </c>
      <c r="AO314" s="7">
        <f t="shared" si="70"/>
        <v>2.5307771961133341</v>
      </c>
      <c r="AP314" s="7">
        <f t="shared" si="71"/>
        <v>2.4165851087478392</v>
      </c>
      <c r="AQ314" s="7" t="str">
        <f t="shared" si="72"/>
        <v/>
      </c>
      <c r="AR314" s="7">
        <f t="shared" si="73"/>
        <v>0.7030163404597265</v>
      </c>
      <c r="AS314" s="7">
        <f t="shared" si="74"/>
        <v>0.9516757351600027</v>
      </c>
    </row>
    <row r="315" spans="1:45" ht="14.4" customHeight="1">
      <c r="A315" s="2" t="s">
        <v>677</v>
      </c>
      <c r="B315" s="2" t="s">
        <v>678</v>
      </c>
      <c r="C315" s="2" t="s">
        <v>62</v>
      </c>
      <c r="D315" s="2" t="s">
        <v>48</v>
      </c>
      <c r="E315" s="3">
        <v>346.99641390026596</v>
      </c>
      <c r="F315" s="5">
        <v>-1.1664281259965215E-2</v>
      </c>
      <c r="G315" s="3">
        <v>260.15101743692099</v>
      </c>
      <c r="H315" s="3">
        <v>86.845396463344983</v>
      </c>
      <c r="I315" s="5">
        <v>-3.7552133715186842E-3</v>
      </c>
      <c r="J315" s="3">
        <v>53.855567777595468</v>
      </c>
      <c r="K315" s="3">
        <v>36.464206456425913</v>
      </c>
      <c r="L315" s="5">
        <v>4.5225360374237522E-4</v>
      </c>
      <c r="M315" s="3">
        <v>17.742635387288935</v>
      </c>
      <c r="N315" s="3">
        <v>18.721571069136978</v>
      </c>
      <c r="O315" s="3">
        <v>91.444574284489036</v>
      </c>
      <c r="P315" s="3">
        <v>21.478173672548976</v>
      </c>
      <c r="Q315" s="3">
        <v>11.545221928880105</v>
      </c>
      <c r="R315" s="3">
        <v>41.455584910635473</v>
      </c>
      <c r="S315" s="3">
        <v>4.9094698006496866</v>
      </c>
      <c r="T315" s="3">
        <v>315.61607446879822</v>
      </c>
      <c r="U315" s="3">
        <v>299.97686648278295</v>
      </c>
      <c r="V315" s="3">
        <v>501.27454233765383</v>
      </c>
      <c r="W315" s="3">
        <v>33.834432436712767</v>
      </c>
      <c r="X315" s="3">
        <v>45.833547037737432</v>
      </c>
      <c r="Y315" s="3">
        <v>43.924561945323745</v>
      </c>
      <c r="Z315" s="3">
        <v>0</v>
      </c>
      <c r="AA315" s="5">
        <v>0</v>
      </c>
      <c r="AB315" s="3">
        <v>0</v>
      </c>
      <c r="AC315" s="3">
        <v>0</v>
      </c>
      <c r="AD315" s="5">
        <v>0</v>
      </c>
      <c r="AE315" s="6">
        <f t="shared" si="60"/>
        <v>0.25027750427503315</v>
      </c>
      <c r="AF315" s="6">
        <f t="shared" si="61"/>
        <v>0.15520496933168504</v>
      </c>
      <c r="AG315" s="6">
        <f t="shared" si="62"/>
        <v>0.10508525447443526</v>
      </c>
      <c r="AH315" s="6">
        <f t="shared" si="63"/>
        <v>0.48657675873163653</v>
      </c>
      <c r="AI315" s="4">
        <f t="shared" si="64"/>
        <v>17.391361321169555</v>
      </c>
      <c r="AJ315" s="4">
        <f t="shared" si="65"/>
        <v>40.678543295771021</v>
      </c>
      <c r="AK315" s="4">
        <f t="shared" si="66"/>
        <v>23.287181974601467</v>
      </c>
      <c r="AL315" s="7">
        <f t="shared" si="67"/>
        <v>8.285730424574135</v>
      </c>
      <c r="AM315" s="7">
        <f t="shared" si="68"/>
        <v>3.5424113045502588</v>
      </c>
      <c r="AN315" s="7">
        <f t="shared" si="69"/>
        <v>0.95044863284502523</v>
      </c>
      <c r="AO315" s="7">
        <f t="shared" si="70"/>
        <v>3.6342291856772277</v>
      </c>
      <c r="AP315" s="7">
        <f t="shared" si="71"/>
        <v>3.4541481609724105</v>
      </c>
      <c r="AQ315" s="7" t="str">
        <f t="shared" si="72"/>
        <v/>
      </c>
      <c r="AR315" s="7">
        <f t="shared" si="73"/>
        <v>0.62013152073439382</v>
      </c>
      <c r="AS315" s="7">
        <f t="shared" si="74"/>
        <v>1.4446101523162445</v>
      </c>
    </row>
    <row r="316" spans="1:45" ht="14.4" customHeight="1">
      <c r="A316" s="2" t="s">
        <v>679</v>
      </c>
      <c r="B316" s="2" t="s">
        <v>680</v>
      </c>
      <c r="C316" s="2" t="s">
        <v>62</v>
      </c>
      <c r="D316" s="2" t="s">
        <v>48</v>
      </c>
      <c r="E316" s="3">
        <v>302.77054369859849</v>
      </c>
      <c r="F316" s="5">
        <v>-8.1936286109292544E-2</v>
      </c>
      <c r="G316" s="3">
        <v>252.56431488829742</v>
      </c>
      <c r="H316" s="3">
        <v>50.206228810301056</v>
      </c>
      <c r="I316" s="5">
        <v>-2.4535211335465767E-2</v>
      </c>
      <c r="J316" s="3">
        <v>32.744525313083336</v>
      </c>
      <c r="K316" s="3">
        <v>23.650866343433105</v>
      </c>
      <c r="L316" s="5">
        <v>-0.12487996400517694</v>
      </c>
      <c r="M316" s="3">
        <v>12.171228458351015</v>
      </c>
      <c r="N316" s="3">
        <v>11.47963788508209</v>
      </c>
      <c r="O316" s="3">
        <v>55.053640528946431</v>
      </c>
      <c r="P316" s="3">
        <v>17.504758348773588</v>
      </c>
      <c r="Q316" s="3">
        <v>6.7907340934620652</v>
      </c>
      <c r="R316" s="3">
        <v>20.291710350452952</v>
      </c>
      <c r="S316" s="3">
        <v>3.5559028170067459</v>
      </c>
      <c r="T316" s="3">
        <v>234.66507247971836</v>
      </c>
      <c r="U316" s="3">
        <v>234.64181390749482</v>
      </c>
      <c r="V316" s="3">
        <v>614.2156722673277</v>
      </c>
      <c r="W316" s="3">
        <v>76.419094145620292</v>
      </c>
      <c r="X316" s="3">
        <v>48.970050741726936</v>
      </c>
      <c r="Y316" s="3">
        <v>34.890557993245686</v>
      </c>
      <c r="Z316" s="3">
        <v>0</v>
      </c>
      <c r="AA316" s="5">
        <v>0</v>
      </c>
      <c r="AB316" s="3">
        <v>0</v>
      </c>
      <c r="AC316" s="3">
        <v>0</v>
      </c>
      <c r="AD316" s="5">
        <v>0</v>
      </c>
      <c r="AE316" s="6">
        <f t="shared" si="60"/>
        <v>0.16582269925267323</v>
      </c>
      <c r="AF316" s="6">
        <f t="shared" si="61"/>
        <v>0.10814964003129644</v>
      </c>
      <c r="AG316" s="6">
        <f t="shared" si="62"/>
        <v>7.8114819409172878E-2</v>
      </c>
      <c r="AH316" s="6">
        <f t="shared" si="63"/>
        <v>0.5146208295972412</v>
      </c>
      <c r="AI316" s="4">
        <f t="shared" si="64"/>
        <v>9.0936589696502317</v>
      </c>
      <c r="AJ316" s="4">
        <f t="shared" si="65"/>
        <v>18.586919628359759</v>
      </c>
      <c r="AK316" s="4">
        <f t="shared" si="66"/>
        <v>9.4932606587095272</v>
      </c>
      <c r="AL316" s="7">
        <f t="shared" si="67"/>
        <v>5.2270606326653439</v>
      </c>
      <c r="AM316" s="7">
        <f t="shared" si="68"/>
        <v>2.5573418165868227</v>
      </c>
      <c r="AN316" s="7">
        <f t="shared" si="69"/>
        <v>0.99990088609277139</v>
      </c>
      <c r="AO316" s="7">
        <f t="shared" si="70"/>
        <v>4.6740230851907958</v>
      </c>
      <c r="AP316" s="7">
        <f t="shared" si="71"/>
        <v>4.6735598245003462</v>
      </c>
      <c r="AQ316" s="7" t="str">
        <f t="shared" si="72"/>
        <v/>
      </c>
      <c r="AR316" s="7">
        <f t="shared" si="73"/>
        <v>0.65220045578019958</v>
      </c>
      <c r="AS316" s="7">
        <f t="shared" si="74"/>
        <v>2.0286506896085839</v>
      </c>
    </row>
    <row r="317" spans="1:45" ht="14.4" customHeight="1">
      <c r="A317" s="2" t="s">
        <v>681</v>
      </c>
      <c r="B317" s="2" t="s">
        <v>682</v>
      </c>
      <c r="C317" s="2" t="s">
        <v>54</v>
      </c>
      <c r="D317" s="2" t="s">
        <v>48</v>
      </c>
      <c r="E317" s="3">
        <v>222.78358067121152</v>
      </c>
      <c r="F317" s="5">
        <v>-3.0692337899187364E-2</v>
      </c>
      <c r="G317" s="3">
        <v>166.58972768120782</v>
      </c>
      <c r="H317" s="3">
        <v>56.19385299000372</v>
      </c>
      <c r="I317" s="5">
        <v>8.4162513073643419E-3</v>
      </c>
      <c r="J317" s="3">
        <v>36.444012830197465</v>
      </c>
      <c r="K317" s="3">
        <v>35.620485698187409</v>
      </c>
      <c r="L317" s="5">
        <v>4.7851170443697633E-2</v>
      </c>
      <c r="M317" s="3">
        <v>22.994858673506393</v>
      </c>
      <c r="N317" s="3">
        <v>12.625627024681016</v>
      </c>
      <c r="O317" s="3">
        <v>59.153565787657321</v>
      </c>
      <c r="P317" s="3">
        <v>20.614382903036386</v>
      </c>
      <c r="Q317" s="3">
        <v>6.5163402056837096</v>
      </c>
      <c r="R317" s="3">
        <v>22.026704368984873</v>
      </c>
      <c r="S317" s="3">
        <v>3.9476220766489245</v>
      </c>
      <c r="T317" s="3">
        <v>198.46608867952119</v>
      </c>
      <c r="U317" s="3">
        <v>203.84713534550082</v>
      </c>
      <c r="V317" s="3">
        <v>495.28074992158901</v>
      </c>
      <c r="W317" s="3">
        <v>59.52103675509062</v>
      </c>
      <c r="X317" s="3">
        <v>24.559587855447113</v>
      </c>
      <c r="Y317" s="3">
        <v>14.500790827417768</v>
      </c>
      <c r="Z317" s="3">
        <v>0</v>
      </c>
      <c r="AA317" s="5">
        <v>0</v>
      </c>
      <c r="AB317" s="3">
        <v>0</v>
      </c>
      <c r="AC317" s="3">
        <v>0</v>
      </c>
      <c r="AD317" s="5">
        <v>0</v>
      </c>
      <c r="AE317" s="6">
        <f t="shared" si="60"/>
        <v>0.25223516392321449</v>
      </c>
      <c r="AF317" s="6">
        <f t="shared" si="61"/>
        <v>0.16358482398207913</v>
      </c>
      <c r="AG317" s="6">
        <f t="shared" si="62"/>
        <v>0.15988828975128483</v>
      </c>
      <c r="AH317" s="6">
        <f t="shared" si="63"/>
        <v>0.64555151966039903</v>
      </c>
      <c r="AI317" s="4">
        <f t="shared" si="64"/>
        <v>0.82352713201005656</v>
      </c>
      <c r="AJ317" s="4">
        <f t="shared" si="65"/>
        <v>9.0279840054308327</v>
      </c>
      <c r="AK317" s="4">
        <f t="shared" si="66"/>
        <v>8.2044568734207761</v>
      </c>
      <c r="AL317" s="7">
        <f t="shared" si="67"/>
        <v>2.2869423237937077</v>
      </c>
      <c r="AM317" s="7">
        <f t="shared" si="68"/>
        <v>0.20861346806255984</v>
      </c>
      <c r="AN317" s="7">
        <f t="shared" si="69"/>
        <v>1.0271131793939308</v>
      </c>
      <c r="AO317" s="7">
        <f t="shared" si="70"/>
        <v>3.5318113658236991</v>
      </c>
      <c r="AP317" s="7">
        <f t="shared" si="71"/>
        <v>3.6275700009708007</v>
      </c>
      <c r="AQ317" s="7" t="str">
        <f t="shared" si="72"/>
        <v/>
      </c>
      <c r="AR317" s="7">
        <f t="shared" si="73"/>
        <v>0.6485409149054161</v>
      </c>
      <c r="AS317" s="7">
        <f t="shared" si="74"/>
        <v>2.2231474529199451</v>
      </c>
    </row>
    <row r="318" spans="1:45" ht="14.4" customHeight="1">
      <c r="A318" s="2" t="s">
        <v>683</v>
      </c>
      <c r="B318" s="2" t="s">
        <v>684</v>
      </c>
      <c r="C318" s="2" t="s">
        <v>62</v>
      </c>
      <c r="D318" s="2" t="s">
        <v>48</v>
      </c>
      <c r="E318" s="3">
        <v>196.03788534508513</v>
      </c>
      <c r="F318" s="5">
        <v>1.3558299941064568E-2</v>
      </c>
      <c r="G318" s="3">
        <v>166.29724896171922</v>
      </c>
      <c r="H318" s="3">
        <v>29.740636383365892</v>
      </c>
      <c r="I318" s="5">
        <v>1.1989583744268964E-2</v>
      </c>
      <c r="J318" s="3">
        <v>23.880714918726614</v>
      </c>
      <c r="K318" s="3">
        <v>30.558634363412889</v>
      </c>
      <c r="L318" s="5">
        <v>-8.9486671639297077E-2</v>
      </c>
      <c r="M318" s="3">
        <v>16.061331756035511</v>
      </c>
      <c r="N318" s="3">
        <v>14.497302607377378</v>
      </c>
      <c r="O318" s="3">
        <v>32.846771967512318</v>
      </c>
      <c r="P318" s="3">
        <v>3.87272103135115</v>
      </c>
      <c r="Q318" s="3">
        <v>3.270296176723912</v>
      </c>
      <c r="R318" s="3">
        <v>16.048764282171742</v>
      </c>
      <c r="S318" s="3">
        <v>1.7441889651018385</v>
      </c>
      <c r="T318" s="3">
        <v>83.846968918323256</v>
      </c>
      <c r="U318" s="3">
        <v>78.956966244967433</v>
      </c>
      <c r="V318" s="3">
        <v>375.3525238004292</v>
      </c>
      <c r="W318" s="3">
        <v>24.010629698237672</v>
      </c>
      <c r="X318" s="3">
        <v>40.709549795148824</v>
      </c>
      <c r="Y318" s="3">
        <v>25.091473880334508</v>
      </c>
      <c r="Z318" s="3">
        <v>0</v>
      </c>
      <c r="AA318" s="5">
        <v>0</v>
      </c>
      <c r="AB318" s="3">
        <v>0</v>
      </c>
      <c r="AC318" s="3">
        <v>0</v>
      </c>
      <c r="AD318" s="5">
        <v>0</v>
      </c>
      <c r="AE318" s="6">
        <f t="shared" si="60"/>
        <v>0.15170861658201171</v>
      </c>
      <c r="AF318" s="6">
        <f t="shared" si="61"/>
        <v>0.12181683594826294</v>
      </c>
      <c r="AG318" s="6">
        <f t="shared" si="62"/>
        <v>0.15588126912112207</v>
      </c>
      <c r="AH318" s="6">
        <f t="shared" si="63"/>
        <v>0.52559062571413051</v>
      </c>
      <c r="AI318" s="4">
        <f t="shared" si="64"/>
        <v>-6.6779194446862746</v>
      </c>
      <c r="AJ318" s="4">
        <f t="shared" si="65"/>
        <v>9.6424230034017437</v>
      </c>
      <c r="AK318" s="4">
        <f t="shared" si="66"/>
        <v>16.32034244808802</v>
      </c>
      <c r="AL318" s="7">
        <f t="shared" si="67"/>
        <v>5.5283132712852296</v>
      </c>
      <c r="AM318" s="7">
        <f t="shared" si="68"/>
        <v>-3.8286674083483661</v>
      </c>
      <c r="AN318" s="7">
        <f t="shared" si="69"/>
        <v>0.94167943413530841</v>
      </c>
      <c r="AO318" s="7">
        <f t="shared" si="70"/>
        <v>2.8192728574301573</v>
      </c>
      <c r="AP318" s="7">
        <f t="shared" si="71"/>
        <v>2.6548512690578643</v>
      </c>
      <c r="AQ318" s="7" t="str">
        <f t="shared" si="72"/>
        <v/>
      </c>
      <c r="AR318" s="7">
        <f t="shared" si="73"/>
        <v>0.8029658347217894</v>
      </c>
      <c r="AS318" s="7">
        <f t="shared" si="74"/>
        <v>1.9146938008421017</v>
      </c>
    </row>
    <row r="319" spans="1:45" ht="14.4" customHeight="1">
      <c r="A319" s="2" t="s">
        <v>685</v>
      </c>
      <c r="B319" s="2" t="s">
        <v>686</v>
      </c>
      <c r="C319" s="2" t="s">
        <v>51</v>
      </c>
      <c r="D319" s="2" t="s">
        <v>48</v>
      </c>
      <c r="E319" s="3">
        <v>198.08347339012482</v>
      </c>
      <c r="F319" s="5">
        <v>3.4700590512078237E-2</v>
      </c>
      <c r="G319" s="3">
        <v>141.11779107631151</v>
      </c>
      <c r="H319" s="3">
        <v>56.965682313813318</v>
      </c>
      <c r="I319" s="5">
        <v>-8.5321046961407965E-3</v>
      </c>
      <c r="J319" s="3">
        <v>38.934484711456193</v>
      </c>
      <c r="K319" s="3">
        <v>13.120389281128965</v>
      </c>
      <c r="L319" s="5">
        <v>0.17300992286095035</v>
      </c>
      <c r="M319" s="3">
        <v>5.8930132719211521</v>
      </c>
      <c r="N319" s="3">
        <v>7.2273760092078128</v>
      </c>
      <c r="O319" s="3">
        <v>57.781643990859379</v>
      </c>
      <c r="P319" s="3">
        <v>4.7502701955819413</v>
      </c>
      <c r="Q319" s="3">
        <v>11.594401508771789</v>
      </c>
      <c r="R319" s="3">
        <v>36.583611469386881</v>
      </c>
      <c r="S319" s="3">
        <v>7.0867611005689026</v>
      </c>
      <c r="T319" s="3">
        <v>92.810005454516215</v>
      </c>
      <c r="U319" s="3">
        <v>97.854652961931365</v>
      </c>
      <c r="V319" s="3">
        <v>227.82278974689956</v>
      </c>
      <c r="W319" s="3">
        <v>23.621417993628448</v>
      </c>
      <c r="X319" s="3">
        <v>27.774800260221401</v>
      </c>
      <c r="Y319" s="3">
        <v>6.6353410088952725</v>
      </c>
      <c r="Z319" s="3">
        <v>0</v>
      </c>
      <c r="AA319" s="5">
        <v>0</v>
      </c>
      <c r="AB319" s="3">
        <v>0</v>
      </c>
      <c r="AC319" s="3">
        <v>0</v>
      </c>
      <c r="AD319" s="5">
        <v>0</v>
      </c>
      <c r="AE319" s="6">
        <f t="shared" si="60"/>
        <v>0.28758422567449415</v>
      </c>
      <c r="AF319" s="6">
        <f t="shared" si="61"/>
        <v>0.19655594707174201</v>
      </c>
      <c r="AG319" s="6">
        <f t="shared" si="62"/>
        <v>6.6236668090368128E-2</v>
      </c>
      <c r="AH319" s="6">
        <f t="shared" si="63"/>
        <v>0.44914927031906465</v>
      </c>
      <c r="AI319" s="4">
        <f t="shared" si="64"/>
        <v>25.814095430327228</v>
      </c>
      <c r="AJ319" s="4">
        <f t="shared" si="65"/>
        <v>35.543959014584495</v>
      </c>
      <c r="AK319" s="4">
        <f t="shared" si="66"/>
        <v>9.7298635842572665</v>
      </c>
      <c r="AL319" s="7">
        <f t="shared" si="67"/>
        <v>5.0155435621684976</v>
      </c>
      <c r="AM319" s="7">
        <f t="shared" si="68"/>
        <v>3.6425801665947164</v>
      </c>
      <c r="AN319" s="7">
        <f t="shared" si="69"/>
        <v>1.0543545653586606</v>
      </c>
      <c r="AO319" s="7">
        <f t="shared" si="70"/>
        <v>1.6292266095092693</v>
      </c>
      <c r="AP319" s="7">
        <f t="shared" si="71"/>
        <v>1.7177825137399099</v>
      </c>
      <c r="AQ319" s="7" t="str">
        <f t="shared" si="72"/>
        <v/>
      </c>
      <c r="AR319" s="7">
        <f t="shared" si="73"/>
        <v>0.68347263001210767</v>
      </c>
      <c r="AS319" s="7">
        <f t="shared" si="74"/>
        <v>1.1501352730129244</v>
      </c>
    </row>
    <row r="320" spans="1:45" ht="14.4" customHeight="1">
      <c r="A320" s="2" t="s">
        <v>687</v>
      </c>
      <c r="B320" s="2" t="s">
        <v>688</v>
      </c>
      <c r="C320" s="2" t="s">
        <v>54</v>
      </c>
      <c r="D320" s="2" t="s">
        <v>48</v>
      </c>
      <c r="E320" s="3">
        <v>248.54796595253407</v>
      </c>
      <c r="F320" s="5">
        <v>-8.0827896199021046E-2</v>
      </c>
      <c r="G320" s="3">
        <v>180.96696456552149</v>
      </c>
      <c r="H320" s="3">
        <v>67.581001387012563</v>
      </c>
      <c r="I320" s="5">
        <v>-2.2610214031748954E-2</v>
      </c>
      <c r="J320" s="3">
        <v>47.62415101970867</v>
      </c>
      <c r="K320" s="3">
        <v>71.924319297666401</v>
      </c>
      <c r="L320" s="5">
        <v>1.5237018241924659E-2</v>
      </c>
      <c r="M320" s="3">
        <v>47.003076278887029</v>
      </c>
      <c r="N320" s="3">
        <v>24.921243018779371</v>
      </c>
      <c r="O320" s="3">
        <v>71.991268808801053</v>
      </c>
      <c r="P320" s="3">
        <v>30.110426697789876</v>
      </c>
      <c r="Q320" s="3">
        <v>7.4458005419363795</v>
      </c>
      <c r="R320" s="3">
        <v>6.9811027277407751</v>
      </c>
      <c r="S320" s="3">
        <v>2.7993637650436347</v>
      </c>
      <c r="T320" s="3">
        <v>286.57465703757168</v>
      </c>
      <c r="U320" s="3">
        <v>264.22928443219297</v>
      </c>
      <c r="V320" s="3">
        <v>544.59196680965488</v>
      </c>
      <c r="W320" s="3">
        <v>68.587129067687869</v>
      </c>
      <c r="X320" s="3">
        <v>42.488716064376348</v>
      </c>
      <c r="Y320" s="3">
        <v>24.341518140269393</v>
      </c>
      <c r="Z320" s="3">
        <v>0</v>
      </c>
      <c r="AA320" s="5">
        <v>0</v>
      </c>
      <c r="AB320" s="3">
        <v>0</v>
      </c>
      <c r="AC320" s="3">
        <v>0</v>
      </c>
      <c r="AD320" s="5">
        <v>0</v>
      </c>
      <c r="AE320" s="6">
        <f t="shared" si="60"/>
        <v>0.27190325669339294</v>
      </c>
      <c r="AF320" s="6">
        <f t="shared" si="61"/>
        <v>0.19160949813929917</v>
      </c>
      <c r="AG320" s="6">
        <f t="shared" si="62"/>
        <v>0.28937802416537173</v>
      </c>
      <c r="AH320" s="6">
        <f t="shared" si="63"/>
        <v>0.65350741915762633</v>
      </c>
      <c r="AI320" s="4">
        <f t="shared" si="64"/>
        <v>-24.300168277957731</v>
      </c>
      <c r="AJ320" s="4">
        <f t="shared" si="65"/>
        <v>-12.568034709812231</v>
      </c>
      <c r="AK320" s="4">
        <f t="shared" si="66"/>
        <v>11.7321335681455</v>
      </c>
      <c r="AL320" s="7">
        <f t="shared" si="67"/>
        <v>-4.4896039831451944</v>
      </c>
      <c r="AM320" s="7">
        <f t="shared" si="68"/>
        <v>-8.6806039934502603</v>
      </c>
      <c r="AN320" s="7">
        <f t="shared" si="69"/>
        <v>0.92202599896176762</v>
      </c>
      <c r="AO320" s="7">
        <f t="shared" si="70"/>
        <v>4.2404618332963091</v>
      </c>
      <c r="AP320" s="7">
        <f t="shared" si="71"/>
        <v>3.9098160579042776</v>
      </c>
      <c r="AQ320" s="7" t="str">
        <f t="shared" si="72"/>
        <v/>
      </c>
      <c r="AR320" s="7">
        <f t="shared" si="73"/>
        <v>0.70469732679724517</v>
      </c>
      <c r="AS320" s="7">
        <f t="shared" si="74"/>
        <v>2.1910940398267318</v>
      </c>
    </row>
    <row r="321" spans="1:45" ht="14.4" customHeight="1">
      <c r="A321" s="2" t="s">
        <v>689</v>
      </c>
      <c r="B321" s="2" t="s">
        <v>690</v>
      </c>
      <c r="C321" s="2" t="s">
        <v>51</v>
      </c>
      <c r="D321" s="2" t="s">
        <v>48</v>
      </c>
      <c r="E321" s="3">
        <v>156.59495742720631</v>
      </c>
      <c r="F321" s="5">
        <v>1.5235478923904578E-2</v>
      </c>
      <c r="G321" s="3">
        <v>125.89895912065937</v>
      </c>
      <c r="H321" s="3">
        <v>30.69599830654693</v>
      </c>
      <c r="I321" s="5">
        <v>-3.2737596701301358E-2</v>
      </c>
      <c r="J321" s="3">
        <v>22.870024657034602</v>
      </c>
      <c r="K321" s="3">
        <v>14.351917340657582</v>
      </c>
      <c r="L321" s="5">
        <v>-0.12107401231034555</v>
      </c>
      <c r="M321" s="3">
        <v>5.0906647210524518</v>
      </c>
      <c r="N321" s="3">
        <v>9.2612526196051306</v>
      </c>
      <c r="O321" s="3">
        <v>31.991290173930977</v>
      </c>
      <c r="P321" s="3">
        <v>12.682096445174098</v>
      </c>
      <c r="Q321" s="3">
        <v>2.2467554065771136</v>
      </c>
      <c r="R321" s="3">
        <v>12.465868299495376</v>
      </c>
      <c r="S321" s="3">
        <v>1.5182719944605194</v>
      </c>
      <c r="T321" s="3">
        <v>114.52117523529675</v>
      </c>
      <c r="U321" s="3">
        <v>107.66150346954895</v>
      </c>
      <c r="V321" s="3">
        <v>199.867783447752</v>
      </c>
      <c r="W321" s="3">
        <v>21.940465964492645</v>
      </c>
      <c r="X321" s="3">
        <v>36.50944387296358</v>
      </c>
      <c r="Y321" s="3">
        <v>7.7505284563157391</v>
      </c>
      <c r="Z321" s="3">
        <v>0</v>
      </c>
      <c r="AA321" s="5">
        <v>0</v>
      </c>
      <c r="AB321" s="3">
        <v>0</v>
      </c>
      <c r="AC321" s="3">
        <v>0</v>
      </c>
      <c r="AD321" s="5">
        <v>0</v>
      </c>
      <c r="AE321" s="6">
        <f t="shared" si="60"/>
        <v>0.19602162681908877</v>
      </c>
      <c r="AF321" s="6">
        <f t="shared" si="61"/>
        <v>0.14604572862868723</v>
      </c>
      <c r="AG321" s="6">
        <f t="shared" si="62"/>
        <v>9.1649932899845257E-2</v>
      </c>
      <c r="AH321" s="6">
        <f t="shared" si="63"/>
        <v>0.35470276202268075</v>
      </c>
      <c r="AI321" s="4">
        <f t="shared" si="64"/>
        <v>8.5181073163770193</v>
      </c>
      <c r="AJ321" s="4">
        <f t="shared" si="65"/>
        <v>11.971773601127316</v>
      </c>
      <c r="AK321" s="4">
        <f t="shared" si="66"/>
        <v>3.4536662847502964</v>
      </c>
      <c r="AL321" s="7">
        <f t="shared" si="67"/>
        <v>7.8851310205331098</v>
      </c>
      <c r="AM321" s="7">
        <f t="shared" si="68"/>
        <v>5.6103961262907438</v>
      </c>
      <c r="AN321" s="7">
        <f t="shared" si="69"/>
        <v>0.94010128038195706</v>
      </c>
      <c r="AO321" s="7">
        <f t="shared" si="70"/>
        <v>3.7308177467181887</v>
      </c>
      <c r="AP321" s="7">
        <f t="shared" si="71"/>
        <v>3.507346540561497</v>
      </c>
      <c r="AQ321" s="7" t="str">
        <f t="shared" si="72"/>
        <v/>
      </c>
      <c r="AR321" s="7">
        <f t="shared" si="73"/>
        <v>0.74504905911976216</v>
      </c>
      <c r="AS321" s="7">
        <f t="shared" si="74"/>
        <v>1.2763360119093312</v>
      </c>
    </row>
    <row r="322" spans="1:45" ht="14.4" customHeight="1">
      <c r="A322" s="2" t="s">
        <v>691</v>
      </c>
      <c r="B322" s="2" t="s">
        <v>692</v>
      </c>
      <c r="C322" s="2" t="s">
        <v>54</v>
      </c>
      <c r="D322" s="2" t="s">
        <v>48</v>
      </c>
      <c r="E322" s="3">
        <v>260.1922965243561</v>
      </c>
      <c r="F322" s="5">
        <v>9.7409443516005452E-3</v>
      </c>
      <c r="G322" s="3">
        <v>202.63881396550664</v>
      </c>
      <c r="H322" s="3">
        <v>57.553482558849467</v>
      </c>
      <c r="I322" s="5">
        <v>3.3815819058868046E-3</v>
      </c>
      <c r="J322" s="3">
        <v>47.972018022508202</v>
      </c>
      <c r="K322" s="3">
        <v>67.31045743325943</v>
      </c>
      <c r="L322" s="5">
        <v>-7.6185285480031811E-2</v>
      </c>
      <c r="M322" s="3">
        <v>43.742064755986128</v>
      </c>
      <c r="N322" s="3">
        <v>23.568392677273302</v>
      </c>
      <c r="O322" s="3">
        <v>60.821071537279181</v>
      </c>
      <c r="P322" s="3">
        <v>18.96363985390358</v>
      </c>
      <c r="Q322" s="3">
        <v>6.047184404774077</v>
      </c>
      <c r="R322" s="3">
        <v>15.313833531941087</v>
      </c>
      <c r="S322" s="3">
        <v>3.8722307667254361</v>
      </c>
      <c r="T322" s="3">
        <v>232.73516656670796</v>
      </c>
      <c r="U322" s="3">
        <v>236.14249569867346</v>
      </c>
      <c r="V322" s="3">
        <v>616.18172222998999</v>
      </c>
      <c r="W322" s="3">
        <v>25.778579424797108</v>
      </c>
      <c r="X322" s="3">
        <v>36.976928377512408</v>
      </c>
      <c r="Y322" s="3">
        <v>27.801474820086245</v>
      </c>
      <c r="Z322" s="3">
        <v>0</v>
      </c>
      <c r="AA322" s="5">
        <v>0</v>
      </c>
      <c r="AB322" s="3">
        <v>0</v>
      </c>
      <c r="AC322" s="3">
        <v>0</v>
      </c>
      <c r="AD322" s="5">
        <v>0</v>
      </c>
      <c r="AE322" s="6">
        <f t="shared" ref="AE322:AE385" si="75">IF(E322=0,"",H322/E322)</f>
        <v>0.2211959513315645</v>
      </c>
      <c r="AF322" s="6">
        <f t="shared" ref="AF322:AF385" si="76">IF(E322=0,"",J322/E322)</f>
        <v>0.18437140016563724</v>
      </c>
      <c r="AG322" s="6">
        <f t="shared" ref="AG322:AG385" si="77">IF(E322=0,"",K322/E322)</f>
        <v>0.25869504336750659</v>
      </c>
      <c r="AH322" s="6">
        <f t="shared" ref="AH322:AH385" si="78">IF(K322=0,"",M322/K322)</f>
        <v>0.64985540767358252</v>
      </c>
      <c r="AI322" s="4">
        <f t="shared" ref="AI322:AI385" si="79">J322-K322</f>
        <v>-19.338439410751228</v>
      </c>
      <c r="AJ322" s="4">
        <f t="shared" ref="AJ322:AJ385" si="80">O322-P322-M322-Q322</f>
        <v>-7.9318174773846035</v>
      </c>
      <c r="AK322" s="4">
        <f t="shared" ref="AK322:AK385" si="81">AJ322-AI322</f>
        <v>11.406621933366624</v>
      </c>
      <c r="AL322" s="7">
        <f t="shared" ref="AL322:AL385" si="82">IF(S322=0,"",AJ322/S322)</f>
        <v>-2.0483844985540904</v>
      </c>
      <c r="AM322" s="7">
        <f t="shared" ref="AM322:AM385" si="83">IF(S322=0,"",AI322/S322)</f>
        <v>-4.9941340213834513</v>
      </c>
      <c r="AN322" s="7">
        <f t="shared" ref="AN322:AN385" si="84">IF(T322=0,"",U322/T322)</f>
        <v>1.0146403707795009</v>
      </c>
      <c r="AO322" s="7">
        <f t="shared" ref="AO322:AO385" si="85">IF(H322=0,"",T322/H322)</f>
        <v>4.0438068422485483</v>
      </c>
      <c r="AP322" s="7">
        <f t="shared" ref="AP322:AP385" si="86">IF(H322=0,"",U322/H322)</f>
        <v>4.1030096737797495</v>
      </c>
      <c r="AQ322" s="7" t="str">
        <f t="shared" ref="AQ322:AQ385" si="87">IF(Z322=0,"",AC322/Z322)</f>
        <v/>
      </c>
      <c r="AR322" s="7">
        <f t="shared" ref="AR322:AR385" si="88">IF(H322=0,"",J322/H322)</f>
        <v>0.83352068180159133</v>
      </c>
      <c r="AS322" s="7">
        <f t="shared" ref="AS322:AS385" si="89">IF(E322=0,"",V322/E322)</f>
        <v>2.3681781915180968</v>
      </c>
    </row>
    <row r="323" spans="1:45" ht="14.4" customHeight="1">
      <c r="A323" s="2" t="s">
        <v>693</v>
      </c>
      <c r="B323" s="2" t="s">
        <v>694</v>
      </c>
      <c r="C323" s="2" t="s">
        <v>54</v>
      </c>
      <c r="D323" s="2" t="s">
        <v>48</v>
      </c>
      <c r="E323" s="3">
        <v>441.05830072582728</v>
      </c>
      <c r="F323" s="5">
        <v>2.74853335466697E-2</v>
      </c>
      <c r="G323" s="3">
        <v>332.06581924111924</v>
      </c>
      <c r="H323" s="3">
        <v>108.99248148470807</v>
      </c>
      <c r="I323" s="5">
        <v>4.8619004582095837E-3</v>
      </c>
      <c r="J323" s="3">
        <v>74.666552223772868</v>
      </c>
      <c r="K323" s="3">
        <v>108.0294615930045</v>
      </c>
      <c r="L323" s="5">
        <v>6.5787292981950574E-2</v>
      </c>
      <c r="M323" s="3">
        <v>84.456489836950183</v>
      </c>
      <c r="N323" s="3">
        <v>23.572971756054315</v>
      </c>
      <c r="O323" s="3">
        <v>112.36778832712179</v>
      </c>
      <c r="P323" s="3">
        <v>18.455075520722588</v>
      </c>
      <c r="Q323" s="3">
        <v>12.747652149746225</v>
      </c>
      <c r="R323" s="3">
        <v>41.820165146178688</v>
      </c>
      <c r="S323" s="3">
        <v>13.514629259024218</v>
      </c>
      <c r="T323" s="3">
        <v>329.27631677491678</v>
      </c>
      <c r="U323" s="3">
        <v>321.24278692401856</v>
      </c>
      <c r="V323" s="3">
        <v>1289.6276504102007</v>
      </c>
      <c r="W323" s="3">
        <v>96.010489423076464</v>
      </c>
      <c r="X323" s="3">
        <v>76.450507133480244</v>
      </c>
      <c r="Y323" s="3">
        <v>28.081007209935237</v>
      </c>
      <c r="Z323" s="3">
        <v>0</v>
      </c>
      <c r="AA323" s="5">
        <v>0</v>
      </c>
      <c r="AB323" s="3">
        <v>0</v>
      </c>
      <c r="AC323" s="3">
        <v>0</v>
      </c>
      <c r="AD323" s="5">
        <v>0</v>
      </c>
      <c r="AE323" s="6">
        <f t="shared" si="75"/>
        <v>0.247115815086905</v>
      </c>
      <c r="AF323" s="6">
        <f t="shared" si="76"/>
        <v>0.16928952952681744</v>
      </c>
      <c r="AG323" s="6">
        <f t="shared" si="77"/>
        <v>0.24493238516365273</v>
      </c>
      <c r="AH323" s="6">
        <f t="shared" si="78"/>
        <v>0.78179126871089766</v>
      </c>
      <c r="AI323" s="4">
        <f t="shared" si="79"/>
        <v>-33.36290936923163</v>
      </c>
      <c r="AJ323" s="4">
        <f t="shared" si="80"/>
        <v>-3.2914291802972091</v>
      </c>
      <c r="AK323" s="4">
        <f t="shared" si="81"/>
        <v>30.071480188934423</v>
      </c>
      <c r="AL323" s="7">
        <f t="shared" si="82"/>
        <v>-0.24354565095445738</v>
      </c>
      <c r="AM323" s="7">
        <f t="shared" si="83"/>
        <v>-2.4686514687004069</v>
      </c>
      <c r="AN323" s="7">
        <f t="shared" si="84"/>
        <v>0.97560246685949881</v>
      </c>
      <c r="AO323" s="7">
        <f t="shared" si="85"/>
        <v>3.0210920266194243</v>
      </c>
      <c r="AP323" s="7">
        <f t="shared" si="86"/>
        <v>2.947384833779473</v>
      </c>
      <c r="AQ323" s="7" t="str">
        <f t="shared" si="87"/>
        <v/>
      </c>
      <c r="AR323" s="7">
        <f t="shared" si="88"/>
        <v>0.68506149421186258</v>
      </c>
      <c r="AS323" s="7">
        <f t="shared" si="89"/>
        <v>2.9239391896443756</v>
      </c>
    </row>
    <row r="324" spans="1:45" ht="14.4" customHeight="1">
      <c r="A324" s="2" t="s">
        <v>695</v>
      </c>
      <c r="B324" s="2" t="s">
        <v>696</v>
      </c>
      <c r="C324" s="2" t="s">
        <v>62</v>
      </c>
      <c r="D324" s="2" t="s">
        <v>48</v>
      </c>
      <c r="E324" s="3">
        <v>259.33487377256091</v>
      </c>
      <c r="F324" s="5">
        <v>-5.3205791294996689E-2</v>
      </c>
      <c r="G324" s="3">
        <v>225.46074014124835</v>
      </c>
      <c r="H324" s="3">
        <v>33.874133631312553</v>
      </c>
      <c r="I324" s="5">
        <v>-2.019349748076707E-2</v>
      </c>
      <c r="J324" s="3">
        <v>14.824760927706656</v>
      </c>
      <c r="K324" s="3">
        <v>38.884335896431431</v>
      </c>
      <c r="L324" s="5">
        <v>-0.13884672386590913</v>
      </c>
      <c r="M324" s="3">
        <v>20.132225757726353</v>
      </c>
      <c r="N324" s="3">
        <v>18.752110138705078</v>
      </c>
      <c r="O324" s="3">
        <v>34.185913623295747</v>
      </c>
      <c r="P324" s="3">
        <v>15.970084476965805</v>
      </c>
      <c r="Q324" s="3">
        <v>3.5674327268924815</v>
      </c>
      <c r="R324" s="3">
        <v>5.5390784122300571</v>
      </c>
      <c r="S324" s="3">
        <v>2.3698279539503795</v>
      </c>
      <c r="T324" s="3">
        <v>143.63801093490309</v>
      </c>
      <c r="U324" s="3">
        <v>120.82642050216026</v>
      </c>
      <c r="V324" s="3">
        <v>378.2097638430231</v>
      </c>
      <c r="W324" s="3">
        <v>50.319049826352192</v>
      </c>
      <c r="X324" s="3">
        <v>51.299421950930785</v>
      </c>
      <c r="Y324" s="3">
        <v>52.928399929986391</v>
      </c>
      <c r="Z324" s="3">
        <v>0</v>
      </c>
      <c r="AA324" s="5">
        <v>0</v>
      </c>
      <c r="AB324" s="3">
        <v>0</v>
      </c>
      <c r="AC324" s="3">
        <v>0</v>
      </c>
      <c r="AD324" s="5">
        <v>0</v>
      </c>
      <c r="AE324" s="6">
        <f t="shared" si="75"/>
        <v>0.13061927668478743</v>
      </c>
      <c r="AF324" s="6">
        <f t="shared" si="76"/>
        <v>5.7164548338794224E-2</v>
      </c>
      <c r="AG324" s="6">
        <f t="shared" si="77"/>
        <v>0.14993870793687913</v>
      </c>
      <c r="AH324" s="6">
        <f t="shared" si="78"/>
        <v>0.51774642136999871</v>
      </c>
      <c r="AI324" s="4">
        <f t="shared" si="79"/>
        <v>-24.059574968724775</v>
      </c>
      <c r="AJ324" s="4">
        <f t="shared" si="80"/>
        <v>-5.483829338288893</v>
      </c>
      <c r="AK324" s="4">
        <f t="shared" si="81"/>
        <v>18.575745630435883</v>
      </c>
      <c r="AL324" s="7">
        <f t="shared" si="82"/>
        <v>-2.3140200237522035</v>
      </c>
      <c r="AM324" s="7">
        <f t="shared" si="83"/>
        <v>-10.15245639609353</v>
      </c>
      <c r="AN324" s="7">
        <f t="shared" si="84"/>
        <v>0.84118695125149656</v>
      </c>
      <c r="AO324" s="7">
        <f t="shared" si="85"/>
        <v>4.2403449339329251</v>
      </c>
      <c r="AP324" s="7">
        <f t="shared" si="86"/>
        <v>3.5669228272297655</v>
      </c>
      <c r="AQ324" s="7" t="str">
        <f t="shared" si="87"/>
        <v/>
      </c>
      <c r="AR324" s="7">
        <f t="shared" si="88"/>
        <v>0.43764251180738545</v>
      </c>
      <c r="AS324" s="7">
        <f t="shared" si="89"/>
        <v>1.4583837427692681</v>
      </c>
    </row>
    <row r="325" spans="1:45" ht="14.4" customHeight="1">
      <c r="A325" s="2" t="s">
        <v>697</v>
      </c>
      <c r="B325" s="2" t="s">
        <v>698</v>
      </c>
      <c r="C325" s="2" t="s">
        <v>47</v>
      </c>
      <c r="D325" s="2" t="s">
        <v>48</v>
      </c>
      <c r="E325" s="3">
        <v>244.37178626240797</v>
      </c>
      <c r="F325" s="5">
        <v>-2.720955401064689E-2</v>
      </c>
      <c r="G325" s="3">
        <v>199.31503101438409</v>
      </c>
      <c r="H325" s="3">
        <v>45.056755248023876</v>
      </c>
      <c r="I325" s="5">
        <v>6.0334093716094273E-3</v>
      </c>
      <c r="J325" s="3">
        <v>35.989064641256434</v>
      </c>
      <c r="K325" s="3">
        <v>18.740855273952128</v>
      </c>
      <c r="L325" s="5">
        <v>0.16228375253449312</v>
      </c>
      <c r="M325" s="3">
        <v>9.8613540762988503</v>
      </c>
      <c r="N325" s="3">
        <v>8.8795011976532781</v>
      </c>
      <c r="O325" s="3">
        <v>46.029079310865392</v>
      </c>
      <c r="P325" s="3">
        <v>2.4926902855960318</v>
      </c>
      <c r="Q325" s="3">
        <v>8.4378530053333467</v>
      </c>
      <c r="R325" s="3">
        <v>28.705404293552398</v>
      </c>
      <c r="S325" s="3">
        <v>8.3482506901668962</v>
      </c>
      <c r="T325" s="3">
        <v>54.054192124993797</v>
      </c>
      <c r="U325" s="3">
        <v>57.265816870971946</v>
      </c>
      <c r="V325" s="3">
        <v>255.01499196179694</v>
      </c>
      <c r="W325" s="3">
        <v>11.034866172795635</v>
      </c>
      <c r="X325" s="3">
        <v>22.096408323460395</v>
      </c>
      <c r="Y325" s="3">
        <v>38.395320925780048</v>
      </c>
      <c r="Z325" s="3">
        <v>0</v>
      </c>
      <c r="AA325" s="5">
        <v>0</v>
      </c>
      <c r="AB325" s="3">
        <v>0</v>
      </c>
      <c r="AC325" s="3">
        <v>0</v>
      </c>
      <c r="AD325" s="5">
        <v>0</v>
      </c>
      <c r="AE325" s="6">
        <f t="shared" si="75"/>
        <v>0.18437789377060756</v>
      </c>
      <c r="AF325" s="6">
        <f t="shared" si="76"/>
        <v>0.14727176648212223</v>
      </c>
      <c r="AG325" s="6">
        <f t="shared" si="77"/>
        <v>7.6689930374483087E-2</v>
      </c>
      <c r="AH325" s="6">
        <f t="shared" si="78"/>
        <v>0.52619551947584398</v>
      </c>
      <c r="AI325" s="4">
        <f t="shared" si="79"/>
        <v>17.248209367304305</v>
      </c>
      <c r="AJ325" s="4">
        <f t="shared" si="80"/>
        <v>25.237181943637161</v>
      </c>
      <c r="AK325" s="4">
        <f t="shared" si="81"/>
        <v>7.9889725763328556</v>
      </c>
      <c r="AL325" s="7">
        <f t="shared" si="82"/>
        <v>3.0230503227895551</v>
      </c>
      <c r="AM325" s="7">
        <f t="shared" si="83"/>
        <v>2.0660866578456192</v>
      </c>
      <c r="AN325" s="7">
        <f t="shared" si="84"/>
        <v>1.0594149060363653</v>
      </c>
      <c r="AO325" s="7">
        <f t="shared" si="85"/>
        <v>1.1996911856488941</v>
      </c>
      <c r="AP325" s="7">
        <f t="shared" si="86"/>
        <v>1.2709707247168789</v>
      </c>
      <c r="AQ325" s="7" t="str">
        <f t="shared" si="87"/>
        <v/>
      </c>
      <c r="AR325" s="7">
        <f t="shared" si="88"/>
        <v>0.79874958689651454</v>
      </c>
      <c r="AS325" s="7">
        <f t="shared" si="89"/>
        <v>1.0435533326582973</v>
      </c>
    </row>
    <row r="326" spans="1:45" ht="14.4" customHeight="1">
      <c r="A326" s="2" t="s">
        <v>699</v>
      </c>
      <c r="B326" s="2" t="s">
        <v>700</v>
      </c>
      <c r="C326" s="2" t="s">
        <v>62</v>
      </c>
      <c r="D326" s="2" t="s">
        <v>48</v>
      </c>
      <c r="E326" s="3">
        <v>377.49882451247043</v>
      </c>
      <c r="F326" s="5">
        <v>-4.4811282420060453E-2</v>
      </c>
      <c r="G326" s="3">
        <v>315.22089724635282</v>
      </c>
      <c r="H326" s="3">
        <v>62.277927266117608</v>
      </c>
      <c r="I326" s="5">
        <v>-1.894280855867958E-2</v>
      </c>
      <c r="J326" s="3">
        <v>37.899749131325294</v>
      </c>
      <c r="K326" s="3">
        <v>44.617525985396981</v>
      </c>
      <c r="L326" s="5">
        <v>4.4199272763912577E-2</v>
      </c>
      <c r="M326" s="3">
        <v>28.664556592681603</v>
      </c>
      <c r="N326" s="3">
        <v>15.952969392715378</v>
      </c>
      <c r="O326" s="3">
        <v>65.585636027281879</v>
      </c>
      <c r="P326" s="3">
        <v>17.780457067911549</v>
      </c>
      <c r="Q326" s="3">
        <v>6.2691207857313884</v>
      </c>
      <c r="R326" s="3">
        <v>24.317479628565877</v>
      </c>
      <c r="S326" s="3">
        <v>4.7069071209940594</v>
      </c>
      <c r="T326" s="3">
        <v>201.00543281177832</v>
      </c>
      <c r="U326" s="3">
        <v>192.65468949126091</v>
      </c>
      <c r="V326" s="3">
        <v>756.06148482656045</v>
      </c>
      <c r="W326" s="3">
        <v>69.790085658742299</v>
      </c>
      <c r="X326" s="3">
        <v>45.549707443219198</v>
      </c>
      <c r="Y326" s="3">
        <v>85.987401591154097</v>
      </c>
      <c r="Z326" s="3">
        <v>0</v>
      </c>
      <c r="AA326" s="5">
        <v>0</v>
      </c>
      <c r="AB326" s="3">
        <v>0</v>
      </c>
      <c r="AC326" s="3">
        <v>0</v>
      </c>
      <c r="AD326" s="5">
        <v>0</v>
      </c>
      <c r="AE326" s="6">
        <f t="shared" si="75"/>
        <v>0.16497515547643857</v>
      </c>
      <c r="AF326" s="6">
        <f t="shared" si="76"/>
        <v>0.10039699906422701</v>
      </c>
      <c r="AG326" s="6">
        <f t="shared" si="77"/>
        <v>0.1181924898521719</v>
      </c>
      <c r="AH326" s="6">
        <f t="shared" si="78"/>
        <v>0.64245060566700452</v>
      </c>
      <c r="AI326" s="4">
        <f t="shared" si="79"/>
        <v>-6.7177768540716869</v>
      </c>
      <c r="AJ326" s="4">
        <f t="shared" si="80"/>
        <v>12.871501580957339</v>
      </c>
      <c r="AK326" s="4">
        <f t="shared" si="81"/>
        <v>19.589278435029026</v>
      </c>
      <c r="AL326" s="7">
        <f t="shared" si="82"/>
        <v>2.7345985909828165</v>
      </c>
      <c r="AM326" s="7">
        <f t="shared" si="83"/>
        <v>-1.4272167861797427</v>
      </c>
      <c r="AN326" s="7">
        <f t="shared" si="84"/>
        <v>0.95845513624332213</v>
      </c>
      <c r="AO326" s="7">
        <f t="shared" si="85"/>
        <v>3.2275549562346399</v>
      </c>
      <c r="AP326" s="7">
        <f t="shared" si="86"/>
        <v>3.0934666253106813</v>
      </c>
      <c r="AQ326" s="7" t="str">
        <f t="shared" si="87"/>
        <v/>
      </c>
      <c r="AR326" s="7">
        <f t="shared" si="88"/>
        <v>0.60855829336415157</v>
      </c>
      <c r="AS326" s="7">
        <f t="shared" si="89"/>
        <v>2.002818116859022</v>
      </c>
    </row>
    <row r="327" spans="1:45" ht="14.4" customHeight="1">
      <c r="A327" s="2" t="s">
        <v>701</v>
      </c>
      <c r="B327" s="2" t="s">
        <v>702</v>
      </c>
      <c r="C327" s="2" t="s">
        <v>57</v>
      </c>
      <c r="D327" s="2" t="s">
        <v>48</v>
      </c>
      <c r="E327" s="3">
        <v>118.08329199720281</v>
      </c>
      <c r="F327" s="5">
        <v>-5.9991237381982129E-2</v>
      </c>
      <c r="G327" s="3">
        <v>82.886978442053106</v>
      </c>
      <c r="H327" s="3">
        <v>35.196313555149707</v>
      </c>
      <c r="I327" s="5">
        <v>-2.9577105838074713E-2</v>
      </c>
      <c r="J327" s="3">
        <v>19.301181964995209</v>
      </c>
      <c r="K327" s="3">
        <v>4.6832098871722136</v>
      </c>
      <c r="L327" s="5">
        <v>4.899092301296519E-2</v>
      </c>
      <c r="M327" s="3">
        <v>2.4557738784537291</v>
      </c>
      <c r="N327" s="3">
        <v>2.2274360087184846</v>
      </c>
      <c r="O327" s="3">
        <v>35.223684572089709</v>
      </c>
      <c r="P327" s="3">
        <v>12.061913336763874</v>
      </c>
      <c r="Q327" s="3">
        <v>3.5750286146013388</v>
      </c>
      <c r="R327" s="3">
        <v>16.5500426447786</v>
      </c>
      <c r="S327" s="3">
        <v>5.3765061422857858</v>
      </c>
      <c r="T327" s="3">
        <v>135.55167483714408</v>
      </c>
      <c r="U327" s="3">
        <v>140.73557449018205</v>
      </c>
      <c r="V327" s="3">
        <v>501.8907994484959</v>
      </c>
      <c r="W327" s="3">
        <v>17.571186229479309</v>
      </c>
      <c r="X327" s="3">
        <v>7.7672299170867083</v>
      </c>
      <c r="Y327" s="3">
        <v>0.40529191571045337</v>
      </c>
      <c r="Z327" s="3">
        <v>26.573343249713762</v>
      </c>
      <c r="AA327" s="5">
        <v>0.22594484343729856</v>
      </c>
      <c r="AB327" s="3">
        <v>1.2966202862272942</v>
      </c>
      <c r="AC327" s="3">
        <v>9.7212681959914704</v>
      </c>
      <c r="AD327" s="5">
        <v>-4.7502251821221197E-2</v>
      </c>
      <c r="AE327" s="6">
        <f t="shared" si="75"/>
        <v>0.29806345131353085</v>
      </c>
      <c r="AF327" s="6">
        <f t="shared" si="76"/>
        <v>0.16345396235610049</v>
      </c>
      <c r="AG327" s="6">
        <f t="shared" si="77"/>
        <v>3.9660224642815267E-2</v>
      </c>
      <c r="AH327" s="6">
        <f t="shared" si="78"/>
        <v>0.52437835109213071</v>
      </c>
      <c r="AI327" s="4">
        <f t="shared" si="79"/>
        <v>14.617972077822994</v>
      </c>
      <c r="AJ327" s="4">
        <f t="shared" si="80"/>
        <v>17.130968742270767</v>
      </c>
      <c r="AK327" s="4">
        <f t="shared" si="81"/>
        <v>2.5129966644477726</v>
      </c>
      <c r="AL327" s="7">
        <f t="shared" si="82"/>
        <v>3.1862641442064175</v>
      </c>
      <c r="AM327" s="7">
        <f t="shared" si="83"/>
        <v>2.7188608533065417</v>
      </c>
      <c r="AN327" s="7">
        <f t="shared" si="84"/>
        <v>1.0382429775158888</v>
      </c>
      <c r="AO327" s="7">
        <f t="shared" si="85"/>
        <v>3.8513031947151464</v>
      </c>
      <c r="AP327" s="7">
        <f t="shared" si="86"/>
        <v>3.9985884961975082</v>
      </c>
      <c r="AQ327" s="7">
        <f t="shared" si="87"/>
        <v>0.36582781867675546</v>
      </c>
      <c r="AR327" s="7">
        <f t="shared" si="88"/>
        <v>0.54838646481404529</v>
      </c>
      <c r="AS327" s="7">
        <f t="shared" si="89"/>
        <v>4.2503117160756734</v>
      </c>
    </row>
    <row r="328" spans="1:45" ht="14.4" customHeight="1">
      <c r="A328" s="2" t="s">
        <v>703</v>
      </c>
      <c r="B328" s="2" t="s">
        <v>704</v>
      </c>
      <c r="C328" s="2" t="s">
        <v>62</v>
      </c>
      <c r="D328" s="2" t="s">
        <v>48</v>
      </c>
      <c r="E328" s="3">
        <v>346.8035765059787</v>
      </c>
      <c r="F328" s="5">
        <v>6.076543651394932E-2</v>
      </c>
      <c r="G328" s="3">
        <v>269.16991848152259</v>
      </c>
      <c r="H328" s="3">
        <v>77.633658024456139</v>
      </c>
      <c r="I328" s="5">
        <v>2.3087589074817505E-3</v>
      </c>
      <c r="J328" s="3">
        <v>54.669496244327682</v>
      </c>
      <c r="K328" s="3">
        <v>39.159181176441429</v>
      </c>
      <c r="L328" s="5">
        <v>0.17754897354697563</v>
      </c>
      <c r="M328" s="3">
        <v>18.806971810288385</v>
      </c>
      <c r="N328" s="3">
        <v>20.352209366153044</v>
      </c>
      <c r="O328" s="3">
        <v>80.061172837238303</v>
      </c>
      <c r="P328" s="3">
        <v>10.781835532476592</v>
      </c>
      <c r="Q328" s="3">
        <v>11.680153193707961</v>
      </c>
      <c r="R328" s="3">
        <v>45.229887485492817</v>
      </c>
      <c r="S328" s="3">
        <v>3.417801647495089</v>
      </c>
      <c r="T328" s="3">
        <v>206.42181217973715</v>
      </c>
      <c r="U328" s="3">
        <v>215.63795027552152</v>
      </c>
      <c r="V328" s="3">
        <v>864.90301900301347</v>
      </c>
      <c r="W328" s="3">
        <v>106.25120699457828</v>
      </c>
      <c r="X328" s="3">
        <v>77.733423417493867</v>
      </c>
      <c r="Y328" s="3">
        <v>47.235486202640082</v>
      </c>
      <c r="Z328" s="3">
        <v>0</v>
      </c>
      <c r="AA328" s="5">
        <v>0</v>
      </c>
      <c r="AB328" s="3">
        <v>0</v>
      </c>
      <c r="AC328" s="3">
        <v>0</v>
      </c>
      <c r="AD328" s="5">
        <v>0</v>
      </c>
      <c r="AE328" s="6">
        <f t="shared" si="75"/>
        <v>0.22385483681168952</v>
      </c>
      <c r="AF328" s="6">
        <f t="shared" si="76"/>
        <v>0.15763821352455173</v>
      </c>
      <c r="AG328" s="6">
        <f t="shared" si="77"/>
        <v>0.11291458286263188</v>
      </c>
      <c r="AH328" s="6">
        <f t="shared" si="78"/>
        <v>0.48026979230104166</v>
      </c>
      <c r="AI328" s="4">
        <f t="shared" si="79"/>
        <v>15.510315067886253</v>
      </c>
      <c r="AJ328" s="4">
        <f t="shared" si="80"/>
        <v>38.792212300765364</v>
      </c>
      <c r="AK328" s="4">
        <f t="shared" si="81"/>
        <v>23.281897232879111</v>
      </c>
      <c r="AL328" s="7">
        <f t="shared" si="82"/>
        <v>11.350047867522161</v>
      </c>
      <c r="AM328" s="7">
        <f t="shared" si="83"/>
        <v>4.5380969019234287</v>
      </c>
      <c r="AN328" s="7">
        <f t="shared" si="84"/>
        <v>1.0446471135897191</v>
      </c>
      <c r="AO328" s="7">
        <f t="shared" si="85"/>
        <v>2.6589216253948793</v>
      </c>
      <c r="AP328" s="7">
        <f t="shared" si="86"/>
        <v>2.7776348012300449</v>
      </c>
      <c r="AQ328" s="7" t="str">
        <f t="shared" si="87"/>
        <v/>
      </c>
      <c r="AR328" s="7">
        <f t="shared" si="88"/>
        <v>0.70419838038683824</v>
      </c>
      <c r="AS328" s="7">
        <f t="shared" si="89"/>
        <v>2.4939276224220341</v>
      </c>
    </row>
    <row r="329" spans="1:45" ht="14.4" customHeight="1">
      <c r="A329" s="2" t="s">
        <v>705</v>
      </c>
      <c r="B329" s="2" t="s">
        <v>706</v>
      </c>
      <c r="C329" s="2" t="s">
        <v>62</v>
      </c>
      <c r="D329" s="2" t="s">
        <v>48</v>
      </c>
      <c r="E329" s="3">
        <v>167.51228893235808</v>
      </c>
      <c r="F329" s="5">
        <v>-8.4130640329841674E-2</v>
      </c>
      <c r="G329" s="3">
        <v>149.52222533018531</v>
      </c>
      <c r="H329" s="3">
        <v>17.990063602172764</v>
      </c>
      <c r="I329" s="5">
        <v>-2.9853256306173137E-2</v>
      </c>
      <c r="J329" s="3">
        <v>6.8384459597173519</v>
      </c>
      <c r="K329" s="3">
        <v>20.748754594289675</v>
      </c>
      <c r="L329" s="5">
        <v>-0.12397211975238147</v>
      </c>
      <c r="M329" s="3">
        <v>9.0465850105759209</v>
      </c>
      <c r="N329" s="3">
        <v>11.702169583713754</v>
      </c>
      <c r="O329" s="3">
        <v>19.944057663614153</v>
      </c>
      <c r="P329" s="3">
        <v>2.1408020769211151</v>
      </c>
      <c r="Q329" s="3">
        <v>2.4715629645943764</v>
      </c>
      <c r="R329" s="3">
        <v>7.302219703364579</v>
      </c>
      <c r="S329" s="3">
        <v>0.87445261141333397</v>
      </c>
      <c r="T329" s="3">
        <v>30.266701755563265</v>
      </c>
      <c r="U329" s="3">
        <v>32.618531426004232</v>
      </c>
      <c r="V329" s="3">
        <v>401.32445836564546</v>
      </c>
      <c r="W329" s="3">
        <v>31.927086006365283</v>
      </c>
      <c r="X329" s="3">
        <v>38.411614675341596</v>
      </c>
      <c r="Y329" s="3">
        <v>31.009746736992831</v>
      </c>
      <c r="Z329" s="3">
        <v>0</v>
      </c>
      <c r="AA329" s="5">
        <v>0</v>
      </c>
      <c r="AB329" s="3">
        <v>0</v>
      </c>
      <c r="AC329" s="3">
        <v>0</v>
      </c>
      <c r="AD329" s="5">
        <v>0</v>
      </c>
      <c r="AE329" s="6">
        <f t="shared" si="75"/>
        <v>0.10739548553024192</v>
      </c>
      <c r="AF329" s="6">
        <f t="shared" si="76"/>
        <v>4.0823547951629596E-2</v>
      </c>
      <c r="AG329" s="6">
        <f t="shared" si="77"/>
        <v>0.12386407425110213</v>
      </c>
      <c r="AH329" s="6">
        <f t="shared" si="78"/>
        <v>0.43600616940477277</v>
      </c>
      <c r="AI329" s="4">
        <f t="shared" si="79"/>
        <v>-13.910308634572324</v>
      </c>
      <c r="AJ329" s="4">
        <f t="shared" si="80"/>
        <v>6.28510761152274</v>
      </c>
      <c r="AK329" s="4">
        <f t="shared" si="81"/>
        <v>20.195416246095064</v>
      </c>
      <c r="AL329" s="7">
        <f t="shared" si="82"/>
        <v>7.1874765190127743</v>
      </c>
      <c r="AM329" s="7">
        <f t="shared" si="83"/>
        <v>-15.907447073763995</v>
      </c>
      <c r="AN329" s="7">
        <f t="shared" si="84"/>
        <v>1.0777035333890876</v>
      </c>
      <c r="AO329" s="7">
        <f t="shared" si="85"/>
        <v>1.6824121595605577</v>
      </c>
      <c r="AP329" s="7">
        <f t="shared" si="86"/>
        <v>1.8131415289751784</v>
      </c>
      <c r="AQ329" s="7" t="str">
        <f t="shared" si="87"/>
        <v/>
      </c>
      <c r="AR329" s="7">
        <f t="shared" si="88"/>
        <v>0.38012350100259973</v>
      </c>
      <c r="AS329" s="7">
        <f t="shared" si="89"/>
        <v>2.3957911441810777</v>
      </c>
    </row>
    <row r="330" spans="1:45" ht="14.4" customHeight="1">
      <c r="A330" s="2" t="s">
        <v>707</v>
      </c>
      <c r="B330" s="2" t="s">
        <v>708</v>
      </c>
      <c r="C330" s="2" t="s">
        <v>62</v>
      </c>
      <c r="D330" s="2" t="s">
        <v>48</v>
      </c>
      <c r="E330" s="3">
        <v>429.2275680311742</v>
      </c>
      <c r="F330" s="5">
        <v>4.1239247889903172E-2</v>
      </c>
      <c r="G330" s="3">
        <v>370.01771401670243</v>
      </c>
      <c r="H330" s="3">
        <v>59.209854014471759</v>
      </c>
      <c r="I330" s="5">
        <v>-5.324574622610434E-3</v>
      </c>
      <c r="J330" s="3">
        <v>27.857421388943902</v>
      </c>
      <c r="K330" s="3">
        <v>49.171896769571191</v>
      </c>
      <c r="L330" s="5">
        <v>0.12025415634284187</v>
      </c>
      <c r="M330" s="3">
        <v>22.67187870924456</v>
      </c>
      <c r="N330" s="3">
        <v>26.500018060326632</v>
      </c>
      <c r="O330" s="3">
        <v>65.275053293682348</v>
      </c>
      <c r="P330" s="3">
        <v>12.488374878323935</v>
      </c>
      <c r="Q330" s="3">
        <v>8.8816489140178021</v>
      </c>
      <c r="R330" s="3">
        <v>21.42218988861605</v>
      </c>
      <c r="S330" s="3">
        <v>7.988595728925465</v>
      </c>
      <c r="T330" s="3">
        <v>126.07924529074464</v>
      </c>
      <c r="U330" s="3">
        <v>121.90397893107242</v>
      </c>
      <c r="V330" s="3">
        <v>786.55668891710434</v>
      </c>
      <c r="W330" s="3">
        <v>88.23315687632946</v>
      </c>
      <c r="X330" s="3">
        <v>68.896113887868651</v>
      </c>
      <c r="Y330" s="3">
        <v>56.309210369597899</v>
      </c>
      <c r="Z330" s="3">
        <v>0</v>
      </c>
      <c r="AA330" s="5">
        <v>0</v>
      </c>
      <c r="AB330" s="3">
        <v>0</v>
      </c>
      <c r="AC330" s="3">
        <v>0</v>
      </c>
      <c r="AD330" s="5">
        <v>0</v>
      </c>
      <c r="AE330" s="6">
        <f t="shared" si="75"/>
        <v>0.1379451331284747</v>
      </c>
      <c r="AF330" s="6">
        <f t="shared" si="76"/>
        <v>6.4901286552313558E-2</v>
      </c>
      <c r="AG330" s="6">
        <f t="shared" si="77"/>
        <v>0.11455903681843638</v>
      </c>
      <c r="AH330" s="6">
        <f t="shared" si="78"/>
        <v>0.46107391007284654</v>
      </c>
      <c r="AI330" s="4">
        <f t="shared" si="79"/>
        <v>-21.31447538062729</v>
      </c>
      <c r="AJ330" s="4">
        <f t="shared" si="80"/>
        <v>21.233150792096048</v>
      </c>
      <c r="AK330" s="4">
        <f t="shared" si="81"/>
        <v>42.547626172723341</v>
      </c>
      <c r="AL330" s="7">
        <f t="shared" si="82"/>
        <v>2.6579328223124503</v>
      </c>
      <c r="AM330" s="7">
        <f t="shared" si="83"/>
        <v>-2.668112907935857</v>
      </c>
      <c r="AN330" s="7">
        <f t="shared" si="84"/>
        <v>0.96688379320447337</v>
      </c>
      <c r="AO330" s="7">
        <f t="shared" si="85"/>
        <v>2.1293625425917959</v>
      </c>
      <c r="AP330" s="7">
        <f t="shared" si="86"/>
        <v>2.0588461322886777</v>
      </c>
      <c r="AQ330" s="7" t="str">
        <f t="shared" si="87"/>
        <v/>
      </c>
      <c r="AR330" s="7">
        <f t="shared" si="88"/>
        <v>0.47048623666822653</v>
      </c>
      <c r="AS330" s="7">
        <f t="shared" si="89"/>
        <v>1.8324934079256947</v>
      </c>
    </row>
    <row r="331" spans="1:45" ht="14.4" customHeight="1">
      <c r="A331" s="2" t="s">
        <v>709</v>
      </c>
      <c r="B331" s="2" t="s">
        <v>710</v>
      </c>
      <c r="C331" s="2" t="s">
        <v>47</v>
      </c>
      <c r="D331" s="2" t="s">
        <v>48</v>
      </c>
      <c r="E331" s="3">
        <v>192.54841233806292</v>
      </c>
      <c r="F331" s="5">
        <v>-2.0346005010449378E-2</v>
      </c>
      <c r="G331" s="3">
        <v>173.04302188720436</v>
      </c>
      <c r="H331" s="3">
        <v>19.505390450858542</v>
      </c>
      <c r="I331" s="5">
        <v>-2.2460268600850417E-2</v>
      </c>
      <c r="J331" s="3">
        <v>13.614300921917426</v>
      </c>
      <c r="K331" s="3">
        <v>11.57792900375928</v>
      </c>
      <c r="L331" s="5">
        <v>-9.5899713007730147E-2</v>
      </c>
      <c r="M331" s="3">
        <v>5.5472308370130001</v>
      </c>
      <c r="N331" s="3">
        <v>6.03069816674628</v>
      </c>
      <c r="O331" s="3">
        <v>22.65815497302119</v>
      </c>
      <c r="P331" s="3">
        <v>7.3968171516430985</v>
      </c>
      <c r="Q331" s="3">
        <v>2.7329588670273472</v>
      </c>
      <c r="R331" s="3">
        <v>5.8308758996671681</v>
      </c>
      <c r="S331" s="3">
        <v>1.6276031075244097</v>
      </c>
      <c r="T331" s="3">
        <v>68.735413452509093</v>
      </c>
      <c r="U331" s="3">
        <v>73.814806532778334</v>
      </c>
      <c r="V331" s="3">
        <v>240.78113122439274</v>
      </c>
      <c r="W331" s="3">
        <v>17.753299031288424</v>
      </c>
      <c r="X331" s="3">
        <v>9.5323459368602634</v>
      </c>
      <c r="Y331" s="3">
        <v>19.238981048954109</v>
      </c>
      <c r="Z331" s="3">
        <v>0</v>
      </c>
      <c r="AA331" s="5">
        <v>0</v>
      </c>
      <c r="AB331" s="3">
        <v>0</v>
      </c>
      <c r="AC331" s="3">
        <v>0</v>
      </c>
      <c r="AD331" s="5">
        <v>0</v>
      </c>
      <c r="AE331" s="6">
        <f t="shared" si="75"/>
        <v>0.10130122712521956</v>
      </c>
      <c r="AF331" s="6">
        <f t="shared" si="76"/>
        <v>7.0705859147851075E-2</v>
      </c>
      <c r="AG331" s="6">
        <f t="shared" si="77"/>
        <v>6.0129963489034481E-2</v>
      </c>
      <c r="AH331" s="6">
        <f t="shared" si="78"/>
        <v>0.4791211653838825</v>
      </c>
      <c r="AI331" s="4">
        <f t="shared" si="79"/>
        <v>2.0363719181581459</v>
      </c>
      <c r="AJ331" s="4">
        <f t="shared" si="80"/>
        <v>6.9811481173377441</v>
      </c>
      <c r="AK331" s="4">
        <f t="shared" si="81"/>
        <v>4.9447761991795982</v>
      </c>
      <c r="AL331" s="7">
        <f t="shared" si="82"/>
        <v>4.2892201944466031</v>
      </c>
      <c r="AM331" s="7">
        <f t="shared" si="83"/>
        <v>1.2511477206844825</v>
      </c>
      <c r="AN331" s="7">
        <f t="shared" si="84"/>
        <v>1.0738977599047792</v>
      </c>
      <c r="AO331" s="7">
        <f t="shared" si="85"/>
        <v>3.5239188687701279</v>
      </c>
      <c r="AP331" s="7">
        <f t="shared" si="86"/>
        <v>3.7843285792584238</v>
      </c>
      <c r="AQ331" s="7" t="str">
        <f t="shared" si="87"/>
        <v/>
      </c>
      <c r="AR331" s="7">
        <f t="shared" si="88"/>
        <v>0.69797633409169635</v>
      </c>
      <c r="AS331" s="7">
        <f t="shared" si="89"/>
        <v>1.2504965805775963</v>
      </c>
    </row>
    <row r="332" spans="1:45" ht="14.4" customHeight="1">
      <c r="A332" s="2" t="s">
        <v>711</v>
      </c>
      <c r="B332" s="2" t="s">
        <v>712</v>
      </c>
      <c r="C332" s="2" t="s">
        <v>47</v>
      </c>
      <c r="D332" s="2" t="s">
        <v>48</v>
      </c>
      <c r="E332" s="3">
        <v>247.22677028076956</v>
      </c>
      <c r="F332" s="5">
        <v>-2.950499757085669E-3</v>
      </c>
      <c r="G332" s="3">
        <v>204.17134979254598</v>
      </c>
      <c r="H332" s="3">
        <v>43.055420488223568</v>
      </c>
      <c r="I332" s="5">
        <v>1.0264818403818765E-2</v>
      </c>
      <c r="J332" s="3">
        <v>22.62363011950027</v>
      </c>
      <c r="K332" s="3">
        <v>8.3740483382497004</v>
      </c>
      <c r="L332" s="5">
        <v>0.17034732403713104</v>
      </c>
      <c r="M332" s="3">
        <v>5.9708123736453231</v>
      </c>
      <c r="N332" s="3">
        <v>2.4032359646043773</v>
      </c>
      <c r="O332" s="3">
        <v>43.206140699514947</v>
      </c>
      <c r="P332" s="3">
        <v>13.642083584729221</v>
      </c>
      <c r="Q332" s="3">
        <v>4.2755114373466938</v>
      </c>
      <c r="R332" s="3">
        <v>23.319572771363866</v>
      </c>
      <c r="S332" s="3">
        <v>2.6930175227609801</v>
      </c>
      <c r="T332" s="3">
        <v>154.89753059638352</v>
      </c>
      <c r="U332" s="3">
        <v>150.02098841084214</v>
      </c>
      <c r="V332" s="3">
        <v>400.56069103227645</v>
      </c>
      <c r="W332" s="3">
        <v>49.280144699636523</v>
      </c>
      <c r="X332" s="3">
        <v>25.244325151784878</v>
      </c>
      <c r="Y332" s="3">
        <v>39.466164302800827</v>
      </c>
      <c r="Z332" s="3">
        <v>0</v>
      </c>
      <c r="AA332" s="5">
        <v>0</v>
      </c>
      <c r="AB332" s="3">
        <v>0</v>
      </c>
      <c r="AC332" s="3">
        <v>0</v>
      </c>
      <c r="AD332" s="5">
        <v>0</v>
      </c>
      <c r="AE332" s="6">
        <f t="shared" si="75"/>
        <v>0.17415355319056489</v>
      </c>
      <c r="AF332" s="6">
        <f t="shared" si="76"/>
        <v>9.1509629373093981E-2</v>
      </c>
      <c r="AG332" s="6">
        <f t="shared" si="77"/>
        <v>3.3871931946283539E-2</v>
      </c>
      <c r="AH332" s="6">
        <f t="shared" si="78"/>
        <v>0.71301384139052049</v>
      </c>
      <c r="AI332" s="4">
        <f t="shared" si="79"/>
        <v>14.249581781250569</v>
      </c>
      <c r="AJ332" s="4">
        <f t="shared" si="80"/>
        <v>19.317733303793709</v>
      </c>
      <c r="AK332" s="4">
        <f t="shared" si="81"/>
        <v>5.0681515225431397</v>
      </c>
      <c r="AL332" s="7">
        <f t="shared" si="82"/>
        <v>7.1732668430573234</v>
      </c>
      <c r="AM332" s="7">
        <f t="shared" si="83"/>
        <v>5.2913067445032356</v>
      </c>
      <c r="AN332" s="7">
        <f t="shared" si="84"/>
        <v>0.96851762473703862</v>
      </c>
      <c r="AO332" s="7">
        <f t="shared" si="85"/>
        <v>3.5976313514055862</v>
      </c>
      <c r="AP332" s="7">
        <f t="shared" si="86"/>
        <v>3.484369371142841</v>
      </c>
      <c r="AQ332" s="7" t="str">
        <f t="shared" si="87"/>
        <v/>
      </c>
      <c r="AR332" s="7">
        <f t="shared" si="88"/>
        <v>0.52545370276172865</v>
      </c>
      <c r="AS332" s="7">
        <f t="shared" si="89"/>
        <v>1.6202156852891343</v>
      </c>
    </row>
    <row r="333" spans="1:45" ht="14.4" customHeight="1">
      <c r="A333" s="2" t="s">
        <v>713</v>
      </c>
      <c r="B333" s="2" t="s">
        <v>714</v>
      </c>
      <c r="C333" s="2" t="s">
        <v>54</v>
      </c>
      <c r="D333" s="2" t="s">
        <v>48</v>
      </c>
      <c r="E333" s="3">
        <v>362.72256118908831</v>
      </c>
      <c r="F333" s="5">
        <v>-5.6811485038120932E-2</v>
      </c>
      <c r="G333" s="3">
        <v>284.18645062753785</v>
      </c>
      <c r="H333" s="3">
        <v>78.536110561550487</v>
      </c>
      <c r="I333" s="5">
        <v>-2.2299063120733348E-2</v>
      </c>
      <c r="J333" s="3">
        <v>37.191884158270163</v>
      </c>
      <c r="K333" s="3">
        <v>105.62154151179809</v>
      </c>
      <c r="L333" s="5">
        <v>2.6673410566498343E-3</v>
      </c>
      <c r="M333" s="3">
        <v>73.837465934037212</v>
      </c>
      <c r="N333" s="3">
        <v>31.784075577760873</v>
      </c>
      <c r="O333" s="3">
        <v>78.955465067125417</v>
      </c>
      <c r="P333" s="3">
        <v>29.349403721218845</v>
      </c>
      <c r="Q333" s="3">
        <v>9.9083973077612395</v>
      </c>
      <c r="R333" s="3">
        <v>9.1653790741193983</v>
      </c>
      <c r="S333" s="3">
        <v>3.6135392476969566</v>
      </c>
      <c r="T333" s="3">
        <v>320.81473189880319</v>
      </c>
      <c r="U333" s="3">
        <v>334.26701653642738</v>
      </c>
      <c r="V333" s="3">
        <v>1121.9536390972471</v>
      </c>
      <c r="W333" s="3">
        <v>110.65606261724623</v>
      </c>
      <c r="X333" s="3">
        <v>54.819814908914545</v>
      </c>
      <c r="Y333" s="3">
        <v>17.534824399834278</v>
      </c>
      <c r="Z333" s="3">
        <v>0</v>
      </c>
      <c r="AA333" s="5">
        <v>0</v>
      </c>
      <c r="AB333" s="3">
        <v>0</v>
      </c>
      <c r="AC333" s="3">
        <v>0</v>
      </c>
      <c r="AD333" s="5">
        <v>0</v>
      </c>
      <c r="AE333" s="6">
        <f t="shared" si="75"/>
        <v>0.21651840542835543</v>
      </c>
      <c r="AF333" s="6">
        <f t="shared" si="76"/>
        <v>0.10253534832888966</v>
      </c>
      <c r="AG333" s="6">
        <f t="shared" si="77"/>
        <v>0.29119098951426203</v>
      </c>
      <c r="AH333" s="6">
        <f t="shared" si="78"/>
        <v>0.69907582181793337</v>
      </c>
      <c r="AI333" s="4">
        <f t="shared" si="79"/>
        <v>-68.429657353527915</v>
      </c>
      <c r="AJ333" s="4">
        <f t="shared" si="80"/>
        <v>-34.139801895891885</v>
      </c>
      <c r="AK333" s="4">
        <f t="shared" si="81"/>
        <v>34.28985545763603</v>
      </c>
      <c r="AL333" s="7">
        <f t="shared" si="82"/>
        <v>-9.4477462553230751</v>
      </c>
      <c r="AM333" s="7">
        <f t="shared" si="83"/>
        <v>-18.937017882714485</v>
      </c>
      <c r="AN333" s="7">
        <f t="shared" si="84"/>
        <v>1.0419316300034112</v>
      </c>
      <c r="AO333" s="7">
        <f t="shared" si="85"/>
        <v>4.0849327730251375</v>
      </c>
      <c r="AP333" s="7">
        <f t="shared" si="86"/>
        <v>4.2562206626524359</v>
      </c>
      <c r="AQ333" s="7" t="str">
        <f t="shared" si="87"/>
        <v/>
      </c>
      <c r="AR333" s="7">
        <f t="shared" si="88"/>
        <v>0.47356412091635303</v>
      </c>
      <c r="AS333" s="7">
        <f t="shared" si="89"/>
        <v>3.0931454481883454</v>
      </c>
    </row>
    <row r="334" spans="1:45" ht="14.4" customHeight="1">
      <c r="A334" s="2" t="s">
        <v>715</v>
      </c>
      <c r="B334" s="2" t="s">
        <v>716</v>
      </c>
      <c r="C334" s="2" t="s">
        <v>54</v>
      </c>
      <c r="D334" s="2" t="s">
        <v>48</v>
      </c>
      <c r="E334" s="3">
        <v>221.39802487521484</v>
      </c>
      <c r="F334" s="5">
        <v>-8.0624911395257209E-2</v>
      </c>
      <c r="G334" s="3">
        <v>175.62936331557066</v>
      </c>
      <c r="H334" s="3">
        <v>45.76866155964418</v>
      </c>
      <c r="I334" s="5">
        <v>-2.30725225071719E-2</v>
      </c>
      <c r="J334" s="3">
        <v>28.602865625385405</v>
      </c>
      <c r="K334" s="3">
        <v>36.737860461190508</v>
      </c>
      <c r="L334" s="5">
        <v>-5.7604833541950763E-2</v>
      </c>
      <c r="M334" s="3">
        <v>25.91676683827626</v>
      </c>
      <c r="N334" s="3">
        <v>10.821093622914248</v>
      </c>
      <c r="O334" s="3">
        <v>47.049430093790271</v>
      </c>
      <c r="P334" s="3">
        <v>15.256667024359295</v>
      </c>
      <c r="Q334" s="3">
        <v>6.2377904722938169</v>
      </c>
      <c r="R334" s="3">
        <v>14.214886976379276</v>
      </c>
      <c r="S334" s="3">
        <v>4.5782494468992372</v>
      </c>
      <c r="T334" s="3">
        <v>148.48667808973016</v>
      </c>
      <c r="U334" s="3">
        <v>148.40865641965985</v>
      </c>
      <c r="V334" s="3">
        <v>446.52681678274314</v>
      </c>
      <c r="W334" s="3">
        <v>22.278425685080624</v>
      </c>
      <c r="X334" s="3">
        <v>40.331596975207347</v>
      </c>
      <c r="Y334" s="3">
        <v>24.143388459891924</v>
      </c>
      <c r="Z334" s="3">
        <v>0</v>
      </c>
      <c r="AA334" s="5">
        <v>0</v>
      </c>
      <c r="AB334" s="3">
        <v>0</v>
      </c>
      <c r="AC334" s="3">
        <v>0</v>
      </c>
      <c r="AD334" s="5">
        <v>0</v>
      </c>
      <c r="AE334" s="6">
        <f t="shared" si="75"/>
        <v>0.20672569949727634</v>
      </c>
      <c r="AF334" s="6">
        <f t="shared" si="76"/>
        <v>0.12919205418163354</v>
      </c>
      <c r="AG334" s="6">
        <f t="shared" si="77"/>
        <v>0.16593580941788813</v>
      </c>
      <c r="AH334" s="6">
        <f t="shared" si="78"/>
        <v>0.70545117524343759</v>
      </c>
      <c r="AI334" s="4">
        <f t="shared" si="79"/>
        <v>-8.1349948358051023</v>
      </c>
      <c r="AJ334" s="4">
        <f t="shared" si="80"/>
        <v>-0.3617942411391013</v>
      </c>
      <c r="AK334" s="4">
        <f t="shared" si="81"/>
        <v>7.773200594666001</v>
      </c>
      <c r="AL334" s="7">
        <f t="shared" si="82"/>
        <v>-7.9024580319479482E-2</v>
      </c>
      <c r="AM334" s="7">
        <f t="shared" si="83"/>
        <v>-1.7768788988364936</v>
      </c>
      <c r="AN334" s="7">
        <f t="shared" si="84"/>
        <v>0.99947455441071176</v>
      </c>
      <c r="AO334" s="7">
        <f t="shared" si="85"/>
        <v>3.2442870957942986</v>
      </c>
      <c r="AP334" s="7">
        <f t="shared" si="86"/>
        <v>3.2425823994494287</v>
      </c>
      <c r="AQ334" s="7" t="str">
        <f t="shared" si="87"/>
        <v/>
      </c>
      <c r="AR334" s="7">
        <f t="shared" si="88"/>
        <v>0.62494433201003952</v>
      </c>
      <c r="AS334" s="7">
        <f t="shared" si="89"/>
        <v>2.0168509499324405</v>
      </c>
    </row>
    <row r="335" spans="1:45" ht="14.4" customHeight="1">
      <c r="A335" s="2" t="s">
        <v>717</v>
      </c>
      <c r="B335" s="2" t="s">
        <v>718</v>
      </c>
      <c r="C335" s="2" t="s">
        <v>51</v>
      </c>
      <c r="D335" s="2" t="s">
        <v>48</v>
      </c>
      <c r="E335" s="3">
        <v>432.71623136752601</v>
      </c>
      <c r="F335" s="5">
        <v>0.13144554509752923</v>
      </c>
      <c r="G335" s="3">
        <v>306.18525650430422</v>
      </c>
      <c r="H335" s="3">
        <v>126.53097486322179</v>
      </c>
      <c r="I335" s="5">
        <v>-2.5176972785426133E-2</v>
      </c>
      <c r="J335" s="3">
        <v>76.811277959195138</v>
      </c>
      <c r="K335" s="3">
        <v>19.358648461672491</v>
      </c>
      <c r="L335" s="5">
        <v>-8.6435427054837949E-2</v>
      </c>
      <c r="M335" s="3">
        <v>11.05773054563536</v>
      </c>
      <c r="N335" s="3">
        <v>8.3009179160371307</v>
      </c>
      <c r="O335" s="3">
        <v>131.07144570840649</v>
      </c>
      <c r="P335" s="3">
        <v>36.589282541797651</v>
      </c>
      <c r="Q335" s="3">
        <v>19.097039469307557</v>
      </c>
      <c r="R335" s="3">
        <v>67.275456203196597</v>
      </c>
      <c r="S335" s="3">
        <v>7.7083514953231544</v>
      </c>
      <c r="T335" s="3">
        <v>446.53649491880191</v>
      </c>
      <c r="U335" s="3">
        <v>460.60894684802906</v>
      </c>
      <c r="V335" s="3">
        <v>598.73602399876927</v>
      </c>
      <c r="W335" s="3">
        <v>76.648970141695912</v>
      </c>
      <c r="X335" s="3">
        <v>86.130927048510202</v>
      </c>
      <c r="Y335" s="3">
        <v>15.534201915892472</v>
      </c>
      <c r="Z335" s="3">
        <v>0</v>
      </c>
      <c r="AA335" s="5">
        <v>0</v>
      </c>
      <c r="AB335" s="3">
        <v>0</v>
      </c>
      <c r="AC335" s="3">
        <v>0</v>
      </c>
      <c r="AD335" s="5">
        <v>0</v>
      </c>
      <c r="AE335" s="6">
        <f t="shared" si="75"/>
        <v>0.29241097442391328</v>
      </c>
      <c r="AF335" s="6">
        <f t="shared" si="76"/>
        <v>0.17750958339705947</v>
      </c>
      <c r="AG335" s="6">
        <f t="shared" si="77"/>
        <v>4.4737514006564477E-2</v>
      </c>
      <c r="AH335" s="6">
        <f t="shared" si="78"/>
        <v>0.57120364407299262</v>
      </c>
      <c r="AI335" s="4">
        <f t="shared" si="79"/>
        <v>57.452629497522651</v>
      </c>
      <c r="AJ335" s="4">
        <f t="shared" si="80"/>
        <v>64.327393151665916</v>
      </c>
      <c r="AK335" s="4">
        <f t="shared" si="81"/>
        <v>6.8747636541432655</v>
      </c>
      <c r="AL335" s="7">
        <f t="shared" si="82"/>
        <v>8.3451556653449082</v>
      </c>
      <c r="AM335" s="7">
        <f t="shared" si="83"/>
        <v>7.4532965358910488</v>
      </c>
      <c r="AN335" s="7">
        <f t="shared" si="84"/>
        <v>1.0315146736926533</v>
      </c>
      <c r="AO335" s="7">
        <f t="shared" si="85"/>
        <v>3.5290686363675108</v>
      </c>
      <c r="AP335" s="7">
        <f t="shared" si="86"/>
        <v>3.6402860828816097</v>
      </c>
      <c r="AQ335" s="7" t="str">
        <f t="shared" si="87"/>
        <v/>
      </c>
      <c r="AR335" s="7">
        <f t="shared" si="88"/>
        <v>0.60705513446195336</v>
      </c>
      <c r="AS335" s="7">
        <f t="shared" si="89"/>
        <v>1.383668974252632</v>
      </c>
    </row>
    <row r="336" spans="1:45" ht="14.4" customHeight="1">
      <c r="A336" s="2" t="s">
        <v>719</v>
      </c>
      <c r="B336" s="2" t="s">
        <v>720</v>
      </c>
      <c r="C336" s="2" t="s">
        <v>62</v>
      </c>
      <c r="D336" s="2" t="s">
        <v>48</v>
      </c>
      <c r="E336" s="3">
        <v>525.39014907221974</v>
      </c>
      <c r="F336" s="5">
        <v>1.1948717612423988E-2</v>
      </c>
      <c r="G336" s="3">
        <v>428.98007735153806</v>
      </c>
      <c r="H336" s="3">
        <v>96.410071720681657</v>
      </c>
      <c r="I336" s="5">
        <v>8.4598084827895437E-3</v>
      </c>
      <c r="J336" s="3">
        <v>54.768695498269494</v>
      </c>
      <c r="K336" s="3">
        <v>78.443261936797995</v>
      </c>
      <c r="L336" s="5">
        <v>0.11395529109091163</v>
      </c>
      <c r="M336" s="3">
        <v>49.664488227556802</v>
      </c>
      <c r="N336" s="3">
        <v>28.778773709241193</v>
      </c>
      <c r="O336" s="3">
        <v>100.08798775926353</v>
      </c>
      <c r="P336" s="3">
        <v>24.596422943632366</v>
      </c>
      <c r="Q336" s="3">
        <v>10.633927777152271</v>
      </c>
      <c r="R336" s="3">
        <v>45.794297215355336</v>
      </c>
      <c r="S336" s="3">
        <v>15.771889420960951</v>
      </c>
      <c r="T336" s="3">
        <v>335.71786541199526</v>
      </c>
      <c r="U336" s="3">
        <v>360.76879859666451</v>
      </c>
      <c r="V336" s="3">
        <v>1274.949785771197</v>
      </c>
      <c r="W336" s="3">
        <v>44.01417655739521</v>
      </c>
      <c r="X336" s="3">
        <v>76.174252854502015</v>
      </c>
      <c r="Y336" s="3">
        <v>52.996473896178387</v>
      </c>
      <c r="Z336" s="3">
        <v>0</v>
      </c>
      <c r="AA336" s="5">
        <v>0</v>
      </c>
      <c r="AB336" s="3">
        <v>0</v>
      </c>
      <c r="AC336" s="3">
        <v>0</v>
      </c>
      <c r="AD336" s="5">
        <v>0</v>
      </c>
      <c r="AE336" s="6">
        <f t="shared" si="75"/>
        <v>0.1835018640736433</v>
      </c>
      <c r="AF336" s="6">
        <f t="shared" si="76"/>
        <v>0.10424385686519796</v>
      </c>
      <c r="AG336" s="6">
        <f t="shared" si="77"/>
        <v>0.14930478250366899</v>
      </c>
      <c r="AH336" s="6">
        <f t="shared" si="78"/>
        <v>0.63312624948681573</v>
      </c>
      <c r="AI336" s="4">
        <f t="shared" si="79"/>
        <v>-23.674566438528501</v>
      </c>
      <c r="AJ336" s="4">
        <f t="shared" si="80"/>
        <v>15.193148810922091</v>
      </c>
      <c r="AK336" s="4">
        <f t="shared" si="81"/>
        <v>38.86771524945059</v>
      </c>
      <c r="AL336" s="7">
        <f t="shared" si="82"/>
        <v>0.96330556253648914</v>
      </c>
      <c r="AM336" s="7">
        <f t="shared" si="83"/>
        <v>-1.5010608942683072</v>
      </c>
      <c r="AN336" s="7">
        <f t="shared" si="84"/>
        <v>1.0746190053184288</v>
      </c>
      <c r="AO336" s="7">
        <f t="shared" si="85"/>
        <v>3.4821866576827563</v>
      </c>
      <c r="AP336" s="7">
        <f t="shared" si="86"/>
        <v>3.7420239624121474</v>
      </c>
      <c r="AQ336" s="7" t="str">
        <f t="shared" si="87"/>
        <v/>
      </c>
      <c r="AR336" s="7">
        <f t="shared" si="88"/>
        <v>0.56808064262149749</v>
      </c>
      <c r="AS336" s="7">
        <f t="shared" si="89"/>
        <v>2.4266724224323881</v>
      </c>
    </row>
    <row r="337" spans="1:45" ht="14.4" customHeight="1">
      <c r="A337" s="2" t="s">
        <v>721</v>
      </c>
      <c r="B337" s="2" t="s">
        <v>722</v>
      </c>
      <c r="C337" s="2" t="s">
        <v>47</v>
      </c>
      <c r="D337" s="2" t="s">
        <v>48</v>
      </c>
      <c r="E337" s="3">
        <v>120.55560316716215</v>
      </c>
      <c r="F337" s="5">
        <v>7.6890786673138978E-2</v>
      </c>
      <c r="G337" s="3">
        <v>105.12210823758755</v>
      </c>
      <c r="H337" s="3">
        <v>15.433494929574598</v>
      </c>
      <c r="I337" s="5">
        <v>-4.9420310516125054E-3</v>
      </c>
      <c r="J337" s="3">
        <v>5.8542560813656221</v>
      </c>
      <c r="K337" s="3">
        <v>8.61926201791076</v>
      </c>
      <c r="L337" s="5">
        <v>0.17862972197676896</v>
      </c>
      <c r="M337" s="3">
        <v>5.065636174466146</v>
      </c>
      <c r="N337" s="3">
        <v>3.553625843444614</v>
      </c>
      <c r="O337" s="3">
        <v>16.958902954646618</v>
      </c>
      <c r="P337" s="3">
        <v>3.9657754772713614</v>
      </c>
      <c r="Q337" s="3">
        <v>1.8772706926633929</v>
      </c>
      <c r="R337" s="3">
        <v>7.5719813746564633</v>
      </c>
      <c r="S337" s="3">
        <v>1.5025755838125372</v>
      </c>
      <c r="T337" s="3">
        <v>51.143889441126838</v>
      </c>
      <c r="U337" s="3">
        <v>51.186542412651491</v>
      </c>
      <c r="V337" s="3">
        <v>115.14161082656312</v>
      </c>
      <c r="W337" s="3">
        <v>9.0463542921387887</v>
      </c>
      <c r="X337" s="3">
        <v>12.666147275114566</v>
      </c>
      <c r="Y337" s="3">
        <v>11.185766415468697</v>
      </c>
      <c r="Z337" s="3">
        <v>0</v>
      </c>
      <c r="AA337" s="5">
        <v>0</v>
      </c>
      <c r="AB337" s="3">
        <v>0</v>
      </c>
      <c r="AC337" s="3">
        <v>0</v>
      </c>
      <c r="AD337" s="5">
        <v>0</v>
      </c>
      <c r="AE337" s="6">
        <f t="shared" si="75"/>
        <v>0.12801972304990708</v>
      </c>
      <c r="AF337" s="6">
        <f t="shared" si="76"/>
        <v>4.8560630344556634E-2</v>
      </c>
      <c r="AG337" s="6">
        <f t="shared" si="77"/>
        <v>7.1496154400715078E-2</v>
      </c>
      <c r="AH337" s="6">
        <f t="shared" si="78"/>
        <v>0.58771112468095221</v>
      </c>
      <c r="AI337" s="4">
        <f t="shared" si="79"/>
        <v>-2.7650059365451378</v>
      </c>
      <c r="AJ337" s="4">
        <f t="shared" si="80"/>
        <v>6.0502206102457183</v>
      </c>
      <c r="AK337" s="4">
        <f t="shared" si="81"/>
        <v>8.815226546790857</v>
      </c>
      <c r="AL337" s="7">
        <f t="shared" si="82"/>
        <v>4.026566567050347</v>
      </c>
      <c r="AM337" s="7">
        <f t="shared" si="83"/>
        <v>-1.8401776032653161</v>
      </c>
      <c r="AN337" s="7">
        <f t="shared" si="84"/>
        <v>1.0008339798163719</v>
      </c>
      <c r="AO337" s="7">
        <f t="shared" si="85"/>
        <v>3.3138242293469005</v>
      </c>
      <c r="AP337" s="7">
        <f t="shared" si="86"/>
        <v>3.3165878918691796</v>
      </c>
      <c r="AQ337" s="7" t="str">
        <f t="shared" si="87"/>
        <v/>
      </c>
      <c r="AR337" s="7">
        <f t="shared" si="88"/>
        <v>0.37932147631365998</v>
      </c>
      <c r="AS337" s="7">
        <f t="shared" si="89"/>
        <v>0.95509132550983966</v>
      </c>
    </row>
    <row r="338" spans="1:45" ht="14.4" customHeight="1">
      <c r="A338" s="2" t="s">
        <v>723</v>
      </c>
      <c r="B338" s="2" t="s">
        <v>724</v>
      </c>
      <c r="C338" s="2" t="s">
        <v>47</v>
      </c>
      <c r="D338" s="2" t="s">
        <v>48</v>
      </c>
      <c r="E338" s="3">
        <v>105.59856892236722</v>
      </c>
      <c r="F338" s="5">
        <v>9.160115357094803E-2</v>
      </c>
      <c r="G338" s="3">
        <v>91.934001978319372</v>
      </c>
      <c r="H338" s="3">
        <v>13.664566944047841</v>
      </c>
      <c r="I338" s="5">
        <v>1.1012883304369586E-2</v>
      </c>
      <c r="J338" s="3">
        <v>8.4187458976332863</v>
      </c>
      <c r="K338" s="3">
        <v>7.7327067023965688</v>
      </c>
      <c r="L338" s="5">
        <v>6.8379377391886986E-3</v>
      </c>
      <c r="M338" s="3">
        <v>3.5011813083581216</v>
      </c>
      <c r="N338" s="3">
        <v>4.2315253940384476</v>
      </c>
      <c r="O338" s="3">
        <v>15.062305210286468</v>
      </c>
      <c r="P338" s="3">
        <v>1.9258544343644521</v>
      </c>
      <c r="Q338" s="3">
        <v>2.3469922885848478</v>
      </c>
      <c r="R338" s="3">
        <v>7.6318308826826735</v>
      </c>
      <c r="S338" s="3">
        <v>2.162639521550886</v>
      </c>
      <c r="T338" s="3">
        <v>33.549715781499089</v>
      </c>
      <c r="U338" s="3">
        <v>35.800187567102469</v>
      </c>
      <c r="V338" s="3">
        <v>166.82571450579223</v>
      </c>
      <c r="W338" s="3">
        <v>16.60414136667227</v>
      </c>
      <c r="X338" s="3">
        <v>11.053253237377316</v>
      </c>
      <c r="Y338" s="3">
        <v>22.184439091587052</v>
      </c>
      <c r="Z338" s="3">
        <v>0</v>
      </c>
      <c r="AA338" s="5">
        <v>0</v>
      </c>
      <c r="AB338" s="3">
        <v>0</v>
      </c>
      <c r="AC338" s="3">
        <v>0</v>
      </c>
      <c r="AD338" s="5">
        <v>0</v>
      </c>
      <c r="AE338" s="6">
        <f t="shared" si="75"/>
        <v>0.12940106180883573</v>
      </c>
      <c r="AF338" s="6">
        <f t="shared" si="76"/>
        <v>7.9724052925589234E-2</v>
      </c>
      <c r="AG338" s="6">
        <f t="shared" si="77"/>
        <v>7.3227381595307547E-2</v>
      </c>
      <c r="AH338" s="6">
        <f t="shared" si="78"/>
        <v>0.45277565063640829</v>
      </c>
      <c r="AI338" s="4">
        <f t="shared" si="79"/>
        <v>0.68603919523671753</v>
      </c>
      <c r="AJ338" s="4">
        <f t="shared" si="80"/>
        <v>7.2882771789790448</v>
      </c>
      <c r="AK338" s="4">
        <f t="shared" si="81"/>
        <v>6.6022379837423273</v>
      </c>
      <c r="AL338" s="7">
        <f t="shared" si="82"/>
        <v>3.3700841524214948</v>
      </c>
      <c r="AM338" s="7">
        <f t="shared" si="83"/>
        <v>0.31722309168970547</v>
      </c>
      <c r="AN338" s="7">
        <f t="shared" si="84"/>
        <v>1.0670787138782378</v>
      </c>
      <c r="AO338" s="7">
        <f t="shared" si="85"/>
        <v>2.455234470208588</v>
      </c>
      <c r="AP338" s="7">
        <f t="shared" si="86"/>
        <v>2.619928440739697</v>
      </c>
      <c r="AQ338" s="7" t="str">
        <f t="shared" si="87"/>
        <v/>
      </c>
      <c r="AR338" s="7">
        <f t="shared" si="88"/>
        <v>0.61610045397746127</v>
      </c>
      <c r="AS338" s="7">
        <f t="shared" si="89"/>
        <v>1.5798103725102308</v>
      </c>
    </row>
    <row r="339" spans="1:45" ht="14.4" customHeight="1">
      <c r="A339" s="2" t="s">
        <v>725</v>
      </c>
      <c r="B339" s="2" t="s">
        <v>726</v>
      </c>
      <c r="C339" s="2" t="s">
        <v>54</v>
      </c>
      <c r="D339" s="2" t="s">
        <v>48</v>
      </c>
      <c r="E339" s="3">
        <v>159.88340333305345</v>
      </c>
      <c r="F339" s="5">
        <v>1.8993099453280638E-2</v>
      </c>
      <c r="G339" s="3">
        <v>121.24331078000716</v>
      </c>
      <c r="H339" s="3">
        <v>38.640092553046287</v>
      </c>
      <c r="I339" s="5">
        <v>8.139820344375992E-3</v>
      </c>
      <c r="J339" s="3">
        <v>24.137846382216821</v>
      </c>
      <c r="K339" s="3">
        <v>24.501601770642139</v>
      </c>
      <c r="L339" s="5">
        <v>-5.9193660383751505E-2</v>
      </c>
      <c r="M339" s="3">
        <v>16.350160951735429</v>
      </c>
      <c r="N339" s="3">
        <v>8.1514408189067105</v>
      </c>
      <c r="O339" s="3">
        <v>39.5791307260492</v>
      </c>
      <c r="P339" s="3">
        <v>8.7284516635917289</v>
      </c>
      <c r="Q339" s="3">
        <v>3.8119030015593869</v>
      </c>
      <c r="R339" s="3">
        <v>21.346102790067157</v>
      </c>
      <c r="S339" s="3">
        <v>3.6199416890121525</v>
      </c>
      <c r="T339" s="3">
        <v>150.06957231968403</v>
      </c>
      <c r="U339" s="3">
        <v>154.77408713985596</v>
      </c>
      <c r="V339" s="3">
        <v>369.20957657650195</v>
      </c>
      <c r="W339" s="3">
        <v>33.895331155361902</v>
      </c>
      <c r="X339" s="3">
        <v>20.135374129746282</v>
      </c>
      <c r="Y339" s="3">
        <v>7.8640997235761452</v>
      </c>
      <c r="Z339" s="3">
        <v>0</v>
      </c>
      <c r="AA339" s="5">
        <v>0</v>
      </c>
      <c r="AB339" s="3">
        <v>0</v>
      </c>
      <c r="AC339" s="3">
        <v>0</v>
      </c>
      <c r="AD339" s="5">
        <v>0</v>
      </c>
      <c r="AE339" s="6">
        <f t="shared" si="75"/>
        <v>0.24167669531374078</v>
      </c>
      <c r="AF339" s="6">
        <f t="shared" si="76"/>
        <v>0.15097155726623621</v>
      </c>
      <c r="AG339" s="6">
        <f t="shared" si="77"/>
        <v>0.15324668639685385</v>
      </c>
      <c r="AH339" s="6">
        <f t="shared" si="78"/>
        <v>0.66730988058610186</v>
      </c>
      <c r="AI339" s="4">
        <f t="shared" si="79"/>
        <v>-0.36375538842531796</v>
      </c>
      <c r="AJ339" s="4">
        <f t="shared" si="80"/>
        <v>10.688615109162658</v>
      </c>
      <c r="AK339" s="4">
        <f t="shared" si="81"/>
        <v>11.052370497587976</v>
      </c>
      <c r="AL339" s="7">
        <f t="shared" si="82"/>
        <v>2.952703669676922</v>
      </c>
      <c r="AM339" s="7">
        <f t="shared" si="83"/>
        <v>-0.10048653256748545</v>
      </c>
      <c r="AN339" s="7">
        <f t="shared" si="84"/>
        <v>1.0313488920335576</v>
      </c>
      <c r="AO339" s="7">
        <f t="shared" si="85"/>
        <v>3.88377880083139</v>
      </c>
      <c r="AP339" s="7">
        <f t="shared" si="86"/>
        <v>4.0055309631408731</v>
      </c>
      <c r="AQ339" s="7" t="str">
        <f t="shared" si="87"/>
        <v/>
      </c>
      <c r="AR339" s="7">
        <f t="shared" si="88"/>
        <v>0.62468396909452684</v>
      </c>
      <c r="AS339" s="7">
        <f t="shared" si="89"/>
        <v>2.309242666090868</v>
      </c>
    </row>
    <row r="340" spans="1:45" ht="14.4" customHeight="1">
      <c r="A340" s="2" t="s">
        <v>727</v>
      </c>
      <c r="B340" s="2" t="s">
        <v>728</v>
      </c>
      <c r="C340" s="2" t="s">
        <v>62</v>
      </c>
      <c r="D340" s="2" t="s">
        <v>48</v>
      </c>
      <c r="E340" s="3">
        <v>534.37259977136102</v>
      </c>
      <c r="F340" s="5">
        <v>-2.677075896450011E-2</v>
      </c>
      <c r="G340" s="3">
        <v>441.17889359760858</v>
      </c>
      <c r="H340" s="3">
        <v>93.19370617375246</v>
      </c>
      <c r="I340" s="5">
        <v>2.8341595956413168E-3</v>
      </c>
      <c r="J340" s="3">
        <v>42.635070633091985</v>
      </c>
      <c r="K340" s="3">
        <v>49.313904599608115</v>
      </c>
      <c r="L340" s="5">
        <v>4.4641596127049543E-2</v>
      </c>
      <c r="M340" s="3">
        <v>26.398567741516526</v>
      </c>
      <c r="N340" s="3">
        <v>22.915336858091589</v>
      </c>
      <c r="O340" s="3">
        <v>94.030847176165111</v>
      </c>
      <c r="P340" s="3">
        <v>19.631398772712767</v>
      </c>
      <c r="Q340" s="3">
        <v>11.090070034491973</v>
      </c>
      <c r="R340" s="3">
        <v>49.077663818075266</v>
      </c>
      <c r="S340" s="3">
        <v>13.535207346518618</v>
      </c>
      <c r="T340" s="3">
        <v>332.93887730797195</v>
      </c>
      <c r="U340" s="3">
        <v>337.62321439884141</v>
      </c>
      <c r="V340" s="3">
        <v>1142.89937991946</v>
      </c>
      <c r="W340" s="3">
        <v>146.90937300800641</v>
      </c>
      <c r="X340" s="3">
        <v>65.704325389343737</v>
      </c>
      <c r="Y340" s="3">
        <v>91.489607750755567</v>
      </c>
      <c r="Z340" s="3">
        <v>0</v>
      </c>
      <c r="AA340" s="5">
        <v>0</v>
      </c>
      <c r="AB340" s="3">
        <v>0</v>
      </c>
      <c r="AC340" s="3">
        <v>0</v>
      </c>
      <c r="AD340" s="5">
        <v>0</v>
      </c>
      <c r="AE340" s="6">
        <f t="shared" si="75"/>
        <v>0.17439836214212093</v>
      </c>
      <c r="AF340" s="6">
        <f t="shared" si="76"/>
        <v>7.9785285868575612E-2</v>
      </c>
      <c r="AG340" s="6">
        <f t="shared" si="77"/>
        <v>9.2283744751710278E-2</v>
      </c>
      <c r="AH340" s="6">
        <f t="shared" si="78"/>
        <v>0.53531692442229184</v>
      </c>
      <c r="AI340" s="4">
        <f t="shared" si="79"/>
        <v>-6.6788339665161303</v>
      </c>
      <c r="AJ340" s="4">
        <f t="shared" si="80"/>
        <v>36.910810627443837</v>
      </c>
      <c r="AK340" s="4">
        <f t="shared" si="81"/>
        <v>43.589644593959967</v>
      </c>
      <c r="AL340" s="7">
        <f t="shared" si="82"/>
        <v>2.7270221787136228</v>
      </c>
      <c r="AM340" s="7">
        <f t="shared" si="83"/>
        <v>-0.49344157023453272</v>
      </c>
      <c r="AN340" s="7">
        <f t="shared" si="84"/>
        <v>1.0140696608601116</v>
      </c>
      <c r="AO340" s="7">
        <f t="shared" si="85"/>
        <v>3.5725468057599636</v>
      </c>
      <c r="AP340" s="7">
        <f t="shared" si="86"/>
        <v>3.6228113277238814</v>
      </c>
      <c r="AQ340" s="7" t="str">
        <f t="shared" si="87"/>
        <v/>
      </c>
      <c r="AR340" s="7">
        <f t="shared" si="88"/>
        <v>0.45748873377352534</v>
      </c>
      <c r="AS340" s="7">
        <f t="shared" si="89"/>
        <v>2.1387686801465229</v>
      </c>
    </row>
    <row r="341" spans="1:45" ht="14.4" customHeight="1">
      <c r="A341" s="2" t="s">
        <v>729</v>
      </c>
      <c r="B341" s="2" t="s">
        <v>730</v>
      </c>
      <c r="C341" s="2" t="s">
        <v>47</v>
      </c>
      <c r="D341" s="2" t="s">
        <v>48</v>
      </c>
      <c r="E341" s="3">
        <v>81.758703294499782</v>
      </c>
      <c r="F341" s="5">
        <v>9.2607715167391899E-2</v>
      </c>
      <c r="G341" s="3">
        <v>70.101879030331446</v>
      </c>
      <c r="H341" s="3">
        <v>11.656824264168343</v>
      </c>
      <c r="I341" s="5">
        <v>7.6124560274207775E-3</v>
      </c>
      <c r="J341" s="3">
        <v>7.3490187708157002</v>
      </c>
      <c r="K341" s="3">
        <v>4.1298366534358433</v>
      </c>
      <c r="L341" s="5">
        <v>1.7307675949186113E-2</v>
      </c>
      <c r="M341" s="3">
        <v>2.5380813326917271</v>
      </c>
      <c r="N341" s="3">
        <v>1.5917553207441162</v>
      </c>
      <c r="O341" s="3">
        <v>13.044234499570249</v>
      </c>
      <c r="P341" s="3">
        <v>3.0047756093097662</v>
      </c>
      <c r="Q341" s="3">
        <v>2.0646005261766165</v>
      </c>
      <c r="R341" s="3">
        <v>5.4316242274192943</v>
      </c>
      <c r="S341" s="3">
        <v>1.0762974691315477</v>
      </c>
      <c r="T341" s="3">
        <v>44.254892925026454</v>
      </c>
      <c r="U341" s="3">
        <v>43.293933973805736</v>
      </c>
      <c r="V341" s="3">
        <v>116.2828549120939</v>
      </c>
      <c r="W341" s="3">
        <v>6.3891146737142908</v>
      </c>
      <c r="X341" s="3">
        <v>4.3849490762975627</v>
      </c>
      <c r="Y341" s="3">
        <v>9.3077339883707335</v>
      </c>
      <c r="Z341" s="3">
        <v>0</v>
      </c>
      <c r="AA341" s="5">
        <v>0</v>
      </c>
      <c r="AB341" s="3">
        <v>0</v>
      </c>
      <c r="AC341" s="3">
        <v>0</v>
      </c>
      <c r="AD341" s="5">
        <v>0</v>
      </c>
      <c r="AE341" s="6">
        <f t="shared" si="75"/>
        <v>0.14257594353202691</v>
      </c>
      <c r="AF341" s="6">
        <f t="shared" si="76"/>
        <v>8.9886684532460001E-2</v>
      </c>
      <c r="AG341" s="6">
        <f t="shared" si="77"/>
        <v>5.0512501874692438E-2</v>
      </c>
      <c r="AH341" s="6">
        <f t="shared" si="78"/>
        <v>0.61457184525207664</v>
      </c>
      <c r="AI341" s="4">
        <f t="shared" si="79"/>
        <v>3.2191821173798569</v>
      </c>
      <c r="AJ341" s="4">
        <f t="shared" si="80"/>
        <v>5.4367770313921406</v>
      </c>
      <c r="AK341" s="4">
        <f t="shared" si="81"/>
        <v>2.2175949140122837</v>
      </c>
      <c r="AL341" s="7">
        <f t="shared" si="82"/>
        <v>5.0513702645598668</v>
      </c>
      <c r="AM341" s="7">
        <f t="shared" si="83"/>
        <v>2.9909780610906562</v>
      </c>
      <c r="AN341" s="7">
        <f t="shared" si="84"/>
        <v>0.97828581456860131</v>
      </c>
      <c r="AO341" s="7">
        <f t="shared" si="85"/>
        <v>3.7964793774116163</v>
      </c>
      <c r="AP341" s="7">
        <f t="shared" si="86"/>
        <v>3.7140419202240196</v>
      </c>
      <c r="AQ341" s="7" t="str">
        <f t="shared" si="87"/>
        <v/>
      </c>
      <c r="AR341" s="7">
        <f t="shared" si="88"/>
        <v>0.63044776212383058</v>
      </c>
      <c r="AS341" s="7">
        <f t="shared" si="89"/>
        <v>1.4222688255369711</v>
      </c>
    </row>
    <row r="342" spans="1:45" ht="14.4" customHeight="1">
      <c r="A342" s="2" t="s">
        <v>731</v>
      </c>
      <c r="B342" s="2" t="s">
        <v>732</v>
      </c>
      <c r="C342" s="2" t="s">
        <v>57</v>
      </c>
      <c r="D342" s="2" t="s">
        <v>48</v>
      </c>
      <c r="E342" s="3">
        <v>167.11062415208414</v>
      </c>
      <c r="F342" s="5">
        <v>7.5179320665840738E-2</v>
      </c>
      <c r="G342" s="3">
        <v>114.99522696922888</v>
      </c>
      <c r="H342" s="3">
        <v>52.115397182855261</v>
      </c>
      <c r="I342" s="5">
        <v>-2.3011916451809444E-4</v>
      </c>
      <c r="J342" s="3">
        <v>40.666365902547817</v>
      </c>
      <c r="K342" s="3">
        <v>4.4951514443474609</v>
      </c>
      <c r="L342" s="5">
        <v>0.1416496250449793</v>
      </c>
      <c r="M342" s="3">
        <v>2.1294082510991696</v>
      </c>
      <c r="N342" s="3">
        <v>2.3657431932482913</v>
      </c>
      <c r="O342" s="3">
        <v>53.614204455334345</v>
      </c>
      <c r="P342" s="3">
        <v>6.4927401213846094</v>
      </c>
      <c r="Q342" s="3">
        <v>8.9097563489478269</v>
      </c>
      <c r="R342" s="3">
        <v>32.865719555725221</v>
      </c>
      <c r="S342" s="3">
        <v>3.3708243124740824</v>
      </c>
      <c r="T342" s="3">
        <v>65.786987608223924</v>
      </c>
      <c r="U342" s="3">
        <v>63.157374059327431</v>
      </c>
      <c r="V342" s="3">
        <v>583.59106017495401</v>
      </c>
      <c r="W342" s="3">
        <v>35.464583605396307</v>
      </c>
      <c r="X342" s="3">
        <v>8.1287653075925128</v>
      </c>
      <c r="Y342" s="3">
        <v>0.25138103990784144</v>
      </c>
      <c r="Z342" s="3">
        <v>16.529355220899451</v>
      </c>
      <c r="AA342" s="5">
        <v>-1.794711913578706E-2</v>
      </c>
      <c r="AB342" s="3">
        <v>2.3436567801319783</v>
      </c>
      <c r="AC342" s="3">
        <v>6.2517909857927645</v>
      </c>
      <c r="AD342" s="5">
        <v>3.199192684113894E-3</v>
      </c>
      <c r="AE342" s="6">
        <f t="shared" si="75"/>
        <v>0.31186166317843472</v>
      </c>
      <c r="AF342" s="6">
        <f t="shared" si="76"/>
        <v>0.24334997316231757</v>
      </c>
      <c r="AG342" s="6">
        <f t="shared" si="77"/>
        <v>2.6899255910004326E-2</v>
      </c>
      <c r="AH342" s="6">
        <f t="shared" si="78"/>
        <v>0.47371223805525986</v>
      </c>
      <c r="AI342" s="4">
        <f t="shared" si="79"/>
        <v>36.171214458200353</v>
      </c>
      <c r="AJ342" s="4">
        <f t="shared" si="80"/>
        <v>36.082299733902744</v>
      </c>
      <c r="AK342" s="4">
        <f t="shared" si="81"/>
        <v>-8.8914724297609382E-2</v>
      </c>
      <c r="AL342" s="7">
        <f t="shared" si="82"/>
        <v>10.704295563662715</v>
      </c>
      <c r="AM342" s="7">
        <f t="shared" si="83"/>
        <v>10.730673302771981</v>
      </c>
      <c r="AN342" s="7">
        <f t="shared" si="84"/>
        <v>0.96002836359438704</v>
      </c>
      <c r="AO342" s="7">
        <f t="shared" si="85"/>
        <v>1.2623330371521431</v>
      </c>
      <c r="AP342" s="7">
        <f t="shared" si="86"/>
        <v>1.2118755199683044</v>
      </c>
      <c r="AQ342" s="7">
        <f t="shared" si="87"/>
        <v>0.37822352428412337</v>
      </c>
      <c r="AR342" s="7">
        <f t="shared" si="88"/>
        <v>0.78031384390803593</v>
      </c>
      <c r="AS342" s="7">
        <f t="shared" si="89"/>
        <v>3.4922439140903401</v>
      </c>
    </row>
    <row r="343" spans="1:45" ht="14.4" customHeight="1">
      <c r="A343" s="2" t="s">
        <v>733</v>
      </c>
      <c r="B343" s="2" t="s">
        <v>734</v>
      </c>
      <c r="C343" s="2" t="s">
        <v>54</v>
      </c>
      <c r="D343" s="2" t="s">
        <v>48</v>
      </c>
      <c r="E343" s="3">
        <v>253.95932778522118</v>
      </c>
      <c r="F343" s="5">
        <v>5.5805268209344928E-2</v>
      </c>
      <c r="G343" s="3">
        <v>173.80205713129621</v>
      </c>
      <c r="H343" s="3">
        <v>80.157270653924968</v>
      </c>
      <c r="I343" s="5">
        <v>-7.4299039708752845E-3</v>
      </c>
      <c r="J343" s="3">
        <v>48.736148839440673</v>
      </c>
      <c r="K343" s="3">
        <v>70.739450200992394</v>
      </c>
      <c r="L343" s="5">
        <v>0.12333166804981788</v>
      </c>
      <c r="M343" s="3">
        <v>41.593468435608663</v>
      </c>
      <c r="N343" s="3">
        <v>29.145981765383731</v>
      </c>
      <c r="O343" s="3">
        <v>82.731350047705007</v>
      </c>
      <c r="P343" s="3">
        <v>16.000165952804078</v>
      </c>
      <c r="Q343" s="3">
        <v>10.35289732870873</v>
      </c>
      <c r="R343" s="3">
        <v>37.199804794480535</v>
      </c>
      <c r="S343" s="3">
        <v>4.9491645003748781</v>
      </c>
      <c r="T343" s="3">
        <v>182.7351907057116</v>
      </c>
      <c r="U343" s="3">
        <v>176.67759998294363</v>
      </c>
      <c r="V343" s="3">
        <v>589.3283203748764</v>
      </c>
      <c r="W343" s="3">
        <v>15.993898208310481</v>
      </c>
      <c r="X343" s="3">
        <v>43.853051086603365</v>
      </c>
      <c r="Y343" s="3">
        <v>30.176798200999123</v>
      </c>
      <c r="Z343" s="3">
        <v>0</v>
      </c>
      <c r="AA343" s="5">
        <v>0</v>
      </c>
      <c r="AB343" s="3">
        <v>0</v>
      </c>
      <c r="AC343" s="3">
        <v>0</v>
      </c>
      <c r="AD343" s="5">
        <v>0</v>
      </c>
      <c r="AE343" s="6">
        <f t="shared" si="75"/>
        <v>0.31563034661091749</v>
      </c>
      <c r="AF343" s="6">
        <f t="shared" si="76"/>
        <v>0.19190533092235099</v>
      </c>
      <c r="AG343" s="6">
        <f t="shared" si="77"/>
        <v>0.2785463751928744</v>
      </c>
      <c r="AH343" s="6">
        <f t="shared" si="78"/>
        <v>0.58798122288806187</v>
      </c>
      <c r="AI343" s="4">
        <f t="shared" si="79"/>
        <v>-22.003301361551721</v>
      </c>
      <c r="AJ343" s="4">
        <f t="shared" si="80"/>
        <v>14.784818330583532</v>
      </c>
      <c r="AK343" s="4">
        <f t="shared" si="81"/>
        <v>36.788119692135254</v>
      </c>
      <c r="AL343" s="7">
        <f t="shared" si="82"/>
        <v>2.987336211892663</v>
      </c>
      <c r="AM343" s="7">
        <f t="shared" si="83"/>
        <v>-4.4458617934168618</v>
      </c>
      <c r="AN343" s="7">
        <f t="shared" si="84"/>
        <v>0.96685044243873364</v>
      </c>
      <c r="AO343" s="7">
        <f t="shared" si="85"/>
        <v>2.2797082437432494</v>
      </c>
      <c r="AP343" s="7">
        <f t="shared" si="86"/>
        <v>2.2041369240943891</v>
      </c>
      <c r="AQ343" s="7" t="str">
        <f t="shared" si="87"/>
        <v/>
      </c>
      <c r="AR343" s="7">
        <f t="shared" si="88"/>
        <v>0.6080065905668941</v>
      </c>
      <c r="AS343" s="7">
        <f t="shared" si="89"/>
        <v>2.3205618219043482</v>
      </c>
    </row>
    <row r="344" spans="1:45" ht="14.4" customHeight="1">
      <c r="A344" s="2" t="s">
        <v>735</v>
      </c>
      <c r="B344" s="2" t="s">
        <v>736</v>
      </c>
      <c r="C344" s="2" t="s">
        <v>54</v>
      </c>
      <c r="D344" s="2" t="s">
        <v>48</v>
      </c>
      <c r="E344" s="3">
        <v>176.12925580387068</v>
      </c>
      <c r="F344" s="5">
        <v>-5.6874420607566797E-2</v>
      </c>
      <c r="G344" s="3">
        <v>125.54012303695193</v>
      </c>
      <c r="H344" s="3">
        <v>50.589132766918752</v>
      </c>
      <c r="I344" s="5">
        <v>-1.7670038332982307E-2</v>
      </c>
      <c r="J344" s="3">
        <v>36.334116489628144</v>
      </c>
      <c r="K344" s="3">
        <v>42.927133416261434</v>
      </c>
      <c r="L344" s="5">
        <v>3.6348800540026704E-3</v>
      </c>
      <c r="M344" s="3">
        <v>28.987343415145183</v>
      </c>
      <c r="N344" s="3">
        <v>13.939790001116251</v>
      </c>
      <c r="O344" s="3">
        <v>53.346283453082407</v>
      </c>
      <c r="P344" s="3">
        <v>13.463203926453177</v>
      </c>
      <c r="Q344" s="3">
        <v>6.4958663284851719</v>
      </c>
      <c r="R344" s="3">
        <v>19.16418546221999</v>
      </c>
      <c r="S344" s="3">
        <v>3.585221427707554</v>
      </c>
      <c r="T344" s="3">
        <v>179.40563508638655</v>
      </c>
      <c r="U344" s="3">
        <v>178.50764557867544</v>
      </c>
      <c r="V344" s="3">
        <v>391.82935992682269</v>
      </c>
      <c r="W344" s="3">
        <v>42.237289323373773</v>
      </c>
      <c r="X344" s="3">
        <v>20.466813190077893</v>
      </c>
      <c r="Y344" s="3">
        <v>17.977175689880177</v>
      </c>
      <c r="Z344" s="3">
        <v>0</v>
      </c>
      <c r="AA344" s="5">
        <v>0</v>
      </c>
      <c r="AB344" s="3">
        <v>0</v>
      </c>
      <c r="AC344" s="3">
        <v>0</v>
      </c>
      <c r="AD344" s="5">
        <v>0</v>
      </c>
      <c r="AE344" s="6">
        <f t="shared" si="75"/>
        <v>0.2872273123282395</v>
      </c>
      <c r="AF344" s="6">
        <f t="shared" si="76"/>
        <v>0.20629234095037635</v>
      </c>
      <c r="AG344" s="6">
        <f t="shared" si="77"/>
        <v>0.24372517342640163</v>
      </c>
      <c r="AH344" s="6">
        <f t="shared" si="78"/>
        <v>0.67526855646420469</v>
      </c>
      <c r="AI344" s="4">
        <f t="shared" si="79"/>
        <v>-6.5930169266332896</v>
      </c>
      <c r="AJ344" s="4">
        <f t="shared" si="80"/>
        <v>4.3998697829988762</v>
      </c>
      <c r="AK344" s="4">
        <f t="shared" si="81"/>
        <v>10.992886709632167</v>
      </c>
      <c r="AL344" s="7">
        <f t="shared" si="82"/>
        <v>1.2272240004468067</v>
      </c>
      <c r="AM344" s="7">
        <f t="shared" si="83"/>
        <v>-1.8389427430285572</v>
      </c>
      <c r="AN344" s="7">
        <f t="shared" si="84"/>
        <v>0.99499464157143824</v>
      </c>
      <c r="AO344" s="7">
        <f t="shared" si="85"/>
        <v>3.5463275465299833</v>
      </c>
      <c r="AP344" s="7">
        <f t="shared" si="86"/>
        <v>3.5285769060545187</v>
      </c>
      <c r="AQ344" s="7" t="str">
        <f t="shared" si="87"/>
        <v/>
      </c>
      <c r="AR344" s="7">
        <f t="shared" si="88"/>
        <v>0.71821979350845389</v>
      </c>
      <c r="AS344" s="7">
        <f t="shared" si="89"/>
        <v>2.2246693664745032</v>
      </c>
    </row>
    <row r="345" spans="1:45" ht="14.4" customHeight="1">
      <c r="A345" s="2" t="s">
        <v>737</v>
      </c>
      <c r="B345" s="2" t="s">
        <v>738</v>
      </c>
      <c r="C345" s="2" t="s">
        <v>57</v>
      </c>
      <c r="D345" s="2" t="s">
        <v>48</v>
      </c>
      <c r="E345" s="3">
        <v>352.09996630869409</v>
      </c>
      <c r="F345" s="5">
        <v>-5.6590157775941924E-2</v>
      </c>
      <c r="G345" s="3">
        <v>241.28476860148908</v>
      </c>
      <c r="H345" s="3">
        <v>110.81519770720502</v>
      </c>
      <c r="I345" s="5">
        <v>-1.3871584955242322E-2</v>
      </c>
      <c r="J345" s="3">
        <v>64.242618937758394</v>
      </c>
      <c r="K345" s="3">
        <v>3.6247873569311895</v>
      </c>
      <c r="L345" s="5">
        <v>0.11940517362738158</v>
      </c>
      <c r="M345" s="3">
        <v>2.171742185358327</v>
      </c>
      <c r="N345" s="3">
        <v>1.4530451715728625</v>
      </c>
      <c r="O345" s="3">
        <v>116.09401793262163</v>
      </c>
      <c r="P345" s="3">
        <v>18.786188555824232</v>
      </c>
      <c r="Q345" s="3">
        <v>20.40589331312307</v>
      </c>
      <c r="R345" s="3">
        <v>58.754565235626274</v>
      </c>
      <c r="S345" s="3">
        <v>8.2499957020914749</v>
      </c>
      <c r="T345" s="3">
        <v>315.82042151959058</v>
      </c>
      <c r="U345" s="3">
        <v>315.48751045435233</v>
      </c>
      <c r="V345" s="3">
        <v>2229.7781605184209</v>
      </c>
      <c r="W345" s="3">
        <v>189.84535349849583</v>
      </c>
      <c r="X345" s="3">
        <v>11.077615075941553</v>
      </c>
      <c r="Y345" s="3">
        <v>1.2317732175844753</v>
      </c>
      <c r="Z345" s="3">
        <v>97.22153670568791</v>
      </c>
      <c r="AA345" s="5">
        <v>0.15330037638567867</v>
      </c>
      <c r="AB345" s="3">
        <v>10.491267949887362</v>
      </c>
      <c r="AC345" s="3">
        <v>38.994139287494534</v>
      </c>
      <c r="AD345" s="5">
        <v>-6.0845451821783136E-2</v>
      </c>
      <c r="AE345" s="6">
        <f t="shared" si="75"/>
        <v>0.31472652175732047</v>
      </c>
      <c r="AF345" s="6">
        <f t="shared" si="76"/>
        <v>0.18245562364364279</v>
      </c>
      <c r="AG345" s="6">
        <f t="shared" si="77"/>
        <v>1.0294767690358867E-2</v>
      </c>
      <c r="AH345" s="6">
        <f t="shared" si="78"/>
        <v>0.59913643795010452</v>
      </c>
      <c r="AI345" s="4">
        <f t="shared" si="79"/>
        <v>60.617831580827207</v>
      </c>
      <c r="AJ345" s="4">
        <f t="shared" si="80"/>
        <v>74.730193878316001</v>
      </c>
      <c r="AK345" s="4">
        <f t="shared" si="81"/>
        <v>14.112362297488794</v>
      </c>
      <c r="AL345" s="7">
        <f t="shared" si="82"/>
        <v>9.0582100375362593</v>
      </c>
      <c r="AM345" s="7">
        <f t="shared" si="83"/>
        <v>7.3476197769969556</v>
      </c>
      <c r="AN345" s="7">
        <f t="shared" si="84"/>
        <v>0.99894588493158099</v>
      </c>
      <c r="AO345" s="7">
        <f t="shared" si="85"/>
        <v>2.849973902984396</v>
      </c>
      <c r="AP345" s="7">
        <f t="shared" si="86"/>
        <v>2.8469697025486593</v>
      </c>
      <c r="AQ345" s="7">
        <f t="shared" si="87"/>
        <v>0.40108540359260947</v>
      </c>
      <c r="AR345" s="7">
        <f t="shared" si="88"/>
        <v>0.57972751271445366</v>
      </c>
      <c r="AS345" s="7">
        <f t="shared" si="89"/>
        <v>6.3327985625636876</v>
      </c>
    </row>
    <row r="346" spans="1:45" ht="14.4" customHeight="1">
      <c r="A346" s="2" t="s">
        <v>739</v>
      </c>
      <c r="B346" s="2" t="s">
        <v>740</v>
      </c>
      <c r="C346" s="2" t="s">
        <v>51</v>
      </c>
      <c r="D346" s="2" t="s">
        <v>48</v>
      </c>
      <c r="E346" s="3">
        <v>214.57523867997716</v>
      </c>
      <c r="F346" s="5">
        <v>0.13625268029034196</v>
      </c>
      <c r="G346" s="3">
        <v>145.84963060470875</v>
      </c>
      <c r="H346" s="3">
        <v>68.725608075268426</v>
      </c>
      <c r="I346" s="5">
        <v>1.2214437959493951E-2</v>
      </c>
      <c r="J346" s="3">
        <v>46.301124352233451</v>
      </c>
      <c r="K346" s="3">
        <v>14.74923110198058</v>
      </c>
      <c r="L346" s="5">
        <v>4.3313070687924338E-2</v>
      </c>
      <c r="M346" s="3">
        <v>5.3969662870986905</v>
      </c>
      <c r="N346" s="3">
        <v>9.3522648148818899</v>
      </c>
      <c r="O346" s="3">
        <v>72.233451386531243</v>
      </c>
      <c r="P346" s="3">
        <v>16.602860263827839</v>
      </c>
      <c r="Q346" s="3">
        <v>9.01045362310483</v>
      </c>
      <c r="R346" s="3">
        <v>39.776561867356044</v>
      </c>
      <c r="S346" s="3">
        <v>10.986581652599767</v>
      </c>
      <c r="T346" s="3">
        <v>280.11505240986867</v>
      </c>
      <c r="U346" s="3">
        <v>293.40397964318015</v>
      </c>
      <c r="V346" s="3">
        <v>337.64688069929599</v>
      </c>
      <c r="W346" s="3">
        <v>22.049589007359891</v>
      </c>
      <c r="X346" s="3">
        <v>28.003276141725021</v>
      </c>
      <c r="Y346" s="3">
        <v>10.368886488698266</v>
      </c>
      <c r="Z346" s="3">
        <v>0</v>
      </c>
      <c r="AA346" s="5">
        <v>0</v>
      </c>
      <c r="AB346" s="3">
        <v>0</v>
      </c>
      <c r="AC346" s="3">
        <v>0</v>
      </c>
      <c r="AD346" s="5">
        <v>0</v>
      </c>
      <c r="AE346" s="6">
        <f t="shared" si="75"/>
        <v>0.32028676047643828</v>
      </c>
      <c r="AF346" s="6">
        <f t="shared" si="76"/>
        <v>0.21578036979974236</v>
      </c>
      <c r="AG346" s="6">
        <f t="shared" si="77"/>
        <v>6.8736873801072407E-2</v>
      </c>
      <c r="AH346" s="6">
        <f t="shared" si="78"/>
        <v>0.36591509413490486</v>
      </c>
      <c r="AI346" s="4">
        <f t="shared" si="79"/>
        <v>31.551893250252871</v>
      </c>
      <c r="AJ346" s="4">
        <f t="shared" si="80"/>
        <v>41.223171212499885</v>
      </c>
      <c r="AK346" s="4">
        <f t="shared" si="81"/>
        <v>9.6712779622470144</v>
      </c>
      <c r="AL346" s="7">
        <f t="shared" si="82"/>
        <v>3.7521380640488116</v>
      </c>
      <c r="AM346" s="7">
        <f t="shared" si="83"/>
        <v>2.8718571661265275</v>
      </c>
      <c r="AN346" s="7">
        <f t="shared" si="84"/>
        <v>1.0474409608444279</v>
      </c>
      <c r="AO346" s="7">
        <f t="shared" si="85"/>
        <v>4.0758468386789115</v>
      </c>
      <c r="AP346" s="7">
        <f t="shared" si="86"/>
        <v>4.2692089289605635</v>
      </c>
      <c r="AQ346" s="7" t="str">
        <f t="shared" si="87"/>
        <v/>
      </c>
      <c r="AR346" s="7">
        <f t="shared" si="88"/>
        <v>0.67370992631341098</v>
      </c>
      <c r="AS346" s="7">
        <f t="shared" si="89"/>
        <v>1.5735593853998733</v>
      </c>
    </row>
    <row r="347" spans="1:45" ht="14.4" customHeight="1">
      <c r="A347" s="2" t="s">
        <v>741</v>
      </c>
      <c r="B347" s="2" t="s">
        <v>742</v>
      </c>
      <c r="C347" s="2" t="s">
        <v>47</v>
      </c>
      <c r="D347" s="2" t="s">
        <v>48</v>
      </c>
      <c r="E347" s="3">
        <v>129.39612641915997</v>
      </c>
      <c r="F347" s="5">
        <v>1.2522820446734228E-2</v>
      </c>
      <c r="G347" s="3">
        <v>110.21078376473957</v>
      </c>
      <c r="H347" s="3">
        <v>19.185342654420396</v>
      </c>
      <c r="I347" s="5">
        <v>3.583742773279136E-3</v>
      </c>
      <c r="J347" s="3">
        <v>14.331730826850631</v>
      </c>
      <c r="K347" s="3">
        <v>9.7833991083729206</v>
      </c>
      <c r="L347" s="5">
        <v>-8.8208839299170852E-2</v>
      </c>
      <c r="M347" s="3">
        <v>6.196084674904621</v>
      </c>
      <c r="N347" s="3">
        <v>3.5873144334682996</v>
      </c>
      <c r="O347" s="3">
        <v>19.745281457236729</v>
      </c>
      <c r="P347" s="3">
        <v>4.2378210054760919</v>
      </c>
      <c r="Q347" s="3">
        <v>2.658808839547123</v>
      </c>
      <c r="R347" s="3">
        <v>9.7822770596495978</v>
      </c>
      <c r="S347" s="3">
        <v>1.9783198877482322</v>
      </c>
      <c r="T347" s="3">
        <v>53.466688793619404</v>
      </c>
      <c r="U347" s="3">
        <v>53.720710805483932</v>
      </c>
      <c r="V347" s="3">
        <v>141.4897419206236</v>
      </c>
      <c r="W347" s="3">
        <v>6.3885547424863542</v>
      </c>
      <c r="X347" s="3">
        <v>10.876036889212001</v>
      </c>
      <c r="Y347" s="3">
        <v>21.022524092022714</v>
      </c>
      <c r="Z347" s="3">
        <v>0</v>
      </c>
      <c r="AA347" s="5">
        <v>0</v>
      </c>
      <c r="AB347" s="3">
        <v>0</v>
      </c>
      <c r="AC347" s="3">
        <v>0</v>
      </c>
      <c r="AD347" s="5">
        <v>0</v>
      </c>
      <c r="AE347" s="6">
        <f t="shared" si="75"/>
        <v>0.14826829199100028</v>
      </c>
      <c r="AF347" s="6">
        <f t="shared" si="76"/>
        <v>0.11075857696408213</v>
      </c>
      <c r="AG347" s="6">
        <f t="shared" si="77"/>
        <v>7.5608129695328125E-2</v>
      </c>
      <c r="AH347" s="6">
        <f t="shared" si="78"/>
        <v>0.63332637320313645</v>
      </c>
      <c r="AI347" s="4">
        <f t="shared" si="79"/>
        <v>4.5483317184777103</v>
      </c>
      <c r="AJ347" s="4">
        <f t="shared" si="80"/>
        <v>6.6525669373088911</v>
      </c>
      <c r="AK347" s="4">
        <f t="shared" si="81"/>
        <v>2.1042352188311808</v>
      </c>
      <c r="AL347" s="7">
        <f t="shared" si="82"/>
        <v>3.3627357125146182</v>
      </c>
      <c r="AM347" s="7">
        <f t="shared" si="83"/>
        <v>2.2990881033171653</v>
      </c>
      <c r="AN347" s="7">
        <f t="shared" si="84"/>
        <v>1.0047510331684284</v>
      </c>
      <c r="AO347" s="7">
        <f t="shared" si="85"/>
        <v>2.7868508661376667</v>
      </c>
      <c r="AP347" s="7">
        <f t="shared" si="86"/>
        <v>2.8000912870381507</v>
      </c>
      <c r="AQ347" s="7" t="str">
        <f t="shared" si="87"/>
        <v/>
      </c>
      <c r="AR347" s="7">
        <f t="shared" si="88"/>
        <v>0.74701458738598714</v>
      </c>
      <c r="AS347" s="7">
        <f t="shared" si="89"/>
        <v>1.0934619593038521</v>
      </c>
    </row>
    <row r="348" spans="1:45" ht="14.4" customHeight="1">
      <c r="A348" s="2" t="s">
        <v>743</v>
      </c>
      <c r="B348" s="2" t="s">
        <v>744</v>
      </c>
      <c r="C348" s="2" t="s">
        <v>57</v>
      </c>
      <c r="D348" s="2" t="s">
        <v>48</v>
      </c>
      <c r="E348" s="3">
        <v>336.54538628188823</v>
      </c>
      <c r="F348" s="5">
        <v>9.1023619767362132E-2</v>
      </c>
      <c r="G348" s="3">
        <v>218.08595851662125</v>
      </c>
      <c r="H348" s="3">
        <v>118.45942776526699</v>
      </c>
      <c r="I348" s="5">
        <v>1.0650696725974795E-2</v>
      </c>
      <c r="J348" s="3">
        <v>94.137194788159675</v>
      </c>
      <c r="K348" s="3">
        <v>7.5591056613854342</v>
      </c>
      <c r="L348" s="5">
        <v>-8.6012394593205921E-3</v>
      </c>
      <c r="M348" s="3">
        <v>3.7522595071211211</v>
      </c>
      <c r="N348" s="3">
        <v>3.8068461542643131</v>
      </c>
      <c r="O348" s="3">
        <v>122.6683885740683</v>
      </c>
      <c r="P348" s="3">
        <v>10.228352213058404</v>
      </c>
      <c r="Q348" s="3">
        <v>19.095681438722043</v>
      </c>
      <c r="R348" s="3">
        <v>85.463418531959306</v>
      </c>
      <c r="S348" s="3">
        <v>11.212629845124452</v>
      </c>
      <c r="T348" s="3">
        <v>182.93530838020595</v>
      </c>
      <c r="U348" s="3">
        <v>185.63930897879388</v>
      </c>
      <c r="V348" s="3">
        <v>1370.5320306099334</v>
      </c>
      <c r="W348" s="3">
        <v>176.9741126789703</v>
      </c>
      <c r="X348" s="3">
        <v>21.938384053207937</v>
      </c>
      <c r="Y348" s="3">
        <v>2.6779716234535766</v>
      </c>
      <c r="Z348" s="3">
        <v>36.095770282426841</v>
      </c>
      <c r="AA348" s="5">
        <v>4.4221678677884367E-2</v>
      </c>
      <c r="AB348" s="3">
        <v>1.6220545895908971</v>
      </c>
      <c r="AC348" s="3">
        <v>10.703868694125456</v>
      </c>
      <c r="AD348" s="5">
        <v>-1.8940670843862584E-2</v>
      </c>
      <c r="AE348" s="6">
        <f t="shared" si="75"/>
        <v>0.35198648560894591</v>
      </c>
      <c r="AF348" s="6">
        <f t="shared" si="76"/>
        <v>0.2797161946808297</v>
      </c>
      <c r="AG348" s="6">
        <f t="shared" si="77"/>
        <v>2.2460880373067947E-2</v>
      </c>
      <c r="AH348" s="6">
        <f t="shared" si="78"/>
        <v>0.49638934487832076</v>
      </c>
      <c r="AI348" s="4">
        <f t="shared" si="79"/>
        <v>86.578089126774245</v>
      </c>
      <c r="AJ348" s="4">
        <f t="shared" si="80"/>
        <v>89.592095415166739</v>
      </c>
      <c r="AK348" s="4">
        <f t="shared" si="81"/>
        <v>3.0140062883924941</v>
      </c>
      <c r="AL348" s="7">
        <f t="shared" si="82"/>
        <v>7.9902838720858824</v>
      </c>
      <c r="AM348" s="7">
        <f t="shared" si="83"/>
        <v>7.7214792892160524</v>
      </c>
      <c r="AN348" s="7">
        <f t="shared" si="84"/>
        <v>1.0147811847943975</v>
      </c>
      <c r="AO348" s="7">
        <f t="shared" si="85"/>
        <v>1.5442866121445478</v>
      </c>
      <c r="AP348" s="7">
        <f t="shared" si="86"/>
        <v>1.5671129979341705</v>
      </c>
      <c r="AQ348" s="7">
        <f t="shared" si="87"/>
        <v>0.29654080271384636</v>
      </c>
      <c r="AR348" s="7">
        <f t="shared" si="88"/>
        <v>0.79467879057036317</v>
      </c>
      <c r="AS348" s="7">
        <f t="shared" si="89"/>
        <v>4.0723542395021415</v>
      </c>
    </row>
    <row r="349" spans="1:45" ht="14.4" customHeight="1">
      <c r="A349" s="2" t="s">
        <v>745</v>
      </c>
      <c r="B349" s="2" t="s">
        <v>746</v>
      </c>
      <c r="C349" s="2" t="s">
        <v>51</v>
      </c>
      <c r="D349" s="2" t="s">
        <v>48</v>
      </c>
      <c r="E349" s="3">
        <v>280.44050074507282</v>
      </c>
      <c r="F349" s="5">
        <v>2.512647536147616E-2</v>
      </c>
      <c r="G349" s="3">
        <v>235.22850812574998</v>
      </c>
      <c r="H349" s="3">
        <v>45.211992619322849</v>
      </c>
      <c r="I349" s="5">
        <v>5.9364383853893476E-3</v>
      </c>
      <c r="J349" s="3">
        <v>29.52981167149602</v>
      </c>
      <c r="K349" s="3">
        <v>14.961978113062555</v>
      </c>
      <c r="L349" s="5">
        <v>-5.6558882595238044E-2</v>
      </c>
      <c r="M349" s="3">
        <v>6.9768472294241901</v>
      </c>
      <c r="N349" s="3">
        <v>7.985130883638365</v>
      </c>
      <c r="O349" s="3">
        <v>45.558291063152218</v>
      </c>
      <c r="P349" s="3">
        <v>11.713426241531529</v>
      </c>
      <c r="Q349" s="3">
        <v>6.9919979530358898</v>
      </c>
      <c r="R349" s="3">
        <v>23.805566415512324</v>
      </c>
      <c r="S349" s="3">
        <v>3.2264933156158961</v>
      </c>
      <c r="T349" s="3">
        <v>174.70311952239285</v>
      </c>
      <c r="U349" s="3">
        <v>186.93347028531164</v>
      </c>
      <c r="V349" s="3">
        <v>480.64331627618543</v>
      </c>
      <c r="W349" s="3">
        <v>49.385376617238919</v>
      </c>
      <c r="X349" s="3">
        <v>56.654684346815969</v>
      </c>
      <c r="Y349" s="3">
        <v>4.8050853278686763</v>
      </c>
      <c r="Z349" s="3">
        <v>0</v>
      </c>
      <c r="AA349" s="5">
        <v>0</v>
      </c>
      <c r="AB349" s="3">
        <v>0</v>
      </c>
      <c r="AC349" s="3">
        <v>0</v>
      </c>
      <c r="AD349" s="5">
        <v>0</v>
      </c>
      <c r="AE349" s="6">
        <f t="shared" si="75"/>
        <v>0.16121777168135085</v>
      </c>
      <c r="AF349" s="6">
        <f t="shared" si="76"/>
        <v>0.10529795658273813</v>
      </c>
      <c r="AG349" s="6">
        <f t="shared" si="77"/>
        <v>5.3351702315862552E-2</v>
      </c>
      <c r="AH349" s="6">
        <f t="shared" si="78"/>
        <v>0.46630513537064017</v>
      </c>
      <c r="AI349" s="4">
        <f t="shared" si="79"/>
        <v>14.567833558433465</v>
      </c>
      <c r="AJ349" s="4">
        <f t="shared" si="80"/>
        <v>19.87601963916061</v>
      </c>
      <c r="AK349" s="4">
        <f t="shared" si="81"/>
        <v>5.308186080727145</v>
      </c>
      <c r="AL349" s="7">
        <f t="shared" si="82"/>
        <v>6.1602543984711566</v>
      </c>
      <c r="AM349" s="7">
        <f t="shared" si="83"/>
        <v>4.5150670196422373</v>
      </c>
      <c r="AN349" s="7">
        <f t="shared" si="84"/>
        <v>1.0700064818324617</v>
      </c>
      <c r="AO349" s="7">
        <f t="shared" si="85"/>
        <v>3.8640880306551155</v>
      </c>
      <c r="AP349" s="7">
        <f t="shared" si="86"/>
        <v>4.1345992391722062</v>
      </c>
      <c r="AQ349" s="7" t="str">
        <f t="shared" si="87"/>
        <v/>
      </c>
      <c r="AR349" s="7">
        <f t="shared" si="88"/>
        <v>0.65314112386357137</v>
      </c>
      <c r="AS349" s="7">
        <f t="shared" si="89"/>
        <v>1.7138869564104144</v>
      </c>
    </row>
    <row r="350" spans="1:45" ht="14.4" customHeight="1">
      <c r="A350" s="2" t="s">
        <v>747</v>
      </c>
      <c r="B350" s="2" t="s">
        <v>748</v>
      </c>
      <c r="C350" s="2" t="s">
        <v>57</v>
      </c>
      <c r="D350" s="2" t="s">
        <v>48</v>
      </c>
      <c r="E350" s="3">
        <v>186.95397195639131</v>
      </c>
      <c r="F350" s="5">
        <v>-2.1097060480263028E-3</v>
      </c>
      <c r="G350" s="3">
        <v>132.4865905243895</v>
      </c>
      <c r="H350" s="3">
        <v>54.467381432001815</v>
      </c>
      <c r="I350" s="5">
        <v>4.1720298004340184E-3</v>
      </c>
      <c r="J350" s="3">
        <v>40.282198236085051</v>
      </c>
      <c r="K350" s="3">
        <v>2.7896633708258509</v>
      </c>
      <c r="L350" s="5">
        <v>1.1457080790482771E-3</v>
      </c>
      <c r="M350" s="3">
        <v>1.3747850698529087</v>
      </c>
      <c r="N350" s="3">
        <v>1.4148783009729422</v>
      </c>
      <c r="O350" s="3">
        <v>55.992950663183272</v>
      </c>
      <c r="P350" s="3">
        <v>6.9200632252437559</v>
      </c>
      <c r="Q350" s="3">
        <v>5.859070704623508</v>
      </c>
      <c r="R350" s="3">
        <v>37.864966148152988</v>
      </c>
      <c r="S350" s="3">
        <v>2.864974167155983</v>
      </c>
      <c r="T350" s="3">
        <v>146.47767867684718</v>
      </c>
      <c r="U350" s="3">
        <v>157.67624432841299</v>
      </c>
      <c r="V350" s="3">
        <v>838.05510150276291</v>
      </c>
      <c r="W350" s="3">
        <v>30.538450083858248</v>
      </c>
      <c r="X350" s="3">
        <v>4.5516366558485704</v>
      </c>
      <c r="Y350" s="3">
        <v>1.067492152533229</v>
      </c>
      <c r="Z350" s="3">
        <v>28.365162733062245</v>
      </c>
      <c r="AA350" s="5">
        <v>2.45965086115374E-2</v>
      </c>
      <c r="AB350" s="3">
        <v>3.0231968353818668</v>
      </c>
      <c r="AC350" s="3">
        <v>13.083192060311685</v>
      </c>
      <c r="AD350" s="5">
        <v>2.1810209684691662E-2</v>
      </c>
      <c r="AE350" s="6">
        <f t="shared" si="75"/>
        <v>0.29134112991569294</v>
      </c>
      <c r="AF350" s="6">
        <f t="shared" si="76"/>
        <v>0.21546585940137841</v>
      </c>
      <c r="AG350" s="6">
        <f t="shared" si="77"/>
        <v>1.4921658746445701E-2</v>
      </c>
      <c r="AH350" s="6">
        <f t="shared" si="78"/>
        <v>0.49281396609724915</v>
      </c>
      <c r="AI350" s="4">
        <f t="shared" si="79"/>
        <v>37.492534865259202</v>
      </c>
      <c r="AJ350" s="4">
        <f t="shared" si="80"/>
        <v>41.839031663463096</v>
      </c>
      <c r="AK350" s="4">
        <f t="shared" si="81"/>
        <v>4.3464967982038942</v>
      </c>
      <c r="AL350" s="7">
        <f t="shared" si="82"/>
        <v>14.603633129787022</v>
      </c>
      <c r="AM350" s="7">
        <f t="shared" si="83"/>
        <v>13.086517601126394</v>
      </c>
      <c r="AN350" s="7">
        <f t="shared" si="84"/>
        <v>1.0764523697584778</v>
      </c>
      <c r="AO350" s="7">
        <f t="shared" si="85"/>
        <v>2.6892733747392077</v>
      </c>
      <c r="AP350" s="7">
        <f t="shared" si="86"/>
        <v>2.894874697166399</v>
      </c>
      <c r="AQ350" s="7">
        <f t="shared" si="87"/>
        <v>0.46124156534670618</v>
      </c>
      <c r="AR350" s="7">
        <f t="shared" si="88"/>
        <v>0.73956553770395894</v>
      </c>
      <c r="AS350" s="7">
        <f t="shared" si="89"/>
        <v>4.482681446844289</v>
      </c>
    </row>
    <row r="351" spans="1:45" ht="14.4" customHeight="1">
      <c r="A351" s="2" t="s">
        <v>749</v>
      </c>
      <c r="B351" s="2" t="s">
        <v>750</v>
      </c>
      <c r="C351" s="2" t="s">
        <v>62</v>
      </c>
      <c r="D351" s="2" t="s">
        <v>48</v>
      </c>
      <c r="E351" s="3">
        <v>177.86846151903322</v>
      </c>
      <c r="F351" s="5">
        <v>-2.652467050123393E-2</v>
      </c>
      <c r="G351" s="3">
        <v>147.56675108180181</v>
      </c>
      <c r="H351" s="3">
        <v>30.301710437231414</v>
      </c>
      <c r="I351" s="5">
        <v>3.717388542805844E-3</v>
      </c>
      <c r="J351" s="3">
        <v>21.513134359437391</v>
      </c>
      <c r="K351" s="3">
        <v>26.063070371025049</v>
      </c>
      <c r="L351" s="5">
        <v>0.11263825723368864</v>
      </c>
      <c r="M351" s="3">
        <v>16.815219687567989</v>
      </c>
      <c r="N351" s="3">
        <v>9.2478506834570595</v>
      </c>
      <c r="O351" s="3">
        <v>33.029162514070059</v>
      </c>
      <c r="P351" s="3">
        <v>7.0262595250541446</v>
      </c>
      <c r="Q351" s="3">
        <v>3.0654963067524359</v>
      </c>
      <c r="R351" s="3">
        <v>14.134569650393484</v>
      </c>
      <c r="S351" s="3">
        <v>1.2292596831563642</v>
      </c>
      <c r="T351" s="3">
        <v>120.66064922909976</v>
      </c>
      <c r="U351" s="3">
        <v>123.79975961653479</v>
      </c>
      <c r="V351" s="3">
        <v>365.58093305898541</v>
      </c>
      <c r="W351" s="3">
        <v>43.022890088345051</v>
      </c>
      <c r="X351" s="3">
        <v>40.939373442425037</v>
      </c>
      <c r="Y351" s="3">
        <v>33.945811126571733</v>
      </c>
      <c r="Z351" s="3">
        <v>0</v>
      </c>
      <c r="AA351" s="5">
        <v>0</v>
      </c>
      <c r="AB351" s="3">
        <v>0</v>
      </c>
      <c r="AC351" s="3">
        <v>0</v>
      </c>
      <c r="AD351" s="5">
        <v>0</v>
      </c>
      <c r="AE351" s="6">
        <f t="shared" si="75"/>
        <v>0.17036022113447533</v>
      </c>
      <c r="AF351" s="6">
        <f t="shared" si="76"/>
        <v>0.12094968481601967</v>
      </c>
      <c r="AG351" s="6">
        <f t="shared" si="77"/>
        <v>0.14653002645011415</v>
      </c>
      <c r="AH351" s="6">
        <f t="shared" si="78"/>
        <v>0.64517416590571308</v>
      </c>
      <c r="AI351" s="4">
        <f t="shared" si="79"/>
        <v>-4.5499360115876577</v>
      </c>
      <c r="AJ351" s="4">
        <f t="shared" si="80"/>
        <v>6.1221869946954897</v>
      </c>
      <c r="AK351" s="4">
        <f t="shared" si="81"/>
        <v>10.672123006283147</v>
      </c>
      <c r="AL351" s="7">
        <f t="shared" si="82"/>
        <v>4.9803854129304712</v>
      </c>
      <c r="AM351" s="7">
        <f t="shared" si="83"/>
        <v>-3.7013627583594122</v>
      </c>
      <c r="AN351" s="7">
        <f t="shared" si="84"/>
        <v>1.0260160243417451</v>
      </c>
      <c r="AO351" s="7">
        <f t="shared" si="85"/>
        <v>3.9819748617505502</v>
      </c>
      <c r="AP351" s="7">
        <f t="shared" si="86"/>
        <v>4.0855700166820696</v>
      </c>
      <c r="AQ351" s="7" t="str">
        <f t="shared" si="87"/>
        <v/>
      </c>
      <c r="AR351" s="7">
        <f t="shared" si="88"/>
        <v>0.70996435676464043</v>
      </c>
      <c r="AS351" s="7">
        <f t="shared" si="89"/>
        <v>2.0553443254461703</v>
      </c>
    </row>
    <row r="352" spans="1:45" ht="14.4" customHeight="1">
      <c r="A352" s="2" t="s">
        <v>751</v>
      </c>
      <c r="B352" s="2" t="s">
        <v>752</v>
      </c>
      <c r="C352" s="2" t="s">
        <v>57</v>
      </c>
      <c r="D352" s="2" t="s">
        <v>48</v>
      </c>
      <c r="E352" s="3">
        <v>138.07537650204998</v>
      </c>
      <c r="F352" s="5">
        <v>-6.6787783145273991E-2</v>
      </c>
      <c r="G352" s="3">
        <v>85.71817453734478</v>
      </c>
      <c r="H352" s="3">
        <v>52.357201964705197</v>
      </c>
      <c r="I352" s="5">
        <v>-1.902780780539659E-2</v>
      </c>
      <c r="J352" s="3">
        <v>35.521149668870272</v>
      </c>
      <c r="K352" s="3">
        <v>3.1811813429521822</v>
      </c>
      <c r="L352" s="5">
        <v>8.2811473305185512E-2</v>
      </c>
      <c r="M352" s="3">
        <v>1.58585323468873</v>
      </c>
      <c r="N352" s="3">
        <v>1.5953281082634523</v>
      </c>
      <c r="O352" s="3">
        <v>52.778834469099976</v>
      </c>
      <c r="P352" s="3">
        <v>19.29154200111309</v>
      </c>
      <c r="Q352" s="3">
        <v>4.2995190921122841</v>
      </c>
      <c r="R352" s="3">
        <v>24.461071045027392</v>
      </c>
      <c r="S352" s="3">
        <v>3.9728367265778588</v>
      </c>
      <c r="T352" s="3">
        <v>200.08292641596026</v>
      </c>
      <c r="U352" s="3">
        <v>195.20352914177471</v>
      </c>
      <c r="V352" s="3">
        <v>769.78824760755128</v>
      </c>
      <c r="W352" s="3">
        <v>28.697775198251456</v>
      </c>
      <c r="X352" s="3">
        <v>9.5652614570650751</v>
      </c>
      <c r="Y352" s="3">
        <v>0.69723024267630151</v>
      </c>
      <c r="Z352" s="3">
        <v>33.289956781689241</v>
      </c>
      <c r="AA352" s="5">
        <v>0.13696958870746437</v>
      </c>
      <c r="AB352" s="3">
        <v>3.4387365110237593</v>
      </c>
      <c r="AC352" s="3">
        <v>12.912147967917218</v>
      </c>
      <c r="AD352" s="5">
        <v>-3.0866578201610595E-2</v>
      </c>
      <c r="AE352" s="6">
        <f t="shared" si="75"/>
        <v>0.37919289659824218</v>
      </c>
      <c r="AF352" s="6">
        <f t="shared" si="76"/>
        <v>0.25725911866945295</v>
      </c>
      <c r="AG352" s="6">
        <f t="shared" si="77"/>
        <v>2.3039454416442978E-2</v>
      </c>
      <c r="AH352" s="6">
        <f t="shared" si="78"/>
        <v>0.49851079323162234</v>
      </c>
      <c r="AI352" s="4">
        <f t="shared" si="79"/>
        <v>32.339968325918093</v>
      </c>
      <c r="AJ352" s="4">
        <f t="shared" si="80"/>
        <v>27.601920141185875</v>
      </c>
      <c r="AK352" s="4">
        <f t="shared" si="81"/>
        <v>-4.738048184732218</v>
      </c>
      <c r="AL352" s="7">
        <f t="shared" si="82"/>
        <v>6.9476603346248638</v>
      </c>
      <c r="AM352" s="7">
        <f t="shared" si="83"/>
        <v>8.1402711844579763</v>
      </c>
      <c r="AN352" s="7">
        <f t="shared" si="84"/>
        <v>0.97561312520968646</v>
      </c>
      <c r="AO352" s="7">
        <f t="shared" si="85"/>
        <v>3.8214976910118166</v>
      </c>
      <c r="AP352" s="7">
        <f t="shared" si="86"/>
        <v>3.7283033053096388</v>
      </c>
      <c r="AQ352" s="7">
        <f t="shared" si="87"/>
        <v>0.3878691718524368</v>
      </c>
      <c r="AR352" s="7">
        <f t="shared" si="88"/>
        <v>0.67843865477791632</v>
      </c>
      <c r="AS352" s="7">
        <f t="shared" si="89"/>
        <v>5.5751305345607545</v>
      </c>
    </row>
    <row r="353" spans="1:45" ht="14.4" customHeight="1">
      <c r="A353" s="2" t="s">
        <v>753</v>
      </c>
      <c r="B353" s="2" t="s">
        <v>754</v>
      </c>
      <c r="C353" s="2" t="s">
        <v>62</v>
      </c>
      <c r="D353" s="2" t="s">
        <v>48</v>
      </c>
      <c r="E353" s="3">
        <v>768.52955129503221</v>
      </c>
      <c r="F353" s="5">
        <v>3.1915710034962692E-2</v>
      </c>
      <c r="G353" s="3">
        <v>600.72135212892476</v>
      </c>
      <c r="H353" s="3">
        <v>167.80819916610747</v>
      </c>
      <c r="I353" s="5">
        <v>2.0963061392279547E-3</v>
      </c>
      <c r="J353" s="3">
        <v>133.31997900624802</v>
      </c>
      <c r="K353" s="3">
        <v>93.653969257343576</v>
      </c>
      <c r="L353" s="5">
        <v>-4.0359555061915298E-2</v>
      </c>
      <c r="M353" s="3">
        <v>54.34059753337656</v>
      </c>
      <c r="N353" s="3">
        <v>39.313371723967016</v>
      </c>
      <c r="O353" s="3">
        <v>178.98363416880474</v>
      </c>
      <c r="P353" s="3">
        <v>26.419609809354061</v>
      </c>
      <c r="Q353" s="3">
        <v>19.484280218582438</v>
      </c>
      <c r="R353" s="3">
        <v>100.45444556754471</v>
      </c>
      <c r="S353" s="3">
        <v>28.784444885311313</v>
      </c>
      <c r="T353" s="3">
        <v>430.9566521540961</v>
      </c>
      <c r="U353" s="3">
        <v>420.03471625082898</v>
      </c>
      <c r="V353" s="3">
        <v>1139.422676544722</v>
      </c>
      <c r="W353" s="3">
        <v>88.824904388766214</v>
      </c>
      <c r="X353" s="3">
        <v>133.2133674486976</v>
      </c>
      <c r="Y353" s="3">
        <v>173.32416329932371</v>
      </c>
      <c r="Z353" s="3">
        <v>0</v>
      </c>
      <c r="AA353" s="5">
        <v>0</v>
      </c>
      <c r="AB353" s="3">
        <v>0</v>
      </c>
      <c r="AC353" s="3">
        <v>0</v>
      </c>
      <c r="AD353" s="5">
        <v>0</v>
      </c>
      <c r="AE353" s="6">
        <f t="shared" si="75"/>
        <v>0.21834970286222249</v>
      </c>
      <c r="AF353" s="6">
        <f t="shared" si="76"/>
        <v>0.17347410881155248</v>
      </c>
      <c r="AG353" s="6">
        <f t="shared" si="77"/>
        <v>0.1218612467139739</v>
      </c>
      <c r="AH353" s="6">
        <f t="shared" si="78"/>
        <v>0.58022738346581737</v>
      </c>
      <c r="AI353" s="4">
        <f t="shared" si="79"/>
        <v>39.666009748904443</v>
      </c>
      <c r="AJ353" s="4">
        <f t="shared" si="80"/>
        <v>78.739146607491691</v>
      </c>
      <c r="AK353" s="4">
        <f t="shared" si="81"/>
        <v>39.073136858587247</v>
      </c>
      <c r="AL353" s="7">
        <f t="shared" si="82"/>
        <v>2.7354755987555013</v>
      </c>
      <c r="AM353" s="7">
        <f t="shared" si="83"/>
        <v>1.3780362938020732</v>
      </c>
      <c r="AN353" s="7">
        <f t="shared" si="84"/>
        <v>0.9746565325104628</v>
      </c>
      <c r="AO353" s="7">
        <f t="shared" si="85"/>
        <v>2.5681501517545469</v>
      </c>
      <c r="AP353" s="7">
        <f t="shared" si="86"/>
        <v>2.5030643218753053</v>
      </c>
      <c r="AQ353" s="7" t="str">
        <f t="shared" si="87"/>
        <v/>
      </c>
      <c r="AR353" s="7">
        <f t="shared" si="88"/>
        <v>0.79447833698685499</v>
      </c>
      <c r="AS353" s="7">
        <f t="shared" si="89"/>
        <v>1.4826009938390865</v>
      </c>
    </row>
    <row r="354" spans="1:45" ht="14.4" customHeight="1">
      <c r="A354" s="2" t="s">
        <v>755</v>
      </c>
      <c r="B354" s="2" t="s">
        <v>756</v>
      </c>
      <c r="C354" s="2" t="s">
        <v>54</v>
      </c>
      <c r="D354" s="2" t="s">
        <v>48</v>
      </c>
      <c r="E354" s="3">
        <v>205.64514145691439</v>
      </c>
      <c r="F354" s="5">
        <v>-4.3917015049486349E-2</v>
      </c>
      <c r="G354" s="3">
        <v>158.63465965059962</v>
      </c>
      <c r="H354" s="3">
        <v>47.010481806314765</v>
      </c>
      <c r="I354" s="5">
        <v>-1.7740689996064818E-2</v>
      </c>
      <c r="J354" s="3">
        <v>22.465364048339652</v>
      </c>
      <c r="K354" s="3">
        <v>53.401279361516814</v>
      </c>
      <c r="L354" s="5">
        <v>-6.376512830744821E-3</v>
      </c>
      <c r="M354" s="3">
        <v>19.350714514908159</v>
      </c>
      <c r="N354" s="3">
        <v>34.050564846608651</v>
      </c>
      <c r="O354" s="3">
        <v>48.321310866997266</v>
      </c>
      <c r="P354" s="3">
        <v>12.954618850926989</v>
      </c>
      <c r="Q354" s="3">
        <v>7.9641665504222265</v>
      </c>
      <c r="R354" s="3">
        <v>11.831849727983467</v>
      </c>
      <c r="S354" s="3">
        <v>3.0954561486815702</v>
      </c>
      <c r="T354" s="3">
        <v>139.41555013233531</v>
      </c>
      <c r="U354" s="3">
        <v>136.22233441426985</v>
      </c>
      <c r="V354" s="3">
        <v>627.58669571155633</v>
      </c>
      <c r="W354" s="3">
        <v>62.575278207285209</v>
      </c>
      <c r="X354" s="3">
        <v>23.175922556757467</v>
      </c>
      <c r="Y354" s="3">
        <v>18.543487023952643</v>
      </c>
      <c r="Z354" s="3">
        <v>0</v>
      </c>
      <c r="AA354" s="5">
        <v>0</v>
      </c>
      <c r="AB354" s="3">
        <v>0</v>
      </c>
      <c r="AC354" s="3">
        <v>0</v>
      </c>
      <c r="AD354" s="5">
        <v>0</v>
      </c>
      <c r="AE354" s="6">
        <f t="shared" si="75"/>
        <v>0.22860001200740324</v>
      </c>
      <c r="AF354" s="6">
        <f t="shared" si="76"/>
        <v>0.10924334943768399</v>
      </c>
      <c r="AG354" s="6">
        <f t="shared" si="77"/>
        <v>0.2596768344887212</v>
      </c>
      <c r="AH354" s="6">
        <f t="shared" si="78"/>
        <v>0.36236424943880818</v>
      </c>
      <c r="AI354" s="4">
        <f t="shared" si="79"/>
        <v>-30.935915313177162</v>
      </c>
      <c r="AJ354" s="4">
        <f t="shared" si="80"/>
        <v>8.0518109507398883</v>
      </c>
      <c r="AK354" s="4">
        <f t="shared" si="81"/>
        <v>38.987726263917054</v>
      </c>
      <c r="AL354" s="7">
        <f t="shared" si="82"/>
        <v>2.6011710597707385</v>
      </c>
      <c r="AM354" s="7">
        <f t="shared" si="83"/>
        <v>-9.9939762759532282</v>
      </c>
      <c r="AN354" s="7">
        <f t="shared" si="84"/>
        <v>0.97709569904480231</v>
      </c>
      <c r="AO354" s="7">
        <f t="shared" si="85"/>
        <v>2.9656269150087304</v>
      </c>
      <c r="AP354" s="7">
        <f t="shared" si="86"/>
        <v>2.897701303626536</v>
      </c>
      <c r="AQ354" s="7" t="str">
        <f t="shared" si="87"/>
        <v/>
      </c>
      <c r="AR354" s="7">
        <f t="shared" si="88"/>
        <v>0.47787989369898254</v>
      </c>
      <c r="AS354" s="7">
        <f t="shared" si="89"/>
        <v>3.0517944224957279</v>
      </c>
    </row>
    <row r="355" spans="1:45" ht="14.4" customHeight="1">
      <c r="A355" s="2" t="s">
        <v>757</v>
      </c>
      <c r="B355" s="2" t="s">
        <v>758</v>
      </c>
      <c r="C355" s="2" t="s">
        <v>57</v>
      </c>
      <c r="D355" s="2" t="s">
        <v>48</v>
      </c>
      <c r="E355" s="3">
        <v>212.49256119992694</v>
      </c>
      <c r="F355" s="5">
        <v>1.328201415310404E-2</v>
      </c>
      <c r="G355" s="3">
        <v>141.15760793093952</v>
      </c>
      <c r="H355" s="3">
        <v>71.33495326898742</v>
      </c>
      <c r="I355" s="5">
        <v>1.5070312333967273E-2</v>
      </c>
      <c r="J355" s="3">
        <v>45.176552529158798</v>
      </c>
      <c r="K355" s="3">
        <v>6.2592698367396551</v>
      </c>
      <c r="L355" s="5">
        <v>2.3714297135032369E-3</v>
      </c>
      <c r="M355" s="3">
        <v>2.543556918813441</v>
      </c>
      <c r="N355" s="3">
        <v>3.7157129179262141</v>
      </c>
      <c r="O355" s="3">
        <v>71.569715439216807</v>
      </c>
      <c r="P355" s="3">
        <v>22.723418976658476</v>
      </c>
      <c r="Q355" s="3">
        <v>7.5424602685054465</v>
      </c>
      <c r="R355" s="3">
        <v>35.929114254608749</v>
      </c>
      <c r="S355" s="3">
        <v>9.6184457388338238</v>
      </c>
      <c r="T355" s="3">
        <v>222.03623817031215</v>
      </c>
      <c r="U355" s="3">
        <v>212.57742453804002</v>
      </c>
      <c r="V355" s="3">
        <v>845.59889646123736</v>
      </c>
      <c r="W355" s="3">
        <v>79.431383091423953</v>
      </c>
      <c r="X355" s="3">
        <v>12.075944058423559</v>
      </c>
      <c r="Y355" s="3">
        <v>5.1810564030824006E-2</v>
      </c>
      <c r="Z355" s="3">
        <v>23.950005168366104</v>
      </c>
      <c r="AA355" s="5">
        <v>-2.0078902132161715E-2</v>
      </c>
      <c r="AB355" s="3">
        <v>3.2405231135495618</v>
      </c>
      <c r="AC355" s="3">
        <v>8.8432364154855687</v>
      </c>
      <c r="AD355" s="5">
        <v>-1.8585032780588095E-4</v>
      </c>
      <c r="AE355" s="6">
        <f t="shared" si="75"/>
        <v>0.33570564948798759</v>
      </c>
      <c r="AF355" s="6">
        <f t="shared" si="76"/>
        <v>0.21260298371882172</v>
      </c>
      <c r="AG355" s="6">
        <f t="shared" si="77"/>
        <v>2.9456418621876007E-2</v>
      </c>
      <c r="AH355" s="6">
        <f t="shared" si="78"/>
        <v>0.40636639498806709</v>
      </c>
      <c r="AI355" s="4">
        <f t="shared" si="79"/>
        <v>38.917282692419143</v>
      </c>
      <c r="AJ355" s="4">
        <f t="shared" si="80"/>
        <v>38.760279275239441</v>
      </c>
      <c r="AK355" s="4">
        <f t="shared" si="81"/>
        <v>-0.1570034171797019</v>
      </c>
      <c r="AL355" s="7">
        <f t="shared" si="82"/>
        <v>4.0297861346503661</v>
      </c>
      <c r="AM355" s="7">
        <f t="shared" si="83"/>
        <v>4.0461092934478229</v>
      </c>
      <c r="AN355" s="7">
        <f t="shared" si="84"/>
        <v>0.95739968524859997</v>
      </c>
      <c r="AO355" s="7">
        <f t="shared" si="85"/>
        <v>3.1125868595310555</v>
      </c>
      <c r="AP355" s="7">
        <f t="shared" si="86"/>
        <v>2.9799896796239604</v>
      </c>
      <c r="AQ355" s="7">
        <f t="shared" si="87"/>
        <v>0.36923734894078369</v>
      </c>
      <c r="AR355" s="7">
        <f t="shared" si="88"/>
        <v>0.63330177506121843</v>
      </c>
      <c r="AS355" s="7">
        <f t="shared" si="89"/>
        <v>3.9794282288575857</v>
      </c>
    </row>
    <row r="356" spans="1:45" ht="14.4" customHeight="1">
      <c r="A356" s="2" t="s">
        <v>759</v>
      </c>
      <c r="B356" s="2" t="s">
        <v>760</v>
      </c>
      <c r="C356" s="2" t="s">
        <v>54</v>
      </c>
      <c r="D356" s="2" t="s">
        <v>48</v>
      </c>
      <c r="E356" s="3">
        <v>614.04291884853023</v>
      </c>
      <c r="F356" s="5">
        <v>1.1887673534972542E-2</v>
      </c>
      <c r="G356" s="3">
        <v>450.14002930632512</v>
      </c>
      <c r="H356" s="3">
        <v>163.90288954220514</v>
      </c>
      <c r="I356" s="5">
        <v>-3.5736881609533255E-3</v>
      </c>
      <c r="J356" s="3">
        <v>137.28928621422114</v>
      </c>
      <c r="K356" s="3">
        <v>111.9150450226871</v>
      </c>
      <c r="L356" s="5">
        <v>0.10299529423880177</v>
      </c>
      <c r="M356" s="3">
        <v>71.25038384896186</v>
      </c>
      <c r="N356" s="3">
        <v>40.664661173725236</v>
      </c>
      <c r="O356" s="3">
        <v>173.78554682761825</v>
      </c>
      <c r="P356" s="3">
        <v>33.675613391568788</v>
      </c>
      <c r="Q356" s="3">
        <v>26.691019099966017</v>
      </c>
      <c r="R356" s="3">
        <v>67.521694459398077</v>
      </c>
      <c r="S356" s="3">
        <v>14.478639772093596</v>
      </c>
      <c r="T356" s="3">
        <v>444.27517305141714</v>
      </c>
      <c r="U356" s="3">
        <v>445.73454196395039</v>
      </c>
      <c r="V356" s="3">
        <v>1769.8162500167005</v>
      </c>
      <c r="W356" s="3">
        <v>117.98538204922741</v>
      </c>
      <c r="X356" s="3">
        <v>84.112281503725953</v>
      </c>
      <c r="Y356" s="3">
        <v>28.360569204387161</v>
      </c>
      <c r="Z356" s="3">
        <v>0</v>
      </c>
      <c r="AA356" s="5">
        <v>0</v>
      </c>
      <c r="AB356" s="3">
        <v>0</v>
      </c>
      <c r="AC356" s="3">
        <v>0</v>
      </c>
      <c r="AD356" s="5">
        <v>0</v>
      </c>
      <c r="AE356" s="6">
        <f t="shared" si="75"/>
        <v>0.26692415873724307</v>
      </c>
      <c r="AF356" s="6">
        <f t="shared" si="76"/>
        <v>0.22358255750537714</v>
      </c>
      <c r="AG356" s="6">
        <f t="shared" si="77"/>
        <v>0.18225932029727368</v>
      </c>
      <c r="AH356" s="6">
        <f t="shared" si="78"/>
        <v>0.63664705522406029</v>
      </c>
      <c r="AI356" s="4">
        <f t="shared" si="79"/>
        <v>25.37424119153404</v>
      </c>
      <c r="AJ356" s="4">
        <f t="shared" si="80"/>
        <v>42.168530487121586</v>
      </c>
      <c r="AK356" s="4">
        <f t="shared" si="81"/>
        <v>16.794289295587546</v>
      </c>
      <c r="AL356" s="7">
        <f t="shared" si="82"/>
        <v>2.9124649242533134</v>
      </c>
      <c r="AM356" s="7">
        <f t="shared" si="83"/>
        <v>1.7525293529604096</v>
      </c>
      <c r="AN356" s="7">
        <f t="shared" si="84"/>
        <v>1.0032848311160623</v>
      </c>
      <c r="AO356" s="7">
        <f t="shared" si="85"/>
        <v>2.7106000040164995</v>
      </c>
      <c r="AP356" s="7">
        <f t="shared" si="86"/>
        <v>2.7195038672528913</v>
      </c>
      <c r="AQ356" s="7" t="str">
        <f t="shared" si="87"/>
        <v/>
      </c>
      <c r="AR356" s="7">
        <f t="shared" si="88"/>
        <v>0.83762578315539105</v>
      </c>
      <c r="AS356" s="7">
        <f t="shared" si="89"/>
        <v>2.8822354198555167</v>
      </c>
    </row>
    <row r="357" spans="1:45" ht="14.4" customHeight="1">
      <c r="A357" s="2" t="s">
        <v>761</v>
      </c>
      <c r="B357" s="2" t="s">
        <v>762</v>
      </c>
      <c r="C357" s="2" t="s">
        <v>51</v>
      </c>
      <c r="D357" s="2" t="s">
        <v>48</v>
      </c>
      <c r="E357" s="3">
        <v>58.952883712189539</v>
      </c>
      <c r="F357" s="5">
        <v>6.2210966467037901E-2</v>
      </c>
      <c r="G357" s="3">
        <v>41.77436921941937</v>
      </c>
      <c r="H357" s="3">
        <v>17.178514492770166</v>
      </c>
      <c r="I357" s="5">
        <v>3.5011822238293355E-3</v>
      </c>
      <c r="J357" s="3">
        <v>11.142944108877067</v>
      </c>
      <c r="K357" s="3">
        <v>2.2333297043597788</v>
      </c>
      <c r="L357" s="5">
        <v>-6.306252104131771E-3</v>
      </c>
      <c r="M357" s="3">
        <v>1.140265466720088</v>
      </c>
      <c r="N357" s="3">
        <v>1.0930642376396908</v>
      </c>
      <c r="O357" s="3">
        <v>17.31513585127907</v>
      </c>
      <c r="P357" s="3">
        <v>1.8701899657632477</v>
      </c>
      <c r="Q357" s="3">
        <v>2.1860395981277301</v>
      </c>
      <c r="R357" s="3">
        <v>12.703954160088379</v>
      </c>
      <c r="S357" s="3">
        <v>2.6080564951659917</v>
      </c>
      <c r="T357" s="3">
        <v>31.770695177472476</v>
      </c>
      <c r="U357" s="3">
        <v>30.388646223619475</v>
      </c>
      <c r="V357" s="3">
        <v>105.72112364134227</v>
      </c>
      <c r="W357" s="3">
        <v>4.0981851544063419</v>
      </c>
      <c r="X357" s="3">
        <v>9.8126069134016873</v>
      </c>
      <c r="Y357" s="3">
        <v>2.6172672009989189</v>
      </c>
      <c r="Z357" s="3">
        <v>0</v>
      </c>
      <c r="AA357" s="5">
        <v>0</v>
      </c>
      <c r="AB357" s="3">
        <v>0</v>
      </c>
      <c r="AC357" s="3">
        <v>0</v>
      </c>
      <c r="AD357" s="5">
        <v>0</v>
      </c>
      <c r="AE357" s="6">
        <f t="shared" si="75"/>
        <v>0.2913939643162563</v>
      </c>
      <c r="AF357" s="6">
        <f t="shared" si="76"/>
        <v>0.18901440281152979</v>
      </c>
      <c r="AG357" s="6">
        <f t="shared" si="77"/>
        <v>3.7883298724842508E-2</v>
      </c>
      <c r="AH357" s="6">
        <f t="shared" si="78"/>
        <v>0.51056745651756064</v>
      </c>
      <c r="AI357" s="4">
        <f t="shared" si="79"/>
        <v>8.9096144045172885</v>
      </c>
      <c r="AJ357" s="4">
        <f t="shared" si="80"/>
        <v>12.118640820668006</v>
      </c>
      <c r="AK357" s="4">
        <f t="shared" si="81"/>
        <v>3.2090264161507172</v>
      </c>
      <c r="AL357" s="7">
        <f t="shared" si="82"/>
        <v>4.6466174498634496</v>
      </c>
      <c r="AM357" s="7">
        <f t="shared" si="83"/>
        <v>3.4161891895482999</v>
      </c>
      <c r="AN357" s="7">
        <f t="shared" si="84"/>
        <v>0.95649925360043853</v>
      </c>
      <c r="AO357" s="7">
        <f t="shared" si="85"/>
        <v>1.8494436868125965</v>
      </c>
      <c r="AP357" s="7">
        <f t="shared" si="86"/>
        <v>1.7689915060122916</v>
      </c>
      <c r="AQ357" s="7" t="str">
        <f t="shared" si="87"/>
        <v/>
      </c>
      <c r="AR357" s="7">
        <f t="shared" si="88"/>
        <v>0.64865586099233097</v>
      </c>
      <c r="AS357" s="7">
        <f t="shared" si="89"/>
        <v>1.7933155595488297</v>
      </c>
    </row>
    <row r="358" spans="1:45" ht="14.4" customHeight="1">
      <c r="A358" s="2" t="s">
        <v>763</v>
      </c>
      <c r="B358" s="2" t="s">
        <v>764</v>
      </c>
      <c r="C358" s="2" t="s">
        <v>62</v>
      </c>
      <c r="D358" s="2" t="s">
        <v>48</v>
      </c>
      <c r="E358" s="3">
        <v>399.60796015457532</v>
      </c>
      <c r="F358" s="5">
        <v>-1.0260988315123773E-2</v>
      </c>
      <c r="G358" s="3">
        <v>350.49764026164655</v>
      </c>
      <c r="H358" s="3">
        <v>49.110319892928764</v>
      </c>
      <c r="I358" s="5">
        <v>5.2833164485977663E-3</v>
      </c>
      <c r="J358" s="3">
        <v>33.543978876624941</v>
      </c>
      <c r="K358" s="3">
        <v>31.892516298715574</v>
      </c>
      <c r="L358" s="5">
        <v>6.77122359835583E-3</v>
      </c>
      <c r="M358" s="3">
        <v>16.253835531783729</v>
      </c>
      <c r="N358" s="3">
        <v>15.638680766931845</v>
      </c>
      <c r="O358" s="3">
        <v>49.566862065623987</v>
      </c>
      <c r="P358" s="3">
        <v>14.529539701494423</v>
      </c>
      <c r="Q358" s="3">
        <v>4.2568825988906775</v>
      </c>
      <c r="R358" s="3">
        <v>20.419924605384395</v>
      </c>
      <c r="S358" s="3">
        <v>3.2165645910098331</v>
      </c>
      <c r="T358" s="3">
        <v>148.888799707761</v>
      </c>
      <c r="U358" s="3">
        <v>140.99386373480559</v>
      </c>
      <c r="V358" s="3">
        <v>673.81974694806797</v>
      </c>
      <c r="W358" s="3">
        <v>64.687909337392099</v>
      </c>
      <c r="X358" s="3">
        <v>70.141842501935741</v>
      </c>
      <c r="Y358" s="3">
        <v>84.629568758132805</v>
      </c>
      <c r="Z358" s="3">
        <v>0</v>
      </c>
      <c r="AA358" s="5">
        <v>0</v>
      </c>
      <c r="AB358" s="3">
        <v>0</v>
      </c>
      <c r="AC358" s="3">
        <v>0</v>
      </c>
      <c r="AD358" s="5">
        <v>0</v>
      </c>
      <c r="AE358" s="6">
        <f t="shared" si="75"/>
        <v>0.12289625029974888</v>
      </c>
      <c r="AF358" s="6">
        <f t="shared" si="76"/>
        <v>8.3942218927895093E-2</v>
      </c>
      <c r="AG358" s="6">
        <f t="shared" si="77"/>
        <v>7.980951201867699E-2</v>
      </c>
      <c r="AH358" s="6">
        <f t="shared" si="78"/>
        <v>0.50964418672848111</v>
      </c>
      <c r="AI358" s="4">
        <f t="shared" si="79"/>
        <v>1.651462577909367</v>
      </c>
      <c r="AJ358" s="4">
        <f t="shared" si="80"/>
        <v>14.52660423345516</v>
      </c>
      <c r="AK358" s="4">
        <f t="shared" si="81"/>
        <v>12.875141655545793</v>
      </c>
      <c r="AL358" s="7">
        <f t="shared" si="82"/>
        <v>4.5161860806577385</v>
      </c>
      <c r="AM358" s="7">
        <f t="shared" si="83"/>
        <v>0.51342434799075309</v>
      </c>
      <c r="AN358" s="7">
        <f t="shared" si="84"/>
        <v>0.9469742788681782</v>
      </c>
      <c r="AO358" s="7">
        <f t="shared" si="85"/>
        <v>3.0317212356256511</v>
      </c>
      <c r="AP358" s="7">
        <f t="shared" si="86"/>
        <v>2.8709620308359431</v>
      </c>
      <c r="AQ358" s="7" t="str">
        <f t="shared" si="87"/>
        <v/>
      </c>
      <c r="AR358" s="7">
        <f t="shared" si="88"/>
        <v>0.6830331985162823</v>
      </c>
      <c r="AS358" s="7">
        <f t="shared" si="89"/>
        <v>1.6862020133118039</v>
      </c>
    </row>
    <row r="359" spans="1:45" ht="14.4" customHeight="1">
      <c r="A359" s="2" t="s">
        <v>765</v>
      </c>
      <c r="B359" s="2" t="s">
        <v>766</v>
      </c>
      <c r="C359" s="2" t="s">
        <v>54</v>
      </c>
      <c r="D359" s="2" t="s">
        <v>48</v>
      </c>
      <c r="E359" s="3">
        <v>148.09670080635343</v>
      </c>
      <c r="F359" s="5">
        <v>4.7689176824706796E-2</v>
      </c>
      <c r="G359" s="3">
        <v>100.47576112959158</v>
      </c>
      <c r="H359" s="3">
        <v>47.62093967676185</v>
      </c>
      <c r="I359" s="5">
        <v>1.7255937880799044E-3</v>
      </c>
      <c r="J359" s="3">
        <v>34.863943497930137</v>
      </c>
      <c r="K359" s="3">
        <v>23.318681784151511</v>
      </c>
      <c r="L359" s="5">
        <v>-6.685081907901054E-2</v>
      </c>
      <c r="M359" s="3">
        <v>18.315080347048657</v>
      </c>
      <c r="N359" s="3">
        <v>5.003601437102855</v>
      </c>
      <c r="O359" s="3">
        <v>49.471444609712421</v>
      </c>
      <c r="P359" s="3">
        <v>8.6539519495324502</v>
      </c>
      <c r="Q359" s="3">
        <v>8.0342968391438241</v>
      </c>
      <c r="R359" s="3">
        <v>23.385305877054716</v>
      </c>
      <c r="S359" s="3">
        <v>7.7623698328366002</v>
      </c>
      <c r="T359" s="3">
        <v>110.11061981197282</v>
      </c>
      <c r="U359" s="3">
        <v>106.12371287560519</v>
      </c>
      <c r="V359" s="3">
        <v>310.97057161082148</v>
      </c>
      <c r="W359" s="3">
        <v>10.366803030222639</v>
      </c>
      <c r="X359" s="3">
        <v>25.618402675582523</v>
      </c>
      <c r="Y359" s="3">
        <v>7.7234143666048345</v>
      </c>
      <c r="Z359" s="3">
        <v>0</v>
      </c>
      <c r="AA359" s="5">
        <v>0</v>
      </c>
      <c r="AB359" s="3">
        <v>0</v>
      </c>
      <c r="AC359" s="3">
        <v>0</v>
      </c>
      <c r="AD359" s="5">
        <v>0</v>
      </c>
      <c r="AE359" s="6">
        <f t="shared" si="75"/>
        <v>0.32155300838895451</v>
      </c>
      <c r="AF359" s="6">
        <f t="shared" si="76"/>
        <v>0.23541337050794353</v>
      </c>
      <c r="AG359" s="6">
        <f t="shared" si="77"/>
        <v>0.15745578164257881</v>
      </c>
      <c r="AH359" s="6">
        <f t="shared" si="78"/>
        <v>0.78542520184380482</v>
      </c>
      <c r="AI359" s="4">
        <f t="shared" si="79"/>
        <v>11.545261713778626</v>
      </c>
      <c r="AJ359" s="4">
        <f t="shared" si="80"/>
        <v>14.468115473987492</v>
      </c>
      <c r="AK359" s="4">
        <f t="shared" si="81"/>
        <v>2.9228537602088664</v>
      </c>
      <c r="AL359" s="7">
        <f t="shared" si="82"/>
        <v>1.863878658909558</v>
      </c>
      <c r="AM359" s="7">
        <f t="shared" si="83"/>
        <v>1.4873372388081185</v>
      </c>
      <c r="AN359" s="7">
        <f t="shared" si="84"/>
        <v>0.96379180370453132</v>
      </c>
      <c r="AO359" s="7">
        <f t="shared" si="85"/>
        <v>2.3122311436812071</v>
      </c>
      <c r="AP359" s="7">
        <f t="shared" si="86"/>
        <v>2.2285094245503019</v>
      </c>
      <c r="AQ359" s="7" t="str">
        <f t="shared" si="87"/>
        <v/>
      </c>
      <c r="AR359" s="7">
        <f t="shared" si="88"/>
        <v>0.73211372422672094</v>
      </c>
      <c r="AS359" s="7">
        <f t="shared" si="89"/>
        <v>2.0997805482340675</v>
      </c>
    </row>
    <row r="360" spans="1:45" ht="14.4" customHeight="1">
      <c r="A360" s="2" t="s">
        <v>767</v>
      </c>
      <c r="B360" s="2" t="s">
        <v>768</v>
      </c>
      <c r="C360" s="2" t="s">
        <v>62</v>
      </c>
      <c r="D360" s="2" t="s">
        <v>48</v>
      </c>
      <c r="E360" s="3">
        <v>387.7437113515561</v>
      </c>
      <c r="F360" s="5">
        <v>-4.072063017520465E-2</v>
      </c>
      <c r="G360" s="3">
        <v>367.82177904044198</v>
      </c>
      <c r="H360" s="3">
        <v>19.921932311114116</v>
      </c>
      <c r="I360" s="5">
        <v>-3.463157307780601E-2</v>
      </c>
      <c r="J360" s="3">
        <v>6.8892347336009339</v>
      </c>
      <c r="K360" s="3">
        <v>43.352439625102683</v>
      </c>
      <c r="L360" s="5">
        <v>-0.18470876550530824</v>
      </c>
      <c r="M360" s="3">
        <v>25.093877534978304</v>
      </c>
      <c r="N360" s="3">
        <v>18.258562090124379</v>
      </c>
      <c r="O360" s="3">
        <v>21.56831058895046</v>
      </c>
      <c r="P360" s="3">
        <v>4.4381009656398698</v>
      </c>
      <c r="Q360" s="3">
        <v>2.898986224254354</v>
      </c>
      <c r="R360" s="3">
        <v>1.4395192759641193</v>
      </c>
      <c r="S360" s="3">
        <v>0.49187391151287613</v>
      </c>
      <c r="T360" s="3">
        <v>45.552682950690048</v>
      </c>
      <c r="U360" s="3">
        <v>48.011989175243706</v>
      </c>
      <c r="V360" s="3">
        <v>559.94517161333272</v>
      </c>
      <c r="W360" s="3">
        <v>29.826468640480464</v>
      </c>
      <c r="X360" s="3">
        <v>49.08651871261781</v>
      </c>
      <c r="Y360" s="3">
        <v>60.305858850248114</v>
      </c>
      <c r="Z360" s="3">
        <v>0</v>
      </c>
      <c r="AA360" s="5">
        <v>0</v>
      </c>
      <c r="AB360" s="3">
        <v>0</v>
      </c>
      <c r="AC360" s="3">
        <v>0</v>
      </c>
      <c r="AD360" s="5">
        <v>0</v>
      </c>
      <c r="AE360" s="6">
        <f t="shared" si="75"/>
        <v>5.1379124220151368E-2</v>
      </c>
      <c r="AF360" s="6">
        <f t="shared" si="76"/>
        <v>1.7767495724397866E-2</v>
      </c>
      <c r="AG360" s="6">
        <f t="shared" si="77"/>
        <v>0.11180694452526213</v>
      </c>
      <c r="AH360" s="6">
        <f t="shared" si="78"/>
        <v>0.57883426519895342</v>
      </c>
      <c r="AI360" s="4">
        <f t="shared" si="79"/>
        <v>-36.463204891501746</v>
      </c>
      <c r="AJ360" s="4">
        <f t="shared" si="80"/>
        <v>-10.862654135922067</v>
      </c>
      <c r="AK360" s="4">
        <f t="shared" si="81"/>
        <v>25.600550755579679</v>
      </c>
      <c r="AL360" s="7">
        <f t="shared" si="82"/>
        <v>-22.084225004963915</v>
      </c>
      <c r="AM360" s="7">
        <f t="shared" si="83"/>
        <v>-74.131203217000106</v>
      </c>
      <c r="AN360" s="7">
        <f t="shared" si="84"/>
        <v>1.0539881751249605</v>
      </c>
      <c r="AO360" s="7">
        <f t="shared" si="85"/>
        <v>2.286559468193603</v>
      </c>
      <c r="AP360" s="7">
        <f t="shared" si="86"/>
        <v>2.4100066411960759</v>
      </c>
      <c r="AQ360" s="7" t="str">
        <f t="shared" si="87"/>
        <v/>
      </c>
      <c r="AR360" s="7">
        <f t="shared" si="88"/>
        <v>0.34581157219159631</v>
      </c>
      <c r="AS360" s="7">
        <f t="shared" si="89"/>
        <v>1.4441115489959462</v>
      </c>
    </row>
    <row r="361" spans="1:45" ht="14.4" customHeight="1">
      <c r="A361" s="2" t="s">
        <v>769</v>
      </c>
      <c r="B361" s="2" t="s">
        <v>770</v>
      </c>
      <c r="C361" s="2" t="s">
        <v>54</v>
      </c>
      <c r="D361" s="2" t="s">
        <v>48</v>
      </c>
      <c r="E361" s="3">
        <v>205.1064245450001</v>
      </c>
      <c r="F361" s="5">
        <v>-7.0706731758579583E-2</v>
      </c>
      <c r="G361" s="3">
        <v>158.4960101075547</v>
      </c>
      <c r="H361" s="3">
        <v>46.610414437445385</v>
      </c>
      <c r="I361" s="5">
        <v>-1.7330957514683415E-2</v>
      </c>
      <c r="J361" s="3">
        <v>35.836638566221275</v>
      </c>
      <c r="K361" s="3">
        <v>41.592316523244705</v>
      </c>
      <c r="L361" s="5">
        <v>5.1587464027981277E-2</v>
      </c>
      <c r="M361" s="3">
        <v>23.416462661425012</v>
      </c>
      <c r="N361" s="3">
        <v>18.175853861819693</v>
      </c>
      <c r="O361" s="3">
        <v>48.175349952218006</v>
      </c>
      <c r="P361" s="3">
        <v>4.3350715938872666</v>
      </c>
      <c r="Q361" s="3">
        <v>7.978731106657289</v>
      </c>
      <c r="R361" s="3">
        <v>22.428775076914491</v>
      </c>
      <c r="S361" s="3">
        <v>3.5221049070541603</v>
      </c>
      <c r="T361" s="3">
        <v>75.235370629889744</v>
      </c>
      <c r="U361" s="3">
        <v>76.878474670825526</v>
      </c>
      <c r="V361" s="3">
        <v>428.78801551012481</v>
      </c>
      <c r="W361" s="3">
        <v>12.799041483544862</v>
      </c>
      <c r="X361" s="3">
        <v>37.812771507149158</v>
      </c>
      <c r="Y361" s="3">
        <v>23.989445518567486</v>
      </c>
      <c r="Z361" s="3">
        <v>0</v>
      </c>
      <c r="AA361" s="5">
        <v>0</v>
      </c>
      <c r="AB361" s="3">
        <v>0</v>
      </c>
      <c r="AC361" s="3">
        <v>0</v>
      </c>
      <c r="AD361" s="5">
        <v>0</v>
      </c>
      <c r="AE361" s="6">
        <f t="shared" si="75"/>
        <v>0.22724989985488786</v>
      </c>
      <c r="AF361" s="6">
        <f t="shared" si="76"/>
        <v>0.17472216506976729</v>
      </c>
      <c r="AG361" s="6">
        <f t="shared" si="77"/>
        <v>0.20278407473345333</v>
      </c>
      <c r="AH361" s="6">
        <f t="shared" si="78"/>
        <v>0.56299972251697616</v>
      </c>
      <c r="AI361" s="4">
        <f t="shared" si="79"/>
        <v>-5.7556779570234298</v>
      </c>
      <c r="AJ361" s="4">
        <f t="shared" si="80"/>
        <v>12.445084590248442</v>
      </c>
      <c r="AK361" s="4">
        <f t="shared" si="81"/>
        <v>18.200762547271871</v>
      </c>
      <c r="AL361" s="7">
        <f t="shared" si="82"/>
        <v>3.5334224614727159</v>
      </c>
      <c r="AM361" s="7">
        <f t="shared" si="83"/>
        <v>-1.634158580993943</v>
      </c>
      <c r="AN361" s="7">
        <f t="shared" si="84"/>
        <v>1.021839515472301</v>
      </c>
      <c r="AO361" s="7">
        <f t="shared" si="85"/>
        <v>1.6141321963755795</v>
      </c>
      <c r="AP361" s="7">
        <f t="shared" si="86"/>
        <v>1.6493840614526634</v>
      </c>
      <c r="AQ361" s="7" t="str">
        <f t="shared" si="87"/>
        <v/>
      </c>
      <c r="AR361" s="7">
        <f t="shared" si="88"/>
        <v>0.76885475056903185</v>
      </c>
      <c r="AS361" s="7">
        <f t="shared" si="89"/>
        <v>2.0905635523671724</v>
      </c>
    </row>
    <row r="362" spans="1:45" ht="14.4" customHeight="1">
      <c r="A362" s="2" t="s">
        <v>771</v>
      </c>
      <c r="B362" s="2" t="s">
        <v>772</v>
      </c>
      <c r="C362" s="2" t="s">
        <v>62</v>
      </c>
      <c r="D362" s="2" t="s">
        <v>48</v>
      </c>
      <c r="E362" s="3">
        <v>149.96935586054465</v>
      </c>
      <c r="F362" s="5">
        <v>4.0625028067838097E-2</v>
      </c>
      <c r="G362" s="3">
        <v>110.86269472481641</v>
      </c>
      <c r="H362" s="3">
        <v>39.106661135728253</v>
      </c>
      <c r="I362" s="5">
        <v>-6.7457087738681532E-4</v>
      </c>
      <c r="J362" s="3">
        <v>29.839721669431015</v>
      </c>
      <c r="K362" s="3">
        <v>16.768010341905779</v>
      </c>
      <c r="L362" s="5">
        <v>0.14635418723269256</v>
      </c>
      <c r="M362" s="3">
        <v>8.4641809756561113</v>
      </c>
      <c r="N362" s="3">
        <v>8.3038293662496674</v>
      </c>
      <c r="O362" s="3">
        <v>41.325954474200785</v>
      </c>
      <c r="P362" s="3">
        <v>3.4117262393905894</v>
      </c>
      <c r="Q362" s="3">
        <v>8.1032650779419555</v>
      </c>
      <c r="R362" s="3">
        <v>24.307088609199702</v>
      </c>
      <c r="S362" s="3">
        <v>4.2369340710402748</v>
      </c>
      <c r="T362" s="3">
        <v>60.667324602873478</v>
      </c>
      <c r="U362" s="3">
        <v>63.149066058354691</v>
      </c>
      <c r="V362" s="3">
        <v>205.00277429095772</v>
      </c>
      <c r="W362" s="3">
        <v>17.727018147925481</v>
      </c>
      <c r="X362" s="3">
        <v>25.569716889464452</v>
      </c>
      <c r="Y362" s="3">
        <v>21.341569478612403</v>
      </c>
      <c r="Z362" s="3">
        <v>0</v>
      </c>
      <c r="AA362" s="5">
        <v>0</v>
      </c>
      <c r="AB362" s="3">
        <v>0</v>
      </c>
      <c r="AC362" s="3">
        <v>0</v>
      </c>
      <c r="AD362" s="5">
        <v>0</v>
      </c>
      <c r="AE362" s="6">
        <f t="shared" si="75"/>
        <v>0.26076434689826389</v>
      </c>
      <c r="AF362" s="6">
        <f t="shared" si="76"/>
        <v>0.19897212666018743</v>
      </c>
      <c r="AG362" s="6">
        <f t="shared" si="77"/>
        <v>0.1118095776679752</v>
      </c>
      <c r="AH362" s="6">
        <f t="shared" si="78"/>
        <v>0.5047814739535823</v>
      </c>
      <c r="AI362" s="4">
        <f t="shared" si="79"/>
        <v>13.071711327525236</v>
      </c>
      <c r="AJ362" s="4">
        <f t="shared" si="80"/>
        <v>21.346782181212127</v>
      </c>
      <c r="AK362" s="4">
        <f t="shared" si="81"/>
        <v>8.2750708536868913</v>
      </c>
      <c r="AL362" s="7">
        <f t="shared" si="82"/>
        <v>5.0382615880475452</v>
      </c>
      <c r="AM362" s="7">
        <f t="shared" si="83"/>
        <v>3.0851816687144717</v>
      </c>
      <c r="AN362" s="7">
        <f t="shared" si="84"/>
        <v>1.0409073825445019</v>
      </c>
      <c r="AO362" s="7">
        <f t="shared" si="85"/>
        <v>1.551329692716906</v>
      </c>
      <c r="AP362" s="7">
        <f t="shared" si="86"/>
        <v>1.6147905299095209</v>
      </c>
      <c r="AQ362" s="7" t="str">
        <f t="shared" si="87"/>
        <v/>
      </c>
      <c r="AR362" s="7">
        <f t="shared" si="88"/>
        <v>0.76303424539020881</v>
      </c>
      <c r="AS362" s="7">
        <f t="shared" si="89"/>
        <v>1.366964424929505</v>
      </c>
    </row>
    <row r="363" spans="1:45" ht="14.4" customHeight="1">
      <c r="A363" s="2" t="s">
        <v>773</v>
      </c>
      <c r="B363" s="2" t="s">
        <v>774</v>
      </c>
      <c r="C363" s="2" t="s">
        <v>57</v>
      </c>
      <c r="D363" s="2" t="s">
        <v>48</v>
      </c>
      <c r="E363" s="3">
        <v>236.97592142114846</v>
      </c>
      <c r="F363" s="5">
        <v>4.1274389757489455E-2</v>
      </c>
      <c r="G363" s="3">
        <v>144.13062283122642</v>
      </c>
      <c r="H363" s="3">
        <v>92.845298589922038</v>
      </c>
      <c r="I363" s="5">
        <v>-6.5526817677749039E-3</v>
      </c>
      <c r="J363" s="3">
        <v>70.982863419293011</v>
      </c>
      <c r="K363" s="3">
        <v>7.1733376531817665</v>
      </c>
      <c r="L363" s="5">
        <v>-1.099733719947496E-3</v>
      </c>
      <c r="M363" s="3">
        <v>3.7810333037052017</v>
      </c>
      <c r="N363" s="3">
        <v>3.3923043494765648</v>
      </c>
      <c r="O363" s="3">
        <v>96.20603527358324</v>
      </c>
      <c r="P363" s="3">
        <v>19.690007520131665</v>
      </c>
      <c r="Q363" s="3">
        <v>14.108045058870164</v>
      </c>
      <c r="R363" s="3">
        <v>56.407267892698215</v>
      </c>
      <c r="S363" s="3">
        <v>4.7153543573448404</v>
      </c>
      <c r="T363" s="3">
        <v>338.43790784272443</v>
      </c>
      <c r="U363" s="3">
        <v>329.87364305541354</v>
      </c>
      <c r="V363" s="3">
        <v>1407.620380888789</v>
      </c>
      <c r="W363" s="3">
        <v>131.92020804220934</v>
      </c>
      <c r="X363" s="3">
        <v>17.790570659453312</v>
      </c>
      <c r="Y363" s="3">
        <v>0.67880521140430183</v>
      </c>
      <c r="Z363" s="3">
        <v>14.944037628831254</v>
      </c>
      <c r="AA363" s="5">
        <v>8.734824611427669E-2</v>
      </c>
      <c r="AB363" s="3">
        <v>1.3243758399316101</v>
      </c>
      <c r="AC363" s="3">
        <v>6.0205697654216817</v>
      </c>
      <c r="AD363" s="5">
        <v>-3.6230428893890554E-2</v>
      </c>
      <c r="AE363" s="6">
        <f t="shared" si="75"/>
        <v>0.39179211977793893</v>
      </c>
      <c r="AF363" s="6">
        <f t="shared" si="76"/>
        <v>0.29953618491536027</v>
      </c>
      <c r="AG363" s="6">
        <f t="shared" si="77"/>
        <v>3.0270322867248046E-2</v>
      </c>
      <c r="AH363" s="6">
        <f t="shared" si="78"/>
        <v>0.52709540335496508</v>
      </c>
      <c r="AI363" s="4">
        <f t="shared" si="79"/>
        <v>63.809525766111243</v>
      </c>
      <c r="AJ363" s="4">
        <f t="shared" si="80"/>
        <v>58.626949390876206</v>
      </c>
      <c r="AK363" s="4">
        <f t="shared" si="81"/>
        <v>-5.1825763752350369</v>
      </c>
      <c r="AL363" s="7">
        <f t="shared" si="82"/>
        <v>12.433201186578126</v>
      </c>
      <c r="AM363" s="7">
        <f t="shared" si="83"/>
        <v>13.532286426516123</v>
      </c>
      <c r="AN363" s="7">
        <f t="shared" si="84"/>
        <v>0.97469472364398735</v>
      </c>
      <c r="AO363" s="7">
        <f t="shared" si="85"/>
        <v>3.6451808867300084</v>
      </c>
      <c r="AP363" s="7">
        <f t="shared" si="86"/>
        <v>3.5529385770236503</v>
      </c>
      <c r="AQ363" s="7">
        <f t="shared" si="87"/>
        <v>0.40287437136843851</v>
      </c>
      <c r="AR363" s="7">
        <f t="shared" si="88"/>
        <v>0.76452835520309159</v>
      </c>
      <c r="AS363" s="7">
        <f t="shared" si="89"/>
        <v>5.939929982958887</v>
      </c>
    </row>
    <row r="364" spans="1:45" ht="14.4" customHeight="1">
      <c r="A364" s="2" t="s">
        <v>775</v>
      </c>
      <c r="B364" s="2" t="s">
        <v>776</v>
      </c>
      <c r="C364" s="2" t="s">
        <v>54</v>
      </c>
      <c r="D364" s="2" t="s">
        <v>48</v>
      </c>
      <c r="E364" s="3">
        <v>312.52725357133829</v>
      </c>
      <c r="F364" s="5">
        <v>3.5853572475467291E-2</v>
      </c>
      <c r="G364" s="3">
        <v>251.89414041394318</v>
      </c>
      <c r="H364" s="3">
        <v>60.633113157395108</v>
      </c>
      <c r="I364" s="5">
        <v>2.4093337258285219E-3</v>
      </c>
      <c r="J364" s="3">
        <v>34.598677177493599</v>
      </c>
      <c r="K364" s="3">
        <v>74.180682787922521</v>
      </c>
      <c r="L364" s="5">
        <v>-1.3490449502052512E-2</v>
      </c>
      <c r="M364" s="3">
        <v>60.104053319311248</v>
      </c>
      <c r="N364" s="3">
        <v>14.076629468611273</v>
      </c>
      <c r="O364" s="3">
        <v>62.714822750192774</v>
      </c>
      <c r="P364" s="3">
        <v>4.2355765577841593</v>
      </c>
      <c r="Q364" s="3">
        <v>11.141086700943772</v>
      </c>
      <c r="R364" s="3">
        <v>23.238467946777362</v>
      </c>
      <c r="S364" s="3">
        <v>5.2526870625230169</v>
      </c>
      <c r="T364" s="3">
        <v>85.999234222291051</v>
      </c>
      <c r="U364" s="3">
        <v>86.560361995453562</v>
      </c>
      <c r="V364" s="3">
        <v>962.98153527686304</v>
      </c>
      <c r="W364" s="3">
        <v>104.28009727895214</v>
      </c>
      <c r="X364" s="3">
        <v>33.414451772634649</v>
      </c>
      <c r="Y364" s="3">
        <v>24.154391095485487</v>
      </c>
      <c r="Z364" s="3">
        <v>0</v>
      </c>
      <c r="AA364" s="5">
        <v>0</v>
      </c>
      <c r="AB364" s="3">
        <v>0</v>
      </c>
      <c r="AC364" s="3">
        <v>0</v>
      </c>
      <c r="AD364" s="5">
        <v>0</v>
      </c>
      <c r="AE364" s="6">
        <f t="shared" si="75"/>
        <v>0.19400904229798582</v>
      </c>
      <c r="AF364" s="6">
        <f t="shared" si="76"/>
        <v>0.11070611212982107</v>
      </c>
      <c r="AG364" s="6">
        <f t="shared" si="77"/>
        <v>0.2373574846361034</v>
      </c>
      <c r="AH364" s="6">
        <f t="shared" si="78"/>
        <v>0.81023861011288623</v>
      </c>
      <c r="AI364" s="4">
        <f t="shared" si="79"/>
        <v>-39.582005610428922</v>
      </c>
      <c r="AJ364" s="4">
        <f t="shared" si="80"/>
        <v>-12.765893827846403</v>
      </c>
      <c r="AK364" s="4">
        <f t="shared" si="81"/>
        <v>26.816111782582517</v>
      </c>
      <c r="AL364" s="7">
        <f t="shared" si="82"/>
        <v>-2.4303549166156828</v>
      </c>
      <c r="AM364" s="7">
        <f t="shared" si="83"/>
        <v>-7.5355727724271748</v>
      </c>
      <c r="AN364" s="7">
        <f t="shared" si="84"/>
        <v>1.0065247996477749</v>
      </c>
      <c r="AO364" s="7">
        <f t="shared" si="85"/>
        <v>1.4183542579951161</v>
      </c>
      <c r="AP364" s="7">
        <f t="shared" si="86"/>
        <v>1.4276087353581026</v>
      </c>
      <c r="AQ364" s="7" t="str">
        <f t="shared" si="87"/>
        <v/>
      </c>
      <c r="AR364" s="7">
        <f t="shared" si="88"/>
        <v>0.57062346588868451</v>
      </c>
      <c r="AS364" s="7">
        <f t="shared" si="89"/>
        <v>3.0812721907372804</v>
      </c>
    </row>
    <row r="365" spans="1:45" ht="14.4" customHeight="1">
      <c r="A365" s="2" t="s">
        <v>777</v>
      </c>
      <c r="B365" s="2" t="s">
        <v>778</v>
      </c>
      <c r="C365" s="2" t="s">
        <v>51</v>
      </c>
      <c r="D365" s="2" t="s">
        <v>48</v>
      </c>
      <c r="E365" s="3">
        <v>115.05921498880106</v>
      </c>
      <c r="F365" s="5">
        <v>0.12183838268417924</v>
      </c>
      <c r="G365" s="3">
        <v>91.170462305909609</v>
      </c>
      <c r="H365" s="3">
        <v>23.888752682891454</v>
      </c>
      <c r="I365" s="5">
        <v>-1.6086564895609473E-2</v>
      </c>
      <c r="J365" s="3">
        <v>16.381369636771119</v>
      </c>
      <c r="K365" s="3">
        <v>7.7925661506479091</v>
      </c>
      <c r="L365" s="5">
        <v>-0.11018173112706828</v>
      </c>
      <c r="M365" s="3">
        <v>3.9708347588215549</v>
      </c>
      <c r="N365" s="3">
        <v>3.8217313918263542</v>
      </c>
      <c r="O365" s="3">
        <v>25.481480779043483</v>
      </c>
      <c r="P365" s="3">
        <v>4.4267891927678953</v>
      </c>
      <c r="Q365" s="3">
        <v>4.1695742979248651</v>
      </c>
      <c r="R365" s="3">
        <v>13.368076136925463</v>
      </c>
      <c r="S365" s="3">
        <v>1.3612120170103907</v>
      </c>
      <c r="T365" s="3">
        <v>82.049343232431596</v>
      </c>
      <c r="U365" s="3">
        <v>85.477385883666813</v>
      </c>
      <c r="V365" s="3">
        <v>126.85562253316786</v>
      </c>
      <c r="W365" s="3">
        <v>16.373147500904899</v>
      </c>
      <c r="X365" s="3">
        <v>14.811777187309001</v>
      </c>
      <c r="Y365" s="3">
        <v>2.3482913085934074</v>
      </c>
      <c r="Z365" s="3">
        <v>0</v>
      </c>
      <c r="AA365" s="5">
        <v>0</v>
      </c>
      <c r="AB365" s="3">
        <v>0</v>
      </c>
      <c r="AC365" s="3">
        <v>0</v>
      </c>
      <c r="AD365" s="5">
        <v>0</v>
      </c>
      <c r="AE365" s="6">
        <f t="shared" si="75"/>
        <v>0.20762137726401655</v>
      </c>
      <c r="AF365" s="6">
        <f t="shared" si="76"/>
        <v>0.14237338259578383</v>
      </c>
      <c r="AG365" s="6">
        <f t="shared" si="77"/>
        <v>6.7726571499782742E-2</v>
      </c>
      <c r="AH365" s="6">
        <f t="shared" si="78"/>
        <v>0.50956702606770965</v>
      </c>
      <c r="AI365" s="4">
        <f t="shared" si="79"/>
        <v>8.5888034861232097</v>
      </c>
      <c r="AJ365" s="4">
        <f t="shared" si="80"/>
        <v>12.914282529529171</v>
      </c>
      <c r="AK365" s="4">
        <f t="shared" si="81"/>
        <v>4.3254790434059611</v>
      </c>
      <c r="AL365" s="7">
        <f t="shared" si="82"/>
        <v>9.4873409638952602</v>
      </c>
      <c r="AM365" s="7">
        <f t="shared" si="83"/>
        <v>6.3096735694316513</v>
      </c>
      <c r="AN365" s="7">
        <f t="shared" si="84"/>
        <v>1.0417802570524441</v>
      </c>
      <c r="AO365" s="7">
        <f t="shared" si="85"/>
        <v>3.4346432533161662</v>
      </c>
      <c r="AP365" s="7">
        <f t="shared" si="86"/>
        <v>3.5781435313231591</v>
      </c>
      <c r="AQ365" s="7" t="str">
        <f t="shared" si="87"/>
        <v/>
      </c>
      <c r="AR365" s="7">
        <f t="shared" si="88"/>
        <v>0.68573566205920244</v>
      </c>
      <c r="AS365" s="7">
        <f t="shared" si="89"/>
        <v>1.1025246656299104</v>
      </c>
    </row>
    <row r="366" spans="1:45" ht="14.4" customHeight="1">
      <c r="A366" s="2" t="s">
        <v>779</v>
      </c>
      <c r="B366" s="2" t="s">
        <v>780</v>
      </c>
      <c r="C366" s="2" t="s">
        <v>54</v>
      </c>
      <c r="D366" s="2" t="s">
        <v>48</v>
      </c>
      <c r="E366" s="3">
        <v>301.66907129762774</v>
      </c>
      <c r="F366" s="5">
        <v>1.5566311730410556E-4</v>
      </c>
      <c r="G366" s="3">
        <v>219.94745385925387</v>
      </c>
      <c r="H366" s="3">
        <v>81.721617438373883</v>
      </c>
      <c r="I366" s="5">
        <v>-2.5120406385258365E-2</v>
      </c>
      <c r="J366" s="3">
        <v>54.95352626892128</v>
      </c>
      <c r="K366" s="3">
        <v>82.369950790564914</v>
      </c>
      <c r="L366" s="5">
        <v>9.7740711850330203E-2</v>
      </c>
      <c r="M366" s="3">
        <v>31.946122922434284</v>
      </c>
      <c r="N366" s="3">
        <v>50.42382786813063</v>
      </c>
      <c r="O366" s="3">
        <v>87.821768693519445</v>
      </c>
      <c r="P366" s="3">
        <v>29.594518963360787</v>
      </c>
      <c r="Q366" s="3">
        <v>8.7214861241925536</v>
      </c>
      <c r="R366" s="3">
        <v>19.613102699221706</v>
      </c>
      <c r="S366" s="3">
        <v>8.8473279645606411</v>
      </c>
      <c r="T366" s="3">
        <v>296.86950481369462</v>
      </c>
      <c r="U366" s="3">
        <v>306.87518090162877</v>
      </c>
      <c r="V366" s="3">
        <v>647.16011654091994</v>
      </c>
      <c r="W366" s="3">
        <v>84.08460844371605</v>
      </c>
      <c r="X366" s="3">
        <v>48.640228481154111</v>
      </c>
      <c r="Y366" s="3">
        <v>22.017936779420573</v>
      </c>
      <c r="Z366" s="3">
        <v>0</v>
      </c>
      <c r="AA366" s="5">
        <v>0</v>
      </c>
      <c r="AB366" s="3">
        <v>0</v>
      </c>
      <c r="AC366" s="3">
        <v>0</v>
      </c>
      <c r="AD366" s="5">
        <v>0</v>
      </c>
      <c r="AE366" s="6">
        <f t="shared" si="75"/>
        <v>0.27089822992741291</v>
      </c>
      <c r="AF366" s="6">
        <f t="shared" si="76"/>
        <v>0.18216493335740058</v>
      </c>
      <c r="AG366" s="6">
        <f t="shared" si="77"/>
        <v>0.27304738412940727</v>
      </c>
      <c r="AH366" s="6">
        <f t="shared" si="78"/>
        <v>0.38783710097946983</v>
      </c>
      <c r="AI366" s="4">
        <f t="shared" si="79"/>
        <v>-27.416424521643634</v>
      </c>
      <c r="AJ366" s="4">
        <f t="shared" si="80"/>
        <v>17.559640683531825</v>
      </c>
      <c r="AK366" s="4">
        <f t="shared" si="81"/>
        <v>44.976065205175459</v>
      </c>
      <c r="AL366" s="7">
        <f t="shared" si="82"/>
        <v>1.9847394325009446</v>
      </c>
      <c r="AM366" s="7">
        <f t="shared" si="83"/>
        <v>-3.0988366918762842</v>
      </c>
      <c r="AN366" s="7">
        <f t="shared" si="84"/>
        <v>1.0337039538440076</v>
      </c>
      <c r="AO366" s="7">
        <f t="shared" si="85"/>
        <v>3.6326924762296016</v>
      </c>
      <c r="AP366" s="7">
        <f t="shared" si="86"/>
        <v>3.7551285757779178</v>
      </c>
      <c r="AQ366" s="7" t="str">
        <f t="shared" si="87"/>
        <v/>
      </c>
      <c r="AR366" s="7">
        <f t="shared" si="88"/>
        <v>0.67244785396424178</v>
      </c>
      <c r="AS366" s="7">
        <f t="shared" si="89"/>
        <v>2.1452650540447005</v>
      </c>
    </row>
    <row r="367" spans="1:45" ht="14.4" customHeight="1">
      <c r="A367" s="2" t="s">
        <v>781</v>
      </c>
      <c r="B367" s="2" t="s">
        <v>782</v>
      </c>
      <c r="C367" s="2" t="s">
        <v>57</v>
      </c>
      <c r="D367" s="2" t="s">
        <v>48</v>
      </c>
      <c r="E367" s="3">
        <v>423.16484893334973</v>
      </c>
      <c r="F367" s="5">
        <v>6.1820573139177583E-2</v>
      </c>
      <c r="G367" s="3">
        <v>309.47282255988705</v>
      </c>
      <c r="H367" s="3">
        <v>113.6920263734627</v>
      </c>
      <c r="I367" s="5">
        <v>-7.6862928790274454E-3</v>
      </c>
      <c r="J367" s="3">
        <v>67.259299956899909</v>
      </c>
      <c r="K367" s="3">
        <v>4.9803981611337642</v>
      </c>
      <c r="L367" s="5">
        <v>2.8989258562970938E-2</v>
      </c>
      <c r="M367" s="3">
        <v>2.530063972303235</v>
      </c>
      <c r="N367" s="3">
        <v>2.4503341888305292</v>
      </c>
      <c r="O367" s="3">
        <v>116.3587672154874</v>
      </c>
      <c r="P367" s="3">
        <v>45.52505925128699</v>
      </c>
      <c r="Q367" s="3">
        <v>10.229453516876031</v>
      </c>
      <c r="R367" s="3">
        <v>51.808706096929555</v>
      </c>
      <c r="S367" s="3">
        <v>8.1798025094533475</v>
      </c>
      <c r="T367" s="3">
        <v>449.63741433094168</v>
      </c>
      <c r="U367" s="3">
        <v>445.20749571908766</v>
      </c>
      <c r="V367" s="3">
        <v>2276.2288117983326</v>
      </c>
      <c r="W367" s="3">
        <v>59.946363588630511</v>
      </c>
      <c r="X367" s="3">
        <v>17.113531737519008</v>
      </c>
      <c r="Y367" s="3">
        <v>2.2685929097808892</v>
      </c>
      <c r="Z367" s="3">
        <v>28.92732439963682</v>
      </c>
      <c r="AA367" s="5">
        <v>0.12578515401652715</v>
      </c>
      <c r="AB367" s="3">
        <v>4.9636591726799892</v>
      </c>
      <c r="AC367" s="3">
        <v>14.314555273742696</v>
      </c>
      <c r="AD367" s="5">
        <v>8.5111641943371175E-3</v>
      </c>
      <c r="AE367" s="6">
        <f t="shared" si="75"/>
        <v>0.26867077135551415</v>
      </c>
      <c r="AF367" s="6">
        <f t="shared" si="76"/>
        <v>0.15894349477854086</v>
      </c>
      <c r="AG367" s="6">
        <f t="shared" si="77"/>
        <v>1.1769404225534333E-2</v>
      </c>
      <c r="AH367" s="6">
        <f t="shared" si="78"/>
        <v>0.50800435837589297</v>
      </c>
      <c r="AI367" s="4">
        <f t="shared" si="79"/>
        <v>62.278901795766146</v>
      </c>
      <c r="AJ367" s="4">
        <f t="shared" si="80"/>
        <v>58.07419047502114</v>
      </c>
      <c r="AK367" s="4">
        <f t="shared" si="81"/>
        <v>-4.2047113207450053</v>
      </c>
      <c r="AL367" s="7">
        <f t="shared" si="82"/>
        <v>7.0997056967946541</v>
      </c>
      <c r="AM367" s="7">
        <f t="shared" si="83"/>
        <v>7.6137414960557788</v>
      </c>
      <c r="AN367" s="7">
        <f t="shared" si="84"/>
        <v>0.99014779804646436</v>
      </c>
      <c r="AO367" s="7">
        <f t="shared" si="85"/>
        <v>3.9548720228975824</v>
      </c>
      <c r="AP367" s="7">
        <f t="shared" si="86"/>
        <v>3.9159078250276074</v>
      </c>
      <c r="AQ367" s="7">
        <f t="shared" si="87"/>
        <v>0.49484546430856269</v>
      </c>
      <c r="AR367" s="7">
        <f t="shared" si="88"/>
        <v>0.59159205884819344</v>
      </c>
      <c r="AS367" s="7">
        <f t="shared" si="89"/>
        <v>5.3790592898628224</v>
      </c>
    </row>
    <row r="368" spans="1:45" ht="14.4" customHeight="1">
      <c r="A368" s="2" t="s">
        <v>783</v>
      </c>
      <c r="B368" s="2" t="s">
        <v>784</v>
      </c>
      <c r="C368" s="2" t="s">
        <v>62</v>
      </c>
      <c r="D368" s="2" t="s">
        <v>48</v>
      </c>
      <c r="E368" s="3">
        <v>222.94474729800919</v>
      </c>
      <c r="F368" s="5">
        <v>4.3554987633402785E-2</v>
      </c>
      <c r="G368" s="3">
        <v>180.95198791781777</v>
      </c>
      <c r="H368" s="3">
        <v>41.992759380191416</v>
      </c>
      <c r="I368" s="5">
        <v>-1.7128695175766484E-2</v>
      </c>
      <c r="J368" s="3">
        <v>31.277103460875871</v>
      </c>
      <c r="K368" s="3">
        <v>25.386745395428161</v>
      </c>
      <c r="L368" s="5">
        <v>2.8693469194199517E-2</v>
      </c>
      <c r="M368" s="3">
        <v>12.996184061884588</v>
      </c>
      <c r="N368" s="3">
        <v>12.390561333543573</v>
      </c>
      <c r="O368" s="3">
        <v>45.320809597070749</v>
      </c>
      <c r="P368" s="3">
        <v>8.1649503990049563</v>
      </c>
      <c r="Q368" s="3">
        <v>7.1709414387258779</v>
      </c>
      <c r="R368" s="3">
        <v>21.14733387019993</v>
      </c>
      <c r="S368" s="3">
        <v>6.5112610893355072</v>
      </c>
      <c r="T368" s="3">
        <v>95.312564206997166</v>
      </c>
      <c r="U368" s="3">
        <v>100.92710528910878</v>
      </c>
      <c r="V368" s="3">
        <v>401.31372262021699</v>
      </c>
      <c r="W368" s="3">
        <v>12.05648514161876</v>
      </c>
      <c r="X368" s="3">
        <v>29.58334954809316</v>
      </c>
      <c r="Y368" s="3">
        <v>33.506844096732429</v>
      </c>
      <c r="Z368" s="3">
        <v>0</v>
      </c>
      <c r="AA368" s="5">
        <v>0</v>
      </c>
      <c r="AB368" s="3">
        <v>0</v>
      </c>
      <c r="AC368" s="3">
        <v>0</v>
      </c>
      <c r="AD368" s="5">
        <v>0</v>
      </c>
      <c r="AE368" s="6">
        <f t="shared" si="75"/>
        <v>0.18835500674101952</v>
      </c>
      <c r="AF368" s="6">
        <f t="shared" si="76"/>
        <v>0.14029082918499047</v>
      </c>
      <c r="AG368" s="6">
        <f t="shared" si="77"/>
        <v>0.11387012119865654</v>
      </c>
      <c r="AH368" s="6">
        <f t="shared" si="78"/>
        <v>0.51192793166094619</v>
      </c>
      <c r="AI368" s="4">
        <f t="shared" si="79"/>
        <v>5.8903580654477103</v>
      </c>
      <c r="AJ368" s="4">
        <f t="shared" si="80"/>
        <v>16.988733697455324</v>
      </c>
      <c r="AK368" s="4">
        <f t="shared" si="81"/>
        <v>11.098375632007613</v>
      </c>
      <c r="AL368" s="7">
        <f t="shared" si="82"/>
        <v>2.6091310829603169</v>
      </c>
      <c r="AM368" s="7">
        <f t="shared" si="83"/>
        <v>0.9046416638238105</v>
      </c>
      <c r="AN368" s="7">
        <f t="shared" si="84"/>
        <v>1.0589066208513509</v>
      </c>
      <c r="AO368" s="7">
        <f t="shared" si="85"/>
        <v>2.2697380599370058</v>
      </c>
      <c r="AP368" s="7">
        <f t="shared" si="86"/>
        <v>2.4034406592655957</v>
      </c>
      <c r="AQ368" s="7" t="str">
        <f t="shared" si="87"/>
        <v/>
      </c>
      <c r="AR368" s="7">
        <f t="shared" si="88"/>
        <v>0.74482134354880536</v>
      </c>
      <c r="AS368" s="7">
        <f t="shared" si="89"/>
        <v>1.8000591065004228</v>
      </c>
    </row>
    <row r="369" spans="1:45" ht="14.4" customHeight="1">
      <c r="A369" s="2" t="s">
        <v>785</v>
      </c>
      <c r="B369" s="2" t="s">
        <v>786</v>
      </c>
      <c r="C369" s="2" t="s">
        <v>62</v>
      </c>
      <c r="D369" s="2" t="s">
        <v>48</v>
      </c>
      <c r="E369" s="3">
        <v>788.0588230071528</v>
      </c>
      <c r="F369" s="5">
        <v>3.5396919481379486E-3</v>
      </c>
      <c r="G369" s="3">
        <v>625.2994418664266</v>
      </c>
      <c r="H369" s="3">
        <v>162.75938114072616</v>
      </c>
      <c r="I369" s="5">
        <v>1.6258313087992915E-2</v>
      </c>
      <c r="J369" s="3">
        <v>119.4298910387472</v>
      </c>
      <c r="K369" s="3">
        <v>79.685218332903077</v>
      </c>
      <c r="L369" s="5">
        <v>-5.393189019458107E-2</v>
      </c>
      <c r="M369" s="3">
        <v>39.940077214559153</v>
      </c>
      <c r="N369" s="3">
        <v>39.745141118343923</v>
      </c>
      <c r="O369" s="3">
        <v>174.4856657629378</v>
      </c>
      <c r="P369" s="3">
        <v>40.470702992403702</v>
      </c>
      <c r="Q369" s="3">
        <v>26.824756690705645</v>
      </c>
      <c r="R369" s="3">
        <v>80.923349084181254</v>
      </c>
      <c r="S369" s="3">
        <v>32.256290341361229</v>
      </c>
      <c r="T369" s="3">
        <v>681.26707654768506</v>
      </c>
      <c r="U369" s="3">
        <v>730.00733329437912</v>
      </c>
      <c r="V369" s="3">
        <v>1877.1610447923615</v>
      </c>
      <c r="W369" s="3">
        <v>105.20186265134268</v>
      </c>
      <c r="X369" s="3">
        <v>98.301048216421222</v>
      </c>
      <c r="Y369" s="3">
        <v>152.7833092750146</v>
      </c>
      <c r="Z369" s="3">
        <v>0</v>
      </c>
      <c r="AA369" s="5">
        <v>0</v>
      </c>
      <c r="AB369" s="3">
        <v>0</v>
      </c>
      <c r="AC369" s="3">
        <v>0</v>
      </c>
      <c r="AD369" s="5">
        <v>0</v>
      </c>
      <c r="AE369" s="6">
        <f t="shared" si="75"/>
        <v>0.20653202069314169</v>
      </c>
      <c r="AF369" s="6">
        <f t="shared" si="76"/>
        <v>0.15154946249191756</v>
      </c>
      <c r="AG369" s="6">
        <f t="shared" si="77"/>
        <v>0.10111582537561389</v>
      </c>
      <c r="AH369" s="6">
        <f t="shared" si="78"/>
        <v>0.50122316346929519</v>
      </c>
      <c r="AI369" s="4">
        <f t="shared" si="79"/>
        <v>39.744672705844124</v>
      </c>
      <c r="AJ369" s="4">
        <f t="shared" si="80"/>
        <v>67.250128865269318</v>
      </c>
      <c r="AK369" s="4">
        <f t="shared" si="81"/>
        <v>27.505456159425194</v>
      </c>
      <c r="AL369" s="7">
        <f t="shared" si="82"/>
        <v>2.0848686613859186</v>
      </c>
      <c r="AM369" s="7">
        <f t="shared" si="83"/>
        <v>1.2321526215579965</v>
      </c>
      <c r="AN369" s="7">
        <f t="shared" si="84"/>
        <v>1.0715435376588061</v>
      </c>
      <c r="AO369" s="7">
        <f t="shared" si="85"/>
        <v>4.1857315490690095</v>
      </c>
      <c r="AP369" s="7">
        <f t="shared" si="86"/>
        <v>4.4851935917794812</v>
      </c>
      <c r="AQ369" s="7" t="str">
        <f t="shared" si="87"/>
        <v/>
      </c>
      <c r="AR369" s="7">
        <f t="shared" si="88"/>
        <v>0.73378191906176449</v>
      </c>
      <c r="AS369" s="7">
        <f t="shared" si="89"/>
        <v>2.3820062538343327</v>
      </c>
    </row>
    <row r="370" spans="1:45" ht="14.4" customHeight="1">
      <c r="A370" s="2" t="s">
        <v>787</v>
      </c>
      <c r="B370" s="2" t="s">
        <v>788</v>
      </c>
      <c r="C370" s="2" t="s">
        <v>51</v>
      </c>
      <c r="D370" s="2" t="s">
        <v>48</v>
      </c>
      <c r="E370" s="3">
        <v>205.31935201498752</v>
      </c>
      <c r="F370" s="5">
        <v>0.16355767231438986</v>
      </c>
      <c r="G370" s="3">
        <v>144.63672799068195</v>
      </c>
      <c r="H370" s="3">
        <v>60.682624024305575</v>
      </c>
      <c r="I370" s="5">
        <v>3.5534480419158687E-2</v>
      </c>
      <c r="J370" s="3">
        <v>48.081203934559987</v>
      </c>
      <c r="K370" s="3">
        <v>15.781824289886929</v>
      </c>
      <c r="L370" s="5">
        <v>-4.5569999598807059E-2</v>
      </c>
      <c r="M370" s="3">
        <v>8.624083221897072</v>
      </c>
      <c r="N370" s="3">
        <v>7.157741067989857</v>
      </c>
      <c r="O370" s="3">
        <v>60.787436529074199</v>
      </c>
      <c r="P370" s="3">
        <v>10.140412720694133</v>
      </c>
      <c r="Q370" s="3">
        <v>10.788737337420898</v>
      </c>
      <c r="R370" s="3">
        <v>35.712091214046296</v>
      </c>
      <c r="S370" s="3">
        <v>3.5131749934969636</v>
      </c>
      <c r="T370" s="3">
        <v>137.11478614092601</v>
      </c>
      <c r="U370" s="3">
        <v>131.28611687985972</v>
      </c>
      <c r="V370" s="3">
        <v>358.82112075708602</v>
      </c>
      <c r="W370" s="3">
        <v>11.857918364673887</v>
      </c>
      <c r="X370" s="3">
        <v>42.220937995289724</v>
      </c>
      <c r="Y370" s="3">
        <v>4.7685727090510266</v>
      </c>
      <c r="Z370" s="3">
        <v>0</v>
      </c>
      <c r="AA370" s="5">
        <v>0</v>
      </c>
      <c r="AB370" s="3">
        <v>0</v>
      </c>
      <c r="AC370" s="3">
        <v>0</v>
      </c>
      <c r="AD370" s="5">
        <v>0</v>
      </c>
      <c r="AE370" s="6">
        <f t="shared" si="75"/>
        <v>0.29555238426758712</v>
      </c>
      <c r="AF370" s="6">
        <f t="shared" si="76"/>
        <v>0.2341776528256832</v>
      </c>
      <c r="AG370" s="6">
        <f t="shared" si="77"/>
        <v>7.6864767665616424E-2</v>
      </c>
      <c r="AH370" s="6">
        <f t="shared" si="78"/>
        <v>0.54645667468389103</v>
      </c>
      <c r="AI370" s="4">
        <f t="shared" si="79"/>
        <v>32.29937964467306</v>
      </c>
      <c r="AJ370" s="4">
        <f t="shared" si="80"/>
        <v>31.234203249062098</v>
      </c>
      <c r="AK370" s="4">
        <f t="shared" si="81"/>
        <v>-1.0651763956109619</v>
      </c>
      <c r="AL370" s="7">
        <f t="shared" si="82"/>
        <v>8.8905913616252921</v>
      </c>
      <c r="AM370" s="7">
        <f t="shared" si="83"/>
        <v>9.1937861633595208</v>
      </c>
      <c r="AN370" s="7">
        <f t="shared" si="84"/>
        <v>0.95749058562454659</v>
      </c>
      <c r="AO370" s="7">
        <f t="shared" si="85"/>
        <v>2.2595395032028707</v>
      </c>
      <c r="AP370" s="7">
        <f t="shared" si="86"/>
        <v>2.1634878021635138</v>
      </c>
      <c r="AQ370" s="7" t="str">
        <f t="shared" si="87"/>
        <v/>
      </c>
      <c r="AR370" s="7">
        <f t="shared" si="88"/>
        <v>0.7923389060318442</v>
      </c>
      <c r="AS370" s="7">
        <f t="shared" si="89"/>
        <v>1.7476244554429212</v>
      </c>
    </row>
    <row r="371" spans="1:45" ht="14.4" customHeight="1">
      <c r="A371" s="2" t="s">
        <v>789</v>
      </c>
      <c r="B371" s="2" t="s">
        <v>790</v>
      </c>
      <c r="C371" s="2" t="s">
        <v>57</v>
      </c>
      <c r="D371" s="2" t="s">
        <v>48</v>
      </c>
      <c r="E371" s="3">
        <v>445.47382768427218</v>
      </c>
      <c r="F371" s="5">
        <v>9.4444432561203995E-2</v>
      </c>
      <c r="G371" s="3">
        <v>302.74401750379047</v>
      </c>
      <c r="H371" s="3">
        <v>142.72981018048168</v>
      </c>
      <c r="I371" s="5">
        <v>-1.6284132817180608E-2</v>
      </c>
      <c r="J371" s="3">
        <v>86.74433458649861</v>
      </c>
      <c r="K371" s="3">
        <v>11.880582846962151</v>
      </c>
      <c r="L371" s="5">
        <v>-6.804274394917198E-2</v>
      </c>
      <c r="M371" s="3">
        <v>5.1628068654926897</v>
      </c>
      <c r="N371" s="3">
        <v>6.7177759814694609</v>
      </c>
      <c r="O371" s="3">
        <v>144.65411811822656</v>
      </c>
      <c r="P371" s="3">
        <v>22.357620212472675</v>
      </c>
      <c r="Q371" s="3">
        <v>21.027266601404524</v>
      </c>
      <c r="R371" s="3">
        <v>90.010404245909356</v>
      </c>
      <c r="S371" s="3">
        <v>13.149417004725056</v>
      </c>
      <c r="T371" s="3">
        <v>440.57735109711427</v>
      </c>
      <c r="U371" s="3">
        <v>436.53208171387217</v>
      </c>
      <c r="V371" s="3">
        <v>2504.4139377734764</v>
      </c>
      <c r="W371" s="3">
        <v>210.83905119042561</v>
      </c>
      <c r="X371" s="3">
        <v>9.8252826796603401</v>
      </c>
      <c r="Y371" s="3">
        <v>3.4629825956398959</v>
      </c>
      <c r="Z371" s="3">
        <v>57.779719956325813</v>
      </c>
      <c r="AA371" s="5">
        <v>7.4320369020692861E-2</v>
      </c>
      <c r="AB371" s="3">
        <v>5.655297141704331</v>
      </c>
      <c r="AC371" s="3">
        <v>20.767956017703977</v>
      </c>
      <c r="AD371" s="5">
        <v>1.9553422469677284E-2</v>
      </c>
      <c r="AE371" s="6">
        <f t="shared" si="75"/>
        <v>0.32039999055037832</v>
      </c>
      <c r="AF371" s="6">
        <f t="shared" si="76"/>
        <v>0.19472375074743631</v>
      </c>
      <c r="AG371" s="6">
        <f t="shared" si="77"/>
        <v>2.6669541752254111E-2</v>
      </c>
      <c r="AH371" s="6">
        <f t="shared" si="78"/>
        <v>0.43455838253026557</v>
      </c>
      <c r="AI371" s="4">
        <f t="shared" si="79"/>
        <v>74.863751739536454</v>
      </c>
      <c r="AJ371" s="4">
        <f t="shared" si="80"/>
        <v>96.106424438856678</v>
      </c>
      <c r="AK371" s="4">
        <f t="shared" si="81"/>
        <v>21.242672699320224</v>
      </c>
      <c r="AL371" s="7">
        <f t="shared" si="82"/>
        <v>7.3087973713452241</v>
      </c>
      <c r="AM371" s="7">
        <f t="shared" si="83"/>
        <v>5.6933133775159179</v>
      </c>
      <c r="AN371" s="7">
        <f t="shared" si="84"/>
        <v>0.99081825388171074</v>
      </c>
      <c r="AO371" s="7">
        <f t="shared" si="85"/>
        <v>3.0867928048107451</v>
      </c>
      <c r="AP371" s="7">
        <f t="shared" si="86"/>
        <v>3.0584506569572105</v>
      </c>
      <c r="AQ371" s="7">
        <f t="shared" si="87"/>
        <v>0.35943331039683013</v>
      </c>
      <c r="AR371" s="7">
        <f t="shared" si="88"/>
        <v>0.60775204897148327</v>
      </c>
      <c r="AS371" s="7">
        <f t="shared" si="89"/>
        <v>5.6219103842582419</v>
      </c>
    </row>
    <row r="372" spans="1:45" ht="14.4" customHeight="1">
      <c r="A372" s="2" t="s">
        <v>791</v>
      </c>
      <c r="B372" s="2" t="s">
        <v>792</v>
      </c>
      <c r="C372" s="2" t="s">
        <v>54</v>
      </c>
      <c r="D372" s="2" t="s">
        <v>48</v>
      </c>
      <c r="E372" s="3">
        <v>192.20559133117459</v>
      </c>
      <c r="F372" s="5">
        <v>7.2297176305026162E-2</v>
      </c>
      <c r="G372" s="3">
        <v>138.39238783472933</v>
      </c>
      <c r="H372" s="3">
        <v>53.813203496445254</v>
      </c>
      <c r="I372" s="5">
        <v>2.0047118627139482E-3</v>
      </c>
      <c r="J372" s="3">
        <v>39.359665342808306</v>
      </c>
      <c r="K372" s="3">
        <v>30.622222896376776</v>
      </c>
      <c r="L372" s="5">
        <v>0.12047512343303782</v>
      </c>
      <c r="M372" s="3">
        <v>17.861092858442341</v>
      </c>
      <c r="N372" s="3">
        <v>12.761130037934436</v>
      </c>
      <c r="O372" s="3">
        <v>54.272026734022347</v>
      </c>
      <c r="P372" s="3">
        <v>10.083465582264518</v>
      </c>
      <c r="Q372" s="3">
        <v>8.1708764669598395</v>
      </c>
      <c r="R372" s="3">
        <v>28.99420246131897</v>
      </c>
      <c r="S372" s="3">
        <v>4.6151636282763002</v>
      </c>
      <c r="T372" s="3">
        <v>113.86565416393083</v>
      </c>
      <c r="U372" s="3">
        <v>109.1224303345265</v>
      </c>
      <c r="V372" s="3">
        <v>388.90040415180238</v>
      </c>
      <c r="W372" s="3">
        <v>13.256547915120425</v>
      </c>
      <c r="X372" s="3">
        <v>35.636740108530361</v>
      </c>
      <c r="Y372" s="3">
        <v>8.9597286760896697</v>
      </c>
      <c r="Z372" s="3">
        <v>0</v>
      </c>
      <c r="AA372" s="5">
        <v>0</v>
      </c>
      <c r="AB372" s="3">
        <v>0</v>
      </c>
      <c r="AC372" s="3">
        <v>0</v>
      </c>
      <c r="AD372" s="5">
        <v>0</v>
      </c>
      <c r="AE372" s="6">
        <f t="shared" si="75"/>
        <v>0.27997730515406227</v>
      </c>
      <c r="AF372" s="6">
        <f t="shared" si="76"/>
        <v>0.20477898207961448</v>
      </c>
      <c r="AG372" s="6">
        <f t="shared" si="77"/>
        <v>0.15932014612214893</v>
      </c>
      <c r="AH372" s="6">
        <f t="shared" si="78"/>
        <v>0.58327225031582097</v>
      </c>
      <c r="AI372" s="4">
        <f t="shared" si="79"/>
        <v>8.7374424464315297</v>
      </c>
      <c r="AJ372" s="4">
        <f t="shared" si="80"/>
        <v>18.156591826355651</v>
      </c>
      <c r="AK372" s="4">
        <f t="shared" si="81"/>
        <v>9.4191493799241215</v>
      </c>
      <c r="AL372" s="7">
        <f t="shared" si="82"/>
        <v>3.934116596671327</v>
      </c>
      <c r="AM372" s="7">
        <f t="shared" si="83"/>
        <v>1.893203177650896</v>
      </c>
      <c r="AN372" s="7">
        <f t="shared" si="84"/>
        <v>0.9583436826123567</v>
      </c>
      <c r="AO372" s="7">
        <f t="shared" si="85"/>
        <v>2.1159426825695755</v>
      </c>
      <c r="AP372" s="7">
        <f t="shared" si="86"/>
        <v>2.0278003026103959</v>
      </c>
      <c r="AQ372" s="7" t="str">
        <f t="shared" si="87"/>
        <v/>
      </c>
      <c r="AR372" s="7">
        <f t="shared" si="88"/>
        <v>0.73141279064362508</v>
      </c>
      <c r="AS372" s="7">
        <f t="shared" si="89"/>
        <v>2.0233563522182774</v>
      </c>
    </row>
    <row r="373" spans="1:45" ht="14.4" customHeight="1">
      <c r="A373" s="2" t="s">
        <v>793</v>
      </c>
      <c r="B373" s="2" t="s">
        <v>794</v>
      </c>
      <c r="C373" s="2" t="s">
        <v>51</v>
      </c>
      <c r="D373" s="2" t="s">
        <v>48</v>
      </c>
      <c r="E373" s="3">
        <v>148.31798107074772</v>
      </c>
      <c r="F373" s="5">
        <v>9.0662278803284854E-2</v>
      </c>
      <c r="G373" s="3">
        <v>115.36270815209282</v>
      </c>
      <c r="H373" s="3">
        <v>32.955272918654899</v>
      </c>
      <c r="I373" s="5">
        <v>-1.6489522282399777E-2</v>
      </c>
      <c r="J373" s="3">
        <v>25.912104010847003</v>
      </c>
      <c r="K373" s="3">
        <v>7.4674374276858417</v>
      </c>
      <c r="L373" s="5">
        <v>1.9981867888861325E-2</v>
      </c>
      <c r="M373" s="3">
        <v>4.3917259778429987</v>
      </c>
      <c r="N373" s="3">
        <v>3.0757114498428431</v>
      </c>
      <c r="O373" s="3">
        <v>34.974014104725278</v>
      </c>
      <c r="P373" s="3">
        <v>14.006882493502697</v>
      </c>
      <c r="Q373" s="3">
        <v>3.0526010879835739</v>
      </c>
      <c r="R373" s="3">
        <v>14.271377782862553</v>
      </c>
      <c r="S373" s="3">
        <v>5.047255076521143</v>
      </c>
      <c r="T373" s="3">
        <v>141.53411730108223</v>
      </c>
      <c r="U373" s="3">
        <v>146.96559899284739</v>
      </c>
      <c r="V373" s="3">
        <v>181.49245527875442</v>
      </c>
      <c r="W373" s="3">
        <v>15.127758860135618</v>
      </c>
      <c r="X373" s="3">
        <v>31.680200003517839</v>
      </c>
      <c r="Y373" s="3">
        <v>6.0790867413237279</v>
      </c>
      <c r="Z373" s="3">
        <v>0</v>
      </c>
      <c r="AA373" s="5">
        <v>0</v>
      </c>
      <c r="AB373" s="3">
        <v>0</v>
      </c>
      <c r="AC373" s="3">
        <v>0</v>
      </c>
      <c r="AD373" s="5">
        <v>0</v>
      </c>
      <c r="AE373" s="6">
        <f t="shared" si="75"/>
        <v>0.22219337588566032</v>
      </c>
      <c r="AF373" s="6">
        <f t="shared" si="76"/>
        <v>0.17470642348136414</v>
      </c>
      <c r="AG373" s="6">
        <f t="shared" si="77"/>
        <v>5.0347485677571836E-2</v>
      </c>
      <c r="AH373" s="6">
        <f t="shared" si="78"/>
        <v>0.58811687682316394</v>
      </c>
      <c r="AI373" s="4">
        <f t="shared" si="79"/>
        <v>18.444666583161162</v>
      </c>
      <c r="AJ373" s="4">
        <f t="shared" si="80"/>
        <v>13.522804545396008</v>
      </c>
      <c r="AK373" s="4">
        <f t="shared" si="81"/>
        <v>-4.9218620377651536</v>
      </c>
      <c r="AL373" s="7">
        <f t="shared" si="82"/>
        <v>2.6792393767260716</v>
      </c>
      <c r="AM373" s="7">
        <f t="shared" si="83"/>
        <v>3.6543955681895675</v>
      </c>
      <c r="AN373" s="7">
        <f t="shared" si="84"/>
        <v>1.0383757767762163</v>
      </c>
      <c r="AO373" s="7">
        <f t="shared" si="85"/>
        <v>4.2947335817985115</v>
      </c>
      <c r="AP373" s="7">
        <f t="shared" si="86"/>
        <v>4.4595473190469308</v>
      </c>
      <c r="AQ373" s="7" t="str">
        <f t="shared" si="87"/>
        <v/>
      </c>
      <c r="AR373" s="7">
        <f t="shared" si="88"/>
        <v>0.78628097163106825</v>
      </c>
      <c r="AS373" s="7">
        <f t="shared" si="89"/>
        <v>1.2236712903486899</v>
      </c>
    </row>
    <row r="374" spans="1:45" ht="14.4" customHeight="1">
      <c r="A374" s="2" t="s">
        <v>795</v>
      </c>
      <c r="B374" s="2" t="s">
        <v>796</v>
      </c>
      <c r="C374" s="2" t="s">
        <v>62</v>
      </c>
      <c r="D374" s="2" t="s">
        <v>48</v>
      </c>
      <c r="E374" s="3">
        <v>198.91020332830635</v>
      </c>
      <c r="F374" s="5">
        <v>2.1667038475685151E-2</v>
      </c>
      <c r="G374" s="3">
        <v>163.72225369860897</v>
      </c>
      <c r="H374" s="3">
        <v>35.187949629697393</v>
      </c>
      <c r="I374" s="5">
        <v>-1.6931148475588825E-2</v>
      </c>
      <c r="J374" s="3">
        <v>22.384112275082561</v>
      </c>
      <c r="K374" s="3">
        <v>21.173127910993525</v>
      </c>
      <c r="L374" s="5">
        <v>-8.6759348076232284E-2</v>
      </c>
      <c r="M374" s="3">
        <v>13.638685860365641</v>
      </c>
      <c r="N374" s="3">
        <v>7.5344420506278844</v>
      </c>
      <c r="O374" s="3">
        <v>38.090310306413933</v>
      </c>
      <c r="P374" s="3">
        <v>8.2880294381002262</v>
      </c>
      <c r="Q374" s="3">
        <v>6.0023171037912233</v>
      </c>
      <c r="R374" s="3">
        <v>16.469843881787323</v>
      </c>
      <c r="S374" s="3">
        <v>6.3090332600490662</v>
      </c>
      <c r="T374" s="3">
        <v>120.02519147465416</v>
      </c>
      <c r="U374" s="3">
        <v>113.5925140403676</v>
      </c>
      <c r="V374" s="3">
        <v>407.15183348870067</v>
      </c>
      <c r="W374" s="3">
        <v>34.393422377707623</v>
      </c>
      <c r="X374" s="3">
        <v>28.10666698322061</v>
      </c>
      <c r="Y374" s="3">
        <v>36.570137187091518</v>
      </c>
      <c r="Z374" s="3">
        <v>0</v>
      </c>
      <c r="AA374" s="5">
        <v>0</v>
      </c>
      <c r="AB374" s="3">
        <v>0</v>
      </c>
      <c r="AC374" s="3">
        <v>0</v>
      </c>
      <c r="AD374" s="5">
        <v>0</v>
      </c>
      <c r="AE374" s="6">
        <f t="shared" si="75"/>
        <v>0.17690369343003881</v>
      </c>
      <c r="AF374" s="6">
        <f t="shared" si="76"/>
        <v>0.1125337559387892</v>
      </c>
      <c r="AG374" s="6">
        <f t="shared" si="77"/>
        <v>0.10644566018590176</v>
      </c>
      <c r="AH374" s="6">
        <f t="shared" si="78"/>
        <v>0.64415073283924917</v>
      </c>
      <c r="AI374" s="4">
        <f t="shared" si="79"/>
        <v>1.2109843640890361</v>
      </c>
      <c r="AJ374" s="4">
        <f t="shared" si="80"/>
        <v>10.161277904156844</v>
      </c>
      <c r="AK374" s="4">
        <f t="shared" si="81"/>
        <v>8.9502935400678076</v>
      </c>
      <c r="AL374" s="7">
        <f t="shared" si="82"/>
        <v>1.6105919061326708</v>
      </c>
      <c r="AM374" s="7">
        <f t="shared" si="83"/>
        <v>0.19194452052700356</v>
      </c>
      <c r="AN374" s="7">
        <f t="shared" si="84"/>
        <v>0.94640560572948595</v>
      </c>
      <c r="AO374" s="7">
        <f t="shared" si="85"/>
        <v>3.4109742891457682</v>
      </c>
      <c r="AP374" s="7">
        <f t="shared" si="86"/>
        <v>3.2281651882467033</v>
      </c>
      <c r="AQ374" s="7" t="str">
        <f t="shared" si="87"/>
        <v/>
      </c>
      <c r="AR374" s="7">
        <f t="shared" si="88"/>
        <v>0.63613005334619321</v>
      </c>
      <c r="AS374" s="7">
        <f t="shared" si="89"/>
        <v>2.0469127610145077</v>
      </c>
    </row>
    <row r="375" spans="1:45" ht="14.4" customHeight="1">
      <c r="A375" s="2" t="s">
        <v>797</v>
      </c>
      <c r="B375" s="2" t="s">
        <v>798</v>
      </c>
      <c r="C375" s="2" t="s">
        <v>51</v>
      </c>
      <c r="D375" s="2" t="s">
        <v>48</v>
      </c>
      <c r="E375" s="3">
        <v>192.82420404305952</v>
      </c>
      <c r="F375" s="5">
        <v>6.4815205055107294E-2</v>
      </c>
      <c r="G375" s="3">
        <v>134.33274078966713</v>
      </c>
      <c r="H375" s="3">
        <v>58.491463253392382</v>
      </c>
      <c r="I375" s="5">
        <v>-1.3296239000942234E-2</v>
      </c>
      <c r="J375" s="3">
        <v>51.256936141129721</v>
      </c>
      <c r="K375" s="3">
        <v>7.8406555959659343</v>
      </c>
      <c r="L375" s="5">
        <v>-5.9119338956234758E-2</v>
      </c>
      <c r="M375" s="3">
        <v>3.8207885636719454</v>
      </c>
      <c r="N375" s="3">
        <v>4.0198670322939893</v>
      </c>
      <c r="O375" s="3">
        <v>61.905608781708047</v>
      </c>
      <c r="P375" s="3">
        <v>15.90322879453047</v>
      </c>
      <c r="Q375" s="3">
        <v>7.7189201647723493</v>
      </c>
      <c r="R375" s="3">
        <v>33.272504262602837</v>
      </c>
      <c r="S375" s="3">
        <v>2.3955879794719266</v>
      </c>
      <c r="T375" s="3">
        <v>244.19521475656521</v>
      </c>
      <c r="U375" s="3">
        <v>260.09128053247969</v>
      </c>
      <c r="V375" s="3">
        <v>299.10497261235162</v>
      </c>
      <c r="W375" s="3">
        <v>9.0296074475972894</v>
      </c>
      <c r="X375" s="3">
        <v>33.064678301935267</v>
      </c>
      <c r="Y375" s="3">
        <v>2.0260598448922882</v>
      </c>
      <c r="Z375" s="3">
        <v>0</v>
      </c>
      <c r="AA375" s="5">
        <v>0</v>
      </c>
      <c r="AB375" s="3">
        <v>0</v>
      </c>
      <c r="AC375" s="3">
        <v>0</v>
      </c>
      <c r="AD375" s="5">
        <v>0</v>
      </c>
      <c r="AE375" s="6">
        <f t="shared" si="75"/>
        <v>0.30334087747786409</v>
      </c>
      <c r="AF375" s="6">
        <f t="shared" si="76"/>
        <v>0.26582210669820033</v>
      </c>
      <c r="AG375" s="6">
        <f t="shared" si="77"/>
        <v>4.0662196091394417E-2</v>
      </c>
      <c r="AH375" s="6">
        <f t="shared" si="78"/>
        <v>0.48730473069595925</v>
      </c>
      <c r="AI375" s="4">
        <f t="shared" si="79"/>
        <v>43.416280545163787</v>
      </c>
      <c r="AJ375" s="4">
        <f t="shared" si="80"/>
        <v>34.46267125873328</v>
      </c>
      <c r="AK375" s="4">
        <f t="shared" si="81"/>
        <v>-8.9536092864305061</v>
      </c>
      <c r="AL375" s="7">
        <f t="shared" si="82"/>
        <v>14.385892546651569</v>
      </c>
      <c r="AM375" s="7">
        <f t="shared" si="83"/>
        <v>18.123433961600647</v>
      </c>
      <c r="AN375" s="7">
        <f t="shared" si="84"/>
        <v>1.0650957300361559</v>
      </c>
      <c r="AO375" s="7">
        <f t="shared" si="85"/>
        <v>4.174886405195247</v>
      </c>
      <c r="AP375" s="7">
        <f t="shared" si="86"/>
        <v>4.4466536835594539</v>
      </c>
      <c r="AQ375" s="7" t="str">
        <f t="shared" si="87"/>
        <v/>
      </c>
      <c r="AR375" s="7">
        <f t="shared" si="88"/>
        <v>0.87631482083254131</v>
      </c>
      <c r="AS375" s="7">
        <f t="shared" si="89"/>
        <v>1.5511796047427664</v>
      </c>
    </row>
    <row r="376" spans="1:45" ht="14.4" customHeight="1">
      <c r="A376" s="2" t="s">
        <v>799</v>
      </c>
      <c r="B376" s="2" t="s">
        <v>800</v>
      </c>
      <c r="C376" s="2" t="s">
        <v>62</v>
      </c>
      <c r="D376" s="2" t="s">
        <v>48</v>
      </c>
      <c r="E376" s="3">
        <v>291.17457256901582</v>
      </c>
      <c r="F376" s="5">
        <v>-7.0118106436763833E-4</v>
      </c>
      <c r="G376" s="3">
        <v>244.1917820959082</v>
      </c>
      <c r="H376" s="3">
        <v>46.982790473107642</v>
      </c>
      <c r="I376" s="5">
        <v>-7.1721793024108471E-3</v>
      </c>
      <c r="J376" s="3">
        <v>31.697000716628985</v>
      </c>
      <c r="K376" s="3">
        <v>37.183725003031817</v>
      </c>
      <c r="L376" s="5">
        <v>8.2414697577809004E-2</v>
      </c>
      <c r="M376" s="3">
        <v>22.228261453904523</v>
      </c>
      <c r="N376" s="3">
        <v>14.955463549127295</v>
      </c>
      <c r="O376" s="3">
        <v>48.671968829347421</v>
      </c>
      <c r="P376" s="3">
        <v>10.455166585088024</v>
      </c>
      <c r="Q376" s="3">
        <v>7.2621499951819066</v>
      </c>
      <c r="R376" s="3">
        <v>21.494264222948104</v>
      </c>
      <c r="S376" s="3">
        <v>2.8881266618426404</v>
      </c>
      <c r="T376" s="3">
        <v>103.87683346607942</v>
      </c>
      <c r="U376" s="3">
        <v>99.137860281779027</v>
      </c>
      <c r="V376" s="3">
        <v>589.98900311591501</v>
      </c>
      <c r="W376" s="3">
        <v>45.181292228786049</v>
      </c>
      <c r="X376" s="3">
        <v>58.511573097479562</v>
      </c>
      <c r="Y376" s="3">
        <v>43.029872410586599</v>
      </c>
      <c r="Z376" s="3">
        <v>0</v>
      </c>
      <c r="AA376" s="5">
        <v>0</v>
      </c>
      <c r="AB376" s="3">
        <v>0</v>
      </c>
      <c r="AC376" s="3">
        <v>0</v>
      </c>
      <c r="AD376" s="5">
        <v>0</v>
      </c>
      <c r="AE376" s="6">
        <f t="shared" si="75"/>
        <v>0.16135608978002886</v>
      </c>
      <c r="AF376" s="6">
        <f t="shared" si="76"/>
        <v>0.1088590958920906</v>
      </c>
      <c r="AG376" s="6">
        <f t="shared" si="77"/>
        <v>0.1277025142510283</v>
      </c>
      <c r="AH376" s="6">
        <f t="shared" si="78"/>
        <v>0.59779544550988684</v>
      </c>
      <c r="AI376" s="4">
        <f t="shared" si="79"/>
        <v>-5.4867242864028327</v>
      </c>
      <c r="AJ376" s="4">
        <f t="shared" si="80"/>
        <v>8.7263907951729678</v>
      </c>
      <c r="AK376" s="4">
        <f t="shared" si="81"/>
        <v>14.213115081575801</v>
      </c>
      <c r="AL376" s="7">
        <f t="shared" si="82"/>
        <v>3.0214709453239434</v>
      </c>
      <c r="AM376" s="7">
        <f t="shared" si="83"/>
        <v>-1.8997519599442612</v>
      </c>
      <c r="AN376" s="7">
        <f t="shared" si="84"/>
        <v>0.95437892139975666</v>
      </c>
      <c r="AO376" s="7">
        <f t="shared" si="85"/>
        <v>2.2109549564864013</v>
      </c>
      <c r="AP376" s="7">
        <f t="shared" si="86"/>
        <v>2.1100888066349377</v>
      </c>
      <c r="AQ376" s="7" t="str">
        <f t="shared" si="87"/>
        <v/>
      </c>
      <c r="AR376" s="7">
        <f t="shared" si="88"/>
        <v>0.674651300985878</v>
      </c>
      <c r="AS376" s="7">
        <f t="shared" si="89"/>
        <v>2.0262380671171845</v>
      </c>
    </row>
    <row r="377" spans="1:45" ht="14.4" customHeight="1">
      <c r="A377" s="2" t="s">
        <v>801</v>
      </c>
      <c r="B377" s="2" t="s">
        <v>802</v>
      </c>
      <c r="C377" s="2" t="s">
        <v>57</v>
      </c>
      <c r="D377" s="2" t="s">
        <v>48</v>
      </c>
      <c r="E377" s="3">
        <v>76.942730804177913</v>
      </c>
      <c r="F377" s="5">
        <v>-7.2910971547102028E-3</v>
      </c>
      <c r="G377" s="3">
        <v>58.804584141403893</v>
      </c>
      <c r="H377" s="3">
        <v>18.138146662774016</v>
      </c>
      <c r="I377" s="5">
        <v>-2.4068431456853556E-2</v>
      </c>
      <c r="J377" s="3">
        <v>14.181059437065647</v>
      </c>
      <c r="K377" s="3">
        <v>1.2639601889152798</v>
      </c>
      <c r="L377" s="5">
        <v>4.6170931083570239E-2</v>
      </c>
      <c r="M377" s="3">
        <v>0.79165338710567568</v>
      </c>
      <c r="N377" s="3">
        <v>0.47230680180960416</v>
      </c>
      <c r="O377" s="3">
        <v>18.167749680418851</v>
      </c>
      <c r="P377" s="3">
        <v>3.3077689840191229</v>
      </c>
      <c r="Q377" s="3">
        <v>2.7834421232515827</v>
      </c>
      <c r="R377" s="3">
        <v>10.778934875162117</v>
      </c>
      <c r="S377" s="3">
        <v>2.107211465561976</v>
      </c>
      <c r="T377" s="3">
        <v>33.250184857782486</v>
      </c>
      <c r="U377" s="3">
        <v>29.210844492742609</v>
      </c>
      <c r="V377" s="3">
        <v>274.62881215149139</v>
      </c>
      <c r="W377" s="3">
        <v>16.416895865486403</v>
      </c>
      <c r="X377" s="3">
        <v>5.3331884862374261</v>
      </c>
      <c r="Y377" s="3">
        <v>0.69258293306399776</v>
      </c>
      <c r="Z377" s="3">
        <v>10.038587277690056</v>
      </c>
      <c r="AA377" s="5">
        <v>0.21669839910975477</v>
      </c>
      <c r="AB377" s="3">
        <v>0.91184979669030697</v>
      </c>
      <c r="AC377" s="3">
        <v>3.9547141514543416</v>
      </c>
      <c r="AD377" s="5">
        <v>2.0545843769896155E-2</v>
      </c>
      <c r="AE377" s="6">
        <f t="shared" si="75"/>
        <v>0.23573567604373527</v>
      </c>
      <c r="AF377" s="6">
        <f t="shared" si="76"/>
        <v>0.18430668224080798</v>
      </c>
      <c r="AG377" s="6">
        <f t="shared" si="77"/>
        <v>1.6427285277047225E-2</v>
      </c>
      <c r="AH377" s="6">
        <f t="shared" si="78"/>
        <v>0.62632778630873343</v>
      </c>
      <c r="AI377" s="4">
        <f t="shared" si="79"/>
        <v>12.917099248150368</v>
      </c>
      <c r="AJ377" s="4">
        <f t="shared" si="80"/>
        <v>11.284885186042469</v>
      </c>
      <c r="AK377" s="4">
        <f t="shared" si="81"/>
        <v>-1.6322140621078987</v>
      </c>
      <c r="AL377" s="7">
        <f t="shared" si="82"/>
        <v>5.3553643620826081</v>
      </c>
      <c r="AM377" s="7">
        <f t="shared" si="83"/>
        <v>6.1299492050293507</v>
      </c>
      <c r="AN377" s="7">
        <f t="shared" si="84"/>
        <v>0.87851675464912682</v>
      </c>
      <c r="AO377" s="7">
        <f t="shared" si="85"/>
        <v>1.8331633036149053</v>
      </c>
      <c r="AP377" s="7">
        <f t="shared" si="86"/>
        <v>1.6104646762336388</v>
      </c>
      <c r="AQ377" s="7">
        <f t="shared" si="87"/>
        <v>0.39395126446162126</v>
      </c>
      <c r="AR377" s="7">
        <f t="shared" si="88"/>
        <v>0.78183618760621609</v>
      </c>
      <c r="AS377" s="7">
        <f t="shared" si="89"/>
        <v>3.5692626097510347</v>
      </c>
    </row>
    <row r="378" spans="1:45" ht="14.4" customHeight="1">
      <c r="A378" s="2" t="s">
        <v>803</v>
      </c>
      <c r="B378" s="2" t="s">
        <v>804</v>
      </c>
      <c r="C378" s="2" t="s">
        <v>62</v>
      </c>
      <c r="D378" s="2" t="s">
        <v>48</v>
      </c>
      <c r="E378" s="3">
        <v>578.13944789003358</v>
      </c>
      <c r="F378" s="5">
        <v>0.10670914811508411</v>
      </c>
      <c r="G378" s="3">
        <v>454.54358871905572</v>
      </c>
      <c r="H378" s="3">
        <v>123.59585917097786</v>
      </c>
      <c r="I378" s="5">
        <v>5.6884079552659561E-3</v>
      </c>
      <c r="J378" s="3">
        <v>103.36867024114139</v>
      </c>
      <c r="K378" s="3">
        <v>48.4607775451991</v>
      </c>
      <c r="L378" s="5">
        <v>0.11459926803537482</v>
      </c>
      <c r="M378" s="3">
        <v>34.472282716267699</v>
      </c>
      <c r="N378" s="3">
        <v>13.988494828931401</v>
      </c>
      <c r="O378" s="3">
        <v>132.21632072496195</v>
      </c>
      <c r="P378" s="3">
        <v>19.208503183942067</v>
      </c>
      <c r="Q378" s="3">
        <v>16.936305969854072</v>
      </c>
      <c r="R378" s="3">
        <v>76.62058953597527</v>
      </c>
      <c r="S378" s="3">
        <v>12.399672455351658</v>
      </c>
      <c r="T378" s="3">
        <v>285.77374943537393</v>
      </c>
      <c r="U378" s="3">
        <v>281.98308502522934</v>
      </c>
      <c r="V378" s="3">
        <v>1113.8733142090332</v>
      </c>
      <c r="W378" s="3">
        <v>32.91653550777005</v>
      </c>
      <c r="X378" s="3">
        <v>122.1590885036168</v>
      </c>
      <c r="Y378" s="3">
        <v>93.45624204056233</v>
      </c>
      <c r="Z378" s="3">
        <v>0</v>
      </c>
      <c r="AA378" s="5">
        <v>0</v>
      </c>
      <c r="AB378" s="3">
        <v>0</v>
      </c>
      <c r="AC378" s="3">
        <v>0</v>
      </c>
      <c r="AD378" s="5">
        <v>0</v>
      </c>
      <c r="AE378" s="6">
        <f t="shared" si="75"/>
        <v>0.21378208946310598</v>
      </c>
      <c r="AF378" s="6">
        <f t="shared" si="76"/>
        <v>0.1787953937728928</v>
      </c>
      <c r="AG378" s="6">
        <f t="shared" si="77"/>
        <v>8.3821952855942641E-2</v>
      </c>
      <c r="AH378" s="6">
        <f t="shared" si="78"/>
        <v>0.71134398708554747</v>
      </c>
      <c r="AI378" s="4">
        <f t="shared" si="79"/>
        <v>54.907892695942287</v>
      </c>
      <c r="AJ378" s="4">
        <f t="shared" si="80"/>
        <v>61.599228854898101</v>
      </c>
      <c r="AK378" s="4">
        <f t="shared" si="81"/>
        <v>6.6913361589558136</v>
      </c>
      <c r="AL378" s="7">
        <f t="shared" si="82"/>
        <v>4.9678109705480225</v>
      </c>
      <c r="AM378" s="7">
        <f t="shared" si="83"/>
        <v>4.4281728322786638</v>
      </c>
      <c r="AN378" s="7">
        <f t="shared" si="84"/>
        <v>0.9867354352258243</v>
      </c>
      <c r="AO378" s="7">
        <f t="shared" si="85"/>
        <v>2.3121628131573995</v>
      </c>
      <c r="AP378" s="7">
        <f t="shared" si="86"/>
        <v>2.2814929797538328</v>
      </c>
      <c r="AQ378" s="7" t="str">
        <f t="shared" si="87"/>
        <v/>
      </c>
      <c r="AR378" s="7">
        <f t="shared" si="88"/>
        <v>0.83634412135235903</v>
      </c>
      <c r="AS378" s="7">
        <f t="shared" si="89"/>
        <v>1.926651637894981</v>
      </c>
    </row>
    <row r="379" spans="1:45" ht="14.4" customHeight="1">
      <c r="A379" s="2" t="s">
        <v>805</v>
      </c>
      <c r="B379" s="2" t="s">
        <v>806</v>
      </c>
      <c r="C379" s="2" t="s">
        <v>51</v>
      </c>
      <c r="D379" s="2" t="s">
        <v>48</v>
      </c>
      <c r="E379" s="3">
        <v>215.28823745547078</v>
      </c>
      <c r="F379" s="5">
        <v>0.10369601198727252</v>
      </c>
      <c r="G379" s="3">
        <v>182.58940718198681</v>
      </c>
      <c r="H379" s="3">
        <v>32.698830273483956</v>
      </c>
      <c r="I379" s="5">
        <v>-1.8679454503852805E-2</v>
      </c>
      <c r="J379" s="3">
        <v>20.948457416729752</v>
      </c>
      <c r="K379" s="3">
        <v>7.6639798693955941</v>
      </c>
      <c r="L379" s="5">
        <v>-2.3781377677518332E-2</v>
      </c>
      <c r="M379" s="3">
        <v>4.4837603617555697</v>
      </c>
      <c r="N379" s="3">
        <v>3.1802195076400244</v>
      </c>
      <c r="O379" s="3">
        <v>33.604245620612048</v>
      </c>
      <c r="P379" s="3">
        <v>9.6343649150659214</v>
      </c>
      <c r="Q379" s="3">
        <v>2.8026987519432267</v>
      </c>
      <c r="R379" s="3">
        <v>18.741767366003877</v>
      </c>
      <c r="S379" s="3">
        <v>4.2980869652872533</v>
      </c>
      <c r="T379" s="3">
        <v>96.17867810691618</v>
      </c>
      <c r="U379" s="3">
        <v>99.583512416658962</v>
      </c>
      <c r="V379" s="3">
        <v>318.59759465019482</v>
      </c>
      <c r="W379" s="3">
        <v>25.283008260499045</v>
      </c>
      <c r="X379" s="3">
        <v>45.58914064848824</v>
      </c>
      <c r="Y379" s="3">
        <v>5.7364269533605379</v>
      </c>
      <c r="Z379" s="3">
        <v>0</v>
      </c>
      <c r="AA379" s="5">
        <v>0</v>
      </c>
      <c r="AB379" s="3">
        <v>0</v>
      </c>
      <c r="AC379" s="3">
        <v>0</v>
      </c>
      <c r="AD379" s="5">
        <v>0</v>
      </c>
      <c r="AE379" s="6">
        <f t="shared" si="75"/>
        <v>0.15188396105591803</v>
      </c>
      <c r="AF379" s="6">
        <f t="shared" si="76"/>
        <v>9.7304235773970862E-2</v>
      </c>
      <c r="AG379" s="6">
        <f t="shared" si="77"/>
        <v>3.5598692989350041E-2</v>
      </c>
      <c r="AH379" s="6">
        <f t="shared" si="78"/>
        <v>0.58504333755630977</v>
      </c>
      <c r="AI379" s="4">
        <f t="shared" si="79"/>
        <v>13.284477547334159</v>
      </c>
      <c r="AJ379" s="4">
        <f t="shared" si="80"/>
        <v>16.683421591847328</v>
      </c>
      <c r="AK379" s="4">
        <f t="shared" si="81"/>
        <v>3.3989440445131684</v>
      </c>
      <c r="AL379" s="7">
        <f t="shared" si="82"/>
        <v>3.8815923750701327</v>
      </c>
      <c r="AM379" s="7">
        <f t="shared" si="83"/>
        <v>3.0907884495181031</v>
      </c>
      <c r="AN379" s="7">
        <f t="shared" si="84"/>
        <v>1.0354011343965221</v>
      </c>
      <c r="AO379" s="7">
        <f t="shared" si="85"/>
        <v>2.9413491951395314</v>
      </c>
      <c r="AP379" s="7">
        <f t="shared" si="86"/>
        <v>3.0454762933037682</v>
      </c>
      <c r="AQ379" s="7" t="str">
        <f t="shared" si="87"/>
        <v/>
      </c>
      <c r="AR379" s="7">
        <f t="shared" si="88"/>
        <v>0.64064852600299949</v>
      </c>
      <c r="AS379" s="7">
        <f t="shared" si="89"/>
        <v>1.4798653118059553</v>
      </c>
    </row>
    <row r="380" spans="1:45" ht="14.4" customHeight="1">
      <c r="A380" s="2" t="s">
        <v>807</v>
      </c>
      <c r="B380" s="2" t="s">
        <v>808</v>
      </c>
      <c r="C380" s="2" t="s">
        <v>51</v>
      </c>
      <c r="D380" s="2" t="s">
        <v>48</v>
      </c>
      <c r="E380" s="3">
        <v>235.4124568612884</v>
      </c>
      <c r="F380" s="5">
        <v>9.9797004161994357E-2</v>
      </c>
      <c r="G380" s="3">
        <v>189.9965145535989</v>
      </c>
      <c r="H380" s="3">
        <v>45.415942307689512</v>
      </c>
      <c r="I380" s="5">
        <v>6.6323666254558544E-4</v>
      </c>
      <c r="J380" s="3">
        <v>28.989688467903271</v>
      </c>
      <c r="K380" s="3">
        <v>12.087794775687422</v>
      </c>
      <c r="L380" s="5">
        <v>4.0832600686877302E-2</v>
      </c>
      <c r="M380" s="3">
        <v>6.8490659233279727</v>
      </c>
      <c r="N380" s="3">
        <v>5.2387288523594497</v>
      </c>
      <c r="O380" s="3">
        <v>48.703184655867126</v>
      </c>
      <c r="P380" s="3">
        <v>3.6126584777515105</v>
      </c>
      <c r="Q380" s="3">
        <v>9.8395556888774625</v>
      </c>
      <c r="R380" s="3">
        <v>29.472089126091362</v>
      </c>
      <c r="S380" s="3">
        <v>3.317104401185174</v>
      </c>
      <c r="T380" s="3">
        <v>69.799108593242877</v>
      </c>
      <c r="U380" s="3">
        <v>66.119714933635237</v>
      </c>
      <c r="V380" s="3">
        <v>345.53770058421316</v>
      </c>
      <c r="W380" s="3">
        <v>32.667067953624127</v>
      </c>
      <c r="X380" s="3">
        <v>34.732169007590528</v>
      </c>
      <c r="Y380" s="3">
        <v>4.768829214610582</v>
      </c>
      <c r="Z380" s="3">
        <v>0</v>
      </c>
      <c r="AA380" s="5">
        <v>0</v>
      </c>
      <c r="AB380" s="3">
        <v>0</v>
      </c>
      <c r="AC380" s="3">
        <v>0</v>
      </c>
      <c r="AD380" s="5">
        <v>0</v>
      </c>
      <c r="AE380" s="6">
        <f t="shared" si="75"/>
        <v>0.19292072693693457</v>
      </c>
      <c r="AF380" s="6">
        <f t="shared" si="76"/>
        <v>0.1231442416192309</v>
      </c>
      <c r="AG380" s="6">
        <f t="shared" si="77"/>
        <v>5.1347303098790091E-2</v>
      </c>
      <c r="AH380" s="6">
        <f t="shared" si="78"/>
        <v>0.56661004347159527</v>
      </c>
      <c r="AI380" s="4">
        <f t="shared" si="79"/>
        <v>16.90189369221585</v>
      </c>
      <c r="AJ380" s="4">
        <f t="shared" si="80"/>
        <v>28.401904565910186</v>
      </c>
      <c r="AK380" s="4">
        <f t="shared" si="81"/>
        <v>11.500010873694336</v>
      </c>
      <c r="AL380" s="7">
        <f t="shared" si="82"/>
        <v>8.5622582622851482</v>
      </c>
      <c r="AM380" s="7">
        <f t="shared" si="83"/>
        <v>5.0953758603970813</v>
      </c>
      <c r="AN380" s="7">
        <f t="shared" si="84"/>
        <v>0.94728595058356035</v>
      </c>
      <c r="AO380" s="7">
        <f t="shared" si="85"/>
        <v>1.5368856187186273</v>
      </c>
      <c r="AP380" s="7">
        <f t="shared" si="86"/>
        <v>1.4558701542660781</v>
      </c>
      <c r="AQ380" s="7" t="str">
        <f t="shared" si="87"/>
        <v/>
      </c>
      <c r="AR380" s="7">
        <f t="shared" si="88"/>
        <v>0.63831524779339299</v>
      </c>
      <c r="AS380" s="7">
        <f t="shared" si="89"/>
        <v>1.4677970112168433</v>
      </c>
    </row>
    <row r="381" spans="1:45" ht="14.4" customHeight="1">
      <c r="A381" s="2" t="s">
        <v>809</v>
      </c>
      <c r="B381" s="2" t="s">
        <v>810</v>
      </c>
      <c r="C381" s="2" t="s">
        <v>62</v>
      </c>
      <c r="D381" s="2" t="s">
        <v>48</v>
      </c>
      <c r="E381" s="3">
        <v>353.32797493446174</v>
      </c>
      <c r="F381" s="5">
        <v>1.3875621196532892E-2</v>
      </c>
      <c r="G381" s="3">
        <v>283.36683025000002</v>
      </c>
      <c r="H381" s="3">
        <v>69.961144684461701</v>
      </c>
      <c r="I381" s="5">
        <v>-5.4984606373599532E-3</v>
      </c>
      <c r="J381" s="3">
        <v>46.05893039419599</v>
      </c>
      <c r="K381" s="3">
        <v>36.179546105338574</v>
      </c>
      <c r="L381" s="5">
        <v>0.15090064386674507</v>
      </c>
      <c r="M381" s="3">
        <v>19.442318965755163</v>
      </c>
      <c r="N381" s="3">
        <v>16.73722713958341</v>
      </c>
      <c r="O381" s="3">
        <v>72.963900059917179</v>
      </c>
      <c r="P381" s="3">
        <v>15.294949295338888</v>
      </c>
      <c r="Q381" s="3">
        <v>7.0199930717757066</v>
      </c>
      <c r="R381" s="3">
        <v>38.010375040006409</v>
      </c>
      <c r="S381" s="3">
        <v>9.5787293022808928</v>
      </c>
      <c r="T381" s="3">
        <v>160.56655674927063</v>
      </c>
      <c r="U381" s="3">
        <v>167.01026095109029</v>
      </c>
      <c r="V381" s="3">
        <v>814.19374341850073</v>
      </c>
      <c r="W381" s="3">
        <v>26.307332858381841</v>
      </c>
      <c r="X381" s="3">
        <v>67.819386499005191</v>
      </c>
      <c r="Y381" s="3">
        <v>54.500742377894852</v>
      </c>
      <c r="Z381" s="3">
        <v>0</v>
      </c>
      <c r="AA381" s="5">
        <v>0</v>
      </c>
      <c r="AB381" s="3">
        <v>0</v>
      </c>
      <c r="AC381" s="3">
        <v>0</v>
      </c>
      <c r="AD381" s="5">
        <v>0</v>
      </c>
      <c r="AE381" s="6">
        <f t="shared" si="75"/>
        <v>0.19800624249307938</v>
      </c>
      <c r="AF381" s="6">
        <f t="shared" si="76"/>
        <v>0.13035744028685922</v>
      </c>
      <c r="AG381" s="6">
        <f t="shared" si="77"/>
        <v>0.10239649467905694</v>
      </c>
      <c r="AH381" s="6">
        <f t="shared" si="78"/>
        <v>0.53738426980669884</v>
      </c>
      <c r="AI381" s="4">
        <f t="shared" si="79"/>
        <v>9.8793842888574162</v>
      </c>
      <c r="AJ381" s="4">
        <f t="shared" si="80"/>
        <v>31.206638727047419</v>
      </c>
      <c r="AK381" s="4">
        <f t="shared" si="81"/>
        <v>21.327254438190003</v>
      </c>
      <c r="AL381" s="7">
        <f t="shared" si="82"/>
        <v>3.2579100778655969</v>
      </c>
      <c r="AM381" s="7">
        <f t="shared" si="83"/>
        <v>1.0313877735854724</v>
      </c>
      <c r="AN381" s="7">
        <f t="shared" si="84"/>
        <v>1.0401310480356236</v>
      </c>
      <c r="AO381" s="7">
        <f t="shared" si="85"/>
        <v>2.2950818982945016</v>
      </c>
      <c r="AP381" s="7">
        <f t="shared" si="86"/>
        <v>2.3871859402006481</v>
      </c>
      <c r="AQ381" s="7" t="str">
        <f t="shared" si="87"/>
        <v/>
      </c>
      <c r="AR381" s="7">
        <f t="shared" si="88"/>
        <v>0.65835015424534116</v>
      </c>
      <c r="AS381" s="7">
        <f t="shared" si="89"/>
        <v>2.304356861552002</v>
      </c>
    </row>
    <row r="382" spans="1:45" ht="14.4" customHeight="1">
      <c r="A382" s="2" t="s">
        <v>811</v>
      </c>
      <c r="B382" s="2" t="s">
        <v>812</v>
      </c>
      <c r="C382" s="2" t="s">
        <v>51</v>
      </c>
      <c r="D382" s="2" t="s">
        <v>48</v>
      </c>
      <c r="E382" s="3">
        <v>131.85861769474911</v>
      </c>
      <c r="F382" s="5">
        <v>0.13307221443596973</v>
      </c>
      <c r="G382" s="3">
        <v>99.309534474004522</v>
      </c>
      <c r="H382" s="3">
        <v>32.549083220744592</v>
      </c>
      <c r="I382" s="5">
        <v>9.0259276232514118E-3</v>
      </c>
      <c r="J382" s="3">
        <v>21.661865412483376</v>
      </c>
      <c r="K382" s="3">
        <v>5.1778975501762634</v>
      </c>
      <c r="L382" s="5">
        <v>-0.10735583417627628</v>
      </c>
      <c r="M382" s="3">
        <v>2.2666751065015385</v>
      </c>
      <c r="N382" s="3">
        <v>2.9112224436747249</v>
      </c>
      <c r="O382" s="3">
        <v>34.634577671750392</v>
      </c>
      <c r="P382" s="3">
        <v>5.5698429725276011</v>
      </c>
      <c r="Q382" s="3">
        <v>5.8075362450107901</v>
      </c>
      <c r="R382" s="3">
        <v>20.208823210691573</v>
      </c>
      <c r="S382" s="3">
        <v>1.5561438968064194</v>
      </c>
      <c r="T382" s="3">
        <v>111.09481693212669</v>
      </c>
      <c r="U382" s="3">
        <v>113.54844529079543</v>
      </c>
      <c r="V382" s="3">
        <v>146.57766370445961</v>
      </c>
      <c r="W382" s="3">
        <v>14.950311995003842</v>
      </c>
      <c r="X382" s="3">
        <v>29.714413489081576</v>
      </c>
      <c r="Y382" s="3">
        <v>4.8377874037527162</v>
      </c>
      <c r="Z382" s="3">
        <v>0</v>
      </c>
      <c r="AA382" s="5">
        <v>0</v>
      </c>
      <c r="AB382" s="3">
        <v>0</v>
      </c>
      <c r="AC382" s="3">
        <v>0</v>
      </c>
      <c r="AD382" s="5">
        <v>0</v>
      </c>
      <c r="AE382" s="6">
        <f t="shared" si="75"/>
        <v>0.24684835765604091</v>
      </c>
      <c r="AF382" s="6">
        <f t="shared" si="76"/>
        <v>0.16428099877878513</v>
      </c>
      <c r="AG382" s="6">
        <f t="shared" si="77"/>
        <v>3.9268556281721573E-2</v>
      </c>
      <c r="AH382" s="6">
        <f t="shared" si="78"/>
        <v>0.43775974409234447</v>
      </c>
      <c r="AI382" s="4">
        <f t="shared" si="79"/>
        <v>16.483967862307111</v>
      </c>
      <c r="AJ382" s="4">
        <f t="shared" si="80"/>
        <v>20.990523347710461</v>
      </c>
      <c r="AK382" s="4">
        <f t="shared" si="81"/>
        <v>4.50655548540335</v>
      </c>
      <c r="AL382" s="7">
        <f t="shared" si="82"/>
        <v>13.488806138550586</v>
      </c>
      <c r="AM382" s="7">
        <f t="shared" si="83"/>
        <v>10.592830069337525</v>
      </c>
      <c r="AN382" s="7">
        <f t="shared" si="84"/>
        <v>1.022085894071618</v>
      </c>
      <c r="AO382" s="7">
        <f t="shared" si="85"/>
        <v>3.4131473436192619</v>
      </c>
      <c r="AP382" s="7">
        <f t="shared" si="86"/>
        <v>3.4885297543012608</v>
      </c>
      <c r="AQ382" s="7" t="str">
        <f t="shared" si="87"/>
        <v/>
      </c>
      <c r="AR382" s="7">
        <f t="shared" si="88"/>
        <v>0.66551384152895476</v>
      </c>
      <c r="AS382" s="7">
        <f t="shared" si="89"/>
        <v>1.1116274860683348</v>
      </c>
    </row>
    <row r="383" spans="1:45" ht="14.4" customHeight="1">
      <c r="A383" s="2" t="s">
        <v>813</v>
      </c>
      <c r="B383" s="2" t="s">
        <v>814</v>
      </c>
      <c r="C383" s="2" t="s">
        <v>57</v>
      </c>
      <c r="D383" s="2" t="s">
        <v>48</v>
      </c>
      <c r="E383" s="3">
        <v>136.4837383292232</v>
      </c>
      <c r="F383" s="5">
        <v>7.2607914509274438E-3</v>
      </c>
      <c r="G383" s="3">
        <v>95.749609401269311</v>
      </c>
      <c r="H383" s="3">
        <v>40.734128927953883</v>
      </c>
      <c r="I383" s="5">
        <v>-5.6314148225216631E-3</v>
      </c>
      <c r="J383" s="3">
        <v>24.91738635056306</v>
      </c>
      <c r="K383" s="3">
        <v>5.4000772298225304</v>
      </c>
      <c r="L383" s="5">
        <v>-3.8150865944311607E-2</v>
      </c>
      <c r="M383" s="3">
        <v>2.6093647687318264</v>
      </c>
      <c r="N383" s="3">
        <v>2.7907124610907039</v>
      </c>
      <c r="O383" s="3">
        <v>41.553023866791158</v>
      </c>
      <c r="P383" s="3">
        <v>16.623551854497741</v>
      </c>
      <c r="Q383" s="3">
        <v>3.3965090606407369</v>
      </c>
      <c r="R383" s="3">
        <v>17.77724456154268</v>
      </c>
      <c r="S383" s="3">
        <v>2.7785098065028668</v>
      </c>
      <c r="T383" s="3">
        <v>166.07225724828189</v>
      </c>
      <c r="U383" s="3">
        <v>167.06734903912587</v>
      </c>
      <c r="V383" s="3">
        <v>727.57117245813208</v>
      </c>
      <c r="W383" s="3">
        <v>44.541258720720712</v>
      </c>
      <c r="X383" s="3">
        <v>7.7584553110106214</v>
      </c>
      <c r="Y383" s="3">
        <v>1.2784529400257285</v>
      </c>
      <c r="Z383" s="3">
        <v>15.839935498922699</v>
      </c>
      <c r="AA383" s="5">
        <v>-7.7361682746627386E-4</v>
      </c>
      <c r="AB383" s="3">
        <v>1.7844596042211571</v>
      </c>
      <c r="AC383" s="3">
        <v>6.1405531991731364</v>
      </c>
      <c r="AD383" s="5">
        <v>-3.2097897791774077E-3</v>
      </c>
      <c r="AE383" s="6">
        <f t="shared" si="75"/>
        <v>0.29845408271054147</v>
      </c>
      <c r="AF383" s="6">
        <f t="shared" si="76"/>
        <v>0.18256670469017977</v>
      </c>
      <c r="AG383" s="6">
        <f t="shared" si="77"/>
        <v>3.9565718934196963E-2</v>
      </c>
      <c r="AH383" s="6">
        <f t="shared" si="78"/>
        <v>0.48320878714869442</v>
      </c>
      <c r="AI383" s="4">
        <f t="shared" si="79"/>
        <v>19.517309120740528</v>
      </c>
      <c r="AJ383" s="4">
        <f t="shared" si="80"/>
        <v>18.923598182920855</v>
      </c>
      <c r="AK383" s="4">
        <f t="shared" si="81"/>
        <v>-0.59371093781967232</v>
      </c>
      <c r="AL383" s="7">
        <f t="shared" si="82"/>
        <v>6.8107005196209052</v>
      </c>
      <c r="AM383" s="7">
        <f t="shared" si="83"/>
        <v>7.024380146171131</v>
      </c>
      <c r="AN383" s="7">
        <f t="shared" si="84"/>
        <v>1.0059919206695451</v>
      </c>
      <c r="AO383" s="7">
        <f t="shared" si="85"/>
        <v>4.0769806945427138</v>
      </c>
      <c r="AP383" s="7">
        <f t="shared" si="86"/>
        <v>4.1014096394356807</v>
      </c>
      <c r="AQ383" s="7">
        <f t="shared" si="87"/>
        <v>0.38766276539388472</v>
      </c>
      <c r="AR383" s="7">
        <f t="shared" si="88"/>
        <v>0.6117078480954935</v>
      </c>
      <c r="AS383" s="7">
        <f t="shared" si="89"/>
        <v>5.3308268176469511</v>
      </c>
    </row>
    <row r="384" spans="1:45" ht="14.4" customHeight="1">
      <c r="A384" s="2" t="s">
        <v>815</v>
      </c>
      <c r="B384" s="2" t="s">
        <v>816</v>
      </c>
      <c r="C384" s="2" t="s">
        <v>62</v>
      </c>
      <c r="D384" s="2" t="s">
        <v>48</v>
      </c>
      <c r="E384" s="3">
        <v>198.44036625444016</v>
      </c>
      <c r="F384" s="5">
        <v>7.0822516213693329E-2</v>
      </c>
      <c r="G384" s="3">
        <v>159.45103388886344</v>
      </c>
      <c r="H384" s="3">
        <v>38.989332365576722</v>
      </c>
      <c r="I384" s="5">
        <v>-8.6494489248825634E-3</v>
      </c>
      <c r="J384" s="3">
        <v>24.140116947957111</v>
      </c>
      <c r="K384" s="3">
        <v>18.878537905984164</v>
      </c>
      <c r="L384" s="5">
        <v>7.7154404487631861E-2</v>
      </c>
      <c r="M384" s="3">
        <v>9.8845396411075122</v>
      </c>
      <c r="N384" s="3">
        <v>8.9939982648766517</v>
      </c>
      <c r="O384" s="3">
        <v>41.209468484486877</v>
      </c>
      <c r="P384" s="3">
        <v>10.1932152777637</v>
      </c>
      <c r="Q384" s="3">
        <v>5.134193159279711</v>
      </c>
      <c r="R384" s="3">
        <v>17.717017652327399</v>
      </c>
      <c r="S384" s="3">
        <v>2.3082086332776797</v>
      </c>
      <c r="T384" s="3">
        <v>163.66790342523248</v>
      </c>
      <c r="U384" s="3">
        <v>167.57104058609085</v>
      </c>
      <c r="V384" s="3">
        <v>465.54507617518186</v>
      </c>
      <c r="W384" s="3">
        <v>52.230081588419573</v>
      </c>
      <c r="X384" s="3">
        <v>32.042371275078558</v>
      </c>
      <c r="Y384" s="3">
        <v>43.039482301626478</v>
      </c>
      <c r="Z384" s="3">
        <v>0</v>
      </c>
      <c r="AA384" s="5">
        <v>0</v>
      </c>
      <c r="AB384" s="3">
        <v>0</v>
      </c>
      <c r="AC384" s="3">
        <v>0</v>
      </c>
      <c r="AD384" s="5">
        <v>0</v>
      </c>
      <c r="AE384" s="6">
        <f t="shared" si="75"/>
        <v>0.19647883694986037</v>
      </c>
      <c r="AF384" s="6">
        <f t="shared" si="76"/>
        <v>0.12164922592918752</v>
      </c>
      <c r="AG384" s="6">
        <f t="shared" si="77"/>
        <v>9.5134564919004988E-2</v>
      </c>
      <c r="AH384" s="6">
        <f t="shared" si="78"/>
        <v>0.52358607908795141</v>
      </c>
      <c r="AI384" s="4">
        <f t="shared" si="79"/>
        <v>5.2615790419729471</v>
      </c>
      <c r="AJ384" s="4">
        <f t="shared" si="80"/>
        <v>15.997520406335955</v>
      </c>
      <c r="AK384" s="4">
        <f t="shared" si="81"/>
        <v>10.735941364363008</v>
      </c>
      <c r="AL384" s="7">
        <f t="shared" si="82"/>
        <v>6.9307081585685406</v>
      </c>
      <c r="AM384" s="7">
        <f t="shared" si="83"/>
        <v>2.279507565354459</v>
      </c>
      <c r="AN384" s="7">
        <f t="shared" si="84"/>
        <v>1.0238479083508356</v>
      </c>
      <c r="AO384" s="7">
        <f t="shared" si="85"/>
        <v>4.1977611181086338</v>
      </c>
      <c r="AP384" s="7">
        <f t="shared" si="86"/>
        <v>4.2978689405319894</v>
      </c>
      <c r="AQ384" s="7" t="str">
        <f t="shared" si="87"/>
        <v/>
      </c>
      <c r="AR384" s="7">
        <f t="shared" si="88"/>
        <v>0.61914671227533435</v>
      </c>
      <c r="AS384" s="7">
        <f t="shared" si="89"/>
        <v>2.3460200409943819</v>
      </c>
    </row>
    <row r="385" spans="1:45" ht="14.4" customHeight="1">
      <c r="A385" s="2" t="s">
        <v>817</v>
      </c>
      <c r="B385" s="2" t="s">
        <v>818</v>
      </c>
      <c r="C385" s="2" t="s">
        <v>51</v>
      </c>
      <c r="D385" s="2" t="s">
        <v>48</v>
      </c>
      <c r="E385" s="3">
        <v>233.44340739745678</v>
      </c>
      <c r="F385" s="5">
        <v>2.751694850433057E-2</v>
      </c>
      <c r="G385" s="3">
        <v>187.98788543763737</v>
      </c>
      <c r="H385" s="3">
        <v>45.4555219598194</v>
      </c>
      <c r="I385" s="5">
        <v>1.261745105259765E-2</v>
      </c>
      <c r="J385" s="3">
        <v>23.721453340199801</v>
      </c>
      <c r="K385" s="3">
        <v>15.598066931104976</v>
      </c>
      <c r="L385" s="5">
        <v>-3.7849073699876445E-2</v>
      </c>
      <c r="M385" s="3">
        <v>6.9525467164960251</v>
      </c>
      <c r="N385" s="3">
        <v>8.6455202146089505</v>
      </c>
      <c r="O385" s="3">
        <v>48.971805257682639</v>
      </c>
      <c r="P385" s="3">
        <v>7.3171133016360264</v>
      </c>
      <c r="Q385" s="3">
        <v>5.2006588409367946</v>
      </c>
      <c r="R385" s="3">
        <v>29.458232914608047</v>
      </c>
      <c r="S385" s="3">
        <v>4.5200569526010757</v>
      </c>
      <c r="T385" s="3">
        <v>70.882110721551925</v>
      </c>
      <c r="U385" s="3">
        <v>71.025599906570449</v>
      </c>
      <c r="V385" s="3">
        <v>232.72346912057245</v>
      </c>
      <c r="W385" s="3">
        <v>8.6412678415172781</v>
      </c>
      <c r="X385" s="3">
        <v>33.896793578879013</v>
      </c>
      <c r="Y385" s="3">
        <v>2.1515874648978808</v>
      </c>
      <c r="Z385" s="3">
        <v>0</v>
      </c>
      <c r="AA385" s="5">
        <v>0</v>
      </c>
      <c r="AB385" s="3">
        <v>0</v>
      </c>
      <c r="AC385" s="3">
        <v>0</v>
      </c>
      <c r="AD385" s="5">
        <v>0</v>
      </c>
      <c r="AE385" s="6">
        <f t="shared" si="75"/>
        <v>0.19471752261749503</v>
      </c>
      <c r="AF385" s="6">
        <f t="shared" si="76"/>
        <v>0.10161543478420899</v>
      </c>
      <c r="AG385" s="6">
        <f t="shared" si="77"/>
        <v>6.6817337465212595E-2</v>
      </c>
      <c r="AH385" s="6">
        <f t="shared" si="78"/>
        <v>0.44573130421895829</v>
      </c>
      <c r="AI385" s="4">
        <f t="shared" si="79"/>
        <v>8.1233864090948256</v>
      </c>
      <c r="AJ385" s="4">
        <f t="shared" si="80"/>
        <v>29.501486398613793</v>
      </c>
      <c r="AK385" s="4">
        <f t="shared" si="81"/>
        <v>21.378099989518965</v>
      </c>
      <c r="AL385" s="7">
        <f t="shared" si="82"/>
        <v>6.5267952833286991</v>
      </c>
      <c r="AM385" s="7">
        <f t="shared" si="83"/>
        <v>1.797186737751215</v>
      </c>
      <c r="AN385" s="7">
        <f t="shared" si="84"/>
        <v>1.0020243356688714</v>
      </c>
      <c r="AO385" s="7">
        <f t="shared" si="85"/>
        <v>1.5593729356844359</v>
      </c>
      <c r="AP385" s="7">
        <f t="shared" si="86"/>
        <v>1.5625296299392146</v>
      </c>
      <c r="AQ385" s="7" t="str">
        <f t="shared" si="87"/>
        <v/>
      </c>
      <c r="AR385" s="7">
        <f t="shared" si="88"/>
        <v>0.52186076228908951</v>
      </c>
      <c r="AS385" s="7">
        <f t="shared" si="89"/>
        <v>0.9969160051041468</v>
      </c>
    </row>
    <row r="386" spans="1:45" ht="14.4" customHeight="1">
      <c r="A386" s="2" t="s">
        <v>819</v>
      </c>
      <c r="B386" s="2" t="s">
        <v>820</v>
      </c>
      <c r="C386" s="2" t="s">
        <v>51</v>
      </c>
      <c r="D386" s="2" t="s">
        <v>48</v>
      </c>
      <c r="E386" s="3">
        <v>178.50265495070192</v>
      </c>
      <c r="F386" s="5">
        <v>0.15748869040214089</v>
      </c>
      <c r="G386" s="3">
        <v>118.7632968928927</v>
      </c>
      <c r="H386" s="3">
        <v>59.73935805780922</v>
      </c>
      <c r="I386" s="5">
        <v>-2.801013247042905E-3</v>
      </c>
      <c r="J386" s="3">
        <v>51.651153159054481</v>
      </c>
      <c r="K386" s="3">
        <v>9.1014329374375862</v>
      </c>
      <c r="L386" s="5">
        <v>3.4197073553028562E-2</v>
      </c>
      <c r="M386" s="3">
        <v>5.1292154720070604</v>
      </c>
      <c r="N386" s="3">
        <v>3.9722174654305258</v>
      </c>
      <c r="O386" s="3">
        <v>60.528531173165263</v>
      </c>
      <c r="P386" s="3">
        <v>4.7809323962462731</v>
      </c>
      <c r="Q386" s="3">
        <v>10.247410736037759</v>
      </c>
      <c r="R386" s="3">
        <v>42.340529757699869</v>
      </c>
      <c r="S386" s="3">
        <v>4.2738521391426083</v>
      </c>
      <c r="T386" s="3">
        <v>78.011283647558145</v>
      </c>
      <c r="U386" s="3">
        <v>80.879384769533303</v>
      </c>
      <c r="V386" s="3">
        <v>258.24721664818162</v>
      </c>
      <c r="W386" s="3">
        <v>29.758377288069092</v>
      </c>
      <c r="X386" s="3">
        <v>24.469315344480609</v>
      </c>
      <c r="Y386" s="3">
        <v>5.1041135675930365</v>
      </c>
      <c r="Z386" s="3">
        <v>0</v>
      </c>
      <c r="AA386" s="5">
        <v>0</v>
      </c>
      <c r="AB386" s="3">
        <v>0</v>
      </c>
      <c r="AC386" s="3">
        <v>0</v>
      </c>
      <c r="AD386" s="5">
        <v>0</v>
      </c>
      <c r="AE386" s="6">
        <f t="shared" ref="AE386:AE449" si="90">IF(E386=0,"",H386/E386)</f>
        <v>0.3346692970718434</v>
      </c>
      <c r="AF386" s="6">
        <f t="shared" ref="AF386:AF449" si="91">IF(E386=0,"",J386/E386)</f>
        <v>0.28935789875685192</v>
      </c>
      <c r="AG386" s="6">
        <f t="shared" ref="AG386:AG449" si="92">IF(E386=0,"",K386/E386)</f>
        <v>5.098766144375376E-2</v>
      </c>
      <c r="AH386" s="6">
        <f t="shared" ref="AH386:AH449" si="93">IF(K386=0,"",M386/K386)</f>
        <v>0.56356131031946466</v>
      </c>
      <c r="AI386" s="4">
        <f t="shared" ref="AI386:AI449" si="94">J386-K386</f>
        <v>42.549720221616894</v>
      </c>
      <c r="AJ386" s="4">
        <f t="shared" ref="AJ386:AJ449" si="95">O386-P386-M386-Q386</f>
        <v>40.370972568874173</v>
      </c>
      <c r="AK386" s="4">
        <f t="shared" ref="AK386:AK449" si="96">AJ386-AI386</f>
        <v>-2.1787476527427216</v>
      </c>
      <c r="AL386" s="7">
        <f t="shared" ref="AL386:AL449" si="97">IF(S386=0,"",AJ386/S386)</f>
        <v>9.4460386682851247</v>
      </c>
      <c r="AM386" s="7">
        <f t="shared" ref="AM386:AM449" si="98">IF(S386=0,"",AI386/S386)</f>
        <v>9.9558241222058133</v>
      </c>
      <c r="AN386" s="7">
        <f t="shared" ref="AN386:AN449" si="99">IF(T386=0,"",U386/T386)</f>
        <v>1.0367652086707451</v>
      </c>
      <c r="AO386" s="7">
        <f t="shared" ref="AO386:AO449" si="100">IF(H386=0,"",T386/H386)</f>
        <v>1.3058607622142064</v>
      </c>
      <c r="AP386" s="7">
        <f t="shared" ref="AP386:AP449" si="101">IF(H386=0,"",U386/H386)</f>
        <v>1.3538710056319501</v>
      </c>
      <c r="AQ386" s="7" t="str">
        <f t="shared" ref="AQ386:AQ449" si="102">IF(Z386=0,"",AC386/Z386)</f>
        <v/>
      </c>
      <c r="AR386" s="7">
        <f t="shared" ref="AR386:AR449" si="103">IF(H386=0,"",J386/H386)</f>
        <v>0.86460843970020806</v>
      </c>
      <c r="AS386" s="7">
        <f t="shared" ref="AS386:AS449" si="104">IF(E386=0,"",V386/E386)</f>
        <v>1.4467416001151534</v>
      </c>
    </row>
    <row r="387" spans="1:45" ht="14.4" customHeight="1">
      <c r="A387" s="2" t="s">
        <v>821</v>
      </c>
      <c r="B387" s="2" t="s">
        <v>822</v>
      </c>
      <c r="C387" s="2" t="s">
        <v>54</v>
      </c>
      <c r="D387" s="2" t="s">
        <v>48</v>
      </c>
      <c r="E387" s="3">
        <v>335.79061186492896</v>
      </c>
      <c r="F387" s="5">
        <v>-1.5814187366718403E-2</v>
      </c>
      <c r="G387" s="3">
        <v>257.49740858225937</v>
      </c>
      <c r="H387" s="3">
        <v>78.293203282669609</v>
      </c>
      <c r="I387" s="5">
        <v>1.5609607860759545E-3</v>
      </c>
      <c r="J387" s="3">
        <v>58.373551658962555</v>
      </c>
      <c r="K387" s="3">
        <v>58.183467039059643</v>
      </c>
      <c r="L387" s="5">
        <v>3.3343483316903871E-2</v>
      </c>
      <c r="M387" s="3">
        <v>41.510812978741392</v>
      </c>
      <c r="N387" s="3">
        <v>16.672654060318251</v>
      </c>
      <c r="O387" s="3">
        <v>82.196343084091211</v>
      </c>
      <c r="P387" s="3">
        <v>10.567636090921837</v>
      </c>
      <c r="Q387" s="3">
        <v>16.046024024897378</v>
      </c>
      <c r="R387" s="3">
        <v>32.579869418533335</v>
      </c>
      <c r="S387" s="3">
        <v>8.6360645142627259</v>
      </c>
      <c r="T387" s="3">
        <v>232.6195671402217</v>
      </c>
      <c r="U387" s="3">
        <v>222.12359873830425</v>
      </c>
      <c r="V387" s="3">
        <v>729.0500609399877</v>
      </c>
      <c r="W387" s="3">
        <v>73.071145405143795</v>
      </c>
      <c r="X387" s="3">
        <v>63.04031976883519</v>
      </c>
      <c r="Y387" s="3">
        <v>31.206808945850348</v>
      </c>
      <c r="Z387" s="3">
        <v>0</v>
      </c>
      <c r="AA387" s="5">
        <v>0</v>
      </c>
      <c r="AB387" s="3">
        <v>0</v>
      </c>
      <c r="AC387" s="3">
        <v>0</v>
      </c>
      <c r="AD387" s="5">
        <v>0</v>
      </c>
      <c r="AE387" s="6">
        <f t="shared" si="90"/>
        <v>0.23316078686012484</v>
      </c>
      <c r="AF387" s="6">
        <f t="shared" si="91"/>
        <v>0.17383914140650003</v>
      </c>
      <c r="AG387" s="6">
        <f t="shared" si="92"/>
        <v>0.17327306060141973</v>
      </c>
      <c r="AH387" s="6">
        <f t="shared" si="93"/>
        <v>0.71344687917745453</v>
      </c>
      <c r="AI387" s="4">
        <f t="shared" si="94"/>
        <v>0.19008461990291181</v>
      </c>
      <c r="AJ387" s="4">
        <f t="shared" si="95"/>
        <v>14.071869989530605</v>
      </c>
      <c r="AK387" s="4">
        <f t="shared" si="96"/>
        <v>13.881785369627693</v>
      </c>
      <c r="AL387" s="7">
        <f t="shared" si="97"/>
        <v>1.6294308554886869</v>
      </c>
      <c r="AM387" s="7">
        <f t="shared" si="98"/>
        <v>2.2010560433977911E-2</v>
      </c>
      <c r="AN387" s="7">
        <f t="shared" si="99"/>
        <v>0.95487925400707785</v>
      </c>
      <c r="AO387" s="7">
        <f t="shared" si="100"/>
        <v>2.9711336027518573</v>
      </c>
      <c r="AP387" s="7">
        <f t="shared" si="101"/>
        <v>2.837073838151055</v>
      </c>
      <c r="AQ387" s="7" t="str">
        <f t="shared" si="102"/>
        <v/>
      </c>
      <c r="AR387" s="7">
        <f t="shared" si="103"/>
        <v>0.74557623409800733</v>
      </c>
      <c r="AS387" s="7">
        <f t="shared" si="104"/>
        <v>2.171144859860604</v>
      </c>
    </row>
    <row r="388" spans="1:45" ht="14.4" customHeight="1">
      <c r="A388" s="2" t="s">
        <v>823</v>
      </c>
      <c r="B388" s="2" t="s">
        <v>824</v>
      </c>
      <c r="C388" s="2" t="s">
        <v>47</v>
      </c>
      <c r="D388" s="2" t="s">
        <v>48</v>
      </c>
      <c r="E388" s="3">
        <v>193.22692712047601</v>
      </c>
      <c r="F388" s="5">
        <v>-3.1047397423928869E-2</v>
      </c>
      <c r="G388" s="3">
        <v>156.84139504109984</v>
      </c>
      <c r="H388" s="3">
        <v>36.385532079376169</v>
      </c>
      <c r="I388" s="5">
        <v>1.9794333206532566E-4</v>
      </c>
      <c r="J388" s="3">
        <v>28.501005063790615</v>
      </c>
      <c r="K388" s="3">
        <v>7.7271108979644119</v>
      </c>
      <c r="L388" s="5">
        <v>-3.8343646033344878E-2</v>
      </c>
      <c r="M388" s="3">
        <v>4.1754428409103408</v>
      </c>
      <c r="N388" s="3">
        <v>3.5516680570540711</v>
      </c>
      <c r="O388" s="3">
        <v>37.102191395177208</v>
      </c>
      <c r="P388" s="3">
        <v>5.47071877074369</v>
      </c>
      <c r="Q388" s="3">
        <v>7.4133984008235272</v>
      </c>
      <c r="R388" s="3">
        <v>21.806174527905895</v>
      </c>
      <c r="S388" s="3">
        <v>2.4919577716265811</v>
      </c>
      <c r="T388" s="3">
        <v>120.13052569028558</v>
      </c>
      <c r="U388" s="3">
        <v>123.71286335879334</v>
      </c>
      <c r="V388" s="3">
        <v>315.47880288918816</v>
      </c>
      <c r="W388" s="3">
        <v>27.840991452423008</v>
      </c>
      <c r="X388" s="3">
        <v>21.898585520916914</v>
      </c>
      <c r="Y388" s="3">
        <v>40.157465290303087</v>
      </c>
      <c r="Z388" s="3">
        <v>0</v>
      </c>
      <c r="AA388" s="5">
        <v>0</v>
      </c>
      <c r="AB388" s="3">
        <v>0</v>
      </c>
      <c r="AC388" s="3">
        <v>0</v>
      </c>
      <c r="AD388" s="5">
        <v>0</v>
      </c>
      <c r="AE388" s="6">
        <f t="shared" si="90"/>
        <v>0.18830466654727668</v>
      </c>
      <c r="AF388" s="6">
        <f t="shared" si="91"/>
        <v>0.14750017240620084</v>
      </c>
      <c r="AG388" s="6">
        <f t="shared" si="92"/>
        <v>3.998982446761469E-2</v>
      </c>
      <c r="AH388" s="6">
        <f t="shared" si="93"/>
        <v>0.54036274308037913</v>
      </c>
      <c r="AI388" s="4">
        <f t="shared" si="94"/>
        <v>20.773894165826203</v>
      </c>
      <c r="AJ388" s="4">
        <f t="shared" si="95"/>
        <v>20.04263138269965</v>
      </c>
      <c r="AK388" s="4">
        <f t="shared" si="96"/>
        <v>-0.73126278312655302</v>
      </c>
      <c r="AL388" s="7">
        <f t="shared" si="97"/>
        <v>8.0429257714175382</v>
      </c>
      <c r="AM388" s="7">
        <f t="shared" si="98"/>
        <v>8.3363748785624132</v>
      </c>
      <c r="AN388" s="7">
        <f t="shared" si="99"/>
        <v>1.0298203778591926</v>
      </c>
      <c r="AO388" s="7">
        <f t="shared" si="100"/>
        <v>3.3016014559912743</v>
      </c>
      <c r="AP388" s="7">
        <f t="shared" si="101"/>
        <v>3.4000564589493947</v>
      </c>
      <c r="AQ388" s="7" t="str">
        <f t="shared" si="102"/>
        <v/>
      </c>
      <c r="AR388" s="7">
        <f t="shared" si="103"/>
        <v>0.78330598551135067</v>
      </c>
      <c r="AS388" s="7">
        <f t="shared" si="104"/>
        <v>1.6326855039851083</v>
      </c>
    </row>
    <row r="389" spans="1:45" ht="14.4" customHeight="1">
      <c r="A389" s="2" t="s">
        <v>825</v>
      </c>
      <c r="B389" s="2" t="s">
        <v>826</v>
      </c>
      <c r="C389" s="2" t="s">
        <v>57</v>
      </c>
      <c r="D389" s="2" t="s">
        <v>48</v>
      </c>
      <c r="E389" s="3">
        <v>164.89994398187068</v>
      </c>
      <c r="F389" s="5">
        <v>-1.2414421463971847E-2</v>
      </c>
      <c r="G389" s="3">
        <v>99.232152817015134</v>
      </c>
      <c r="H389" s="3">
        <v>65.667791164855544</v>
      </c>
      <c r="I389" s="5">
        <v>5.1061136986108036E-3</v>
      </c>
      <c r="J389" s="3">
        <v>44.517648091855833</v>
      </c>
      <c r="K389" s="3">
        <v>5.80646286663944</v>
      </c>
      <c r="L389" s="5">
        <v>0.15444500289461255</v>
      </c>
      <c r="M389" s="3">
        <v>3.3106052055905106</v>
      </c>
      <c r="N389" s="3">
        <v>2.4958576610489294</v>
      </c>
      <c r="O389" s="3">
        <v>66.177718092478827</v>
      </c>
      <c r="P389" s="3">
        <v>11.971032878711238</v>
      </c>
      <c r="Q389" s="3">
        <v>7.1041939587700469</v>
      </c>
      <c r="R389" s="3">
        <v>43.505654116550723</v>
      </c>
      <c r="S389" s="3">
        <v>9.2925203039577582</v>
      </c>
      <c r="T389" s="3">
        <v>198.38162822494567</v>
      </c>
      <c r="U389" s="3">
        <v>193.52274089706137</v>
      </c>
      <c r="V389" s="3">
        <v>907.7359304642365</v>
      </c>
      <c r="W389" s="3">
        <v>45.549076910110394</v>
      </c>
      <c r="X389" s="3">
        <v>8.0635673006676356</v>
      </c>
      <c r="Y389" s="3">
        <v>1.4684333946710191</v>
      </c>
      <c r="Z389" s="3">
        <v>19.471248738029946</v>
      </c>
      <c r="AA389" s="5">
        <v>0.14741649134187829</v>
      </c>
      <c r="AB389" s="3">
        <v>1.7714992203255948</v>
      </c>
      <c r="AC389" s="3">
        <v>8.4409762567885984</v>
      </c>
      <c r="AD389" s="5">
        <v>-9.4730063439152301E-2</v>
      </c>
      <c r="AE389" s="6">
        <f t="shared" si="90"/>
        <v>0.39822809868313325</v>
      </c>
      <c r="AF389" s="6">
        <f t="shared" si="91"/>
        <v>0.26996763623370401</v>
      </c>
      <c r="AG389" s="6">
        <f t="shared" si="92"/>
        <v>3.52120366231162E-2</v>
      </c>
      <c r="AH389" s="6">
        <f t="shared" si="93"/>
        <v>0.5701586803579376</v>
      </c>
      <c r="AI389" s="4">
        <f t="shared" si="94"/>
        <v>38.71118522521639</v>
      </c>
      <c r="AJ389" s="4">
        <f t="shared" si="95"/>
        <v>43.791886049407026</v>
      </c>
      <c r="AK389" s="4">
        <f t="shared" si="96"/>
        <v>5.080700824190636</v>
      </c>
      <c r="AL389" s="7">
        <f t="shared" si="97"/>
        <v>4.7125951428651396</v>
      </c>
      <c r="AM389" s="7">
        <f t="shared" si="98"/>
        <v>4.1658434912140025</v>
      </c>
      <c r="AN389" s="7">
        <f t="shared" si="99"/>
        <v>0.97550737247516295</v>
      </c>
      <c r="AO389" s="7">
        <f t="shared" si="100"/>
        <v>3.0209882913058399</v>
      </c>
      <c r="AP389" s="7">
        <f t="shared" si="101"/>
        <v>2.9469963503299916</v>
      </c>
      <c r="AQ389" s="7">
        <f t="shared" si="102"/>
        <v>0.43350975432316502</v>
      </c>
      <c r="AR389" s="7">
        <f t="shared" si="103"/>
        <v>0.67792211831971949</v>
      </c>
      <c r="AS389" s="7">
        <f t="shared" si="104"/>
        <v>5.5047679735054018</v>
      </c>
    </row>
    <row r="390" spans="1:45" ht="14.4" customHeight="1">
      <c r="A390" s="2" t="s">
        <v>827</v>
      </c>
      <c r="B390" s="2" t="s">
        <v>828</v>
      </c>
      <c r="C390" s="2" t="s">
        <v>47</v>
      </c>
      <c r="D390" s="2" t="s">
        <v>48</v>
      </c>
      <c r="E390" s="3">
        <v>107.5639194142146</v>
      </c>
      <c r="F390" s="5">
        <v>5.879335077318722E-3</v>
      </c>
      <c r="G390" s="3">
        <v>94.284892755259676</v>
      </c>
      <c r="H390" s="3">
        <v>13.279026658954926</v>
      </c>
      <c r="I390" s="5">
        <v>-1.4186698928520189E-2</v>
      </c>
      <c r="J390" s="3">
        <v>8.8065920355558891</v>
      </c>
      <c r="K390" s="3">
        <v>7.4201101704362094</v>
      </c>
      <c r="L390" s="5">
        <v>-0.14717336627447802</v>
      </c>
      <c r="M390" s="3">
        <v>4.735977747961301</v>
      </c>
      <c r="N390" s="3">
        <v>2.6841324224749084</v>
      </c>
      <c r="O390" s="3">
        <v>14.805966747157171</v>
      </c>
      <c r="P390" s="3">
        <v>5.5232732043102644</v>
      </c>
      <c r="Q390" s="3">
        <v>1.7923358964087124</v>
      </c>
      <c r="R390" s="3">
        <v>3.5837203580958477</v>
      </c>
      <c r="S390" s="3">
        <v>1.1520746581230519</v>
      </c>
      <c r="T390" s="3">
        <v>54.43420271390395</v>
      </c>
      <c r="U390" s="3">
        <v>54.282894631815019</v>
      </c>
      <c r="V390" s="3">
        <v>159.7815835094801</v>
      </c>
      <c r="W390" s="3">
        <v>15.232783297740838</v>
      </c>
      <c r="X390" s="3">
        <v>4.3995078452810894</v>
      </c>
      <c r="Y390" s="3">
        <v>13.376578748125192</v>
      </c>
      <c r="Z390" s="3">
        <v>0</v>
      </c>
      <c r="AA390" s="5">
        <v>0</v>
      </c>
      <c r="AB390" s="3">
        <v>0</v>
      </c>
      <c r="AC390" s="3">
        <v>0</v>
      </c>
      <c r="AD390" s="5">
        <v>0</v>
      </c>
      <c r="AE390" s="6">
        <f t="shared" si="90"/>
        <v>0.12345242467243249</v>
      </c>
      <c r="AF390" s="6">
        <f t="shared" si="91"/>
        <v>8.1873104694547755E-2</v>
      </c>
      <c r="AG390" s="6">
        <f t="shared" si="92"/>
        <v>6.8983263261933908E-2</v>
      </c>
      <c r="AH390" s="6">
        <f t="shared" si="93"/>
        <v>0.63826245691482564</v>
      </c>
      <c r="AI390" s="4">
        <f t="shared" si="94"/>
        <v>1.3864818651196797</v>
      </c>
      <c r="AJ390" s="4">
        <f t="shared" si="95"/>
        <v>2.7543798984768939</v>
      </c>
      <c r="AK390" s="4">
        <f t="shared" si="96"/>
        <v>1.3678980333572142</v>
      </c>
      <c r="AL390" s="7">
        <f t="shared" si="97"/>
        <v>2.3907998314660452</v>
      </c>
      <c r="AM390" s="7">
        <f t="shared" si="98"/>
        <v>1.2034652922394125</v>
      </c>
      <c r="AN390" s="7">
        <f t="shared" si="99"/>
        <v>0.99722034907199475</v>
      </c>
      <c r="AO390" s="7">
        <f t="shared" si="100"/>
        <v>4.0992614979950632</v>
      </c>
      <c r="AP390" s="7">
        <f t="shared" si="101"/>
        <v>4.0878669819680251</v>
      </c>
      <c r="AQ390" s="7" t="str">
        <f t="shared" si="102"/>
        <v/>
      </c>
      <c r="AR390" s="7">
        <f t="shared" si="103"/>
        <v>0.66319559872387346</v>
      </c>
      <c r="AS390" s="7">
        <f t="shared" si="104"/>
        <v>1.4854570601335388</v>
      </c>
    </row>
    <row r="391" spans="1:45" ht="14.4" customHeight="1">
      <c r="A391" s="2" t="s">
        <v>829</v>
      </c>
      <c r="B391" s="2" t="s">
        <v>830</v>
      </c>
      <c r="C391" s="2" t="s">
        <v>57</v>
      </c>
      <c r="D391" s="2" t="s">
        <v>48</v>
      </c>
      <c r="E391" s="3">
        <v>116.19142764910038</v>
      </c>
      <c r="F391" s="5">
        <v>-5.2349410948338435E-2</v>
      </c>
      <c r="G391" s="3">
        <v>95.45083547500424</v>
      </c>
      <c r="H391" s="3">
        <v>20.74059217409614</v>
      </c>
      <c r="I391" s="5">
        <v>-2.4133845218020145E-2</v>
      </c>
      <c r="J391" s="3">
        <v>13.005916112618648</v>
      </c>
      <c r="K391" s="3">
        <v>1.902104527890806</v>
      </c>
      <c r="L391" s="5">
        <v>-4.2588640518374667E-2</v>
      </c>
      <c r="M391" s="3">
        <v>0.83198523559038384</v>
      </c>
      <c r="N391" s="3">
        <v>1.0701192923004221</v>
      </c>
      <c r="O391" s="3">
        <v>21.286007937633073</v>
      </c>
      <c r="P391" s="3">
        <v>5.2710094173520714</v>
      </c>
      <c r="Q391" s="3">
        <v>2.1899820013188878</v>
      </c>
      <c r="R391" s="3">
        <v>8.8497220969525117</v>
      </c>
      <c r="S391" s="3">
        <v>3.2783926168318458</v>
      </c>
      <c r="T391" s="3">
        <v>50.183294155580548</v>
      </c>
      <c r="U391" s="3">
        <v>50.372870230604178</v>
      </c>
      <c r="V391" s="3">
        <v>646.53366874570247</v>
      </c>
      <c r="W391" s="3">
        <v>64.569216680742898</v>
      </c>
      <c r="X391" s="3">
        <v>8.0016707340449962</v>
      </c>
      <c r="Y391" s="3">
        <v>0.56026798379477849</v>
      </c>
      <c r="Z391" s="3">
        <v>28.848814108435846</v>
      </c>
      <c r="AA391" s="5">
        <v>0.20829903303573333</v>
      </c>
      <c r="AB391" s="3">
        <v>3.935024462341346</v>
      </c>
      <c r="AC391" s="3">
        <v>11.654329482570496</v>
      </c>
      <c r="AD391" s="5">
        <v>4.7169874498508291E-3</v>
      </c>
      <c r="AE391" s="6">
        <f t="shared" si="90"/>
        <v>0.17850363485276211</v>
      </c>
      <c r="AF391" s="6">
        <f t="shared" si="91"/>
        <v>0.11193524665086897</v>
      </c>
      <c r="AG391" s="6">
        <f t="shared" si="92"/>
        <v>1.637043770247136E-2</v>
      </c>
      <c r="AH391" s="6">
        <f t="shared" si="93"/>
        <v>0.43740247888108996</v>
      </c>
      <c r="AI391" s="4">
        <f t="shared" si="94"/>
        <v>11.103811584727842</v>
      </c>
      <c r="AJ391" s="4">
        <f t="shared" si="95"/>
        <v>12.993031283371728</v>
      </c>
      <c r="AK391" s="4">
        <f t="shared" si="96"/>
        <v>1.8892196986438865</v>
      </c>
      <c r="AL391" s="7">
        <f t="shared" si="97"/>
        <v>3.9632322305337118</v>
      </c>
      <c r="AM391" s="7">
        <f t="shared" si="98"/>
        <v>3.3869682135443191</v>
      </c>
      <c r="AN391" s="7">
        <f t="shared" si="99"/>
        <v>1.0037776729928469</v>
      </c>
      <c r="AO391" s="7">
        <f t="shared" si="100"/>
        <v>2.4195690139578909</v>
      </c>
      <c r="AP391" s="7">
        <f t="shared" si="101"/>
        <v>2.4287093544762492</v>
      </c>
      <c r="AQ391" s="7">
        <f t="shared" si="102"/>
        <v>0.40397949942637634</v>
      </c>
      <c r="AR391" s="7">
        <f t="shared" si="103"/>
        <v>0.62707544719298436</v>
      </c>
      <c r="AS391" s="7">
        <f t="shared" si="104"/>
        <v>5.56438355072323</v>
      </c>
    </row>
    <row r="392" spans="1:45" ht="14.4" customHeight="1">
      <c r="A392" s="2" t="s">
        <v>831</v>
      </c>
      <c r="B392" s="2" t="s">
        <v>832</v>
      </c>
      <c r="C392" s="2" t="s">
        <v>51</v>
      </c>
      <c r="D392" s="2" t="s">
        <v>48</v>
      </c>
      <c r="E392" s="3">
        <v>333.36776573697642</v>
      </c>
      <c r="F392" s="5">
        <v>-1.0044820135418422E-3</v>
      </c>
      <c r="G392" s="3">
        <v>284.93902280126508</v>
      </c>
      <c r="H392" s="3">
        <v>48.428742935711341</v>
      </c>
      <c r="I392" s="5">
        <v>-3.3579259752185592E-2</v>
      </c>
      <c r="J392" s="3">
        <v>15.124318942653879</v>
      </c>
      <c r="K392" s="3">
        <v>20.510686915508483</v>
      </c>
      <c r="L392" s="5">
        <v>1.0077710548004673E-2</v>
      </c>
      <c r="M392" s="3">
        <v>10.906080855838383</v>
      </c>
      <c r="N392" s="3">
        <v>9.6046060596701004</v>
      </c>
      <c r="O392" s="3">
        <v>53.667023022896494</v>
      </c>
      <c r="P392" s="3">
        <v>9.161631696857059</v>
      </c>
      <c r="Q392" s="3">
        <v>9.0105589980606489</v>
      </c>
      <c r="R392" s="3">
        <v>25.816285757779337</v>
      </c>
      <c r="S392" s="3">
        <v>4.6685772988211998</v>
      </c>
      <c r="T392" s="3">
        <v>129.84110872085736</v>
      </c>
      <c r="U392" s="3">
        <v>137.34450879862101</v>
      </c>
      <c r="V392" s="3">
        <v>404.55029551966913</v>
      </c>
      <c r="W392" s="3">
        <v>11.930833233979532</v>
      </c>
      <c r="X392" s="3">
        <v>65.728063696147217</v>
      </c>
      <c r="Y392" s="3">
        <v>9.5711313251616392</v>
      </c>
      <c r="Z392" s="3">
        <v>0</v>
      </c>
      <c r="AA392" s="5">
        <v>0</v>
      </c>
      <c r="AB392" s="3">
        <v>0</v>
      </c>
      <c r="AC392" s="3">
        <v>0</v>
      </c>
      <c r="AD392" s="5">
        <v>0</v>
      </c>
      <c r="AE392" s="6">
        <f t="shared" si="90"/>
        <v>0.14527122269500134</v>
      </c>
      <c r="AF392" s="6">
        <f t="shared" si="91"/>
        <v>4.5368270412163375E-2</v>
      </c>
      <c r="AG392" s="6">
        <f t="shared" si="92"/>
        <v>6.1525705312766181E-2</v>
      </c>
      <c r="AH392" s="6">
        <f t="shared" si="93"/>
        <v>0.5317267481466994</v>
      </c>
      <c r="AI392" s="4">
        <f t="shared" si="94"/>
        <v>-5.3863679728546039</v>
      </c>
      <c r="AJ392" s="4">
        <f t="shared" si="95"/>
        <v>24.588751472140405</v>
      </c>
      <c r="AK392" s="4">
        <f t="shared" si="96"/>
        <v>29.975119444995009</v>
      </c>
      <c r="AL392" s="7">
        <f t="shared" si="97"/>
        <v>5.2668618078464684</v>
      </c>
      <c r="AM392" s="7">
        <f t="shared" si="98"/>
        <v>-1.1537493390576705</v>
      </c>
      <c r="AN392" s="7">
        <f t="shared" si="99"/>
        <v>1.0577890943144597</v>
      </c>
      <c r="AO392" s="7">
        <f t="shared" si="100"/>
        <v>2.6810753459618</v>
      </c>
      <c r="AP392" s="7">
        <f t="shared" si="101"/>
        <v>2.8360122619937593</v>
      </c>
      <c r="AQ392" s="7" t="str">
        <f t="shared" si="102"/>
        <v/>
      </c>
      <c r="AR392" s="7">
        <f t="shared" si="103"/>
        <v>0.31230046509221304</v>
      </c>
      <c r="AS392" s="7">
        <f t="shared" si="104"/>
        <v>1.2135255327560823</v>
      </c>
    </row>
    <row r="393" spans="1:45" ht="14.4" customHeight="1">
      <c r="A393" s="2" t="s">
        <v>833</v>
      </c>
      <c r="B393" s="2" t="s">
        <v>834</v>
      </c>
      <c r="C393" s="2" t="s">
        <v>54</v>
      </c>
      <c r="D393" s="2" t="s">
        <v>48</v>
      </c>
      <c r="E393" s="3">
        <v>299.4816334653525</v>
      </c>
      <c r="F393" s="5">
        <v>-2.4382662053701494E-4</v>
      </c>
      <c r="G393" s="3">
        <v>228.09571851726434</v>
      </c>
      <c r="H393" s="3">
        <v>71.385914948088143</v>
      </c>
      <c r="I393" s="5">
        <v>-5.3569158570891118E-3</v>
      </c>
      <c r="J393" s="3">
        <v>43.611856831931483</v>
      </c>
      <c r="K393" s="3">
        <v>76.853728489993529</v>
      </c>
      <c r="L393" s="5">
        <v>2.9304808562015949E-2</v>
      </c>
      <c r="M393" s="3">
        <v>44.29442307175438</v>
      </c>
      <c r="N393" s="3">
        <v>32.559305418239148</v>
      </c>
      <c r="O393" s="3">
        <v>73.548750620457838</v>
      </c>
      <c r="P393" s="3">
        <v>10.376556598155185</v>
      </c>
      <c r="Q393" s="3">
        <v>13.599222574114854</v>
      </c>
      <c r="R393" s="3">
        <v>25.608552414582405</v>
      </c>
      <c r="S393" s="3">
        <v>5.4432670156480647</v>
      </c>
      <c r="T393" s="3">
        <v>166.89557564924289</v>
      </c>
      <c r="U393" s="3">
        <v>163.1717723391985</v>
      </c>
      <c r="V393" s="3">
        <v>774.61050935382968</v>
      </c>
      <c r="W393" s="3">
        <v>81.967313264740596</v>
      </c>
      <c r="X393" s="3">
        <v>35.776207172680003</v>
      </c>
      <c r="Y393" s="3">
        <v>24.477975668880966</v>
      </c>
      <c r="Z393" s="3">
        <v>0</v>
      </c>
      <c r="AA393" s="5">
        <v>0</v>
      </c>
      <c r="AB393" s="3">
        <v>0</v>
      </c>
      <c r="AC393" s="3">
        <v>0</v>
      </c>
      <c r="AD393" s="5">
        <v>0</v>
      </c>
      <c r="AE393" s="6">
        <f t="shared" si="90"/>
        <v>0.23836491781505822</v>
      </c>
      <c r="AF393" s="6">
        <f t="shared" si="91"/>
        <v>0.14562447896150202</v>
      </c>
      <c r="AG393" s="6">
        <f t="shared" si="92"/>
        <v>0.25662251003744729</v>
      </c>
      <c r="AH393" s="6">
        <f t="shared" si="93"/>
        <v>0.57634709391518435</v>
      </c>
      <c r="AI393" s="4">
        <f t="shared" si="94"/>
        <v>-33.241871658062045</v>
      </c>
      <c r="AJ393" s="4">
        <f t="shared" si="95"/>
        <v>5.2785483764334202</v>
      </c>
      <c r="AK393" s="4">
        <f t="shared" si="96"/>
        <v>38.520420034495466</v>
      </c>
      <c r="AL393" s="7">
        <f t="shared" si="97"/>
        <v>0.9697390117477025</v>
      </c>
      <c r="AM393" s="7">
        <f t="shared" si="98"/>
        <v>-6.1069706046937942</v>
      </c>
      <c r="AN393" s="7">
        <f t="shared" si="99"/>
        <v>0.97768782488356343</v>
      </c>
      <c r="AO393" s="7">
        <f t="shared" si="100"/>
        <v>2.3379342517443309</v>
      </c>
      <c r="AP393" s="7">
        <f t="shared" si="101"/>
        <v>2.2857698533086963</v>
      </c>
      <c r="AQ393" s="7" t="str">
        <f t="shared" si="102"/>
        <v/>
      </c>
      <c r="AR393" s="7">
        <f t="shared" si="103"/>
        <v>0.61093083787811697</v>
      </c>
      <c r="AS393" s="7">
        <f t="shared" si="104"/>
        <v>2.5865042219473722</v>
      </c>
    </row>
    <row r="394" spans="1:45" ht="14.4" customHeight="1">
      <c r="A394" s="2" t="s">
        <v>835</v>
      </c>
      <c r="B394" s="2" t="s">
        <v>836</v>
      </c>
      <c r="C394" s="2" t="s">
        <v>54</v>
      </c>
      <c r="D394" s="2" t="s">
        <v>48</v>
      </c>
      <c r="E394" s="3">
        <v>145.48905030677932</v>
      </c>
      <c r="F394" s="5">
        <v>-2.6606001989647833E-2</v>
      </c>
      <c r="G394" s="3">
        <v>112.63336106259126</v>
      </c>
      <c r="H394" s="3">
        <v>32.855689244188063</v>
      </c>
      <c r="I394" s="5">
        <v>-5.4667016874314633E-3</v>
      </c>
      <c r="J394" s="3">
        <v>23.309663569885856</v>
      </c>
      <c r="K394" s="3">
        <v>24.517698869989097</v>
      </c>
      <c r="L394" s="5">
        <v>0.11484621334558762</v>
      </c>
      <c r="M394" s="3">
        <v>19.098432537163241</v>
      </c>
      <c r="N394" s="3">
        <v>5.4192663328258561</v>
      </c>
      <c r="O394" s="3">
        <v>34.441626250867415</v>
      </c>
      <c r="P394" s="3">
        <v>7.8613156920155625</v>
      </c>
      <c r="Q394" s="3">
        <v>4.2784367764745728</v>
      </c>
      <c r="R394" s="3">
        <v>14.709335895663825</v>
      </c>
      <c r="S394" s="3">
        <v>5.193733440343447</v>
      </c>
      <c r="T394" s="3">
        <v>119.41658831461258</v>
      </c>
      <c r="U394" s="3">
        <v>121.02701053960341</v>
      </c>
      <c r="V394" s="3">
        <v>276.9317336126561</v>
      </c>
      <c r="W394" s="3">
        <v>29.308315984976979</v>
      </c>
      <c r="X394" s="3">
        <v>27.925806710341536</v>
      </c>
      <c r="Y394" s="3">
        <v>10.424534004173298</v>
      </c>
      <c r="Z394" s="3">
        <v>0</v>
      </c>
      <c r="AA394" s="5">
        <v>0</v>
      </c>
      <c r="AB394" s="3">
        <v>0</v>
      </c>
      <c r="AC394" s="3">
        <v>0</v>
      </c>
      <c r="AD394" s="5">
        <v>0</v>
      </c>
      <c r="AE394" s="6">
        <f t="shared" si="90"/>
        <v>0.22582929213510095</v>
      </c>
      <c r="AF394" s="6">
        <f t="shared" si="91"/>
        <v>0.16021593048229349</v>
      </c>
      <c r="AG394" s="6">
        <f t="shared" si="92"/>
        <v>0.16851920346095386</v>
      </c>
      <c r="AH394" s="6">
        <f t="shared" si="93"/>
        <v>0.7789651320230826</v>
      </c>
      <c r="AI394" s="4">
        <f t="shared" si="94"/>
        <v>-1.2080353001032407</v>
      </c>
      <c r="AJ394" s="4">
        <f t="shared" si="95"/>
        <v>3.2034412452140391</v>
      </c>
      <c r="AK394" s="4">
        <f t="shared" si="96"/>
        <v>4.4114765453172797</v>
      </c>
      <c r="AL394" s="7">
        <f t="shared" si="97"/>
        <v>0.61678969127114169</v>
      </c>
      <c r="AM394" s="7">
        <f t="shared" si="98"/>
        <v>-0.23259478253534643</v>
      </c>
      <c r="AN394" s="7">
        <f t="shared" si="99"/>
        <v>1.0134857497414684</v>
      </c>
      <c r="AO394" s="7">
        <f t="shared" si="100"/>
        <v>3.6345787004220744</v>
      </c>
      <c r="AP394" s="7">
        <f t="shared" si="101"/>
        <v>3.6835937191916379</v>
      </c>
      <c r="AQ394" s="7" t="str">
        <f t="shared" si="102"/>
        <v/>
      </c>
      <c r="AR394" s="7">
        <f t="shared" si="103"/>
        <v>0.70945593004137542</v>
      </c>
      <c r="AS394" s="7">
        <f t="shared" si="104"/>
        <v>1.9034541295631233</v>
      </c>
    </row>
    <row r="395" spans="1:45" ht="14.4" customHeight="1">
      <c r="A395" s="2" t="s">
        <v>837</v>
      </c>
      <c r="B395" s="2" t="s">
        <v>838</v>
      </c>
      <c r="C395" s="2" t="s">
        <v>47</v>
      </c>
      <c r="D395" s="2" t="s">
        <v>48</v>
      </c>
      <c r="E395" s="3">
        <v>601.80747059553278</v>
      </c>
      <c r="F395" s="5">
        <v>-1.4324868071800008E-2</v>
      </c>
      <c r="G395" s="3">
        <v>462.20061989690805</v>
      </c>
      <c r="H395" s="3">
        <v>139.60685069862473</v>
      </c>
      <c r="I395" s="5">
        <v>-1.2803627616020691E-2</v>
      </c>
      <c r="J395" s="3">
        <v>94.044697296674912</v>
      </c>
      <c r="K395" s="3">
        <v>23.879310894489347</v>
      </c>
      <c r="L395" s="5">
        <v>8.1790801849551342E-2</v>
      </c>
      <c r="M395" s="3">
        <v>14.680129174136109</v>
      </c>
      <c r="N395" s="3">
        <v>9.1991817203532378</v>
      </c>
      <c r="O395" s="3">
        <v>150.27355018521556</v>
      </c>
      <c r="P395" s="3">
        <v>14.783096083679974</v>
      </c>
      <c r="Q395" s="3">
        <v>21.493084404542241</v>
      </c>
      <c r="R395" s="3">
        <v>96.696547908411304</v>
      </c>
      <c r="S395" s="3">
        <v>13.644647793818002</v>
      </c>
      <c r="T395" s="3">
        <v>175.58045543646435</v>
      </c>
      <c r="U395" s="3">
        <v>171.75804665279821</v>
      </c>
      <c r="V395" s="3">
        <v>872.7691248421263</v>
      </c>
      <c r="W395" s="3">
        <v>49.838974721838156</v>
      </c>
      <c r="X395" s="3">
        <v>55.734854025459292</v>
      </c>
      <c r="Y395" s="3">
        <v>74.970241223837888</v>
      </c>
      <c r="Z395" s="3">
        <v>0</v>
      </c>
      <c r="AA395" s="5">
        <v>0</v>
      </c>
      <c r="AB395" s="3">
        <v>0</v>
      </c>
      <c r="AC395" s="3">
        <v>0</v>
      </c>
      <c r="AD395" s="5">
        <v>0</v>
      </c>
      <c r="AE395" s="6">
        <f t="shared" si="90"/>
        <v>0.2319792583506374</v>
      </c>
      <c r="AF395" s="6">
        <f t="shared" si="91"/>
        <v>0.15627040522380151</v>
      </c>
      <c r="AG395" s="6">
        <f t="shared" si="92"/>
        <v>3.9679319485447749E-2</v>
      </c>
      <c r="AH395" s="6">
        <f t="shared" si="93"/>
        <v>0.61476351805126239</v>
      </c>
      <c r="AI395" s="4">
        <f t="shared" si="94"/>
        <v>70.165386402185561</v>
      </c>
      <c r="AJ395" s="4">
        <f t="shared" si="95"/>
        <v>99.317240522857233</v>
      </c>
      <c r="AK395" s="4">
        <f t="shared" si="96"/>
        <v>29.151854120671672</v>
      </c>
      <c r="AL395" s="7">
        <f t="shared" si="97"/>
        <v>7.2788423727474312</v>
      </c>
      <c r="AM395" s="7">
        <f t="shared" si="98"/>
        <v>5.1423376742619533</v>
      </c>
      <c r="AN395" s="7">
        <f t="shared" si="99"/>
        <v>0.9782298731703124</v>
      </c>
      <c r="AO395" s="7">
        <f t="shared" si="100"/>
        <v>1.2576779331230483</v>
      </c>
      <c r="AP395" s="7">
        <f t="shared" si="101"/>
        <v>1.2302981250080602</v>
      </c>
      <c r="AQ395" s="7" t="str">
        <f t="shared" si="102"/>
        <v/>
      </c>
      <c r="AR395" s="7">
        <f t="shared" si="103"/>
        <v>0.67363955870398662</v>
      </c>
      <c r="AS395" s="7">
        <f t="shared" si="104"/>
        <v>1.4502464118274521</v>
      </c>
    </row>
    <row r="396" spans="1:45" ht="14.4" customHeight="1">
      <c r="A396" s="2" t="s">
        <v>839</v>
      </c>
      <c r="B396" s="2" t="s">
        <v>840</v>
      </c>
      <c r="C396" s="2" t="s">
        <v>57</v>
      </c>
      <c r="D396" s="2" t="s">
        <v>48</v>
      </c>
      <c r="E396" s="3">
        <v>156.18126916285289</v>
      </c>
      <c r="F396" s="5">
        <v>-9.2488017961541116E-2</v>
      </c>
      <c r="G396" s="3">
        <v>114.59885554059358</v>
      </c>
      <c r="H396" s="3">
        <v>41.58241362225931</v>
      </c>
      <c r="I396" s="5">
        <v>-3.2428572825942525E-2</v>
      </c>
      <c r="J396" s="3">
        <v>25.94512055495299</v>
      </c>
      <c r="K396" s="3">
        <v>1.8361916631302382</v>
      </c>
      <c r="L396" s="5">
        <v>-0.15616289261000715</v>
      </c>
      <c r="M396" s="3">
        <v>0.81988734953222142</v>
      </c>
      <c r="N396" s="3">
        <v>1.0163043135980168</v>
      </c>
      <c r="O396" s="3">
        <v>43.783310081390361</v>
      </c>
      <c r="P396" s="3">
        <v>14.293231784753202</v>
      </c>
      <c r="Q396" s="3">
        <v>3.7410310643332401</v>
      </c>
      <c r="R396" s="3">
        <v>21.027924921503807</v>
      </c>
      <c r="S396" s="3">
        <v>2.907990041153746</v>
      </c>
      <c r="T396" s="3">
        <v>203.08896607516488</v>
      </c>
      <c r="U396" s="3">
        <v>214.21926443696148</v>
      </c>
      <c r="V396" s="3">
        <v>487.84244611394541</v>
      </c>
      <c r="W396" s="3">
        <v>24.847996940692948</v>
      </c>
      <c r="X396" s="3">
        <v>10.791437077928657</v>
      </c>
      <c r="Y396" s="3">
        <v>3.6797261870953661E-2</v>
      </c>
      <c r="Z396" s="3">
        <v>33.818538678222858</v>
      </c>
      <c r="AA396" s="5">
        <v>0.41173991320307923</v>
      </c>
      <c r="AB396" s="3">
        <v>1.7240091700610742</v>
      </c>
      <c r="AC396" s="3">
        <v>11.121219116041557</v>
      </c>
      <c r="AD396" s="5">
        <v>-4.3292709260346063E-2</v>
      </c>
      <c r="AE396" s="6">
        <f t="shared" si="90"/>
        <v>0.26624456213696546</v>
      </c>
      <c r="AF396" s="6">
        <f t="shared" si="91"/>
        <v>0.16612184478984843</v>
      </c>
      <c r="AG396" s="6">
        <f t="shared" si="92"/>
        <v>1.175679819335832E-2</v>
      </c>
      <c r="AH396" s="6">
        <f t="shared" si="93"/>
        <v>0.44651512475256683</v>
      </c>
      <c r="AI396" s="4">
        <f t="shared" si="94"/>
        <v>24.10892889182275</v>
      </c>
      <c r="AJ396" s="4">
        <f t="shared" si="95"/>
        <v>24.929159882771696</v>
      </c>
      <c r="AK396" s="4">
        <f t="shared" si="96"/>
        <v>0.82023099094894647</v>
      </c>
      <c r="AL396" s="7">
        <f t="shared" si="97"/>
        <v>8.5726427979378652</v>
      </c>
      <c r="AM396" s="7">
        <f t="shared" si="98"/>
        <v>8.290581656276073</v>
      </c>
      <c r="AN396" s="7">
        <f t="shared" si="99"/>
        <v>1.0548050373040807</v>
      </c>
      <c r="AO396" s="7">
        <f t="shared" si="100"/>
        <v>4.8840110129261509</v>
      </c>
      <c r="AP396" s="7">
        <f t="shared" si="101"/>
        <v>5.1516794186831101</v>
      </c>
      <c r="AQ396" s="7">
        <f t="shared" si="102"/>
        <v>0.32884978330547932</v>
      </c>
      <c r="AR396" s="7">
        <f t="shared" si="103"/>
        <v>0.62394455479766608</v>
      </c>
      <c r="AS396" s="7">
        <f t="shared" si="104"/>
        <v>3.1235656409301154</v>
      </c>
    </row>
    <row r="397" spans="1:45" ht="14.4" customHeight="1">
      <c r="A397" s="2" t="s">
        <v>841</v>
      </c>
      <c r="B397" s="2" t="s">
        <v>842</v>
      </c>
      <c r="C397" s="2" t="s">
        <v>47</v>
      </c>
      <c r="D397" s="2" t="s">
        <v>48</v>
      </c>
      <c r="E397" s="3">
        <v>559.53170031201455</v>
      </c>
      <c r="F397" s="5">
        <v>3.8868004035335475E-2</v>
      </c>
      <c r="G397" s="3">
        <v>491.42439789673034</v>
      </c>
      <c r="H397" s="3">
        <v>68.107302415284209</v>
      </c>
      <c r="I397" s="5">
        <v>9.131290471780934E-4</v>
      </c>
      <c r="J397" s="3">
        <v>50.965514352100755</v>
      </c>
      <c r="K397" s="3">
        <v>44.087164475555475</v>
      </c>
      <c r="L397" s="5">
        <v>-9.5242987247860497E-2</v>
      </c>
      <c r="M397" s="3">
        <v>29.456581877008659</v>
      </c>
      <c r="N397" s="3">
        <v>14.630582598546816</v>
      </c>
      <c r="O397" s="3">
        <v>69.431410342696637</v>
      </c>
      <c r="P397" s="3">
        <v>12.952512244871841</v>
      </c>
      <c r="Q397" s="3">
        <v>10.239426902076977</v>
      </c>
      <c r="R397" s="3">
        <v>31.410242203353647</v>
      </c>
      <c r="S397" s="3">
        <v>5.4684720699840854</v>
      </c>
      <c r="T397" s="3">
        <v>125.25614138769501</v>
      </c>
      <c r="U397" s="3">
        <v>134.39663148992403</v>
      </c>
      <c r="V397" s="3">
        <v>634.32976279868717</v>
      </c>
      <c r="W397" s="3">
        <v>58.670938036100637</v>
      </c>
      <c r="X397" s="3">
        <v>56.888488170738682</v>
      </c>
      <c r="Y397" s="3">
        <v>98.156164269738909</v>
      </c>
      <c r="Z397" s="3">
        <v>0</v>
      </c>
      <c r="AA397" s="5">
        <v>0</v>
      </c>
      <c r="AB397" s="3">
        <v>0</v>
      </c>
      <c r="AC397" s="3">
        <v>0</v>
      </c>
      <c r="AD397" s="5">
        <v>0</v>
      </c>
      <c r="AE397" s="6">
        <f t="shared" si="90"/>
        <v>0.1217219728163841</v>
      </c>
      <c r="AF397" s="6">
        <f t="shared" si="91"/>
        <v>9.1086017688864804E-2</v>
      </c>
      <c r="AG397" s="6">
        <f t="shared" si="92"/>
        <v>7.8792969997894535E-2</v>
      </c>
      <c r="AH397" s="6">
        <f t="shared" si="93"/>
        <v>0.66814416911164987</v>
      </c>
      <c r="AI397" s="4">
        <f t="shared" si="94"/>
        <v>6.8783498765452791</v>
      </c>
      <c r="AJ397" s="4">
        <f t="shared" si="95"/>
        <v>16.782889318739159</v>
      </c>
      <c r="AK397" s="4">
        <f t="shared" si="96"/>
        <v>9.9045394421938795</v>
      </c>
      <c r="AL397" s="7">
        <f t="shared" si="97"/>
        <v>3.069027162241317</v>
      </c>
      <c r="AM397" s="7">
        <f t="shared" si="98"/>
        <v>1.2578193302476348</v>
      </c>
      <c r="AN397" s="7">
        <f t="shared" si="99"/>
        <v>1.0729743867323616</v>
      </c>
      <c r="AO397" s="7">
        <f t="shared" si="100"/>
        <v>1.8391000222552614</v>
      </c>
      <c r="AP397" s="7">
        <f t="shared" si="101"/>
        <v>1.9733072185188119</v>
      </c>
      <c r="AQ397" s="7" t="str">
        <f t="shared" si="102"/>
        <v/>
      </c>
      <c r="AR397" s="7">
        <f t="shared" si="103"/>
        <v>0.74831203916047917</v>
      </c>
      <c r="AS397" s="7">
        <f t="shared" si="104"/>
        <v>1.1336797583496387</v>
      </c>
    </row>
    <row r="398" spans="1:45" ht="14.4" customHeight="1">
      <c r="A398" s="2" t="s">
        <v>843</v>
      </c>
      <c r="B398" s="2" t="s">
        <v>844</v>
      </c>
      <c r="C398" s="2" t="s">
        <v>62</v>
      </c>
      <c r="D398" s="2" t="s">
        <v>48</v>
      </c>
      <c r="E398" s="3">
        <v>626.50627600507528</v>
      </c>
      <c r="F398" s="5">
        <v>-2.225426922846413E-2</v>
      </c>
      <c r="G398" s="3">
        <v>523.28725998535674</v>
      </c>
      <c r="H398" s="3">
        <v>103.21901601971851</v>
      </c>
      <c r="I398" s="5">
        <v>-2.3287307026595039E-2</v>
      </c>
      <c r="J398" s="3">
        <v>75.213873684285659</v>
      </c>
      <c r="K398" s="3">
        <v>49.015194697206148</v>
      </c>
      <c r="L398" s="5">
        <v>-8.9672068311876588E-2</v>
      </c>
      <c r="M398" s="3">
        <v>28.702481832837876</v>
      </c>
      <c r="N398" s="3">
        <v>20.312712864368272</v>
      </c>
      <c r="O398" s="3">
        <v>107.93486570540306</v>
      </c>
      <c r="P398" s="3">
        <v>13.330409836094264</v>
      </c>
      <c r="Q398" s="3">
        <v>17.132011326256528</v>
      </c>
      <c r="R398" s="3">
        <v>57.826093754817393</v>
      </c>
      <c r="S398" s="3">
        <v>14.601997118395232</v>
      </c>
      <c r="T398" s="3">
        <v>161.47250735032171</v>
      </c>
      <c r="U398" s="3">
        <v>155.92277121647174</v>
      </c>
      <c r="V398" s="3">
        <v>1189.6153041972834</v>
      </c>
      <c r="W398" s="3">
        <v>91.307157288120223</v>
      </c>
      <c r="X398" s="3">
        <v>103.17593518947723</v>
      </c>
      <c r="Y398" s="3">
        <v>123.0764262849209</v>
      </c>
      <c r="Z398" s="3">
        <v>0</v>
      </c>
      <c r="AA398" s="5">
        <v>0</v>
      </c>
      <c r="AB398" s="3">
        <v>0</v>
      </c>
      <c r="AC398" s="3">
        <v>0</v>
      </c>
      <c r="AD398" s="5">
        <v>0</v>
      </c>
      <c r="AE398" s="6">
        <f t="shared" si="90"/>
        <v>0.16475336317122918</v>
      </c>
      <c r="AF398" s="6">
        <f t="shared" si="91"/>
        <v>0.12005286549384281</v>
      </c>
      <c r="AG398" s="6">
        <f t="shared" si="92"/>
        <v>7.8235760078497724E-2</v>
      </c>
      <c r="AH398" s="6">
        <f t="shared" si="93"/>
        <v>0.58558334839122672</v>
      </c>
      <c r="AI398" s="4">
        <f t="shared" si="94"/>
        <v>26.198678987079511</v>
      </c>
      <c r="AJ398" s="4">
        <f t="shared" si="95"/>
        <v>48.769962710214386</v>
      </c>
      <c r="AK398" s="4">
        <f t="shared" si="96"/>
        <v>22.571283723134876</v>
      </c>
      <c r="AL398" s="7">
        <f t="shared" si="97"/>
        <v>3.3399515364083454</v>
      </c>
      <c r="AM398" s="7">
        <f t="shared" si="98"/>
        <v>1.7941846430085284</v>
      </c>
      <c r="AN398" s="7">
        <f t="shared" si="99"/>
        <v>0.96563045793418212</v>
      </c>
      <c r="AO398" s="7">
        <f t="shared" si="100"/>
        <v>1.564367822683707</v>
      </c>
      <c r="AP398" s="7">
        <f t="shared" si="101"/>
        <v>1.5106012169955674</v>
      </c>
      <c r="AQ398" s="7" t="str">
        <f t="shared" si="102"/>
        <v/>
      </c>
      <c r="AR398" s="7">
        <f t="shared" si="103"/>
        <v>0.72868233572307184</v>
      </c>
      <c r="AS398" s="7">
        <f t="shared" si="104"/>
        <v>1.898808279755599</v>
      </c>
    </row>
    <row r="399" spans="1:45" ht="14.4" customHeight="1">
      <c r="A399" s="2" t="s">
        <v>845</v>
      </c>
      <c r="B399" s="2" t="s">
        <v>846</v>
      </c>
      <c r="C399" s="2" t="s">
        <v>51</v>
      </c>
      <c r="D399" s="2" t="s">
        <v>48</v>
      </c>
      <c r="E399" s="3">
        <v>373.09598157357726</v>
      </c>
      <c r="F399" s="5">
        <v>8.2110593013616159E-2</v>
      </c>
      <c r="G399" s="3">
        <v>254.05217693009769</v>
      </c>
      <c r="H399" s="3">
        <v>119.04380464347956</v>
      </c>
      <c r="I399" s="5">
        <v>1.2807422494006682E-2</v>
      </c>
      <c r="J399" s="3">
        <v>75.791245081992116</v>
      </c>
      <c r="K399" s="3">
        <v>17.725914819197012</v>
      </c>
      <c r="L399" s="5">
        <v>-2.8386242658322111E-2</v>
      </c>
      <c r="M399" s="3">
        <v>8.7784154809274675</v>
      </c>
      <c r="N399" s="3">
        <v>8.9474993382695445</v>
      </c>
      <c r="O399" s="3">
        <v>121.68927543429122</v>
      </c>
      <c r="P399" s="3">
        <v>12.164326257148174</v>
      </c>
      <c r="Q399" s="3">
        <v>18.604463581777857</v>
      </c>
      <c r="R399" s="3">
        <v>83.62604099066246</v>
      </c>
      <c r="S399" s="3">
        <v>13.533807210744191</v>
      </c>
      <c r="T399" s="3">
        <v>133.64909514205505</v>
      </c>
      <c r="U399" s="3">
        <v>138.36882479489083</v>
      </c>
      <c r="V399" s="3">
        <v>418.09323279932062</v>
      </c>
      <c r="W399" s="3">
        <v>37.708371251145678</v>
      </c>
      <c r="X399" s="3">
        <v>86.337551882336342</v>
      </c>
      <c r="Y399" s="3">
        <v>7.7590004931532617</v>
      </c>
      <c r="Z399" s="3">
        <v>0</v>
      </c>
      <c r="AA399" s="5">
        <v>0</v>
      </c>
      <c r="AB399" s="3">
        <v>0</v>
      </c>
      <c r="AC399" s="3">
        <v>0</v>
      </c>
      <c r="AD399" s="5">
        <v>0</v>
      </c>
      <c r="AE399" s="6">
        <f t="shared" si="90"/>
        <v>0.31907018709072654</v>
      </c>
      <c r="AF399" s="6">
        <f t="shared" si="91"/>
        <v>0.20314141353743187</v>
      </c>
      <c r="AG399" s="6">
        <f t="shared" si="92"/>
        <v>4.751033432318362E-2</v>
      </c>
      <c r="AH399" s="6">
        <f t="shared" si="93"/>
        <v>0.49523060279069603</v>
      </c>
      <c r="AI399" s="4">
        <f t="shared" si="94"/>
        <v>58.065330262795101</v>
      </c>
      <c r="AJ399" s="4">
        <f t="shared" si="95"/>
        <v>82.142070114437729</v>
      </c>
      <c r="AK399" s="4">
        <f t="shared" si="96"/>
        <v>24.076739851642628</v>
      </c>
      <c r="AL399" s="7">
        <f t="shared" si="97"/>
        <v>6.0693985687358509</v>
      </c>
      <c r="AM399" s="7">
        <f t="shared" si="98"/>
        <v>4.290391414523647</v>
      </c>
      <c r="AN399" s="7">
        <f t="shared" si="99"/>
        <v>1.0353143404960521</v>
      </c>
      <c r="AO399" s="7">
        <f t="shared" si="100"/>
        <v>1.1226883712454958</v>
      </c>
      <c r="AP399" s="7">
        <f t="shared" si="101"/>
        <v>1.1623353706586173</v>
      </c>
      <c r="AQ399" s="7" t="str">
        <f t="shared" si="102"/>
        <v/>
      </c>
      <c r="AR399" s="7">
        <f t="shared" si="103"/>
        <v>0.63666685812820634</v>
      </c>
      <c r="AS399" s="7">
        <f t="shared" si="104"/>
        <v>1.1206050277892623</v>
      </c>
    </row>
    <row r="400" spans="1:45" ht="14.4" customHeight="1">
      <c r="A400" s="2" t="s">
        <v>847</v>
      </c>
      <c r="B400" s="2" t="s">
        <v>848</v>
      </c>
      <c r="C400" s="2" t="s">
        <v>57</v>
      </c>
      <c r="D400" s="2" t="s">
        <v>48</v>
      </c>
      <c r="E400" s="3">
        <v>244.98216582169727</v>
      </c>
      <c r="F400" s="5">
        <v>-4.4768019926291917E-2</v>
      </c>
      <c r="G400" s="3">
        <v>149.38893376968804</v>
      </c>
      <c r="H400" s="3">
        <v>95.593232052009228</v>
      </c>
      <c r="I400" s="5">
        <v>-1.2694909505658547E-2</v>
      </c>
      <c r="J400" s="3">
        <v>76.140461532180382</v>
      </c>
      <c r="K400" s="3">
        <v>8.0070346851656904</v>
      </c>
      <c r="L400" s="5">
        <v>6.1359145294848698E-2</v>
      </c>
      <c r="M400" s="3">
        <v>5.0297985482250578</v>
      </c>
      <c r="N400" s="3">
        <v>2.9772361369406326</v>
      </c>
      <c r="O400" s="3">
        <v>97.323284855570705</v>
      </c>
      <c r="P400" s="3">
        <v>20.761136152321349</v>
      </c>
      <c r="Q400" s="3">
        <v>17.003224864662023</v>
      </c>
      <c r="R400" s="3">
        <v>52.49178775799502</v>
      </c>
      <c r="S400" s="3">
        <v>4.9300673375118622</v>
      </c>
      <c r="T400" s="3">
        <v>226.99295451764934</v>
      </c>
      <c r="U400" s="3">
        <v>234.27790978006658</v>
      </c>
      <c r="V400" s="3">
        <v>1216.216976377932</v>
      </c>
      <c r="W400" s="3">
        <v>44.463457740289684</v>
      </c>
      <c r="X400" s="3">
        <v>13.624242579379519</v>
      </c>
      <c r="Y400" s="3">
        <v>0.82542721707189448</v>
      </c>
      <c r="Z400" s="3">
        <v>41.339637089020741</v>
      </c>
      <c r="AA400" s="5">
        <v>0.25360785511855211</v>
      </c>
      <c r="AB400" s="3">
        <v>2.2206687277611592</v>
      </c>
      <c r="AC400" s="3">
        <v>12.593131067161728</v>
      </c>
      <c r="AD400" s="5">
        <v>-0.10984100352626652</v>
      </c>
      <c r="AE400" s="6">
        <f t="shared" si="90"/>
        <v>0.3902048613676794</v>
      </c>
      <c r="AF400" s="6">
        <f t="shared" si="91"/>
        <v>0.31080001793925227</v>
      </c>
      <c r="AG400" s="6">
        <f t="shared" si="92"/>
        <v>3.2684153388509773E-2</v>
      </c>
      <c r="AH400" s="6">
        <f t="shared" si="93"/>
        <v>0.62817244410637585</v>
      </c>
      <c r="AI400" s="4">
        <f t="shared" si="94"/>
        <v>68.13342684701469</v>
      </c>
      <c r="AJ400" s="4">
        <f t="shared" si="95"/>
        <v>54.529125290362281</v>
      </c>
      <c r="AK400" s="4">
        <f t="shared" si="96"/>
        <v>-13.604301556652409</v>
      </c>
      <c r="AL400" s="7">
        <f t="shared" si="97"/>
        <v>11.060523428445176</v>
      </c>
      <c r="AM400" s="7">
        <f t="shared" si="98"/>
        <v>13.819978954161851</v>
      </c>
      <c r="AN400" s="7">
        <f t="shared" si="99"/>
        <v>1.0320933100232008</v>
      </c>
      <c r="AO400" s="7">
        <f t="shared" si="100"/>
        <v>2.3745713963740624</v>
      </c>
      <c r="AP400" s="7">
        <f t="shared" si="101"/>
        <v>2.4507792523701202</v>
      </c>
      <c r="AQ400" s="7">
        <f t="shared" si="102"/>
        <v>0.30462606723043284</v>
      </c>
      <c r="AR400" s="7">
        <f t="shared" si="103"/>
        <v>0.79650473048923365</v>
      </c>
      <c r="AS400" s="7">
        <f t="shared" si="104"/>
        <v>4.9645123035736329</v>
      </c>
    </row>
    <row r="401" spans="1:45" ht="14.4" customHeight="1">
      <c r="A401" s="2" t="s">
        <v>849</v>
      </c>
      <c r="B401" s="2" t="s">
        <v>850</v>
      </c>
      <c r="C401" s="2" t="s">
        <v>47</v>
      </c>
      <c r="D401" s="2" t="s">
        <v>48</v>
      </c>
      <c r="E401" s="3">
        <v>254.47995284522108</v>
      </c>
      <c r="F401" s="5">
        <v>4.1010753937153234E-2</v>
      </c>
      <c r="G401" s="3">
        <v>222.24390154170786</v>
      </c>
      <c r="H401" s="3">
        <v>32.236051303513221</v>
      </c>
      <c r="I401" s="5">
        <v>-1.0346968407747376E-2</v>
      </c>
      <c r="J401" s="3">
        <v>25.040282732792363</v>
      </c>
      <c r="K401" s="3">
        <v>18.318233029302156</v>
      </c>
      <c r="L401" s="5">
        <v>-9.4354098087542776E-2</v>
      </c>
      <c r="M401" s="3">
        <v>8.2909118032024764</v>
      </c>
      <c r="N401" s="3">
        <v>10.02732122609968</v>
      </c>
      <c r="O401" s="3">
        <v>36.540463234803354</v>
      </c>
      <c r="P401" s="3">
        <v>6.0875460287009142</v>
      </c>
      <c r="Q401" s="3">
        <v>5.9163303719518865</v>
      </c>
      <c r="R401" s="3">
        <v>16.928679113998527</v>
      </c>
      <c r="S401" s="3">
        <v>5.0298728450424148</v>
      </c>
      <c r="T401" s="3">
        <v>119.71877630065656</v>
      </c>
      <c r="U401" s="3">
        <v>115.36575557278944</v>
      </c>
      <c r="V401" s="3">
        <v>261.54161631402644</v>
      </c>
      <c r="W401" s="3">
        <v>7.2537021883206894</v>
      </c>
      <c r="X401" s="3">
        <v>22.312444248977144</v>
      </c>
      <c r="Y401" s="3">
        <v>34.086503654285394</v>
      </c>
      <c r="Z401" s="3">
        <v>0</v>
      </c>
      <c r="AA401" s="5">
        <v>0</v>
      </c>
      <c r="AB401" s="3">
        <v>0</v>
      </c>
      <c r="AC401" s="3">
        <v>0</v>
      </c>
      <c r="AD401" s="5">
        <v>0</v>
      </c>
      <c r="AE401" s="6">
        <f t="shared" si="90"/>
        <v>0.12667422696010841</v>
      </c>
      <c r="AF401" s="6">
        <f t="shared" si="91"/>
        <v>9.8397859842508997E-2</v>
      </c>
      <c r="AG401" s="6">
        <f t="shared" si="92"/>
        <v>7.1983010152644952E-2</v>
      </c>
      <c r="AH401" s="6">
        <f t="shared" si="93"/>
        <v>0.45260434180197368</v>
      </c>
      <c r="AI401" s="4">
        <f t="shared" si="94"/>
        <v>6.7220497034902067</v>
      </c>
      <c r="AJ401" s="4">
        <f t="shared" si="95"/>
        <v>16.245675030948078</v>
      </c>
      <c r="AK401" s="4">
        <f t="shared" si="96"/>
        <v>9.5236253274578715</v>
      </c>
      <c r="AL401" s="7">
        <f t="shared" si="97"/>
        <v>3.2298381154824374</v>
      </c>
      <c r="AM401" s="7">
        <f t="shared" si="98"/>
        <v>1.3364253750699979</v>
      </c>
      <c r="AN401" s="7">
        <f t="shared" si="99"/>
        <v>0.96363961558598688</v>
      </c>
      <c r="AO401" s="7">
        <f t="shared" si="100"/>
        <v>3.7138164092575785</v>
      </c>
      <c r="AP401" s="7">
        <f t="shared" si="101"/>
        <v>3.5787806169739032</v>
      </c>
      <c r="AQ401" s="7" t="str">
        <f t="shared" si="102"/>
        <v/>
      </c>
      <c r="AR401" s="7">
        <f t="shared" si="103"/>
        <v>0.77677884605126457</v>
      </c>
      <c r="AS401" s="7">
        <f t="shared" si="104"/>
        <v>1.0277493900397741</v>
      </c>
    </row>
    <row r="402" spans="1:45" ht="14.4" customHeight="1">
      <c r="A402" s="2" t="s">
        <v>851</v>
      </c>
      <c r="B402" s="2" t="s">
        <v>852</v>
      </c>
      <c r="C402" s="2" t="s">
        <v>57</v>
      </c>
      <c r="D402" s="2" t="s">
        <v>48</v>
      </c>
      <c r="E402" s="3">
        <v>80.267595289508321</v>
      </c>
      <c r="F402" s="5">
        <v>-0.11242750451096549</v>
      </c>
      <c r="G402" s="3">
        <v>66.134774661172656</v>
      </c>
      <c r="H402" s="3">
        <v>14.132820628335661</v>
      </c>
      <c r="I402" s="5">
        <v>-3.060014521182039E-2</v>
      </c>
      <c r="J402" s="3">
        <v>6.3952466534931132</v>
      </c>
      <c r="K402" s="3">
        <v>1.4988601129023806</v>
      </c>
      <c r="L402" s="5">
        <v>7.9697978279479151E-2</v>
      </c>
      <c r="M402" s="3">
        <v>0.62033409334777723</v>
      </c>
      <c r="N402" s="3">
        <v>0.87852601955460341</v>
      </c>
      <c r="O402" s="3">
        <v>15.326103697533286</v>
      </c>
      <c r="P402" s="3">
        <v>5.640886612673456</v>
      </c>
      <c r="Q402" s="3">
        <v>1.0265671351141685</v>
      </c>
      <c r="R402" s="3">
        <v>5.7663495414512553</v>
      </c>
      <c r="S402" s="3">
        <v>0.74590858642171609</v>
      </c>
      <c r="T402" s="3">
        <v>49.157854584098089</v>
      </c>
      <c r="U402" s="3">
        <v>48.873909050813722</v>
      </c>
      <c r="V402" s="3">
        <v>429.14550283813281</v>
      </c>
      <c r="W402" s="3">
        <v>23.256866751629566</v>
      </c>
      <c r="X402" s="3">
        <v>5.9938166660972874</v>
      </c>
      <c r="Y402" s="3">
        <v>4.5083713145968644E-2</v>
      </c>
      <c r="Z402" s="3">
        <v>21.6230008515127</v>
      </c>
      <c r="AA402" s="5">
        <v>0.27802881279212566</v>
      </c>
      <c r="AB402" s="3">
        <v>1.1421495953283185</v>
      </c>
      <c r="AC402" s="3">
        <v>6.8326966216441996</v>
      </c>
      <c r="AD402" s="5">
        <v>-1.1248063489131488E-2</v>
      </c>
      <c r="AE402" s="6">
        <f t="shared" si="90"/>
        <v>0.17607130969056134</v>
      </c>
      <c r="AF402" s="6">
        <f t="shared" si="91"/>
        <v>7.9674078068824719E-2</v>
      </c>
      <c r="AG402" s="6">
        <f t="shared" si="92"/>
        <v>1.8673290354548528E-2</v>
      </c>
      <c r="AH402" s="6">
        <f t="shared" si="93"/>
        <v>0.41387057271580019</v>
      </c>
      <c r="AI402" s="4">
        <f t="shared" si="94"/>
        <v>4.8963865405907327</v>
      </c>
      <c r="AJ402" s="4">
        <f t="shared" si="95"/>
        <v>8.0383158563978832</v>
      </c>
      <c r="AK402" s="4">
        <f t="shared" si="96"/>
        <v>3.1419293158071504</v>
      </c>
      <c r="AL402" s="7">
        <f t="shared" si="97"/>
        <v>10.776542866947562</v>
      </c>
      <c r="AM402" s="7">
        <f t="shared" si="98"/>
        <v>6.56432521320039</v>
      </c>
      <c r="AN402" s="7">
        <f t="shared" si="99"/>
        <v>0.99422380135002431</v>
      </c>
      <c r="AO402" s="7">
        <f t="shared" si="100"/>
        <v>3.4782762674804513</v>
      </c>
      <c r="AP402" s="7">
        <f t="shared" si="101"/>
        <v>3.4581850527999882</v>
      </c>
      <c r="AQ402" s="7">
        <f t="shared" si="102"/>
        <v>0.31599206181255818</v>
      </c>
      <c r="AR402" s="7">
        <f t="shared" si="103"/>
        <v>0.45251028238983909</v>
      </c>
      <c r="AS402" s="7">
        <f t="shared" si="104"/>
        <v>5.3464352742884014</v>
      </c>
    </row>
    <row r="403" spans="1:45" ht="14.4" customHeight="1">
      <c r="A403" s="2" t="s">
        <v>853</v>
      </c>
      <c r="B403" s="2" t="s">
        <v>854</v>
      </c>
      <c r="C403" s="2" t="s">
        <v>51</v>
      </c>
      <c r="D403" s="2" t="s">
        <v>48</v>
      </c>
      <c r="E403" s="3">
        <v>307.65561863796569</v>
      </c>
      <c r="F403" s="5">
        <v>0.11796485641233499</v>
      </c>
      <c r="G403" s="3">
        <v>249.20392115400151</v>
      </c>
      <c r="H403" s="3">
        <v>58.451697483964182</v>
      </c>
      <c r="I403" s="5">
        <v>1.1827910043156503E-2</v>
      </c>
      <c r="J403" s="3">
        <v>26.932269332516672</v>
      </c>
      <c r="K403" s="3">
        <v>15.010684514927457</v>
      </c>
      <c r="L403" s="5">
        <v>0.11858005808835995</v>
      </c>
      <c r="M403" s="3">
        <v>8.4835934514079145</v>
      </c>
      <c r="N403" s="3">
        <v>6.527091063519542</v>
      </c>
      <c r="O403" s="3">
        <v>62.835491967621266</v>
      </c>
      <c r="P403" s="3">
        <v>18.008631193335741</v>
      </c>
      <c r="Q403" s="3">
        <v>8.9376889047458814</v>
      </c>
      <c r="R403" s="3">
        <v>27.521729025294064</v>
      </c>
      <c r="S403" s="3">
        <v>5.7466936839295464</v>
      </c>
      <c r="T403" s="3">
        <v>197.45913225239227</v>
      </c>
      <c r="U403" s="3">
        <v>206.7501319377451</v>
      </c>
      <c r="V403" s="3">
        <v>540.22207724230395</v>
      </c>
      <c r="W403" s="3">
        <v>35.567490451847149</v>
      </c>
      <c r="X403" s="3">
        <v>42.209763848572933</v>
      </c>
      <c r="Y403" s="3">
        <v>7.9965465988144171</v>
      </c>
      <c r="Z403" s="3">
        <v>0</v>
      </c>
      <c r="AA403" s="5">
        <v>0</v>
      </c>
      <c r="AB403" s="3">
        <v>0</v>
      </c>
      <c r="AC403" s="3">
        <v>0</v>
      </c>
      <c r="AD403" s="5">
        <v>0</v>
      </c>
      <c r="AE403" s="6">
        <f t="shared" si="90"/>
        <v>0.1899906712015792</v>
      </c>
      <c r="AF403" s="6">
        <f t="shared" si="91"/>
        <v>8.7540313587476742E-2</v>
      </c>
      <c r="AG403" s="6">
        <f t="shared" si="92"/>
        <v>4.8790542429817632E-2</v>
      </c>
      <c r="AH403" s="6">
        <f t="shared" si="93"/>
        <v>0.56517032537532574</v>
      </c>
      <c r="AI403" s="4">
        <f t="shared" si="94"/>
        <v>11.921584817589215</v>
      </c>
      <c r="AJ403" s="4">
        <f t="shared" si="95"/>
        <v>27.405578418131725</v>
      </c>
      <c r="AK403" s="4">
        <f t="shared" si="96"/>
        <v>15.48399360054251</v>
      </c>
      <c r="AL403" s="7">
        <f t="shared" si="97"/>
        <v>4.7689297403776001</v>
      </c>
      <c r="AM403" s="7">
        <f t="shared" si="98"/>
        <v>2.0745119669293604</v>
      </c>
      <c r="AN403" s="7">
        <f t="shared" si="99"/>
        <v>1.0470527727908632</v>
      </c>
      <c r="AO403" s="7">
        <f t="shared" si="100"/>
        <v>3.3781590741066814</v>
      </c>
      <c r="AP403" s="7">
        <f t="shared" si="101"/>
        <v>3.5371108254720158</v>
      </c>
      <c r="AQ403" s="7" t="str">
        <f t="shared" si="102"/>
        <v/>
      </c>
      <c r="AR403" s="7">
        <f t="shared" si="103"/>
        <v>0.46076111544759418</v>
      </c>
      <c r="AS403" s="7">
        <f t="shared" si="104"/>
        <v>1.7559311272582714</v>
      </c>
    </row>
    <row r="404" spans="1:45" ht="14.4" customHeight="1">
      <c r="A404" s="2" t="s">
        <v>855</v>
      </c>
      <c r="B404" s="2" t="s">
        <v>856</v>
      </c>
      <c r="C404" s="2" t="s">
        <v>62</v>
      </c>
      <c r="D404" s="2" t="s">
        <v>48</v>
      </c>
      <c r="E404" s="3">
        <v>191.17739751071912</v>
      </c>
      <c r="F404" s="5">
        <v>-0.11463927969372367</v>
      </c>
      <c r="G404" s="3">
        <v>161.5989706977328</v>
      </c>
      <c r="H404" s="3">
        <v>29.578426812986326</v>
      </c>
      <c r="I404" s="5">
        <v>-2.8494394854370275E-2</v>
      </c>
      <c r="J404" s="3">
        <v>15.628908609770306</v>
      </c>
      <c r="K404" s="3">
        <v>21.246314501154743</v>
      </c>
      <c r="L404" s="5">
        <v>-8.2566802574881373E-2</v>
      </c>
      <c r="M404" s="3">
        <v>9.9095731855491582</v>
      </c>
      <c r="N404" s="3">
        <v>11.336741315605584</v>
      </c>
      <c r="O404" s="3">
        <v>31.972046483510614</v>
      </c>
      <c r="P404" s="3">
        <v>11.749273499003811</v>
      </c>
      <c r="Q404" s="3">
        <v>2.9722235804178778</v>
      </c>
      <c r="R404" s="3">
        <v>10.669455116501105</v>
      </c>
      <c r="S404" s="3">
        <v>2.3280769001042225</v>
      </c>
      <c r="T404" s="3">
        <v>122.32046303095447</v>
      </c>
      <c r="U404" s="3">
        <v>129.78163927132729</v>
      </c>
      <c r="V404" s="3">
        <v>356.63899317493491</v>
      </c>
      <c r="W404" s="3">
        <v>30.765254788319176</v>
      </c>
      <c r="X404" s="3">
        <v>34.35522190666488</v>
      </c>
      <c r="Y404" s="3">
        <v>20.686743549962884</v>
      </c>
      <c r="Z404" s="3">
        <v>0</v>
      </c>
      <c r="AA404" s="5">
        <v>0</v>
      </c>
      <c r="AB404" s="3">
        <v>0</v>
      </c>
      <c r="AC404" s="3">
        <v>0</v>
      </c>
      <c r="AD404" s="5">
        <v>0</v>
      </c>
      <c r="AE404" s="6">
        <f t="shared" si="90"/>
        <v>0.15471717471898264</v>
      </c>
      <c r="AF404" s="6">
        <f t="shared" si="91"/>
        <v>8.1750817896210817E-2</v>
      </c>
      <c r="AG404" s="6">
        <f t="shared" si="92"/>
        <v>0.11113402932458835</v>
      </c>
      <c r="AH404" s="6">
        <f t="shared" si="93"/>
        <v>0.46641374837083255</v>
      </c>
      <c r="AI404" s="4">
        <f t="shared" si="94"/>
        <v>-5.6174058913844362</v>
      </c>
      <c r="AJ404" s="4">
        <f t="shared" si="95"/>
        <v>7.340976218539768</v>
      </c>
      <c r="AK404" s="4">
        <f t="shared" si="96"/>
        <v>12.958382109924205</v>
      </c>
      <c r="AL404" s="7">
        <f t="shared" si="97"/>
        <v>3.1532361401855451</v>
      </c>
      <c r="AM404" s="7">
        <f t="shared" si="98"/>
        <v>-2.4128953348289133</v>
      </c>
      <c r="AN404" s="7">
        <f t="shared" si="99"/>
        <v>1.0609969587711967</v>
      </c>
      <c r="AO404" s="7">
        <f t="shared" si="100"/>
        <v>4.1354620989257622</v>
      </c>
      <c r="AP404" s="7">
        <f t="shared" si="101"/>
        <v>4.3877127100737834</v>
      </c>
      <c r="AQ404" s="7" t="str">
        <f t="shared" si="102"/>
        <v/>
      </c>
      <c r="AR404" s="7">
        <f t="shared" si="103"/>
        <v>0.52838877160662501</v>
      </c>
      <c r="AS404" s="7">
        <f t="shared" si="104"/>
        <v>1.8654872271442995</v>
      </c>
    </row>
    <row r="405" spans="1:45" ht="14.4" customHeight="1">
      <c r="A405" s="2" t="s">
        <v>857</v>
      </c>
      <c r="B405" s="2" t="s">
        <v>858</v>
      </c>
      <c r="C405" s="2" t="s">
        <v>57</v>
      </c>
      <c r="D405" s="2" t="s">
        <v>48</v>
      </c>
      <c r="E405" s="3">
        <v>214.01165524181215</v>
      </c>
      <c r="F405" s="5">
        <v>-6.7191161400595278E-2</v>
      </c>
      <c r="G405" s="3">
        <v>150.0435703624575</v>
      </c>
      <c r="H405" s="3">
        <v>63.968084879354656</v>
      </c>
      <c r="I405" s="5">
        <v>-2.5477510224697797E-2</v>
      </c>
      <c r="J405" s="3">
        <v>42.262671667927599</v>
      </c>
      <c r="K405" s="3">
        <v>5.6753694771766732</v>
      </c>
      <c r="L405" s="5">
        <v>-8.9126690402262565E-2</v>
      </c>
      <c r="M405" s="3">
        <v>3.1871966582527933</v>
      </c>
      <c r="N405" s="3">
        <v>2.4881728189238799</v>
      </c>
      <c r="O405" s="3">
        <v>66.892980508671855</v>
      </c>
      <c r="P405" s="3">
        <v>25.173439535715818</v>
      </c>
      <c r="Q405" s="3">
        <v>6.9318028109891054</v>
      </c>
      <c r="R405" s="3">
        <v>24.973010221401381</v>
      </c>
      <c r="S405" s="3">
        <v>3.7192294595442541</v>
      </c>
      <c r="T405" s="3">
        <v>253.49026936457611</v>
      </c>
      <c r="U405" s="3">
        <v>270.59422019597127</v>
      </c>
      <c r="V405" s="3">
        <v>1017.517489072762</v>
      </c>
      <c r="W405" s="3">
        <v>26.77391697514048</v>
      </c>
      <c r="X405" s="3">
        <v>15.422748002317245</v>
      </c>
      <c r="Y405" s="3">
        <v>0.4928157341229315</v>
      </c>
      <c r="Z405" s="3">
        <v>64.243279442457009</v>
      </c>
      <c r="AA405" s="5">
        <v>0.27048978411335911</v>
      </c>
      <c r="AB405" s="3">
        <v>5.0176399638245694</v>
      </c>
      <c r="AC405" s="3">
        <v>22.254181987777628</v>
      </c>
      <c r="AD405" s="5">
        <v>-4.9306767897895287E-2</v>
      </c>
      <c r="AE405" s="6">
        <f t="shared" si="90"/>
        <v>0.29890000526876448</v>
      </c>
      <c r="AF405" s="6">
        <f t="shared" si="91"/>
        <v>0.19747836453194537</v>
      </c>
      <c r="AG405" s="6">
        <f t="shared" si="92"/>
        <v>2.651897379497422E-2</v>
      </c>
      <c r="AH405" s="6">
        <f t="shared" si="93"/>
        <v>0.56158399397079051</v>
      </c>
      <c r="AI405" s="4">
        <f t="shared" si="94"/>
        <v>36.587302190750925</v>
      </c>
      <c r="AJ405" s="4">
        <f t="shared" si="95"/>
        <v>31.60054150371414</v>
      </c>
      <c r="AK405" s="4">
        <f t="shared" si="96"/>
        <v>-4.9867606870367851</v>
      </c>
      <c r="AL405" s="7">
        <f t="shared" si="97"/>
        <v>8.4965291460092924</v>
      </c>
      <c r="AM405" s="7">
        <f t="shared" si="98"/>
        <v>9.8373339393892216</v>
      </c>
      <c r="AN405" s="7">
        <f t="shared" si="99"/>
        <v>1.0674737964272538</v>
      </c>
      <c r="AO405" s="7">
        <f t="shared" si="100"/>
        <v>3.9627615840409298</v>
      </c>
      <c r="AP405" s="7">
        <f t="shared" si="101"/>
        <v>4.2301441524522501</v>
      </c>
      <c r="AQ405" s="7">
        <f t="shared" si="102"/>
        <v>0.34640482523484495</v>
      </c>
      <c r="AR405" s="7">
        <f t="shared" si="103"/>
        <v>0.66068371044148055</v>
      </c>
      <c r="AS405" s="7">
        <f t="shared" si="104"/>
        <v>4.7544956741868436</v>
      </c>
    </row>
    <row r="406" spans="1:45" ht="14.4" customHeight="1">
      <c r="A406" s="2" t="s">
        <v>859</v>
      </c>
      <c r="B406" s="2" t="s">
        <v>860</v>
      </c>
      <c r="C406" s="2" t="s">
        <v>57</v>
      </c>
      <c r="D406" s="2" t="s">
        <v>48</v>
      </c>
      <c r="E406" s="3">
        <v>206.60212373345183</v>
      </c>
      <c r="F406" s="5">
        <v>-3.043532105737335E-2</v>
      </c>
      <c r="G406" s="3">
        <v>169.71890292141984</v>
      </c>
      <c r="H406" s="3">
        <v>36.883220812032008</v>
      </c>
      <c r="I406" s="5">
        <v>-3.3283682078192989E-2</v>
      </c>
      <c r="J406" s="3">
        <v>21.396644116668732</v>
      </c>
      <c r="K406" s="3">
        <v>4.7809099089248397</v>
      </c>
      <c r="L406" s="5">
        <v>2.5734165613633106E-2</v>
      </c>
      <c r="M406" s="3">
        <v>2.7557687505326349</v>
      </c>
      <c r="N406" s="3">
        <v>2.0251411583922048</v>
      </c>
      <c r="O406" s="3">
        <v>40.191217821603509</v>
      </c>
      <c r="P406" s="3">
        <v>13.506684002863111</v>
      </c>
      <c r="Q406" s="3">
        <v>3.1981173918396224</v>
      </c>
      <c r="R406" s="3">
        <v>11.732179444280872</v>
      </c>
      <c r="S406" s="3">
        <v>1.8224872984120934</v>
      </c>
      <c r="T406" s="3">
        <v>114.43086912675429</v>
      </c>
      <c r="U406" s="3">
        <v>118.23328749314369</v>
      </c>
      <c r="V406" s="3">
        <v>1229.860671405389</v>
      </c>
      <c r="W406" s="3">
        <v>112.60996627389696</v>
      </c>
      <c r="X406" s="3">
        <v>8.566348858021243</v>
      </c>
      <c r="Y406" s="3">
        <v>1.0783030195791179</v>
      </c>
      <c r="Z406" s="3">
        <v>86.038165733320113</v>
      </c>
      <c r="AA406" s="5">
        <v>0.34467252391003755</v>
      </c>
      <c r="AB406" s="3">
        <v>7.3401663051220583</v>
      </c>
      <c r="AC406" s="3">
        <v>34.753194219947574</v>
      </c>
      <c r="AD406" s="5">
        <v>-1.7361954328320883E-2</v>
      </c>
      <c r="AE406" s="6">
        <f t="shared" si="90"/>
        <v>0.17852295100130225</v>
      </c>
      <c r="AF406" s="6">
        <f t="shared" si="91"/>
        <v>0.10356449261031633</v>
      </c>
      <c r="AG406" s="6">
        <f t="shared" si="92"/>
        <v>2.3140661976412888E-2</v>
      </c>
      <c r="AH406" s="6">
        <f t="shared" si="93"/>
        <v>0.57641093495367057</v>
      </c>
      <c r="AI406" s="4">
        <f t="shared" si="94"/>
        <v>16.615734207743891</v>
      </c>
      <c r="AJ406" s="4">
        <f t="shared" si="95"/>
        <v>20.73064767636814</v>
      </c>
      <c r="AK406" s="4">
        <f t="shared" si="96"/>
        <v>4.1149134686242483</v>
      </c>
      <c r="AL406" s="7">
        <f t="shared" si="97"/>
        <v>11.374920250160564</v>
      </c>
      <c r="AM406" s="7">
        <f t="shared" si="98"/>
        <v>9.1170644767845221</v>
      </c>
      <c r="AN406" s="7">
        <f t="shared" si="99"/>
        <v>1.0332289564468613</v>
      </c>
      <c r="AO406" s="7">
        <f t="shared" si="100"/>
        <v>3.1025183432306096</v>
      </c>
      <c r="AP406" s="7">
        <f t="shared" si="101"/>
        <v>3.2056117901334078</v>
      </c>
      <c r="AQ406" s="7">
        <f t="shared" si="102"/>
        <v>0.40392765145257692</v>
      </c>
      <c r="AR406" s="7">
        <f t="shared" si="103"/>
        <v>0.58011864597488572</v>
      </c>
      <c r="AS406" s="7">
        <f t="shared" si="104"/>
        <v>5.952797818245549</v>
      </c>
    </row>
    <row r="407" spans="1:45" ht="14.4" customHeight="1">
      <c r="A407" s="2" t="s">
        <v>861</v>
      </c>
      <c r="B407" s="2" t="s">
        <v>862</v>
      </c>
      <c r="C407" s="2" t="s">
        <v>57</v>
      </c>
      <c r="D407" s="2" t="s">
        <v>48</v>
      </c>
      <c r="E407" s="3">
        <v>227.49945172661504</v>
      </c>
      <c r="F407" s="5">
        <v>7.9480939608935194E-2</v>
      </c>
      <c r="G407" s="3">
        <v>172.68088314513381</v>
      </c>
      <c r="H407" s="3">
        <v>54.818568581481216</v>
      </c>
      <c r="I407" s="5">
        <v>6.5900717650526908E-3</v>
      </c>
      <c r="J407" s="3">
        <v>34.224630885952138</v>
      </c>
      <c r="K407" s="3">
        <v>5.0653957872411652</v>
      </c>
      <c r="L407" s="5">
        <v>-0.11031484457747195</v>
      </c>
      <c r="M407" s="3">
        <v>2.1250468303454935</v>
      </c>
      <c r="N407" s="3">
        <v>2.9403489568956718</v>
      </c>
      <c r="O407" s="3">
        <v>55.555182677089995</v>
      </c>
      <c r="P407" s="3">
        <v>6.2200620722842679</v>
      </c>
      <c r="Q407" s="3">
        <v>9.6090491231357316</v>
      </c>
      <c r="R407" s="3">
        <v>36.466249751247716</v>
      </c>
      <c r="S407" s="3">
        <v>10.933167652044084</v>
      </c>
      <c r="T407" s="3">
        <v>95.587628311090299</v>
      </c>
      <c r="U407" s="3">
        <v>92.795858664133448</v>
      </c>
      <c r="V407" s="3">
        <v>1137.5555211569474</v>
      </c>
      <c r="W407" s="3">
        <v>116.35382669992545</v>
      </c>
      <c r="X407" s="3">
        <v>7.0559951954746873</v>
      </c>
      <c r="Y407" s="3">
        <v>2.2114944531381391</v>
      </c>
      <c r="Z407" s="3">
        <v>19.263833121355173</v>
      </c>
      <c r="AA407" s="5">
        <v>-3.5862894289457915E-2</v>
      </c>
      <c r="AB407" s="3">
        <v>1.506468647413838</v>
      </c>
      <c r="AC407" s="3">
        <v>5.8720328836162459</v>
      </c>
      <c r="AD407" s="5">
        <v>-2.9950362768493277E-2</v>
      </c>
      <c r="AE407" s="6">
        <f t="shared" si="90"/>
        <v>0.24096132173257462</v>
      </c>
      <c r="AF407" s="6">
        <f t="shared" si="91"/>
        <v>0.15043830051546545</v>
      </c>
      <c r="AG407" s="6">
        <f t="shared" si="92"/>
        <v>2.2265529647641641E-2</v>
      </c>
      <c r="AH407" s="6">
        <f t="shared" si="93"/>
        <v>0.41952236697833367</v>
      </c>
      <c r="AI407" s="4">
        <f t="shared" si="94"/>
        <v>29.159235098710973</v>
      </c>
      <c r="AJ407" s="4">
        <f t="shared" si="95"/>
        <v>37.601024651324494</v>
      </c>
      <c r="AK407" s="4">
        <f t="shared" si="96"/>
        <v>8.4417895526135212</v>
      </c>
      <c r="AL407" s="7">
        <f t="shared" si="97"/>
        <v>3.4391702247696294</v>
      </c>
      <c r="AM407" s="7">
        <f t="shared" si="98"/>
        <v>2.6670436260308614</v>
      </c>
      <c r="AN407" s="7">
        <f t="shared" si="99"/>
        <v>0.97079360900271505</v>
      </c>
      <c r="AO407" s="7">
        <f t="shared" si="100"/>
        <v>1.7437089436038589</v>
      </c>
      <c r="AP407" s="7">
        <f t="shared" si="101"/>
        <v>1.6927814984115017</v>
      </c>
      <c r="AQ407" s="7">
        <f t="shared" si="102"/>
        <v>0.30482162333033958</v>
      </c>
      <c r="AR407" s="7">
        <f t="shared" si="103"/>
        <v>0.62432551180320106</v>
      </c>
      <c r="AS407" s="7">
        <f t="shared" si="104"/>
        <v>5.0002560996232299</v>
      </c>
    </row>
    <row r="408" spans="1:45" ht="14.4" customHeight="1">
      <c r="A408" s="2" t="s">
        <v>863</v>
      </c>
      <c r="B408" s="2" t="s">
        <v>864</v>
      </c>
      <c r="C408" s="2" t="s">
        <v>62</v>
      </c>
      <c r="D408" s="2" t="s">
        <v>48</v>
      </c>
      <c r="E408" s="3">
        <v>121.44295964167269</v>
      </c>
      <c r="F408" s="5">
        <v>9.8822973451061502E-3</v>
      </c>
      <c r="G408" s="3">
        <v>100.87806143130781</v>
      </c>
      <c r="H408" s="3">
        <v>20.564898210364873</v>
      </c>
      <c r="I408" s="5">
        <v>2.1731354888635535E-3</v>
      </c>
      <c r="J408" s="3">
        <v>15.899755475868435</v>
      </c>
      <c r="K408" s="3">
        <v>13.169774007467586</v>
      </c>
      <c r="L408" s="5">
        <v>-9.1639078188791717E-2</v>
      </c>
      <c r="M408" s="3">
        <v>9.2136427402907835</v>
      </c>
      <c r="N408" s="3">
        <v>3.9561312671768025</v>
      </c>
      <c r="O408" s="3">
        <v>22.0799413675437</v>
      </c>
      <c r="P408" s="3">
        <v>1.8076103082060553</v>
      </c>
      <c r="Q408" s="3">
        <v>3.2041693368632997</v>
      </c>
      <c r="R408" s="3">
        <v>11.541884589193215</v>
      </c>
      <c r="S408" s="3">
        <v>1.9327417415219199</v>
      </c>
      <c r="T408" s="3">
        <v>38.048373973870177</v>
      </c>
      <c r="U408" s="3">
        <v>40.883522931065649</v>
      </c>
      <c r="V408" s="3">
        <v>176.34428157666159</v>
      </c>
      <c r="W408" s="3">
        <v>7.998908713608305</v>
      </c>
      <c r="X408" s="3">
        <v>18.952704048206211</v>
      </c>
      <c r="Y408" s="3">
        <v>20.234333263521382</v>
      </c>
      <c r="Z408" s="3">
        <v>0</v>
      </c>
      <c r="AA408" s="5">
        <v>0</v>
      </c>
      <c r="AB408" s="3">
        <v>0</v>
      </c>
      <c r="AC408" s="3">
        <v>0</v>
      </c>
      <c r="AD408" s="5">
        <v>0</v>
      </c>
      <c r="AE408" s="6">
        <f t="shared" si="90"/>
        <v>0.16933792021409291</v>
      </c>
      <c r="AF408" s="6">
        <f t="shared" si="91"/>
        <v>0.13092364944647228</v>
      </c>
      <c r="AG408" s="6">
        <f t="shared" si="92"/>
        <v>0.10844411274499628</v>
      </c>
      <c r="AH408" s="6">
        <f t="shared" si="93"/>
        <v>0.69960522747515796</v>
      </c>
      <c r="AI408" s="4">
        <f t="shared" si="94"/>
        <v>2.7299814684008492</v>
      </c>
      <c r="AJ408" s="4">
        <f t="shared" si="95"/>
        <v>7.8545189821835617</v>
      </c>
      <c r="AK408" s="4">
        <f t="shared" si="96"/>
        <v>5.1245375137827125</v>
      </c>
      <c r="AL408" s="7">
        <f t="shared" si="97"/>
        <v>4.063925776238781</v>
      </c>
      <c r="AM408" s="7">
        <f t="shared" si="98"/>
        <v>1.4124915966533378</v>
      </c>
      <c r="AN408" s="7">
        <f t="shared" si="99"/>
        <v>1.074514326397825</v>
      </c>
      <c r="AO408" s="7">
        <f t="shared" si="100"/>
        <v>1.8501610649691178</v>
      </c>
      <c r="AP408" s="7">
        <f t="shared" si="101"/>
        <v>1.9880245704527739</v>
      </c>
      <c r="AQ408" s="7" t="str">
        <f t="shared" si="102"/>
        <v/>
      </c>
      <c r="AR408" s="7">
        <f t="shared" si="103"/>
        <v>0.77315021514936699</v>
      </c>
      <c r="AS408" s="7">
        <f t="shared" si="104"/>
        <v>1.452074966692015</v>
      </c>
    </row>
    <row r="409" spans="1:45" ht="14.4" customHeight="1">
      <c r="A409" s="2" t="s">
        <v>865</v>
      </c>
      <c r="B409" s="2" t="s">
        <v>866</v>
      </c>
      <c r="C409" s="2" t="s">
        <v>57</v>
      </c>
      <c r="D409" s="2" t="s">
        <v>48</v>
      </c>
      <c r="E409" s="3">
        <v>485.605040925624</v>
      </c>
      <c r="F409" s="5">
        <v>-3.3864411176500672E-3</v>
      </c>
      <c r="G409" s="3">
        <v>295.65383126850008</v>
      </c>
      <c r="H409" s="3">
        <v>189.95120965712391</v>
      </c>
      <c r="I409" s="5">
        <v>1.3123310907695918E-2</v>
      </c>
      <c r="J409" s="3">
        <v>128.34158557475715</v>
      </c>
      <c r="K409" s="3">
        <v>16.670368409354065</v>
      </c>
      <c r="L409" s="5">
        <v>-9.0914329020881535E-2</v>
      </c>
      <c r="M409" s="3">
        <v>7.3905964777332418</v>
      </c>
      <c r="N409" s="3">
        <v>9.2797719316208234</v>
      </c>
      <c r="O409" s="3">
        <v>193.86905592665934</v>
      </c>
      <c r="P409" s="3">
        <v>33.275690333021792</v>
      </c>
      <c r="Q409" s="3">
        <v>35.367627848459037</v>
      </c>
      <c r="R409" s="3">
        <v>112.19120630556081</v>
      </c>
      <c r="S409" s="3">
        <v>24.508712588897033</v>
      </c>
      <c r="T409" s="3">
        <v>666.23715600774062</v>
      </c>
      <c r="U409" s="3">
        <v>679.64035528220677</v>
      </c>
      <c r="V409" s="3">
        <v>2835.2971455703719</v>
      </c>
      <c r="W409" s="3">
        <v>187.06659098502851</v>
      </c>
      <c r="X409" s="3">
        <v>20.369635006230524</v>
      </c>
      <c r="Y409" s="3">
        <v>0.63338797373829414</v>
      </c>
      <c r="Z409" s="3">
        <v>54.452713007949349</v>
      </c>
      <c r="AA409" s="5">
        <v>-1.8045025102473602E-2</v>
      </c>
      <c r="AB409" s="3">
        <v>4.2897394967973552</v>
      </c>
      <c r="AC409" s="3">
        <v>18.932595228142358</v>
      </c>
      <c r="AD409" s="5">
        <v>-1.1660789453201703E-3</v>
      </c>
      <c r="AE409" s="6">
        <f t="shared" si="90"/>
        <v>0.39116399882310349</v>
      </c>
      <c r="AF409" s="6">
        <f t="shared" si="91"/>
        <v>0.26429211964134891</v>
      </c>
      <c r="AG409" s="6">
        <f t="shared" si="92"/>
        <v>3.4329067872891632E-2</v>
      </c>
      <c r="AH409" s="6">
        <f t="shared" si="93"/>
        <v>0.44333732142273685</v>
      </c>
      <c r="AI409" s="4">
        <f t="shared" si="94"/>
        <v>111.67121716540308</v>
      </c>
      <c r="AJ409" s="4">
        <f t="shared" si="95"/>
        <v>117.83514126744525</v>
      </c>
      <c r="AK409" s="4">
        <f t="shared" si="96"/>
        <v>6.1639241020421736</v>
      </c>
      <c r="AL409" s="7">
        <f t="shared" si="97"/>
        <v>4.8078878415191451</v>
      </c>
      <c r="AM409" s="7">
        <f t="shared" si="98"/>
        <v>4.5563885398041064</v>
      </c>
      <c r="AN409" s="7">
        <f t="shared" si="99"/>
        <v>1.0201177601002944</v>
      </c>
      <c r="AO409" s="7">
        <f t="shared" si="100"/>
        <v>3.5074120202253427</v>
      </c>
      <c r="AP409" s="7">
        <f t="shared" si="101"/>
        <v>3.5779732938211253</v>
      </c>
      <c r="AQ409" s="7">
        <f t="shared" si="102"/>
        <v>0.34768874097014152</v>
      </c>
      <c r="AR409" s="7">
        <f t="shared" si="103"/>
        <v>0.67565553178852233</v>
      </c>
      <c r="AS409" s="7">
        <f t="shared" si="104"/>
        <v>5.8386896893943696</v>
      </c>
    </row>
    <row r="410" spans="1:45" ht="14.4" customHeight="1">
      <c r="A410" s="2" t="s">
        <v>867</v>
      </c>
      <c r="B410" s="2" t="s">
        <v>868</v>
      </c>
      <c r="C410" s="2" t="s">
        <v>54</v>
      </c>
      <c r="D410" s="2" t="s">
        <v>48</v>
      </c>
      <c r="E410" s="3">
        <v>334.35684332440832</v>
      </c>
      <c r="F410" s="5">
        <v>-4.5506150024020656E-3</v>
      </c>
      <c r="G410" s="3">
        <v>273.76987776673337</v>
      </c>
      <c r="H410" s="3">
        <v>60.586965557674922</v>
      </c>
      <c r="I410" s="5">
        <v>-2.6152311113124271E-2</v>
      </c>
      <c r="J410" s="3">
        <v>32.300436708821771</v>
      </c>
      <c r="K410" s="3">
        <v>53.92623110822845</v>
      </c>
      <c r="L410" s="5">
        <v>0.11381137949892561</v>
      </c>
      <c r="M410" s="3">
        <v>31.821429497398121</v>
      </c>
      <c r="N410" s="3">
        <v>22.104801610830329</v>
      </c>
      <c r="O410" s="3">
        <v>64.638865035779318</v>
      </c>
      <c r="P410" s="3">
        <v>10.391591965362208</v>
      </c>
      <c r="Q410" s="3">
        <v>11.110659997095661</v>
      </c>
      <c r="R410" s="3">
        <v>22.585693510774284</v>
      </c>
      <c r="S410" s="3">
        <v>7.3732831554933727</v>
      </c>
      <c r="T410" s="3">
        <v>85.941965702966229</v>
      </c>
      <c r="U410" s="3">
        <v>80.936034257837164</v>
      </c>
      <c r="V410" s="3">
        <v>692.96649059950414</v>
      </c>
      <c r="W410" s="3">
        <v>66.292822312127569</v>
      </c>
      <c r="X410" s="3">
        <v>47.631788161626666</v>
      </c>
      <c r="Y410" s="3">
        <v>35.883376153269481</v>
      </c>
      <c r="Z410" s="3">
        <v>0</v>
      </c>
      <c r="AA410" s="5">
        <v>0</v>
      </c>
      <c r="AB410" s="3">
        <v>0</v>
      </c>
      <c r="AC410" s="3">
        <v>0</v>
      </c>
      <c r="AD410" s="5">
        <v>0</v>
      </c>
      <c r="AE410" s="6">
        <f t="shared" si="90"/>
        <v>0.18120450281584538</v>
      </c>
      <c r="AF410" s="6">
        <f t="shared" si="91"/>
        <v>9.6604682553132037E-2</v>
      </c>
      <c r="AG410" s="6">
        <f t="shared" si="92"/>
        <v>0.16128346760322398</v>
      </c>
      <c r="AH410" s="6">
        <f t="shared" si="93"/>
        <v>0.59009185035633949</v>
      </c>
      <c r="AI410" s="4">
        <f t="shared" si="94"/>
        <v>-21.625794399406679</v>
      </c>
      <c r="AJ410" s="4">
        <f t="shared" si="95"/>
        <v>11.315183575923326</v>
      </c>
      <c r="AK410" s="4">
        <f t="shared" si="96"/>
        <v>32.940977975330007</v>
      </c>
      <c r="AL410" s="7">
        <f t="shared" si="97"/>
        <v>1.5346194276416862</v>
      </c>
      <c r="AM410" s="7">
        <f t="shared" si="98"/>
        <v>-2.9329938839110841</v>
      </c>
      <c r="AN410" s="7">
        <f t="shared" si="99"/>
        <v>0.9417521881867279</v>
      </c>
      <c r="AO410" s="7">
        <f t="shared" si="100"/>
        <v>1.4184893551263096</v>
      </c>
      <c r="AP410" s="7">
        <f t="shared" si="101"/>
        <v>1.3358654541097825</v>
      </c>
      <c r="AQ410" s="7" t="str">
        <f t="shared" si="102"/>
        <v/>
      </c>
      <c r="AR410" s="7">
        <f t="shared" si="103"/>
        <v>0.53312517653774583</v>
      </c>
      <c r="AS410" s="7">
        <f t="shared" si="104"/>
        <v>2.0725356888453343</v>
      </c>
    </row>
    <row r="411" spans="1:45" ht="14.4" customHeight="1">
      <c r="A411" s="2" t="s">
        <v>869</v>
      </c>
      <c r="B411" s="2" t="s">
        <v>870</v>
      </c>
      <c r="C411" s="2" t="s">
        <v>62</v>
      </c>
      <c r="D411" s="2" t="s">
        <v>48</v>
      </c>
      <c r="E411" s="3">
        <v>309.58334725707294</v>
      </c>
      <c r="F411" s="5">
        <v>4.9601678425987408E-2</v>
      </c>
      <c r="G411" s="3">
        <v>265.32440678871814</v>
      </c>
      <c r="H411" s="3">
        <v>44.258940468354808</v>
      </c>
      <c r="I411" s="5">
        <v>-8.5949781277908088E-4</v>
      </c>
      <c r="J411" s="3">
        <v>22.257078940999925</v>
      </c>
      <c r="K411" s="3">
        <v>28.422475581347964</v>
      </c>
      <c r="L411" s="5">
        <v>0.16641109678961696</v>
      </c>
      <c r="M411" s="3">
        <v>18.918061580109843</v>
      </c>
      <c r="N411" s="3">
        <v>9.5044140012381213</v>
      </c>
      <c r="O411" s="3">
        <v>47.595104349906066</v>
      </c>
      <c r="P411" s="3">
        <v>7.1978386161589087</v>
      </c>
      <c r="Q411" s="3">
        <v>5.7164188157395674</v>
      </c>
      <c r="R411" s="3">
        <v>26.152293230687654</v>
      </c>
      <c r="S411" s="3">
        <v>4.4521899367717355</v>
      </c>
      <c r="T411" s="3">
        <v>150.26545509949062</v>
      </c>
      <c r="U411" s="3">
        <v>144.96957990124713</v>
      </c>
      <c r="V411" s="3">
        <v>742.80669090252286</v>
      </c>
      <c r="W411" s="3">
        <v>59.693717729804348</v>
      </c>
      <c r="X411" s="3">
        <v>69.77689148512431</v>
      </c>
      <c r="Y411" s="3">
        <v>36.974453905088936</v>
      </c>
      <c r="Z411" s="3">
        <v>0</v>
      </c>
      <c r="AA411" s="5">
        <v>0</v>
      </c>
      <c r="AB411" s="3">
        <v>0</v>
      </c>
      <c r="AC411" s="3">
        <v>0</v>
      </c>
      <c r="AD411" s="5">
        <v>0</v>
      </c>
      <c r="AE411" s="6">
        <f t="shared" si="90"/>
        <v>0.14296292375055597</v>
      </c>
      <c r="AF411" s="6">
        <f t="shared" si="91"/>
        <v>7.189365687204749E-2</v>
      </c>
      <c r="AG411" s="6">
        <f t="shared" si="92"/>
        <v>9.1808799902103277E-2</v>
      </c>
      <c r="AH411" s="6">
        <f t="shared" si="93"/>
        <v>0.66560217550242806</v>
      </c>
      <c r="AI411" s="4">
        <f t="shared" si="94"/>
        <v>-6.1653966403480389</v>
      </c>
      <c r="AJ411" s="4">
        <f t="shared" si="95"/>
        <v>15.762785337897744</v>
      </c>
      <c r="AK411" s="4">
        <f t="shared" si="96"/>
        <v>21.928181978245782</v>
      </c>
      <c r="AL411" s="7">
        <f t="shared" si="97"/>
        <v>3.5404566206192172</v>
      </c>
      <c r="AM411" s="7">
        <f t="shared" si="98"/>
        <v>-1.3848009020070116</v>
      </c>
      <c r="AN411" s="7">
        <f t="shared" si="99"/>
        <v>0.96475653572714304</v>
      </c>
      <c r="AO411" s="7">
        <f t="shared" si="100"/>
        <v>3.3951435237572078</v>
      </c>
      <c r="AP411" s="7">
        <f t="shared" si="101"/>
        <v>3.2754869042764487</v>
      </c>
      <c r="AQ411" s="7" t="str">
        <f t="shared" si="102"/>
        <v/>
      </c>
      <c r="AR411" s="7">
        <f t="shared" si="103"/>
        <v>0.50288323004283764</v>
      </c>
      <c r="AS411" s="7">
        <f t="shared" si="104"/>
        <v>2.3993754750823477</v>
      </c>
    </row>
    <row r="412" spans="1:45" ht="14.4" customHeight="1">
      <c r="A412" s="2" t="s">
        <v>871</v>
      </c>
      <c r="B412" s="2" t="s">
        <v>872</v>
      </c>
      <c r="C412" s="2" t="s">
        <v>62</v>
      </c>
      <c r="D412" s="2" t="s">
        <v>48</v>
      </c>
      <c r="E412" s="3">
        <v>153.05427976779293</v>
      </c>
      <c r="F412" s="5">
        <v>-2.6421083525859038E-2</v>
      </c>
      <c r="G412" s="3">
        <v>133.39777645719178</v>
      </c>
      <c r="H412" s="3">
        <v>19.656503310601163</v>
      </c>
      <c r="I412" s="5">
        <v>-2.5751104672816327E-2</v>
      </c>
      <c r="J412" s="3">
        <v>14.010050575216475</v>
      </c>
      <c r="K412" s="3">
        <v>12.080748824675092</v>
      </c>
      <c r="L412" s="5">
        <v>0.10817348619349661</v>
      </c>
      <c r="M412" s="3">
        <v>7.5371654886774397</v>
      </c>
      <c r="N412" s="3">
        <v>4.5435833359976527</v>
      </c>
      <c r="O412" s="3">
        <v>21.455037591989637</v>
      </c>
      <c r="P412" s="3">
        <v>5.8903440779340013</v>
      </c>
      <c r="Q412" s="3">
        <v>1.7322766796177889</v>
      </c>
      <c r="R412" s="3">
        <v>9.0759350473215044</v>
      </c>
      <c r="S412" s="3">
        <v>1.8061589444397188</v>
      </c>
      <c r="T412" s="3">
        <v>73.098858309295935</v>
      </c>
      <c r="U412" s="3">
        <v>71.329227207250838</v>
      </c>
      <c r="V412" s="3">
        <v>283.39003291257995</v>
      </c>
      <c r="W412" s="3">
        <v>16.76977319043943</v>
      </c>
      <c r="X412" s="3">
        <v>30.390560008732468</v>
      </c>
      <c r="Y412" s="3">
        <v>30.848879556909772</v>
      </c>
      <c r="Z412" s="3">
        <v>0</v>
      </c>
      <c r="AA412" s="5">
        <v>0</v>
      </c>
      <c r="AB412" s="3">
        <v>0</v>
      </c>
      <c r="AC412" s="3">
        <v>0</v>
      </c>
      <c r="AD412" s="5">
        <v>0</v>
      </c>
      <c r="AE412" s="6">
        <f t="shared" si="90"/>
        <v>0.12842831536905158</v>
      </c>
      <c r="AF412" s="6">
        <f t="shared" si="91"/>
        <v>9.1536483634903201E-2</v>
      </c>
      <c r="AG412" s="6">
        <f t="shared" si="92"/>
        <v>7.893114026607724E-2</v>
      </c>
      <c r="AH412" s="6">
        <f t="shared" si="93"/>
        <v>0.62389886571291653</v>
      </c>
      <c r="AI412" s="4">
        <f t="shared" si="94"/>
        <v>1.9293017505413825</v>
      </c>
      <c r="AJ412" s="4">
        <f t="shared" si="95"/>
        <v>6.2952513457604073</v>
      </c>
      <c r="AK412" s="4">
        <f t="shared" si="96"/>
        <v>4.3659495952190248</v>
      </c>
      <c r="AL412" s="7">
        <f t="shared" si="97"/>
        <v>3.4854359662755106</v>
      </c>
      <c r="AM412" s="7">
        <f t="shared" si="98"/>
        <v>1.0681793850318435</v>
      </c>
      <c r="AN412" s="7">
        <f t="shared" si="99"/>
        <v>0.9757912620938971</v>
      </c>
      <c r="AO412" s="7">
        <f t="shared" si="100"/>
        <v>3.7188129116470168</v>
      </c>
      <c r="AP412" s="7">
        <f t="shared" si="101"/>
        <v>3.6287851445471229</v>
      </c>
      <c r="AQ412" s="7" t="str">
        <f t="shared" si="102"/>
        <v/>
      </c>
      <c r="AR412" s="7">
        <f t="shared" si="103"/>
        <v>0.71274378529270577</v>
      </c>
      <c r="AS412" s="7">
        <f t="shared" si="104"/>
        <v>1.8515655579349142</v>
      </c>
    </row>
    <row r="413" spans="1:45" ht="14.4" customHeight="1">
      <c r="A413" s="2" t="s">
        <v>873</v>
      </c>
      <c r="B413" s="2" t="s">
        <v>874</v>
      </c>
      <c r="C413" s="2" t="s">
        <v>62</v>
      </c>
      <c r="D413" s="2" t="s">
        <v>48</v>
      </c>
      <c r="E413" s="3">
        <v>857.44344085638681</v>
      </c>
      <c r="F413" s="5">
        <v>7.0838318293260344E-2</v>
      </c>
      <c r="G413" s="3">
        <v>728.68151501100783</v>
      </c>
      <c r="H413" s="3">
        <v>128.76192584537895</v>
      </c>
      <c r="I413" s="5">
        <v>1.5523343345620721E-2</v>
      </c>
      <c r="J413" s="3">
        <v>82.20536717357416</v>
      </c>
      <c r="K413" s="3">
        <v>118.62458150424267</v>
      </c>
      <c r="L413" s="5">
        <v>0.1599199334048067</v>
      </c>
      <c r="M413" s="3">
        <v>81.090690098517584</v>
      </c>
      <c r="N413" s="3">
        <v>37.533891405725086</v>
      </c>
      <c r="O413" s="3">
        <v>141.96554132731742</v>
      </c>
      <c r="P413" s="3">
        <v>31.604292925990244</v>
      </c>
      <c r="Q413" s="3">
        <v>15.976070353966895</v>
      </c>
      <c r="R413" s="3">
        <v>45.247718682823745</v>
      </c>
      <c r="S413" s="3">
        <v>9.9384779188177568</v>
      </c>
      <c r="T413" s="3">
        <v>327.35215773481616</v>
      </c>
      <c r="U413" s="3">
        <v>320.66519553223219</v>
      </c>
      <c r="V413" s="3">
        <v>1164.792381973846</v>
      </c>
      <c r="W413" s="3">
        <v>41.251036423871732</v>
      </c>
      <c r="X413" s="3">
        <v>119.74953532797808</v>
      </c>
      <c r="Y413" s="3">
        <v>125.98985913588039</v>
      </c>
      <c r="Z413" s="3">
        <v>0</v>
      </c>
      <c r="AA413" s="5">
        <v>0</v>
      </c>
      <c r="AB413" s="3">
        <v>0</v>
      </c>
      <c r="AC413" s="3">
        <v>0</v>
      </c>
      <c r="AD413" s="5">
        <v>0</v>
      </c>
      <c r="AE413" s="6">
        <f t="shared" si="90"/>
        <v>0.15016958519943391</v>
      </c>
      <c r="AF413" s="6">
        <f t="shared" si="91"/>
        <v>9.5872640988973093E-2</v>
      </c>
      <c r="AG413" s="6">
        <f t="shared" si="92"/>
        <v>0.1383468294838949</v>
      </c>
      <c r="AH413" s="6">
        <f t="shared" si="93"/>
        <v>0.68359094776336327</v>
      </c>
      <c r="AI413" s="4">
        <f t="shared" si="94"/>
        <v>-36.41921433066851</v>
      </c>
      <c r="AJ413" s="4">
        <f t="shared" si="95"/>
        <v>13.294487948842695</v>
      </c>
      <c r="AK413" s="4">
        <f t="shared" si="96"/>
        <v>49.713702279511203</v>
      </c>
      <c r="AL413" s="7">
        <f t="shared" si="97"/>
        <v>1.3376784712345728</v>
      </c>
      <c r="AM413" s="7">
        <f t="shared" si="98"/>
        <v>-3.6644659904824541</v>
      </c>
      <c r="AN413" s="7">
        <f t="shared" si="99"/>
        <v>0.97957257331414627</v>
      </c>
      <c r="AO413" s="7">
        <f t="shared" si="100"/>
        <v>2.542305542462219</v>
      </c>
      <c r="AP413" s="7">
        <f t="shared" si="101"/>
        <v>2.4903727823805326</v>
      </c>
      <c r="AQ413" s="7" t="str">
        <f t="shared" si="102"/>
        <v/>
      </c>
      <c r="AR413" s="7">
        <f t="shared" si="103"/>
        <v>0.63842915235897246</v>
      </c>
      <c r="AS413" s="7">
        <f t="shared" si="104"/>
        <v>1.3584480637119214</v>
      </c>
    </row>
    <row r="414" spans="1:45" ht="14.4" customHeight="1">
      <c r="A414" s="2" t="s">
        <v>875</v>
      </c>
      <c r="B414" s="2" t="s">
        <v>876</v>
      </c>
      <c r="C414" s="2" t="s">
        <v>51</v>
      </c>
      <c r="D414" s="2" t="s">
        <v>48</v>
      </c>
      <c r="E414" s="3">
        <v>226.7025996680342</v>
      </c>
      <c r="F414" s="5">
        <v>-7.354914420553528E-2</v>
      </c>
      <c r="G414" s="3">
        <v>204.0191404363996</v>
      </c>
      <c r="H414" s="3">
        <v>22.683459231634608</v>
      </c>
      <c r="I414" s="5">
        <v>-2.4765791167151732E-2</v>
      </c>
      <c r="J414" s="3">
        <v>15.098968924156271</v>
      </c>
      <c r="K414" s="3">
        <v>17.477889285802604</v>
      </c>
      <c r="L414" s="5">
        <v>-5.2334363978561248E-2</v>
      </c>
      <c r="M414" s="3">
        <v>9.145031036136535</v>
      </c>
      <c r="N414" s="3">
        <v>8.332858249666069</v>
      </c>
      <c r="O414" s="3">
        <v>24.858228007290933</v>
      </c>
      <c r="P414" s="3">
        <v>6.1198910167918754</v>
      </c>
      <c r="Q414" s="3">
        <v>2.7693286296198192</v>
      </c>
      <c r="R414" s="3">
        <v>9.8611276458141237</v>
      </c>
      <c r="S414" s="3">
        <v>1.9564168535124542</v>
      </c>
      <c r="T414" s="3">
        <v>60.278974159631268</v>
      </c>
      <c r="U414" s="3">
        <v>58.404554460800085</v>
      </c>
      <c r="V414" s="3">
        <v>251.58886186714176</v>
      </c>
      <c r="W414" s="3">
        <v>30.50153121963665</v>
      </c>
      <c r="X414" s="3">
        <v>56.637901970600566</v>
      </c>
      <c r="Y414" s="3">
        <v>9.2071311827641633</v>
      </c>
      <c r="Z414" s="3">
        <v>0</v>
      </c>
      <c r="AA414" s="5">
        <v>0</v>
      </c>
      <c r="AB414" s="3">
        <v>0</v>
      </c>
      <c r="AC414" s="3">
        <v>0</v>
      </c>
      <c r="AD414" s="5">
        <v>0</v>
      </c>
      <c r="AE414" s="6">
        <f t="shared" si="90"/>
        <v>0.10005822282078157</v>
      </c>
      <c r="AF414" s="6">
        <f t="shared" si="91"/>
        <v>6.6602539830888735E-2</v>
      </c>
      <c r="AG414" s="6">
        <f t="shared" si="92"/>
        <v>7.7096113195860461E-2</v>
      </c>
      <c r="AH414" s="6">
        <f t="shared" si="93"/>
        <v>0.52323429257359466</v>
      </c>
      <c r="AI414" s="4">
        <f t="shared" si="94"/>
        <v>-2.3789203616463332</v>
      </c>
      <c r="AJ414" s="4">
        <f t="shared" si="95"/>
        <v>6.8239773247427031</v>
      </c>
      <c r="AK414" s="4">
        <f t="shared" si="96"/>
        <v>9.2028976863890364</v>
      </c>
      <c r="AL414" s="7">
        <f t="shared" si="97"/>
        <v>3.4879976179367249</v>
      </c>
      <c r="AM414" s="7">
        <f t="shared" si="98"/>
        <v>-1.215957814601391</v>
      </c>
      <c r="AN414" s="7">
        <f t="shared" si="99"/>
        <v>0.9689042535152087</v>
      </c>
      <c r="AO414" s="7">
        <f t="shared" si="100"/>
        <v>2.6573977780058136</v>
      </c>
      <c r="AP414" s="7">
        <f t="shared" si="101"/>
        <v>2.5747640103916969</v>
      </c>
      <c r="AQ414" s="7" t="str">
        <f t="shared" si="102"/>
        <v/>
      </c>
      <c r="AR414" s="7">
        <f t="shared" si="103"/>
        <v>0.6656378451792343</v>
      </c>
      <c r="AS414" s="7">
        <f t="shared" si="104"/>
        <v>1.1097749308369163</v>
      </c>
    </row>
    <row r="415" spans="1:45" ht="14.4" customHeight="1">
      <c r="A415" s="2" t="s">
        <v>877</v>
      </c>
      <c r="B415" s="2" t="s">
        <v>878</v>
      </c>
      <c r="C415" s="2" t="s">
        <v>47</v>
      </c>
      <c r="D415" s="2" t="s">
        <v>48</v>
      </c>
      <c r="E415" s="3">
        <v>373.69629761707989</v>
      </c>
      <c r="F415" s="5">
        <v>5.2588453072865499E-2</v>
      </c>
      <c r="G415" s="3">
        <v>324.65351283587427</v>
      </c>
      <c r="H415" s="3">
        <v>49.042784781205647</v>
      </c>
      <c r="I415" s="5">
        <v>-2.900927697068198E-2</v>
      </c>
      <c r="J415" s="3">
        <v>24.410408991783715</v>
      </c>
      <c r="K415" s="3">
        <v>24.9690715602041</v>
      </c>
      <c r="L415" s="5">
        <v>7.8614888180329023E-2</v>
      </c>
      <c r="M415" s="3">
        <v>16.612646764709901</v>
      </c>
      <c r="N415" s="3">
        <v>8.356424795494199</v>
      </c>
      <c r="O415" s="3">
        <v>52.032260911828708</v>
      </c>
      <c r="P415" s="3">
        <v>7.1437182185730803</v>
      </c>
      <c r="Q415" s="3">
        <v>5.4116270939526423</v>
      </c>
      <c r="R415" s="3">
        <v>30.92829269752907</v>
      </c>
      <c r="S415" s="3">
        <v>8.87489455968133</v>
      </c>
      <c r="T415" s="3">
        <v>105.35359743059435</v>
      </c>
      <c r="U415" s="3">
        <v>103.78126028557095</v>
      </c>
      <c r="V415" s="3">
        <v>527.14712399990185</v>
      </c>
      <c r="W415" s="3">
        <v>39.774585788951264</v>
      </c>
      <c r="X415" s="3">
        <v>38.248448442688911</v>
      </c>
      <c r="Y415" s="3">
        <v>59.158660388264288</v>
      </c>
      <c r="Z415" s="3">
        <v>0</v>
      </c>
      <c r="AA415" s="5">
        <v>0</v>
      </c>
      <c r="AB415" s="3">
        <v>0</v>
      </c>
      <c r="AC415" s="3">
        <v>0</v>
      </c>
      <c r="AD415" s="5">
        <v>0</v>
      </c>
      <c r="AE415" s="6">
        <f t="shared" si="90"/>
        <v>0.13123701009063499</v>
      </c>
      <c r="AF415" s="6">
        <f t="shared" si="91"/>
        <v>6.5321516823794265E-2</v>
      </c>
      <c r="AG415" s="6">
        <f t="shared" si="92"/>
        <v>6.6816480975119191E-2</v>
      </c>
      <c r="AH415" s="6">
        <f t="shared" si="93"/>
        <v>0.66532897407315961</v>
      </c>
      <c r="AI415" s="4">
        <f t="shared" si="94"/>
        <v>-0.55866256842038453</v>
      </c>
      <c r="AJ415" s="4">
        <f t="shared" si="95"/>
        <v>22.864268834593087</v>
      </c>
      <c r="AK415" s="4">
        <f t="shared" si="96"/>
        <v>23.422931403013472</v>
      </c>
      <c r="AL415" s="7">
        <f t="shared" si="97"/>
        <v>2.5762862511590305</v>
      </c>
      <c r="AM415" s="7">
        <f t="shared" si="98"/>
        <v>-6.2948642900884713E-2</v>
      </c>
      <c r="AN415" s="7">
        <f t="shared" si="99"/>
        <v>0.98507561978546354</v>
      </c>
      <c r="AO415" s="7">
        <f t="shared" si="100"/>
        <v>2.148197699225439</v>
      </c>
      <c r="AP415" s="7">
        <f t="shared" si="101"/>
        <v>2.1161371799862061</v>
      </c>
      <c r="AQ415" s="7" t="str">
        <f t="shared" si="102"/>
        <v/>
      </c>
      <c r="AR415" s="7">
        <f t="shared" si="103"/>
        <v>0.49773700862799208</v>
      </c>
      <c r="AS415" s="7">
        <f t="shared" si="104"/>
        <v>1.4106297743951972</v>
      </c>
    </row>
    <row r="416" spans="1:45" ht="14.4" customHeight="1">
      <c r="A416" s="2" t="s">
        <v>879</v>
      </c>
      <c r="B416" s="2" t="s">
        <v>880</v>
      </c>
      <c r="C416" s="2" t="s">
        <v>62</v>
      </c>
      <c r="D416" s="2" t="s">
        <v>48</v>
      </c>
      <c r="E416" s="3">
        <v>175.46566363941503</v>
      </c>
      <c r="F416" s="5">
        <v>-2.9038397474367848E-2</v>
      </c>
      <c r="G416" s="3">
        <v>151.26926884261758</v>
      </c>
      <c r="H416" s="3">
        <v>24.196394796797442</v>
      </c>
      <c r="I416" s="5">
        <v>-1.6487108176651305E-2</v>
      </c>
      <c r="J416" s="3">
        <v>18.402287552325429</v>
      </c>
      <c r="K416" s="3">
        <v>26.528642510129451</v>
      </c>
      <c r="L416" s="5">
        <v>-4.594973967355781E-2</v>
      </c>
      <c r="M416" s="3">
        <v>11.441279781405651</v>
      </c>
      <c r="N416" s="3">
        <v>15.087362728723798</v>
      </c>
      <c r="O416" s="3">
        <v>27.053663917484339</v>
      </c>
      <c r="P416" s="3">
        <v>7.0912259016879489</v>
      </c>
      <c r="Q416" s="3">
        <v>1.5550795835643736</v>
      </c>
      <c r="R416" s="3">
        <v>9.650743279996373</v>
      </c>
      <c r="S416" s="3">
        <v>1.0658774295146678</v>
      </c>
      <c r="T416" s="3">
        <v>63.890803351476016</v>
      </c>
      <c r="U416" s="3">
        <v>68.131613340471063</v>
      </c>
      <c r="V416" s="3">
        <v>319.587833029774</v>
      </c>
      <c r="W416" s="3">
        <v>10.474548885051993</v>
      </c>
      <c r="X416" s="3">
        <v>41.16336358071166</v>
      </c>
      <c r="Y416" s="3">
        <v>26.702743696832226</v>
      </c>
      <c r="Z416" s="3">
        <v>0</v>
      </c>
      <c r="AA416" s="5">
        <v>0</v>
      </c>
      <c r="AB416" s="3">
        <v>0</v>
      </c>
      <c r="AC416" s="3">
        <v>0</v>
      </c>
      <c r="AD416" s="5">
        <v>0</v>
      </c>
      <c r="AE416" s="6">
        <f t="shared" si="90"/>
        <v>0.13789817503281698</v>
      </c>
      <c r="AF416" s="6">
        <f t="shared" si="91"/>
        <v>0.10487685835869545</v>
      </c>
      <c r="AG416" s="6">
        <f t="shared" si="92"/>
        <v>0.15118993630939823</v>
      </c>
      <c r="AH416" s="6">
        <f t="shared" si="93"/>
        <v>0.43128025782084473</v>
      </c>
      <c r="AI416" s="4">
        <f t="shared" si="94"/>
        <v>-8.126354957804022</v>
      </c>
      <c r="AJ416" s="4">
        <f t="shared" si="95"/>
        <v>6.9660786508263657</v>
      </c>
      <c r="AK416" s="4">
        <f t="shared" si="96"/>
        <v>15.092433608630387</v>
      </c>
      <c r="AL416" s="7">
        <f t="shared" si="97"/>
        <v>6.5355344413271528</v>
      </c>
      <c r="AM416" s="7">
        <f t="shared" si="98"/>
        <v>-7.6240989186760837</v>
      </c>
      <c r="AN416" s="7">
        <f t="shared" si="99"/>
        <v>1.0663759064926059</v>
      </c>
      <c r="AO416" s="7">
        <f t="shared" si="100"/>
        <v>2.6405092117248969</v>
      </c>
      <c r="AP416" s="7">
        <f t="shared" si="101"/>
        <v>2.8157754042552137</v>
      </c>
      <c r="AQ416" s="7" t="str">
        <f t="shared" si="102"/>
        <v/>
      </c>
      <c r="AR416" s="7">
        <f t="shared" si="103"/>
        <v>0.76053840693494956</v>
      </c>
      <c r="AS416" s="7">
        <f t="shared" si="104"/>
        <v>1.8213696423622374</v>
      </c>
    </row>
    <row r="417" spans="1:45" ht="14.4" customHeight="1">
      <c r="A417" s="2" t="s">
        <v>881</v>
      </c>
      <c r="B417" s="2" t="s">
        <v>882</v>
      </c>
      <c r="C417" s="2" t="s">
        <v>62</v>
      </c>
      <c r="D417" s="2" t="s">
        <v>48</v>
      </c>
      <c r="E417" s="3">
        <v>262.42563006315658</v>
      </c>
      <c r="F417" s="5">
        <v>3.9030424147187132E-2</v>
      </c>
      <c r="G417" s="3">
        <v>212.04397359461271</v>
      </c>
      <c r="H417" s="3">
        <v>50.381656468543873</v>
      </c>
      <c r="I417" s="5">
        <v>-3.9979102987148241E-3</v>
      </c>
      <c r="J417" s="3">
        <v>32.852936005288583</v>
      </c>
      <c r="K417" s="3">
        <v>37.266464084851968</v>
      </c>
      <c r="L417" s="5">
        <v>-0.11802169410434349</v>
      </c>
      <c r="M417" s="3">
        <v>21.049740811348215</v>
      </c>
      <c r="N417" s="3">
        <v>16.216723273503753</v>
      </c>
      <c r="O417" s="3">
        <v>51.640647875257805</v>
      </c>
      <c r="P417" s="3">
        <v>10.916105533809832</v>
      </c>
      <c r="Q417" s="3">
        <v>9.0296467912588518</v>
      </c>
      <c r="R417" s="3">
        <v>23.485663090010117</v>
      </c>
      <c r="S417" s="3">
        <v>2.8743587862096249</v>
      </c>
      <c r="T417" s="3">
        <v>108.81093034037808</v>
      </c>
      <c r="U417" s="3">
        <v>103.07522835248815</v>
      </c>
      <c r="V417" s="3">
        <v>404.58575511713116</v>
      </c>
      <c r="W417" s="3">
        <v>51.465878615807668</v>
      </c>
      <c r="X417" s="3">
        <v>53.513392896981969</v>
      </c>
      <c r="Y417" s="3">
        <v>33.295569438198733</v>
      </c>
      <c r="Z417" s="3">
        <v>0</v>
      </c>
      <c r="AA417" s="5">
        <v>0</v>
      </c>
      <c r="AB417" s="3">
        <v>0</v>
      </c>
      <c r="AC417" s="3">
        <v>0</v>
      </c>
      <c r="AD417" s="5">
        <v>0</v>
      </c>
      <c r="AE417" s="6">
        <f t="shared" si="90"/>
        <v>0.19198451178880199</v>
      </c>
      <c r="AF417" s="6">
        <f t="shared" si="91"/>
        <v>0.12518950987135685</v>
      </c>
      <c r="AG417" s="6">
        <f t="shared" si="92"/>
        <v>0.1420077150081844</v>
      </c>
      <c r="AH417" s="6">
        <f t="shared" si="93"/>
        <v>0.56484405827770745</v>
      </c>
      <c r="AI417" s="4">
        <f t="shared" si="94"/>
        <v>-4.4135280795633847</v>
      </c>
      <c r="AJ417" s="4">
        <f t="shared" si="95"/>
        <v>10.645154738840905</v>
      </c>
      <c r="AK417" s="4">
        <f t="shared" si="96"/>
        <v>15.058682818404289</v>
      </c>
      <c r="AL417" s="7">
        <f t="shared" si="97"/>
        <v>3.7034885101725643</v>
      </c>
      <c r="AM417" s="7">
        <f t="shared" si="98"/>
        <v>-1.535482661642056</v>
      </c>
      <c r="AN417" s="7">
        <f t="shared" si="99"/>
        <v>0.94728744649137975</v>
      </c>
      <c r="AO417" s="7">
        <f t="shared" si="100"/>
        <v>2.1597330847649863</v>
      </c>
      <c r="AP417" s="7">
        <f t="shared" si="101"/>
        <v>2.0458880389699745</v>
      </c>
      <c r="AQ417" s="7" t="str">
        <f t="shared" si="102"/>
        <v/>
      </c>
      <c r="AR417" s="7">
        <f t="shared" si="103"/>
        <v>0.65208129918873425</v>
      </c>
      <c r="AS417" s="7">
        <f t="shared" si="104"/>
        <v>1.5417158568687124</v>
      </c>
    </row>
    <row r="418" spans="1:45" ht="14.4" customHeight="1">
      <c r="A418" s="2" t="s">
        <v>883</v>
      </c>
      <c r="B418" s="2" t="s">
        <v>884</v>
      </c>
      <c r="C418" s="2" t="s">
        <v>54</v>
      </c>
      <c r="D418" s="2" t="s">
        <v>48</v>
      </c>
      <c r="E418" s="3">
        <v>163.9063119123301</v>
      </c>
      <c r="F418" s="5">
        <v>1.5444686736466959E-2</v>
      </c>
      <c r="G418" s="3">
        <v>123.76680805350163</v>
      </c>
      <c r="H418" s="3">
        <v>40.139503858828462</v>
      </c>
      <c r="I418" s="5">
        <v>3.7213863413505521E-3</v>
      </c>
      <c r="J418" s="3">
        <v>28.520818138675082</v>
      </c>
      <c r="K418" s="3">
        <v>26.95741412430046</v>
      </c>
      <c r="L418" s="5">
        <v>-0.10175001358737776</v>
      </c>
      <c r="M418" s="3">
        <v>14.959520667208592</v>
      </c>
      <c r="N418" s="3">
        <v>11.997893457091868</v>
      </c>
      <c r="O418" s="3">
        <v>42.417162210368915</v>
      </c>
      <c r="P418" s="3">
        <v>5.4879450897088118</v>
      </c>
      <c r="Q418" s="3">
        <v>8.185310650419952</v>
      </c>
      <c r="R418" s="3">
        <v>17.636041788386486</v>
      </c>
      <c r="S418" s="3">
        <v>2.9353271500502709</v>
      </c>
      <c r="T418" s="3">
        <v>75.834489056356233</v>
      </c>
      <c r="U418" s="3">
        <v>73.967658588615933</v>
      </c>
      <c r="V418" s="3">
        <v>349.95834265359179</v>
      </c>
      <c r="W418" s="3">
        <v>13.999904429762719</v>
      </c>
      <c r="X418" s="3">
        <v>17.93075923798509</v>
      </c>
      <c r="Y418" s="3">
        <v>13.345764659205182</v>
      </c>
      <c r="Z418" s="3">
        <v>0</v>
      </c>
      <c r="AA418" s="5">
        <v>0</v>
      </c>
      <c r="AB418" s="3">
        <v>0</v>
      </c>
      <c r="AC418" s="3">
        <v>0</v>
      </c>
      <c r="AD418" s="5">
        <v>0</v>
      </c>
      <c r="AE418" s="6">
        <f t="shared" si="90"/>
        <v>0.24489297203086483</v>
      </c>
      <c r="AF418" s="6">
        <f t="shared" si="91"/>
        <v>0.17400683235390133</v>
      </c>
      <c r="AG418" s="6">
        <f t="shared" si="92"/>
        <v>0.16446843205598691</v>
      </c>
      <c r="AH418" s="6">
        <f t="shared" si="93"/>
        <v>0.55493158944067633</v>
      </c>
      <c r="AI418" s="4">
        <f t="shared" si="94"/>
        <v>1.5634040143746226</v>
      </c>
      <c r="AJ418" s="4">
        <f t="shared" si="95"/>
        <v>13.78438580303156</v>
      </c>
      <c r="AK418" s="4">
        <f t="shared" si="96"/>
        <v>12.220981788656937</v>
      </c>
      <c r="AL418" s="7">
        <f t="shared" si="97"/>
        <v>4.696030492817636</v>
      </c>
      <c r="AM418" s="7">
        <f t="shared" si="98"/>
        <v>0.53261661629363788</v>
      </c>
      <c r="AN418" s="7">
        <f t="shared" si="99"/>
        <v>0.97538283054359387</v>
      </c>
      <c r="AO418" s="7">
        <f t="shared" si="100"/>
        <v>1.8892732038509454</v>
      </c>
      <c r="AP418" s="7">
        <f t="shared" si="101"/>
        <v>1.8427646452422992</v>
      </c>
      <c r="AQ418" s="7" t="str">
        <f t="shared" si="102"/>
        <v/>
      </c>
      <c r="AR418" s="7">
        <f t="shared" si="103"/>
        <v>0.71054236841051754</v>
      </c>
      <c r="AS418" s="7">
        <f t="shared" si="104"/>
        <v>2.1351120562140209</v>
      </c>
    </row>
    <row r="419" spans="1:45" ht="14.4" customHeight="1">
      <c r="A419" s="2" t="s">
        <v>885</v>
      </c>
      <c r="B419" s="2" t="s">
        <v>886</v>
      </c>
      <c r="C419" s="2" t="s">
        <v>62</v>
      </c>
      <c r="D419" s="2" t="s">
        <v>48</v>
      </c>
      <c r="E419" s="3">
        <v>184.03845941904487</v>
      </c>
      <c r="F419" s="5">
        <v>6.0361247504187997E-2</v>
      </c>
      <c r="G419" s="3">
        <v>146.4275557314939</v>
      </c>
      <c r="H419" s="3">
        <v>37.610903687550959</v>
      </c>
      <c r="I419" s="5">
        <v>-3.4303268995870551E-3</v>
      </c>
      <c r="J419" s="3">
        <v>30.615855237537495</v>
      </c>
      <c r="K419" s="3">
        <v>21.306358180886861</v>
      </c>
      <c r="L419" s="5">
        <v>-3.8983080546984031E-2</v>
      </c>
      <c r="M419" s="3">
        <v>10.681070382143547</v>
      </c>
      <c r="N419" s="3">
        <v>10.625287798743313</v>
      </c>
      <c r="O419" s="3">
        <v>38.88371003260611</v>
      </c>
      <c r="P419" s="3">
        <v>10.367530884450064</v>
      </c>
      <c r="Q419" s="3">
        <v>5.0013223968873808</v>
      </c>
      <c r="R419" s="3">
        <v>17.4177364173661</v>
      </c>
      <c r="S419" s="3">
        <v>4.6656955947396943</v>
      </c>
      <c r="T419" s="3">
        <v>101.21441520227171</v>
      </c>
      <c r="U419" s="3">
        <v>101.81203106246086</v>
      </c>
      <c r="V419" s="3">
        <v>301.18408214801406</v>
      </c>
      <c r="W419" s="3">
        <v>11.462106661568358</v>
      </c>
      <c r="X419" s="3">
        <v>30.330016101447498</v>
      </c>
      <c r="Y419" s="3">
        <v>37.488369192513026</v>
      </c>
      <c r="Z419" s="3">
        <v>0</v>
      </c>
      <c r="AA419" s="5">
        <v>0</v>
      </c>
      <c r="AB419" s="3">
        <v>0</v>
      </c>
      <c r="AC419" s="3">
        <v>0</v>
      </c>
      <c r="AD419" s="5">
        <v>0</v>
      </c>
      <c r="AE419" s="6">
        <f t="shared" si="90"/>
        <v>0.20436436930779298</v>
      </c>
      <c r="AF419" s="6">
        <f t="shared" si="91"/>
        <v>0.16635574615318297</v>
      </c>
      <c r="AG419" s="6">
        <f t="shared" si="92"/>
        <v>0.11577122655853972</v>
      </c>
      <c r="AH419" s="6">
        <f t="shared" si="93"/>
        <v>0.50130905955223903</v>
      </c>
      <c r="AI419" s="4">
        <f t="shared" si="94"/>
        <v>9.3094970566506348</v>
      </c>
      <c r="AJ419" s="4">
        <f t="shared" si="95"/>
        <v>12.833786369125121</v>
      </c>
      <c r="AK419" s="4">
        <f t="shared" si="96"/>
        <v>3.5242893124744867</v>
      </c>
      <c r="AL419" s="7">
        <f t="shared" si="97"/>
        <v>2.7506694572175872</v>
      </c>
      <c r="AM419" s="7">
        <f t="shared" si="98"/>
        <v>1.9953074236447319</v>
      </c>
      <c r="AN419" s="7">
        <f t="shared" si="99"/>
        <v>1.0059044540147255</v>
      </c>
      <c r="AO419" s="7">
        <f t="shared" si="100"/>
        <v>2.6910923503221547</v>
      </c>
      <c r="AP419" s="7">
        <f t="shared" si="101"/>
        <v>2.7069817813540116</v>
      </c>
      <c r="AQ419" s="7" t="str">
        <f t="shared" si="102"/>
        <v/>
      </c>
      <c r="AR419" s="7">
        <f t="shared" si="103"/>
        <v>0.81401541137846167</v>
      </c>
      <c r="AS419" s="7">
        <f t="shared" si="104"/>
        <v>1.6365279469235037</v>
      </c>
    </row>
    <row r="420" spans="1:45" ht="14.4" customHeight="1">
      <c r="A420" s="2" t="s">
        <v>887</v>
      </c>
      <c r="B420" s="2" t="s">
        <v>888</v>
      </c>
      <c r="C420" s="2" t="s">
        <v>62</v>
      </c>
      <c r="D420" s="2" t="s">
        <v>48</v>
      </c>
      <c r="E420" s="3">
        <v>195.89312704003095</v>
      </c>
      <c r="F420" s="5">
        <v>3.8388523016159087E-3</v>
      </c>
      <c r="G420" s="3">
        <v>160.40445415265768</v>
      </c>
      <c r="H420" s="3">
        <v>35.488672887373269</v>
      </c>
      <c r="I420" s="5">
        <v>1.3721555901109211E-2</v>
      </c>
      <c r="J420" s="3">
        <v>31.036001621999571</v>
      </c>
      <c r="K420" s="3">
        <v>17.589184206745394</v>
      </c>
      <c r="L420" s="5">
        <v>0.16754626845932979</v>
      </c>
      <c r="M420" s="3">
        <v>11.713833767303536</v>
      </c>
      <c r="N420" s="3">
        <v>5.8753504394418581</v>
      </c>
      <c r="O420" s="3">
        <v>37.040898404694737</v>
      </c>
      <c r="P420" s="3">
        <v>10.805645981227167</v>
      </c>
      <c r="Q420" s="3">
        <v>5.1133743364217512</v>
      </c>
      <c r="R420" s="3">
        <v>16.180155109421136</v>
      </c>
      <c r="S420" s="3">
        <v>2.5313884255299297</v>
      </c>
      <c r="T420" s="3">
        <v>103.73888849797392</v>
      </c>
      <c r="U420" s="3">
        <v>102.44425517657612</v>
      </c>
      <c r="V420" s="3">
        <v>254.71813895362126</v>
      </c>
      <c r="W420" s="3">
        <v>29.449562098739751</v>
      </c>
      <c r="X420" s="3">
        <v>28.344329462497509</v>
      </c>
      <c r="Y420" s="3">
        <v>26.627705842568062</v>
      </c>
      <c r="Z420" s="3">
        <v>0</v>
      </c>
      <c r="AA420" s="5">
        <v>0</v>
      </c>
      <c r="AB420" s="3">
        <v>0</v>
      </c>
      <c r="AC420" s="3">
        <v>0</v>
      </c>
      <c r="AD420" s="5">
        <v>0</v>
      </c>
      <c r="AE420" s="6">
        <f t="shared" si="90"/>
        <v>0.18116344061484671</v>
      </c>
      <c r="AF420" s="6">
        <f t="shared" si="91"/>
        <v>0.15843333602846277</v>
      </c>
      <c r="AG420" s="6">
        <f t="shared" si="92"/>
        <v>8.9789695394218841E-2</v>
      </c>
      <c r="AH420" s="6">
        <f t="shared" si="93"/>
        <v>0.66596799656071137</v>
      </c>
      <c r="AI420" s="4">
        <f t="shared" si="94"/>
        <v>13.446817415254177</v>
      </c>
      <c r="AJ420" s="4">
        <f t="shared" si="95"/>
        <v>9.4080443197422845</v>
      </c>
      <c r="AK420" s="4">
        <f t="shared" si="96"/>
        <v>-4.0387730955118926</v>
      </c>
      <c r="AL420" s="7">
        <f t="shared" si="97"/>
        <v>3.7165550039096713</v>
      </c>
      <c r="AM420" s="7">
        <f t="shared" si="98"/>
        <v>5.3120324323356947</v>
      </c>
      <c r="AN420" s="7">
        <f t="shared" si="99"/>
        <v>0.9875202699764507</v>
      </c>
      <c r="AO420" s="7">
        <f t="shared" si="100"/>
        <v>2.9231549127576368</v>
      </c>
      <c r="AP420" s="7">
        <f t="shared" si="101"/>
        <v>2.8866747286294099</v>
      </c>
      <c r="AQ420" s="7" t="str">
        <f t="shared" si="102"/>
        <v/>
      </c>
      <c r="AR420" s="7">
        <f t="shared" si="103"/>
        <v>0.87453260707987923</v>
      </c>
      <c r="AS420" s="7">
        <f t="shared" si="104"/>
        <v>1.3002913517306269</v>
      </c>
    </row>
    <row r="421" spans="1:45" ht="14.4" customHeight="1">
      <c r="A421" s="2" t="s">
        <v>889</v>
      </c>
      <c r="B421" s="2" t="s">
        <v>890</v>
      </c>
      <c r="C421" s="2" t="s">
        <v>47</v>
      </c>
      <c r="D421" s="2" t="s">
        <v>48</v>
      </c>
      <c r="E421" s="3">
        <v>188.84811071295198</v>
      </c>
      <c r="F421" s="5">
        <v>4.9544601674599606E-2</v>
      </c>
      <c r="G421" s="3">
        <v>157.31018727226484</v>
      </c>
      <c r="H421" s="3">
        <v>31.537923440687148</v>
      </c>
      <c r="I421" s="5">
        <v>3.5411824883574972E-3</v>
      </c>
      <c r="J421" s="3">
        <v>19.15775840563164</v>
      </c>
      <c r="K421" s="3">
        <v>10.679940630182198</v>
      </c>
      <c r="L421" s="5">
        <v>-3.9119194935154922E-2</v>
      </c>
      <c r="M421" s="3">
        <v>6.0951661090038538</v>
      </c>
      <c r="N421" s="3">
        <v>4.5847745211783444</v>
      </c>
      <c r="O421" s="3">
        <v>33.400711231948826</v>
      </c>
      <c r="P421" s="3">
        <v>4.1546540362877691</v>
      </c>
      <c r="Q421" s="3">
        <v>6.242985596380807</v>
      </c>
      <c r="R421" s="3">
        <v>18.269516331351802</v>
      </c>
      <c r="S421" s="3">
        <v>2.0802257245366955</v>
      </c>
      <c r="T421" s="3">
        <v>76.221237589195184</v>
      </c>
      <c r="U421" s="3">
        <v>75.402922901930012</v>
      </c>
      <c r="V421" s="3">
        <v>228.26726459496035</v>
      </c>
      <c r="W421" s="3">
        <v>18.518346976244278</v>
      </c>
      <c r="X421" s="3">
        <v>8.5952496364306157</v>
      </c>
      <c r="Y421" s="3">
        <v>37.424842296848098</v>
      </c>
      <c r="Z421" s="3">
        <v>0</v>
      </c>
      <c r="AA421" s="5">
        <v>0</v>
      </c>
      <c r="AB421" s="3">
        <v>0</v>
      </c>
      <c r="AC421" s="3">
        <v>0</v>
      </c>
      <c r="AD421" s="5">
        <v>0</v>
      </c>
      <c r="AE421" s="6">
        <f t="shared" si="90"/>
        <v>0.1670015300742119</v>
      </c>
      <c r="AF421" s="6">
        <f t="shared" si="91"/>
        <v>0.10144532732313812</v>
      </c>
      <c r="AG421" s="6">
        <f t="shared" si="92"/>
        <v>5.6553071089049153E-2</v>
      </c>
      <c r="AH421" s="6">
        <f t="shared" si="93"/>
        <v>0.57071160974233537</v>
      </c>
      <c r="AI421" s="4">
        <f t="shared" si="94"/>
        <v>8.4778177754494415</v>
      </c>
      <c r="AJ421" s="4">
        <f t="shared" si="95"/>
        <v>16.907905490276399</v>
      </c>
      <c r="AK421" s="4">
        <f t="shared" si="96"/>
        <v>8.4300877148269571</v>
      </c>
      <c r="AL421" s="7">
        <f t="shared" si="97"/>
        <v>8.1279186632701119</v>
      </c>
      <c r="AM421" s="7">
        <f t="shared" si="98"/>
        <v>4.0754316589069237</v>
      </c>
      <c r="AN421" s="7">
        <f t="shared" si="99"/>
        <v>0.98926395433677439</v>
      </c>
      <c r="AO421" s="7">
        <f t="shared" si="100"/>
        <v>2.4168121827216433</v>
      </c>
      <c r="AP421" s="7">
        <f t="shared" si="101"/>
        <v>2.3908651767685036</v>
      </c>
      <c r="AQ421" s="7" t="str">
        <f t="shared" si="102"/>
        <v/>
      </c>
      <c r="AR421" s="7">
        <f t="shared" si="103"/>
        <v>0.60745148429513185</v>
      </c>
      <c r="AS421" s="7">
        <f t="shared" si="104"/>
        <v>1.2087347007772042</v>
      </c>
    </row>
    <row r="422" spans="1:45" ht="14.4" customHeight="1">
      <c r="A422" s="2" t="s">
        <v>891</v>
      </c>
      <c r="B422" s="2" t="s">
        <v>892</v>
      </c>
      <c r="C422" s="2" t="s">
        <v>54</v>
      </c>
      <c r="D422" s="2" t="s">
        <v>48</v>
      </c>
      <c r="E422" s="3">
        <v>624.82388871418334</v>
      </c>
      <c r="F422" s="5">
        <v>-3.1848344157485428E-2</v>
      </c>
      <c r="G422" s="3">
        <v>526.44293187696644</v>
      </c>
      <c r="H422" s="3">
        <v>98.380956837216871</v>
      </c>
      <c r="I422" s="5">
        <v>-2.1155066651772692E-2</v>
      </c>
      <c r="J422" s="3">
        <v>55.076259558638043</v>
      </c>
      <c r="K422" s="3">
        <v>155.77233930036959</v>
      </c>
      <c r="L422" s="5">
        <v>-0.11211008493973093</v>
      </c>
      <c r="M422" s="3">
        <v>105.36447492304045</v>
      </c>
      <c r="N422" s="3">
        <v>50.407864377329147</v>
      </c>
      <c r="O422" s="3">
        <v>100.49867480965509</v>
      </c>
      <c r="P422" s="3">
        <v>25.040193259522468</v>
      </c>
      <c r="Q422" s="3">
        <v>13.452367899527053</v>
      </c>
      <c r="R422" s="3">
        <v>9.3623688900084989</v>
      </c>
      <c r="S422" s="3">
        <v>2.1365281412308934</v>
      </c>
      <c r="T422" s="3">
        <v>234.98741432144698</v>
      </c>
      <c r="U422" s="3">
        <v>246.84888715763884</v>
      </c>
      <c r="V422" s="3">
        <v>1407.1447969964292</v>
      </c>
      <c r="W422" s="3">
        <v>97.013562861690602</v>
      </c>
      <c r="X422" s="3">
        <v>113.35635116840446</v>
      </c>
      <c r="Y422" s="3">
        <v>58.202632973657053</v>
      </c>
      <c r="Z422" s="3">
        <v>0</v>
      </c>
      <c r="AA422" s="5">
        <v>0</v>
      </c>
      <c r="AB422" s="3">
        <v>0</v>
      </c>
      <c r="AC422" s="3">
        <v>0</v>
      </c>
      <c r="AD422" s="5">
        <v>0</v>
      </c>
      <c r="AE422" s="6">
        <f t="shared" si="90"/>
        <v>0.15745389799303883</v>
      </c>
      <c r="AF422" s="6">
        <f t="shared" si="91"/>
        <v>8.8146853142857154E-2</v>
      </c>
      <c r="AG422" s="6">
        <f t="shared" si="92"/>
        <v>0.24930599183864655</v>
      </c>
      <c r="AH422" s="6">
        <f t="shared" si="93"/>
        <v>0.67640041483790214</v>
      </c>
      <c r="AI422" s="4">
        <f t="shared" si="94"/>
        <v>-100.69607974173155</v>
      </c>
      <c r="AJ422" s="4">
        <f t="shared" si="95"/>
        <v>-43.358361272434884</v>
      </c>
      <c r="AK422" s="4">
        <f t="shared" si="96"/>
        <v>57.337718469296668</v>
      </c>
      <c r="AL422" s="7">
        <f t="shared" si="97"/>
        <v>-20.293840476847326</v>
      </c>
      <c r="AM422" s="7">
        <f t="shared" si="98"/>
        <v>-47.130706026515838</v>
      </c>
      <c r="AN422" s="7">
        <f t="shared" si="99"/>
        <v>1.0504770558476215</v>
      </c>
      <c r="AO422" s="7">
        <f t="shared" si="100"/>
        <v>2.3885457295385115</v>
      </c>
      <c r="AP422" s="7">
        <f t="shared" si="101"/>
        <v>2.5091124857230249</v>
      </c>
      <c r="AQ422" s="7" t="str">
        <f t="shared" si="102"/>
        <v/>
      </c>
      <c r="AR422" s="7">
        <f t="shared" si="103"/>
        <v>0.55982642707743069</v>
      </c>
      <c r="AS422" s="7">
        <f t="shared" si="104"/>
        <v>2.252066258049406</v>
      </c>
    </row>
    <row r="423" spans="1:45" ht="14.4" customHeight="1">
      <c r="A423" s="2" t="s">
        <v>893</v>
      </c>
      <c r="B423" s="2" t="s">
        <v>894</v>
      </c>
      <c r="C423" s="2" t="s">
        <v>62</v>
      </c>
      <c r="D423" s="2" t="s">
        <v>48</v>
      </c>
      <c r="E423" s="3">
        <v>226.60603207034794</v>
      </c>
      <c r="F423" s="5">
        <v>-8.4901098772021344E-2</v>
      </c>
      <c r="G423" s="3">
        <v>205.51127664069929</v>
      </c>
      <c r="H423" s="3">
        <v>21.094755429648632</v>
      </c>
      <c r="I423" s="5">
        <v>-2.5325678562858125E-2</v>
      </c>
      <c r="J423" s="3">
        <v>9.9645551232908467</v>
      </c>
      <c r="K423" s="3">
        <v>30.683761504278806</v>
      </c>
      <c r="L423" s="5">
        <v>-0.10807682954730483</v>
      </c>
      <c r="M423" s="3">
        <v>18.585303511659248</v>
      </c>
      <c r="N423" s="3">
        <v>12.098457992619558</v>
      </c>
      <c r="O423" s="3">
        <v>21.528070222690779</v>
      </c>
      <c r="P423" s="3">
        <v>2.9705023032627293</v>
      </c>
      <c r="Q423" s="3">
        <v>3.4489442768486098</v>
      </c>
      <c r="R423" s="3">
        <v>5.9101989220752289</v>
      </c>
      <c r="S423" s="3">
        <v>0.9225588618163485</v>
      </c>
      <c r="T423" s="3">
        <v>40.85647763796009</v>
      </c>
      <c r="U423" s="3">
        <v>38.982678157198528</v>
      </c>
      <c r="V423" s="3">
        <v>485.73231658907019</v>
      </c>
      <c r="W423" s="3">
        <v>36.224840123426532</v>
      </c>
      <c r="X423" s="3">
        <v>43.267884518596517</v>
      </c>
      <c r="Y423" s="3">
        <v>28.364200647702635</v>
      </c>
      <c r="Z423" s="3">
        <v>0</v>
      </c>
      <c r="AA423" s="5">
        <v>0</v>
      </c>
      <c r="AB423" s="3">
        <v>0</v>
      </c>
      <c r="AC423" s="3">
        <v>0</v>
      </c>
      <c r="AD423" s="5">
        <v>0</v>
      </c>
      <c r="AE423" s="6">
        <f t="shared" si="90"/>
        <v>9.3089999577327859E-2</v>
      </c>
      <c r="AF423" s="6">
        <f t="shared" si="91"/>
        <v>4.3973035634803551E-2</v>
      </c>
      <c r="AG423" s="6">
        <f t="shared" si="92"/>
        <v>0.13540575784299197</v>
      </c>
      <c r="AH423" s="6">
        <f t="shared" si="93"/>
        <v>0.60570486148080493</v>
      </c>
      <c r="AI423" s="4">
        <f t="shared" si="94"/>
        <v>-20.719206380987959</v>
      </c>
      <c r="AJ423" s="4">
        <f t="shared" si="95"/>
        <v>-3.4766798690798089</v>
      </c>
      <c r="AK423" s="4">
        <f t="shared" si="96"/>
        <v>17.242526511908149</v>
      </c>
      <c r="AL423" s="7">
        <f t="shared" si="97"/>
        <v>-3.7685182084044659</v>
      </c>
      <c r="AM423" s="7">
        <f t="shared" si="98"/>
        <v>-22.458411315019681</v>
      </c>
      <c r="AN423" s="7">
        <f t="shared" si="99"/>
        <v>0.95413702822436652</v>
      </c>
      <c r="AO423" s="7">
        <f t="shared" si="100"/>
        <v>1.9368073630536811</v>
      </c>
      <c r="AP423" s="7">
        <f t="shared" si="101"/>
        <v>1.8479796216271112</v>
      </c>
      <c r="AQ423" s="7" t="str">
        <f t="shared" si="102"/>
        <v/>
      </c>
      <c r="AR423" s="7">
        <f t="shared" si="103"/>
        <v>0.47237120887809331</v>
      </c>
      <c r="AS423" s="7">
        <f t="shared" si="104"/>
        <v>2.1435100917272965</v>
      </c>
    </row>
    <row r="424" spans="1:45" ht="14.4" customHeight="1">
      <c r="A424" s="2" t="s">
        <v>895</v>
      </c>
      <c r="B424" s="2" t="s">
        <v>896</v>
      </c>
      <c r="C424" s="2" t="s">
        <v>51</v>
      </c>
      <c r="D424" s="2" t="s">
        <v>48</v>
      </c>
      <c r="E424" s="3">
        <v>283.52207793640383</v>
      </c>
      <c r="F424" s="5">
        <v>-8.6081657009999604E-3</v>
      </c>
      <c r="G424" s="3">
        <v>216.59009738131755</v>
      </c>
      <c r="H424" s="3">
        <v>66.931980555086298</v>
      </c>
      <c r="I424" s="5">
        <v>4.3603827711804211E-3</v>
      </c>
      <c r="J424" s="3">
        <v>44.122661501980133</v>
      </c>
      <c r="K424" s="3">
        <v>23.168708095109974</v>
      </c>
      <c r="L424" s="5">
        <v>7.7135012161180794E-3</v>
      </c>
      <c r="M424" s="3">
        <v>8.5815196272894809</v>
      </c>
      <c r="N424" s="3">
        <v>14.587188467820493</v>
      </c>
      <c r="O424" s="3">
        <v>69.237428044339993</v>
      </c>
      <c r="P424" s="3">
        <v>19.161112846163014</v>
      </c>
      <c r="Q424" s="3">
        <v>5.9952723809783217</v>
      </c>
      <c r="R424" s="3">
        <v>34.483896127025332</v>
      </c>
      <c r="S424" s="3">
        <v>4.3866783275517838</v>
      </c>
      <c r="T424" s="3">
        <v>238.9066797496169</v>
      </c>
      <c r="U424" s="3">
        <v>250.427018607348</v>
      </c>
      <c r="V424" s="3">
        <v>412.2040170733859</v>
      </c>
      <c r="W424" s="3">
        <v>28.462827743903109</v>
      </c>
      <c r="X424" s="3">
        <v>48.802156386933419</v>
      </c>
      <c r="Y424" s="3">
        <v>9.4229041271161265</v>
      </c>
      <c r="Z424" s="3">
        <v>0</v>
      </c>
      <c r="AA424" s="5">
        <v>0</v>
      </c>
      <c r="AB424" s="3">
        <v>0</v>
      </c>
      <c r="AC424" s="3">
        <v>0</v>
      </c>
      <c r="AD424" s="5">
        <v>0</v>
      </c>
      <c r="AE424" s="6">
        <f t="shared" si="90"/>
        <v>0.2360732576533234</v>
      </c>
      <c r="AF424" s="6">
        <f t="shared" si="91"/>
        <v>0.15562337093154763</v>
      </c>
      <c r="AG424" s="6">
        <f t="shared" si="92"/>
        <v>8.1717474221908365E-2</v>
      </c>
      <c r="AH424" s="6">
        <f t="shared" si="93"/>
        <v>0.37039266894215439</v>
      </c>
      <c r="AI424" s="4">
        <f t="shared" si="94"/>
        <v>20.953953406870159</v>
      </c>
      <c r="AJ424" s="4">
        <f t="shared" si="95"/>
        <v>35.499523189909176</v>
      </c>
      <c r="AK424" s="4">
        <f t="shared" si="96"/>
        <v>14.545569783039017</v>
      </c>
      <c r="AL424" s="7">
        <f t="shared" si="97"/>
        <v>8.0925749597239207</v>
      </c>
      <c r="AM424" s="7">
        <f t="shared" si="98"/>
        <v>4.7767244010719638</v>
      </c>
      <c r="AN424" s="7">
        <f t="shared" si="99"/>
        <v>1.0482210831015895</v>
      </c>
      <c r="AO424" s="7">
        <f t="shared" si="100"/>
        <v>3.5693950450635796</v>
      </c>
      <c r="AP424" s="7">
        <f t="shared" si="101"/>
        <v>3.7415151401539926</v>
      </c>
      <c r="AQ424" s="7" t="str">
        <f t="shared" si="102"/>
        <v/>
      </c>
      <c r="AR424" s="7">
        <f t="shared" si="103"/>
        <v>0.65921643340086644</v>
      </c>
      <c r="AS424" s="7">
        <f t="shared" si="104"/>
        <v>1.4538692015577228</v>
      </c>
    </row>
    <row r="425" spans="1:45" ht="14.4" customHeight="1">
      <c r="A425" s="2" t="s">
        <v>897</v>
      </c>
      <c r="B425" s="2" t="s">
        <v>898</v>
      </c>
      <c r="C425" s="2" t="s">
        <v>57</v>
      </c>
      <c r="D425" s="2" t="s">
        <v>48</v>
      </c>
      <c r="E425" s="3">
        <v>48.349273760042799</v>
      </c>
      <c r="F425" s="5">
        <v>2.2385635170403869E-3</v>
      </c>
      <c r="G425" s="3">
        <v>32.411375629777368</v>
      </c>
      <c r="H425" s="3">
        <v>15.937898130265435</v>
      </c>
      <c r="I425" s="5">
        <v>1.0046326351012325E-2</v>
      </c>
      <c r="J425" s="3">
        <v>9.3133354143257154</v>
      </c>
      <c r="K425" s="3">
        <v>1.189444204683636</v>
      </c>
      <c r="L425" s="5">
        <v>5.445096618674411E-2</v>
      </c>
      <c r="M425" s="3">
        <v>0.6648121702821177</v>
      </c>
      <c r="N425" s="3">
        <v>0.52463203440151829</v>
      </c>
      <c r="O425" s="3">
        <v>16.094056307982388</v>
      </c>
      <c r="P425" s="3">
        <v>2.1177775199239264</v>
      </c>
      <c r="Q425" s="3">
        <v>3.0291378009803518</v>
      </c>
      <c r="R425" s="3">
        <v>10.189006924072046</v>
      </c>
      <c r="S425" s="3">
        <v>2.2812296765604536</v>
      </c>
      <c r="T425" s="3">
        <v>36.630757372479245</v>
      </c>
      <c r="U425" s="3">
        <v>38.881407307012296</v>
      </c>
      <c r="V425" s="3">
        <v>187.68821887949423</v>
      </c>
      <c r="W425" s="3">
        <v>17.25813449737452</v>
      </c>
      <c r="X425" s="3">
        <v>1.8611508649081672</v>
      </c>
      <c r="Y425" s="3">
        <v>0.2367479578020992</v>
      </c>
      <c r="Z425" s="3">
        <v>2.994247956904363</v>
      </c>
      <c r="AA425" s="5">
        <v>1.3080034358666365E-2</v>
      </c>
      <c r="AB425" s="3">
        <v>0.28337414000463379</v>
      </c>
      <c r="AC425" s="3">
        <v>1.0448035770636757</v>
      </c>
      <c r="AD425" s="5">
        <v>-6.7438905986419995E-3</v>
      </c>
      <c r="AE425" s="6">
        <f t="shared" si="90"/>
        <v>0.32964090028249737</v>
      </c>
      <c r="AF425" s="6">
        <f t="shared" si="91"/>
        <v>0.19262616974450852</v>
      </c>
      <c r="AG425" s="6">
        <f t="shared" si="92"/>
        <v>2.4601076959022004E-2</v>
      </c>
      <c r="AH425" s="6">
        <f t="shared" si="93"/>
        <v>0.55892673877791688</v>
      </c>
      <c r="AI425" s="4">
        <f t="shared" si="94"/>
        <v>8.1238912096420801</v>
      </c>
      <c r="AJ425" s="4">
        <f t="shared" si="95"/>
        <v>10.282328816795992</v>
      </c>
      <c r="AK425" s="4">
        <f t="shared" si="96"/>
        <v>2.1584376071539122</v>
      </c>
      <c r="AL425" s="7">
        <f t="shared" si="97"/>
        <v>4.5073623767245019</v>
      </c>
      <c r="AM425" s="7">
        <f t="shared" si="98"/>
        <v>3.561189516827151</v>
      </c>
      <c r="AN425" s="7">
        <f t="shared" si="99"/>
        <v>1.0614415342726156</v>
      </c>
      <c r="AO425" s="7">
        <f t="shared" si="100"/>
        <v>2.2983430483169478</v>
      </c>
      <c r="AP425" s="7">
        <f t="shared" si="101"/>
        <v>2.4395567714903414</v>
      </c>
      <c r="AQ425" s="7">
        <f t="shared" si="102"/>
        <v>0.34893689236874614</v>
      </c>
      <c r="AR425" s="7">
        <f t="shared" si="103"/>
        <v>0.58435154612012874</v>
      </c>
      <c r="AS425" s="7">
        <f t="shared" si="104"/>
        <v>3.8819242624199468</v>
      </c>
    </row>
    <row r="426" spans="1:45" ht="14.4" customHeight="1">
      <c r="A426" s="2" t="s">
        <v>899</v>
      </c>
      <c r="B426" s="2" t="s">
        <v>900</v>
      </c>
      <c r="C426" s="2" t="s">
        <v>57</v>
      </c>
      <c r="D426" s="2" t="s">
        <v>48</v>
      </c>
      <c r="E426" s="3">
        <v>142.42750185608361</v>
      </c>
      <c r="F426" s="5">
        <v>-3.1776814444677177E-3</v>
      </c>
      <c r="G426" s="3">
        <v>84.31647731463886</v>
      </c>
      <c r="H426" s="3">
        <v>58.111024541444742</v>
      </c>
      <c r="I426" s="5">
        <v>-2.3784920476089266E-3</v>
      </c>
      <c r="J426" s="3">
        <v>51.115267870312159</v>
      </c>
      <c r="K426" s="3">
        <v>5.3099209924275446</v>
      </c>
      <c r="L426" s="5">
        <v>0.1636594185434106</v>
      </c>
      <c r="M426" s="3">
        <v>2.8344739587502814</v>
      </c>
      <c r="N426" s="3">
        <v>2.4754470336772632</v>
      </c>
      <c r="O426" s="3">
        <v>59.517469962467857</v>
      </c>
      <c r="P426" s="3">
        <v>12.028815852496731</v>
      </c>
      <c r="Q426" s="3">
        <v>6.2102369415523127</v>
      </c>
      <c r="R426" s="3">
        <v>37.335603843464483</v>
      </c>
      <c r="S426" s="3">
        <v>2.4308718203286492</v>
      </c>
      <c r="T426" s="3">
        <v>214.55610941879175</v>
      </c>
      <c r="U426" s="3">
        <v>222.87735938829161</v>
      </c>
      <c r="V426" s="3">
        <v>748.87140069794873</v>
      </c>
      <c r="W426" s="3">
        <v>37.541301433657402</v>
      </c>
      <c r="X426" s="3">
        <v>11.334404978785223</v>
      </c>
      <c r="Y426" s="3">
        <v>1.2966021760108655</v>
      </c>
      <c r="Z426" s="3">
        <v>16.117465595282461</v>
      </c>
      <c r="AA426" s="5">
        <v>8.6863011686077046E-2</v>
      </c>
      <c r="AB426" s="3">
        <v>1.56779439754217</v>
      </c>
      <c r="AC426" s="3">
        <v>6.2755763821061716</v>
      </c>
      <c r="AD426" s="5">
        <v>2.449248812048177E-2</v>
      </c>
      <c r="AE426" s="6">
        <f t="shared" si="90"/>
        <v>0.40800423923859341</v>
      </c>
      <c r="AF426" s="6">
        <f t="shared" si="91"/>
        <v>0.35888622073819543</v>
      </c>
      <c r="AG426" s="6">
        <f t="shared" si="92"/>
        <v>3.7281570786749978E-2</v>
      </c>
      <c r="AH426" s="6">
        <f t="shared" si="93"/>
        <v>0.53380718146136497</v>
      </c>
      <c r="AI426" s="4">
        <f t="shared" si="94"/>
        <v>45.805346877884617</v>
      </c>
      <c r="AJ426" s="4">
        <f t="shared" si="95"/>
        <v>38.443943209668532</v>
      </c>
      <c r="AK426" s="4">
        <f t="shared" si="96"/>
        <v>-7.3614036682160844</v>
      </c>
      <c r="AL426" s="7">
        <f t="shared" si="97"/>
        <v>15.814878797052732</v>
      </c>
      <c r="AM426" s="7">
        <f t="shared" si="98"/>
        <v>18.84317654877081</v>
      </c>
      <c r="AN426" s="7">
        <f t="shared" si="99"/>
        <v>1.0387835610556193</v>
      </c>
      <c r="AO426" s="7">
        <f t="shared" si="100"/>
        <v>3.6921756432941648</v>
      </c>
      <c r="AP426" s="7">
        <f t="shared" si="101"/>
        <v>3.8353713627839348</v>
      </c>
      <c r="AQ426" s="7">
        <f t="shared" si="102"/>
        <v>0.3893649621900242</v>
      </c>
      <c r="AR426" s="7">
        <f t="shared" si="103"/>
        <v>0.87961395059997238</v>
      </c>
      <c r="AS426" s="7">
        <f t="shared" si="104"/>
        <v>5.2579129096475246</v>
      </c>
    </row>
    <row r="427" spans="1:45" ht="14.4" customHeight="1">
      <c r="A427" s="2" t="s">
        <v>901</v>
      </c>
      <c r="B427" s="2" t="s">
        <v>902</v>
      </c>
      <c r="C427" s="2" t="s">
        <v>51</v>
      </c>
      <c r="D427" s="2" t="s">
        <v>48</v>
      </c>
      <c r="E427" s="3">
        <v>63.402437770260505</v>
      </c>
      <c r="F427" s="5">
        <v>1.502372468108764E-2</v>
      </c>
      <c r="G427" s="3">
        <v>44.556585436023965</v>
      </c>
      <c r="H427" s="3">
        <v>18.845852334236536</v>
      </c>
      <c r="I427" s="5">
        <v>2.0116739782092274E-3</v>
      </c>
      <c r="J427" s="3">
        <v>11.339882060224138</v>
      </c>
      <c r="K427" s="3">
        <v>2.3451992488192168</v>
      </c>
      <c r="L427" s="5">
        <v>0.12323947761609169</v>
      </c>
      <c r="M427" s="3">
        <v>1.2465073946331795</v>
      </c>
      <c r="N427" s="3">
        <v>1.0986918541860373</v>
      </c>
      <c r="O427" s="3">
        <v>19.397068391618994</v>
      </c>
      <c r="P427" s="3">
        <v>3.2428146362637347</v>
      </c>
      <c r="Q427" s="3">
        <v>3.3603104753116222</v>
      </c>
      <c r="R427" s="3">
        <v>11.58261626202227</v>
      </c>
      <c r="S427" s="3">
        <v>2.2108905672323416</v>
      </c>
      <c r="T427" s="3">
        <v>68.777889056299713</v>
      </c>
      <c r="U427" s="3">
        <v>63.816047223479558</v>
      </c>
      <c r="V427" s="3">
        <v>80.444462788017105</v>
      </c>
      <c r="W427" s="3">
        <v>7.0899909138562061</v>
      </c>
      <c r="X427" s="3">
        <v>12.863715643063902</v>
      </c>
      <c r="Y427" s="3">
        <v>2.054055442573345</v>
      </c>
      <c r="Z427" s="3">
        <v>0</v>
      </c>
      <c r="AA427" s="5">
        <v>0</v>
      </c>
      <c r="AB427" s="3">
        <v>0</v>
      </c>
      <c r="AC427" s="3">
        <v>0</v>
      </c>
      <c r="AD427" s="5">
        <v>0</v>
      </c>
      <c r="AE427" s="6">
        <f t="shared" si="90"/>
        <v>0.29724176225722909</v>
      </c>
      <c r="AF427" s="6">
        <f t="shared" si="91"/>
        <v>0.17885561595146132</v>
      </c>
      <c r="AG427" s="6">
        <f t="shared" si="92"/>
        <v>3.6989102174857603E-2</v>
      </c>
      <c r="AH427" s="6">
        <f t="shared" si="93"/>
        <v>0.53151449509494042</v>
      </c>
      <c r="AI427" s="4">
        <f t="shared" si="94"/>
        <v>8.9946828114049211</v>
      </c>
      <c r="AJ427" s="4">
        <f t="shared" si="95"/>
        <v>11.547435885410458</v>
      </c>
      <c r="AK427" s="4">
        <f t="shared" si="96"/>
        <v>2.5527530740055369</v>
      </c>
      <c r="AL427" s="7">
        <f t="shared" si="97"/>
        <v>5.2229793986890458</v>
      </c>
      <c r="AM427" s="7">
        <f t="shared" si="98"/>
        <v>4.0683527917280555</v>
      </c>
      <c r="AN427" s="7">
        <f t="shared" si="99"/>
        <v>0.92785702060790898</v>
      </c>
      <c r="AO427" s="7">
        <f t="shared" si="100"/>
        <v>3.6494973979687595</v>
      </c>
      <c r="AP427" s="7">
        <f t="shared" si="101"/>
        <v>3.3862117823956095</v>
      </c>
      <c r="AQ427" s="7" t="str">
        <f t="shared" si="102"/>
        <v/>
      </c>
      <c r="AR427" s="7">
        <f t="shared" si="103"/>
        <v>0.60171765432033075</v>
      </c>
      <c r="AS427" s="7">
        <f t="shared" si="104"/>
        <v>1.2687913212345019</v>
      </c>
    </row>
    <row r="428" spans="1:45" ht="14.4" customHeight="1">
      <c r="A428" s="2" t="s">
        <v>903</v>
      </c>
      <c r="B428" s="2" t="s">
        <v>904</v>
      </c>
      <c r="C428" s="2" t="s">
        <v>54</v>
      </c>
      <c r="D428" s="2" t="s">
        <v>48</v>
      </c>
      <c r="E428" s="3">
        <v>277.51263459931937</v>
      </c>
      <c r="F428" s="5">
        <v>-1.0432805765624557E-2</v>
      </c>
      <c r="G428" s="3">
        <v>221.69415273627598</v>
      </c>
      <c r="H428" s="3">
        <v>55.818481863043388</v>
      </c>
      <c r="I428" s="5">
        <v>-2.9826067531931649E-2</v>
      </c>
      <c r="J428" s="3">
        <v>40.551011329415438</v>
      </c>
      <c r="K428" s="3">
        <v>65.305656213328504</v>
      </c>
      <c r="L428" s="5">
        <v>0.16604864310510792</v>
      </c>
      <c r="M428" s="3">
        <v>50.658244180835361</v>
      </c>
      <c r="N428" s="3">
        <v>14.647412032493143</v>
      </c>
      <c r="O428" s="3">
        <v>57.89118965048165</v>
      </c>
      <c r="P428" s="3">
        <v>12.968235590948279</v>
      </c>
      <c r="Q428" s="3">
        <v>6.7314913218662733</v>
      </c>
      <c r="R428" s="3">
        <v>18.890071723645082</v>
      </c>
      <c r="S428" s="3">
        <v>6.0571951625026834</v>
      </c>
      <c r="T428" s="3">
        <v>197.6182603014677</v>
      </c>
      <c r="U428" s="3">
        <v>193.9294695043636</v>
      </c>
      <c r="V428" s="3">
        <v>804.93174817739862</v>
      </c>
      <c r="W428" s="3">
        <v>61.126171014861981</v>
      </c>
      <c r="X428" s="3">
        <v>29.996149138331489</v>
      </c>
      <c r="Y428" s="3">
        <v>22.846307091291575</v>
      </c>
      <c r="Z428" s="3">
        <v>0</v>
      </c>
      <c r="AA428" s="5">
        <v>0</v>
      </c>
      <c r="AB428" s="3">
        <v>0</v>
      </c>
      <c r="AC428" s="3">
        <v>0</v>
      </c>
      <c r="AD428" s="5">
        <v>0</v>
      </c>
      <c r="AE428" s="6">
        <f t="shared" si="90"/>
        <v>0.20113852453469622</v>
      </c>
      <c r="AF428" s="6">
        <f t="shared" si="91"/>
        <v>0.14612311755810375</v>
      </c>
      <c r="AG428" s="6">
        <f t="shared" si="92"/>
        <v>0.23532498369891758</v>
      </c>
      <c r="AH428" s="6">
        <f t="shared" si="93"/>
        <v>0.77570990199308809</v>
      </c>
      <c r="AI428" s="4">
        <f t="shared" si="94"/>
        <v>-24.754644883913066</v>
      </c>
      <c r="AJ428" s="4">
        <f t="shared" si="95"/>
        <v>-12.466781443168266</v>
      </c>
      <c r="AK428" s="4">
        <f t="shared" si="96"/>
        <v>12.2878634407448</v>
      </c>
      <c r="AL428" s="7">
        <f t="shared" si="97"/>
        <v>-2.0581772765626556</v>
      </c>
      <c r="AM428" s="7">
        <f t="shared" si="98"/>
        <v>-4.0868164587394702</v>
      </c>
      <c r="AN428" s="7">
        <f t="shared" si="99"/>
        <v>0.98133375533477096</v>
      </c>
      <c r="AO428" s="7">
        <f t="shared" si="100"/>
        <v>3.5403732546210271</v>
      </c>
      <c r="AP428" s="7">
        <f t="shared" si="101"/>
        <v>3.4742877812440383</v>
      </c>
      <c r="AQ428" s="7" t="str">
        <f t="shared" si="102"/>
        <v/>
      </c>
      <c r="AR428" s="7">
        <f t="shared" si="103"/>
        <v>0.72648001120689165</v>
      </c>
      <c r="AS428" s="7">
        <f t="shared" si="104"/>
        <v>2.900522887325768</v>
      </c>
    </row>
    <row r="429" spans="1:45" ht="14.4" customHeight="1">
      <c r="A429" s="2" t="s">
        <v>905</v>
      </c>
      <c r="B429" s="2" t="s">
        <v>906</v>
      </c>
      <c r="C429" s="2" t="s">
        <v>51</v>
      </c>
      <c r="D429" s="2" t="s">
        <v>48</v>
      </c>
      <c r="E429" s="3">
        <v>245.69430947077635</v>
      </c>
      <c r="F429" s="5">
        <v>7.9900455433383602E-2</v>
      </c>
      <c r="G429" s="3">
        <v>195.77464273827567</v>
      </c>
      <c r="H429" s="3">
        <v>49.919666732500673</v>
      </c>
      <c r="I429" s="5">
        <v>8.0397758808368469E-3</v>
      </c>
      <c r="J429" s="3">
        <v>23.861403499659168</v>
      </c>
      <c r="K429" s="3">
        <v>21.110157620041299</v>
      </c>
      <c r="L429" s="5">
        <v>0.10517271141983853</v>
      </c>
      <c r="M429" s="3">
        <v>11.041750690573362</v>
      </c>
      <c r="N429" s="3">
        <v>10.068406929467937</v>
      </c>
      <c r="O429" s="3">
        <v>53.544129408652296</v>
      </c>
      <c r="P429" s="3">
        <v>14.548344758172755</v>
      </c>
      <c r="Q429" s="3">
        <v>5.2632065245727517</v>
      </c>
      <c r="R429" s="3">
        <v>23.529165955500105</v>
      </c>
      <c r="S429" s="3">
        <v>3.6949084141492712</v>
      </c>
      <c r="T429" s="3">
        <v>161.15162282821544</v>
      </c>
      <c r="U429" s="3">
        <v>161.15998312564594</v>
      </c>
      <c r="V429" s="3">
        <v>401.4045261952138</v>
      </c>
      <c r="W429" s="3">
        <v>47.830454187250439</v>
      </c>
      <c r="X429" s="3">
        <v>36.65159760716476</v>
      </c>
      <c r="Y429" s="3">
        <v>10.146914645422415</v>
      </c>
      <c r="Z429" s="3">
        <v>0</v>
      </c>
      <c r="AA429" s="5">
        <v>0</v>
      </c>
      <c r="AB429" s="3">
        <v>0</v>
      </c>
      <c r="AC429" s="3">
        <v>0</v>
      </c>
      <c r="AD429" s="5">
        <v>0</v>
      </c>
      <c r="AE429" s="6">
        <f t="shared" si="90"/>
        <v>0.20317795247284015</v>
      </c>
      <c r="AF429" s="6">
        <f t="shared" si="91"/>
        <v>9.7118258664828053E-2</v>
      </c>
      <c r="AG429" s="6">
        <f t="shared" si="92"/>
        <v>8.5920417389854967E-2</v>
      </c>
      <c r="AH429" s="6">
        <f t="shared" si="93"/>
        <v>0.52305391979123272</v>
      </c>
      <c r="AI429" s="4">
        <f t="shared" si="94"/>
        <v>2.7512458796178692</v>
      </c>
      <c r="AJ429" s="4">
        <f t="shared" si="95"/>
        <v>22.690827435333428</v>
      </c>
      <c r="AK429" s="4">
        <f t="shared" si="96"/>
        <v>19.939581555715559</v>
      </c>
      <c r="AL429" s="7">
        <f t="shared" si="97"/>
        <v>6.1411068670717901</v>
      </c>
      <c r="AM429" s="7">
        <f t="shared" si="98"/>
        <v>0.74460462107321967</v>
      </c>
      <c r="AN429" s="7">
        <f t="shared" si="99"/>
        <v>1.0000518784563492</v>
      </c>
      <c r="AO429" s="7">
        <f t="shared" si="100"/>
        <v>3.2282191243736036</v>
      </c>
      <c r="AP429" s="7">
        <f t="shared" si="101"/>
        <v>3.2283865993985335</v>
      </c>
      <c r="AQ429" s="7" t="str">
        <f t="shared" si="102"/>
        <v/>
      </c>
      <c r="AR429" s="7">
        <f t="shared" si="103"/>
        <v>0.47799604968364051</v>
      </c>
      <c r="AS429" s="7">
        <f t="shared" si="104"/>
        <v>1.6337558938985444</v>
      </c>
    </row>
    <row r="430" spans="1:45" ht="14.4" customHeight="1">
      <c r="A430" s="2" t="s">
        <v>907</v>
      </c>
      <c r="B430" s="2" t="s">
        <v>908</v>
      </c>
      <c r="C430" s="2" t="s">
        <v>47</v>
      </c>
      <c r="D430" s="2" t="s">
        <v>48</v>
      </c>
      <c r="E430" s="3">
        <v>156.15202748324171</v>
      </c>
      <c r="F430" s="5">
        <v>4.836418798004382E-2</v>
      </c>
      <c r="G430" s="3">
        <v>133.02773261676506</v>
      </c>
      <c r="H430" s="3">
        <v>23.124294866476649</v>
      </c>
      <c r="I430" s="5">
        <v>2.0103716254844528E-3</v>
      </c>
      <c r="J430" s="3">
        <v>7.768834732524267</v>
      </c>
      <c r="K430" s="3">
        <v>12.149220085243195</v>
      </c>
      <c r="L430" s="5">
        <v>3.8859367428540986E-2</v>
      </c>
      <c r="M430" s="3">
        <v>7.8500638379787695</v>
      </c>
      <c r="N430" s="3">
        <v>4.2991562472644258</v>
      </c>
      <c r="O430" s="3">
        <v>25.074929725069133</v>
      </c>
      <c r="P430" s="3">
        <v>3.6957553490433339</v>
      </c>
      <c r="Q430" s="3">
        <v>3.5754885162600489</v>
      </c>
      <c r="R430" s="3">
        <v>13.154337987399646</v>
      </c>
      <c r="S430" s="3">
        <v>2.8360969367288145</v>
      </c>
      <c r="T430" s="3">
        <v>42.714490869489879</v>
      </c>
      <c r="U430" s="3">
        <v>43.152378974251498</v>
      </c>
      <c r="V430" s="3">
        <v>195.11866192398924</v>
      </c>
      <c r="W430" s="3">
        <v>6.1449109930354826</v>
      </c>
      <c r="X430" s="3">
        <v>15.656879665949969</v>
      </c>
      <c r="Y430" s="3">
        <v>32.390417567271115</v>
      </c>
      <c r="Z430" s="3">
        <v>0</v>
      </c>
      <c r="AA430" s="5">
        <v>0</v>
      </c>
      <c r="AB430" s="3">
        <v>0</v>
      </c>
      <c r="AC430" s="3">
        <v>0</v>
      </c>
      <c r="AD430" s="5">
        <v>0</v>
      </c>
      <c r="AE430" s="6">
        <f t="shared" si="90"/>
        <v>0.14808834210595412</v>
      </c>
      <c r="AF430" s="6">
        <f t="shared" si="91"/>
        <v>4.9751737827150665E-2</v>
      </c>
      <c r="AG430" s="6">
        <f t="shared" si="92"/>
        <v>7.7803793399653765E-2</v>
      </c>
      <c r="AH430" s="6">
        <f t="shared" si="93"/>
        <v>0.64613726501783364</v>
      </c>
      <c r="AI430" s="4">
        <f t="shared" si="94"/>
        <v>-4.3803853527189283</v>
      </c>
      <c r="AJ430" s="4">
        <f t="shared" si="95"/>
        <v>9.9536220217869804</v>
      </c>
      <c r="AK430" s="4">
        <f t="shared" si="96"/>
        <v>14.334007374505909</v>
      </c>
      <c r="AL430" s="7">
        <f t="shared" si="97"/>
        <v>3.5096198204239091</v>
      </c>
      <c r="AM430" s="7">
        <f t="shared" si="98"/>
        <v>-1.5445118592354297</v>
      </c>
      <c r="AN430" s="7">
        <f t="shared" si="99"/>
        <v>1.0102515117433928</v>
      </c>
      <c r="AO430" s="7">
        <f t="shared" si="100"/>
        <v>1.8471694430524317</v>
      </c>
      <c r="AP430" s="7">
        <f t="shared" si="101"/>
        <v>1.86610572228992</v>
      </c>
      <c r="AQ430" s="7" t="str">
        <f t="shared" si="102"/>
        <v/>
      </c>
      <c r="AR430" s="7">
        <f t="shared" si="103"/>
        <v>0.33595985423048585</v>
      </c>
      <c r="AS430" s="7">
        <f t="shared" si="104"/>
        <v>1.2495429298535969</v>
      </c>
    </row>
    <row r="431" spans="1:45" ht="14.4" customHeight="1">
      <c r="A431" s="2" t="s">
        <v>909</v>
      </c>
      <c r="B431" s="2" t="s">
        <v>910</v>
      </c>
      <c r="C431" s="2" t="s">
        <v>47</v>
      </c>
      <c r="D431" s="2" t="s">
        <v>48</v>
      </c>
      <c r="E431" s="3">
        <v>162.30366685758275</v>
      </c>
      <c r="F431" s="5">
        <v>-4.411408936182111E-2</v>
      </c>
      <c r="G431" s="3">
        <v>147.60053850592024</v>
      </c>
      <c r="H431" s="3">
        <v>14.703128351662514</v>
      </c>
      <c r="I431" s="5">
        <v>-1.8395779803486653E-2</v>
      </c>
      <c r="J431" s="3">
        <v>2.531365803652859</v>
      </c>
      <c r="K431" s="3">
        <v>10.960978549902586</v>
      </c>
      <c r="L431" s="5">
        <v>0.12447080958339865</v>
      </c>
      <c r="M431" s="3">
        <v>6.5854744297523782</v>
      </c>
      <c r="N431" s="3">
        <v>4.3755041201502083</v>
      </c>
      <c r="O431" s="3">
        <v>15.152566970788689</v>
      </c>
      <c r="P431" s="3">
        <v>3.6980937646187328</v>
      </c>
      <c r="Q431" s="3">
        <v>2.3396880597807339</v>
      </c>
      <c r="R431" s="3">
        <v>6.4658507876001199</v>
      </c>
      <c r="S431" s="3">
        <v>1.4047273149044472</v>
      </c>
      <c r="T431" s="3">
        <v>36.286133912547783</v>
      </c>
      <c r="U431" s="3">
        <v>37.591748747786646</v>
      </c>
      <c r="V431" s="3">
        <v>150.24184599289404</v>
      </c>
      <c r="W431" s="3">
        <v>5.4185597613214611</v>
      </c>
      <c r="X431" s="3">
        <v>11.065648165780054</v>
      </c>
      <c r="Y431" s="3">
        <v>34.254746459735117</v>
      </c>
      <c r="Z431" s="3">
        <v>0</v>
      </c>
      <c r="AA431" s="5">
        <v>0</v>
      </c>
      <c r="AB431" s="3">
        <v>0</v>
      </c>
      <c r="AC431" s="3">
        <v>0</v>
      </c>
      <c r="AD431" s="5">
        <v>0</v>
      </c>
      <c r="AE431" s="6">
        <f t="shared" si="90"/>
        <v>9.0590241344110395E-2</v>
      </c>
      <c r="AF431" s="6">
        <f t="shared" si="91"/>
        <v>1.5596479442907884E-2</v>
      </c>
      <c r="AG431" s="6">
        <f t="shared" si="92"/>
        <v>6.7533770259920009E-2</v>
      </c>
      <c r="AH431" s="6">
        <f t="shared" si="93"/>
        <v>0.60081081262684388</v>
      </c>
      <c r="AI431" s="4">
        <f t="shared" si="94"/>
        <v>-8.4296127462497275</v>
      </c>
      <c r="AJ431" s="4">
        <f t="shared" si="95"/>
        <v>2.5293107166368438</v>
      </c>
      <c r="AK431" s="4">
        <f t="shared" si="96"/>
        <v>10.95892346288657</v>
      </c>
      <c r="AL431" s="7">
        <f t="shared" si="97"/>
        <v>1.8005706088294391</v>
      </c>
      <c r="AM431" s="7">
        <f t="shared" si="98"/>
        <v>-6.0008890386125433</v>
      </c>
      <c r="AN431" s="7">
        <f t="shared" si="99"/>
        <v>1.035981095103311</v>
      </c>
      <c r="AO431" s="7">
        <f t="shared" si="100"/>
        <v>2.4679192784469457</v>
      </c>
      <c r="AP431" s="7">
        <f t="shared" si="101"/>
        <v>2.5567177167120403</v>
      </c>
      <c r="AQ431" s="7" t="str">
        <f t="shared" si="102"/>
        <v/>
      </c>
      <c r="AR431" s="7">
        <f t="shared" si="103"/>
        <v>0.17216511636903667</v>
      </c>
      <c r="AS431" s="7">
        <f t="shared" si="104"/>
        <v>0.9256836207202106</v>
      </c>
    </row>
    <row r="432" spans="1:45" ht="14.4" customHeight="1">
      <c r="A432" s="2" t="s">
        <v>911</v>
      </c>
      <c r="B432" s="2" t="s">
        <v>912</v>
      </c>
      <c r="C432" s="2" t="s">
        <v>51</v>
      </c>
      <c r="D432" s="2" t="s">
        <v>48</v>
      </c>
      <c r="E432" s="3">
        <v>457.99003821149944</v>
      </c>
      <c r="F432" s="5">
        <v>0.10930944139392486</v>
      </c>
      <c r="G432" s="3">
        <v>321.18611122070547</v>
      </c>
      <c r="H432" s="3">
        <v>136.80392699079394</v>
      </c>
      <c r="I432" s="5">
        <v>5.5911003783445379E-3</v>
      </c>
      <c r="J432" s="3">
        <v>106.40955040056059</v>
      </c>
      <c r="K432" s="3">
        <v>37.255530155298821</v>
      </c>
      <c r="L432" s="5">
        <v>-0.10307823050604756</v>
      </c>
      <c r="M432" s="3">
        <v>16.578369350628346</v>
      </c>
      <c r="N432" s="3">
        <v>20.677160804670475</v>
      </c>
      <c r="O432" s="3">
        <v>141.6712541077693</v>
      </c>
      <c r="P432" s="3">
        <v>24.599774993281752</v>
      </c>
      <c r="Q432" s="3">
        <v>14.61865376337524</v>
      </c>
      <c r="R432" s="3">
        <v>90.316463225153697</v>
      </c>
      <c r="S432" s="3">
        <v>24.123883752609814</v>
      </c>
      <c r="T432" s="3">
        <v>343.73322997252779</v>
      </c>
      <c r="U432" s="3">
        <v>356.53795144683124</v>
      </c>
      <c r="V432" s="3">
        <v>631.86132950932404</v>
      </c>
      <c r="W432" s="3">
        <v>50.636055529468386</v>
      </c>
      <c r="X432" s="3">
        <v>77.894394422355333</v>
      </c>
      <c r="Y432" s="3">
        <v>6.5663989779892491</v>
      </c>
      <c r="Z432" s="3">
        <v>0</v>
      </c>
      <c r="AA432" s="5">
        <v>0</v>
      </c>
      <c r="AB432" s="3">
        <v>0</v>
      </c>
      <c r="AC432" s="3">
        <v>0</v>
      </c>
      <c r="AD432" s="5">
        <v>0</v>
      </c>
      <c r="AE432" s="6">
        <f t="shared" si="90"/>
        <v>0.2987050275700931</v>
      </c>
      <c r="AF432" s="6">
        <f t="shared" si="91"/>
        <v>0.23234031643155684</v>
      </c>
      <c r="AG432" s="6">
        <f t="shared" si="92"/>
        <v>8.1345721624832043E-2</v>
      </c>
      <c r="AH432" s="6">
        <f t="shared" si="93"/>
        <v>0.44499083173751103</v>
      </c>
      <c r="AI432" s="4">
        <f t="shared" si="94"/>
        <v>69.154020245261762</v>
      </c>
      <c r="AJ432" s="4">
        <f t="shared" si="95"/>
        <v>85.87445600048396</v>
      </c>
      <c r="AK432" s="4">
        <f t="shared" si="96"/>
        <v>16.720435755222198</v>
      </c>
      <c r="AL432" s="7">
        <f t="shared" si="97"/>
        <v>3.5597276492096235</v>
      </c>
      <c r="AM432" s="7">
        <f t="shared" si="98"/>
        <v>2.8666205224015977</v>
      </c>
      <c r="AN432" s="7">
        <f t="shared" si="99"/>
        <v>1.0372519161889784</v>
      </c>
      <c r="AO432" s="7">
        <f t="shared" si="100"/>
        <v>2.5125976829280559</v>
      </c>
      <c r="AP432" s="7">
        <f t="shared" si="101"/>
        <v>2.6061967612291133</v>
      </c>
      <c r="AQ432" s="7" t="str">
        <f t="shared" si="102"/>
        <v/>
      </c>
      <c r="AR432" s="7">
        <f t="shared" si="103"/>
        <v>0.77782526233856797</v>
      </c>
      <c r="AS432" s="7">
        <f t="shared" si="104"/>
        <v>1.3796398977951807</v>
      </c>
    </row>
    <row r="433" spans="1:45" ht="14.4" customHeight="1">
      <c r="A433" s="2" t="s">
        <v>913</v>
      </c>
      <c r="B433" s="2" t="s">
        <v>914</v>
      </c>
      <c r="C433" s="2" t="s">
        <v>62</v>
      </c>
      <c r="D433" s="2" t="s">
        <v>48</v>
      </c>
      <c r="E433" s="3">
        <v>110.11194430672471</v>
      </c>
      <c r="F433" s="5">
        <v>2.1665853823208413E-2</v>
      </c>
      <c r="G433" s="3">
        <v>82.513196051199827</v>
      </c>
      <c r="H433" s="3">
        <v>27.598748255524882</v>
      </c>
      <c r="I433" s="5">
        <v>7.3881315327795349E-3</v>
      </c>
      <c r="J433" s="3">
        <v>21.561982528078829</v>
      </c>
      <c r="K433" s="3">
        <v>12.400254476305426</v>
      </c>
      <c r="L433" s="5">
        <v>9.6396733026700626E-2</v>
      </c>
      <c r="M433" s="3">
        <v>8.7031323024260718</v>
      </c>
      <c r="N433" s="3">
        <v>3.6971221738793538</v>
      </c>
      <c r="O433" s="3">
        <v>28.595034347491907</v>
      </c>
      <c r="P433" s="3">
        <v>2.1707777765012963</v>
      </c>
      <c r="Q433" s="3">
        <v>3.3225087810212255</v>
      </c>
      <c r="R433" s="3">
        <v>18.385997577769459</v>
      </c>
      <c r="S433" s="3">
        <v>5.097523413665022</v>
      </c>
      <c r="T433" s="3">
        <v>46.696636510641703</v>
      </c>
      <c r="U433" s="3">
        <v>35.611552594557622</v>
      </c>
      <c r="V433" s="3">
        <v>216.38345466255328</v>
      </c>
      <c r="W433" s="3">
        <v>15.170700694858894</v>
      </c>
      <c r="X433" s="3">
        <v>22.729041761107776</v>
      </c>
      <c r="Y433" s="3">
        <v>18.762024545667053</v>
      </c>
      <c r="Z433" s="3">
        <v>0</v>
      </c>
      <c r="AA433" s="5">
        <v>0</v>
      </c>
      <c r="AB433" s="3">
        <v>0</v>
      </c>
      <c r="AC433" s="3">
        <v>0</v>
      </c>
      <c r="AD433" s="5">
        <v>0</v>
      </c>
      <c r="AE433" s="6">
        <f t="shared" si="90"/>
        <v>0.25064263853743779</v>
      </c>
      <c r="AF433" s="6">
        <f t="shared" si="91"/>
        <v>0.19581874304222965</v>
      </c>
      <c r="AG433" s="6">
        <f t="shared" si="92"/>
        <v>0.11261498063973539</v>
      </c>
      <c r="AH433" s="6">
        <f t="shared" si="93"/>
        <v>0.70185110467338674</v>
      </c>
      <c r="AI433" s="4">
        <f t="shared" si="94"/>
        <v>9.1617280517734034</v>
      </c>
      <c r="AJ433" s="4">
        <f t="shared" si="95"/>
        <v>14.398615487543312</v>
      </c>
      <c r="AK433" s="4">
        <f t="shared" si="96"/>
        <v>5.2368874357699084</v>
      </c>
      <c r="AL433" s="7">
        <f t="shared" si="97"/>
        <v>2.8246295934501617</v>
      </c>
      <c r="AM433" s="7">
        <f t="shared" si="98"/>
        <v>1.797290038376949</v>
      </c>
      <c r="AN433" s="7">
        <f t="shared" si="99"/>
        <v>0.7626149387963328</v>
      </c>
      <c r="AO433" s="7">
        <f t="shared" si="100"/>
        <v>1.6919838565973258</v>
      </c>
      <c r="AP433" s="7">
        <f t="shared" si="101"/>
        <v>1.2903321652433526</v>
      </c>
      <c r="AQ433" s="7" t="str">
        <f t="shared" si="102"/>
        <v/>
      </c>
      <c r="AR433" s="7">
        <f t="shared" si="103"/>
        <v>0.78126668385267883</v>
      </c>
      <c r="AS433" s="7">
        <f t="shared" si="104"/>
        <v>1.9651224581031979</v>
      </c>
    </row>
    <row r="434" spans="1:45" ht="14.4" customHeight="1">
      <c r="A434" s="2" t="s">
        <v>915</v>
      </c>
      <c r="B434" s="2" t="s">
        <v>916</v>
      </c>
      <c r="C434" s="2" t="s">
        <v>51</v>
      </c>
      <c r="D434" s="2" t="s">
        <v>48</v>
      </c>
      <c r="E434" s="3">
        <v>276.45698363714706</v>
      </c>
      <c r="F434" s="5">
        <v>4.3873754440203583E-2</v>
      </c>
      <c r="G434" s="3">
        <v>228.03451497747977</v>
      </c>
      <c r="H434" s="3">
        <v>48.422468659667288</v>
      </c>
      <c r="I434" s="5">
        <v>-2.885303964264882E-2</v>
      </c>
      <c r="J434" s="3">
        <v>29.007308045292596</v>
      </c>
      <c r="K434" s="3">
        <v>16.760072155295738</v>
      </c>
      <c r="L434" s="5">
        <v>6.9538516255032864E-2</v>
      </c>
      <c r="M434" s="3">
        <v>4.4799437297587241</v>
      </c>
      <c r="N434" s="3">
        <v>12.280128425537015</v>
      </c>
      <c r="O434" s="3">
        <v>49.243360539318466</v>
      </c>
      <c r="P434" s="3">
        <v>10.010509499595509</v>
      </c>
      <c r="Q434" s="3">
        <v>6.090865847849428</v>
      </c>
      <c r="R434" s="3">
        <v>27.307366699496143</v>
      </c>
      <c r="S434" s="3">
        <v>3.8165974857985598</v>
      </c>
      <c r="T434" s="3">
        <v>117.07484542822685</v>
      </c>
      <c r="U434" s="3">
        <v>125.647164768173</v>
      </c>
      <c r="V434" s="3">
        <v>346.71552264147789</v>
      </c>
      <c r="W434" s="3">
        <v>21.67788383200131</v>
      </c>
      <c r="X434" s="3">
        <v>42.159255215803711</v>
      </c>
      <c r="Y434" s="3">
        <v>9.2658486886349216</v>
      </c>
      <c r="Z434" s="3">
        <v>0</v>
      </c>
      <c r="AA434" s="5">
        <v>0</v>
      </c>
      <c r="AB434" s="3">
        <v>0</v>
      </c>
      <c r="AC434" s="3">
        <v>0</v>
      </c>
      <c r="AD434" s="5">
        <v>0</v>
      </c>
      <c r="AE434" s="6">
        <f t="shared" si="90"/>
        <v>0.17515371839266802</v>
      </c>
      <c r="AF434" s="6">
        <f t="shared" si="91"/>
        <v>0.10492521354919006</v>
      </c>
      <c r="AG434" s="6">
        <f t="shared" si="92"/>
        <v>6.0624520801737185E-2</v>
      </c>
      <c r="AH434" s="6">
        <f t="shared" si="93"/>
        <v>0.26729859443613319</v>
      </c>
      <c r="AI434" s="4">
        <f t="shared" si="94"/>
        <v>12.247235889996858</v>
      </c>
      <c r="AJ434" s="4">
        <f t="shared" si="95"/>
        <v>28.662041462114807</v>
      </c>
      <c r="AK434" s="4">
        <f t="shared" si="96"/>
        <v>16.414805572117949</v>
      </c>
      <c r="AL434" s="7">
        <f t="shared" si="97"/>
        <v>7.5098413099011276</v>
      </c>
      <c r="AM434" s="7">
        <f t="shared" si="98"/>
        <v>3.2089409311745452</v>
      </c>
      <c r="AN434" s="7">
        <f t="shared" si="99"/>
        <v>1.0732208469598317</v>
      </c>
      <c r="AO434" s="7">
        <f t="shared" si="100"/>
        <v>2.4177793629456659</v>
      </c>
      <c r="AP434" s="7">
        <f t="shared" si="101"/>
        <v>2.59481121566255</v>
      </c>
      <c r="AQ434" s="7" t="str">
        <f t="shared" si="102"/>
        <v/>
      </c>
      <c r="AR434" s="7">
        <f t="shared" si="103"/>
        <v>0.59904645195121509</v>
      </c>
      <c r="AS434" s="7">
        <f t="shared" si="104"/>
        <v>1.2541391361505483</v>
      </c>
    </row>
    <row r="435" spans="1:45" ht="14.4" customHeight="1">
      <c r="A435" s="2" t="s">
        <v>917</v>
      </c>
      <c r="B435" s="2" t="s">
        <v>918</v>
      </c>
      <c r="C435" s="2" t="s">
        <v>47</v>
      </c>
      <c r="D435" s="2" t="s">
        <v>48</v>
      </c>
      <c r="E435" s="3">
        <v>175.90709580460108</v>
      </c>
      <c r="F435" s="5">
        <v>-1.4008997804290177E-2</v>
      </c>
      <c r="G435" s="3">
        <v>150.9071394937709</v>
      </c>
      <c r="H435" s="3">
        <v>24.999956310830175</v>
      </c>
      <c r="I435" s="5">
        <v>6.2600535970472326E-3</v>
      </c>
      <c r="J435" s="3">
        <v>10.820552431783032</v>
      </c>
      <c r="K435" s="3">
        <v>8.175092855618912</v>
      </c>
      <c r="L435" s="5">
        <v>-2.3076375955840708E-2</v>
      </c>
      <c r="M435" s="3">
        <v>4.5921655096122054</v>
      </c>
      <c r="N435" s="3">
        <v>3.5829273460067066</v>
      </c>
      <c r="O435" s="3">
        <v>28.151814840125887</v>
      </c>
      <c r="P435" s="3">
        <v>3.937868228739442</v>
      </c>
      <c r="Q435" s="3">
        <v>4.6229253778635684</v>
      </c>
      <c r="R435" s="3">
        <v>14.949961855560288</v>
      </c>
      <c r="S435" s="3">
        <v>1.2276363863821029</v>
      </c>
      <c r="T435" s="3">
        <v>48.497659352392198</v>
      </c>
      <c r="U435" s="3">
        <v>50.734468357600996</v>
      </c>
      <c r="V435" s="3">
        <v>222.97691650602769</v>
      </c>
      <c r="W435" s="3">
        <v>17.873325427333928</v>
      </c>
      <c r="X435" s="3">
        <v>15.147822869187985</v>
      </c>
      <c r="Y435" s="3">
        <v>36.237692215442024</v>
      </c>
      <c r="Z435" s="3">
        <v>0</v>
      </c>
      <c r="AA435" s="5">
        <v>0</v>
      </c>
      <c r="AB435" s="3">
        <v>0</v>
      </c>
      <c r="AC435" s="3">
        <v>0</v>
      </c>
      <c r="AD435" s="5">
        <v>0</v>
      </c>
      <c r="AE435" s="6">
        <f t="shared" si="90"/>
        <v>0.14212022656891746</v>
      </c>
      <c r="AF435" s="6">
        <f t="shared" si="91"/>
        <v>6.1512882026104179E-2</v>
      </c>
      <c r="AG435" s="6">
        <f t="shared" si="92"/>
        <v>4.6473923170784796E-2</v>
      </c>
      <c r="AH435" s="6">
        <f t="shared" si="93"/>
        <v>0.56172640368921489</v>
      </c>
      <c r="AI435" s="4">
        <f t="shared" si="94"/>
        <v>2.6454595761641198</v>
      </c>
      <c r="AJ435" s="4">
        <f t="shared" si="95"/>
        <v>14.998855723910671</v>
      </c>
      <c r="AK435" s="4">
        <f t="shared" si="96"/>
        <v>12.353396147746551</v>
      </c>
      <c r="AL435" s="7">
        <f t="shared" si="97"/>
        <v>12.217669572431738</v>
      </c>
      <c r="AM435" s="7">
        <f t="shared" si="98"/>
        <v>2.1549211195673359</v>
      </c>
      <c r="AN435" s="7">
        <f t="shared" si="99"/>
        <v>1.0461219991867188</v>
      </c>
      <c r="AO435" s="7">
        <f t="shared" si="100"/>
        <v>1.9399097642175733</v>
      </c>
      <c r="AP435" s="7">
        <f t="shared" si="101"/>
        <v>2.0293822807851241</v>
      </c>
      <c r="AQ435" s="7" t="str">
        <f t="shared" si="102"/>
        <v/>
      </c>
      <c r="AR435" s="7">
        <f t="shared" si="103"/>
        <v>0.43282285365816758</v>
      </c>
      <c r="AS435" s="7">
        <f t="shared" si="104"/>
        <v>1.267583410925686</v>
      </c>
    </row>
    <row r="436" spans="1:45" ht="14.4" customHeight="1">
      <c r="A436" s="2" t="s">
        <v>919</v>
      </c>
      <c r="B436" s="2" t="s">
        <v>920</v>
      </c>
      <c r="C436" s="2" t="s">
        <v>62</v>
      </c>
      <c r="D436" s="2" t="s">
        <v>48</v>
      </c>
      <c r="E436" s="3">
        <v>121.84968360808575</v>
      </c>
      <c r="F436" s="5">
        <v>7.9907124906890156E-2</v>
      </c>
      <c r="G436" s="3">
        <v>109.41297352753783</v>
      </c>
      <c r="H436" s="3">
        <v>12.436710080547931</v>
      </c>
      <c r="I436" s="5">
        <v>-1.8714237980439336E-3</v>
      </c>
      <c r="J436" s="3">
        <v>6.558188734024661</v>
      </c>
      <c r="K436" s="3">
        <v>14.53937224016105</v>
      </c>
      <c r="L436" s="5">
        <v>-0.11927405062946562</v>
      </c>
      <c r="M436" s="3">
        <v>9.6925647595400317</v>
      </c>
      <c r="N436" s="3">
        <v>4.8468074806210186</v>
      </c>
      <c r="O436" s="3">
        <v>13.165128167422736</v>
      </c>
      <c r="P436" s="3">
        <v>2.2955793929331789</v>
      </c>
      <c r="Q436" s="3">
        <v>2.2535519689941381</v>
      </c>
      <c r="R436" s="3">
        <v>3.8368590431799401</v>
      </c>
      <c r="S436" s="3">
        <v>1.3158760332563706</v>
      </c>
      <c r="T436" s="3">
        <v>41.850620187341065</v>
      </c>
      <c r="U436" s="3">
        <v>44.062297202552159</v>
      </c>
      <c r="V436" s="3">
        <v>164.36432742427237</v>
      </c>
      <c r="W436" s="3">
        <v>13.618312882839122</v>
      </c>
      <c r="X436" s="3">
        <v>27.970886292105686</v>
      </c>
      <c r="Y436" s="3">
        <v>26.691236134837727</v>
      </c>
      <c r="Z436" s="3">
        <v>0</v>
      </c>
      <c r="AA436" s="5">
        <v>0</v>
      </c>
      <c r="AB436" s="3">
        <v>0</v>
      </c>
      <c r="AC436" s="3">
        <v>0</v>
      </c>
      <c r="AD436" s="5">
        <v>0</v>
      </c>
      <c r="AE436" s="6">
        <f t="shared" si="90"/>
        <v>0.10206600224378957</v>
      </c>
      <c r="AF436" s="6">
        <f t="shared" si="91"/>
        <v>5.3821959481800984E-2</v>
      </c>
      <c r="AG436" s="6">
        <f t="shared" si="92"/>
        <v>0.11932219936594271</v>
      </c>
      <c r="AH436" s="6">
        <f t="shared" si="93"/>
        <v>0.66664258947624744</v>
      </c>
      <c r="AI436" s="4">
        <f t="shared" si="94"/>
        <v>-7.9811835061363894</v>
      </c>
      <c r="AJ436" s="4">
        <f t="shared" si="95"/>
        <v>-1.0765679540446129</v>
      </c>
      <c r="AK436" s="4">
        <f t="shared" si="96"/>
        <v>6.9046155520917765</v>
      </c>
      <c r="AL436" s="7">
        <f t="shared" si="97"/>
        <v>-0.81813782365231846</v>
      </c>
      <c r="AM436" s="7">
        <f t="shared" si="98"/>
        <v>-6.0653004572060816</v>
      </c>
      <c r="AN436" s="7">
        <f t="shared" si="99"/>
        <v>1.0528469352499603</v>
      </c>
      <c r="AO436" s="7">
        <f t="shared" si="100"/>
        <v>3.3650877053730621</v>
      </c>
      <c r="AP436" s="7">
        <f t="shared" si="101"/>
        <v>3.5429222774493496</v>
      </c>
      <c r="AQ436" s="7" t="str">
        <f t="shared" si="102"/>
        <v/>
      </c>
      <c r="AR436" s="7">
        <f t="shared" si="103"/>
        <v>0.52732504750450238</v>
      </c>
      <c r="AS436" s="7">
        <f t="shared" si="104"/>
        <v>1.3489105802927617</v>
      </c>
    </row>
    <row r="437" spans="1:45" ht="14.4" customHeight="1">
      <c r="A437" s="2" t="s">
        <v>921</v>
      </c>
      <c r="B437" s="2" t="s">
        <v>922</v>
      </c>
      <c r="C437" s="2" t="s">
        <v>51</v>
      </c>
      <c r="D437" s="2" t="s">
        <v>48</v>
      </c>
      <c r="E437" s="3">
        <v>453.08990059889749</v>
      </c>
      <c r="F437" s="5">
        <v>1.2466551635246478E-2</v>
      </c>
      <c r="G437" s="3">
        <v>301.38857682635455</v>
      </c>
      <c r="H437" s="3">
        <v>151.70132377254291</v>
      </c>
      <c r="I437" s="5">
        <v>1.0671861309256625E-2</v>
      </c>
      <c r="J437" s="3">
        <v>96.29869759591142</v>
      </c>
      <c r="K437" s="3">
        <v>38.378939799697307</v>
      </c>
      <c r="L437" s="5">
        <v>7.2594977110766318E-2</v>
      </c>
      <c r="M437" s="3">
        <v>20.478498151432728</v>
      </c>
      <c r="N437" s="3">
        <v>17.900441648264579</v>
      </c>
      <c r="O437" s="3">
        <v>156.78797183335058</v>
      </c>
      <c r="P437" s="3">
        <v>54.668076688411013</v>
      </c>
      <c r="Q437" s="3">
        <v>11.927200532829405</v>
      </c>
      <c r="R437" s="3">
        <v>73.594621643147008</v>
      </c>
      <c r="S437" s="3">
        <v>12.199542057324054</v>
      </c>
      <c r="T437" s="3">
        <v>543.58472658224775</v>
      </c>
      <c r="U437" s="3">
        <v>540.69659898011298</v>
      </c>
      <c r="V437" s="3">
        <v>621.80108882712989</v>
      </c>
      <c r="W437" s="3">
        <v>61.873288454385325</v>
      </c>
      <c r="X437" s="3">
        <v>74.191901452415081</v>
      </c>
      <c r="Y437" s="3">
        <v>13.245044042705763</v>
      </c>
      <c r="Z437" s="3">
        <v>0</v>
      </c>
      <c r="AA437" s="5">
        <v>0</v>
      </c>
      <c r="AB437" s="3">
        <v>0</v>
      </c>
      <c r="AC437" s="3">
        <v>0</v>
      </c>
      <c r="AD437" s="5">
        <v>0</v>
      </c>
      <c r="AE437" s="6">
        <f t="shared" si="90"/>
        <v>0.33481506335061323</v>
      </c>
      <c r="AF437" s="6">
        <f t="shared" si="91"/>
        <v>0.21253772699109627</v>
      </c>
      <c r="AG437" s="6">
        <f t="shared" si="92"/>
        <v>8.4704911208499128E-2</v>
      </c>
      <c r="AH437" s="6">
        <f t="shared" si="93"/>
        <v>0.53358686452287674</v>
      </c>
      <c r="AI437" s="4">
        <f t="shared" si="94"/>
        <v>57.919757796214114</v>
      </c>
      <c r="AJ437" s="4">
        <f t="shared" si="95"/>
        <v>69.714196460677428</v>
      </c>
      <c r="AK437" s="4">
        <f t="shared" si="96"/>
        <v>11.794438664463314</v>
      </c>
      <c r="AL437" s="7">
        <f t="shared" si="97"/>
        <v>5.7144928992497857</v>
      </c>
      <c r="AM437" s="7">
        <f t="shared" si="98"/>
        <v>4.7476993418324014</v>
      </c>
      <c r="AN437" s="7">
        <f t="shared" si="99"/>
        <v>0.99468688603468736</v>
      </c>
      <c r="AO437" s="7">
        <f t="shared" si="100"/>
        <v>3.5832563161893356</v>
      </c>
      <c r="AP437" s="7">
        <f t="shared" si="101"/>
        <v>3.5642180670144952</v>
      </c>
      <c r="AQ437" s="7" t="str">
        <f t="shared" si="102"/>
        <v/>
      </c>
      <c r="AR437" s="7">
        <f t="shared" si="103"/>
        <v>0.63479141250144411</v>
      </c>
      <c r="AS437" s="7">
        <f t="shared" si="104"/>
        <v>1.3723569825882871</v>
      </c>
    </row>
    <row r="438" spans="1:45" ht="14.4" customHeight="1">
      <c r="A438" s="2" t="s">
        <v>923</v>
      </c>
      <c r="B438" s="2" t="s">
        <v>924</v>
      </c>
      <c r="C438" s="2" t="s">
        <v>57</v>
      </c>
      <c r="D438" s="2" t="s">
        <v>48</v>
      </c>
      <c r="E438" s="3">
        <v>207.21581347066768</v>
      </c>
      <c r="F438" s="5">
        <v>3.1061077142645117E-2</v>
      </c>
      <c r="G438" s="3">
        <v>115.93856657780056</v>
      </c>
      <c r="H438" s="3">
        <v>91.277246892867126</v>
      </c>
      <c r="I438" s="5">
        <v>5.1524843819716892E-3</v>
      </c>
      <c r="J438" s="3">
        <v>64.734762091600132</v>
      </c>
      <c r="K438" s="3">
        <v>7.9332566725347995</v>
      </c>
      <c r="L438" s="5">
        <v>2.1862418178622472E-2</v>
      </c>
      <c r="M438" s="3">
        <v>3.5953566093120441</v>
      </c>
      <c r="N438" s="3">
        <v>4.3379000632227553</v>
      </c>
      <c r="O438" s="3">
        <v>94.942506442815869</v>
      </c>
      <c r="P438" s="3">
        <v>15.885306773724356</v>
      </c>
      <c r="Q438" s="3">
        <v>15.67423931217917</v>
      </c>
      <c r="R438" s="3">
        <v>56.150061743519643</v>
      </c>
      <c r="S438" s="3">
        <v>18.237380927258936</v>
      </c>
      <c r="T438" s="3">
        <v>311.01573817657498</v>
      </c>
      <c r="U438" s="3">
        <v>330.70618866953509</v>
      </c>
      <c r="V438" s="3">
        <v>1011.8830292984347</v>
      </c>
      <c r="W438" s="3">
        <v>96.993084510619397</v>
      </c>
      <c r="X438" s="3">
        <v>4.4410826302081503</v>
      </c>
      <c r="Y438" s="3">
        <v>0.44854574411551729</v>
      </c>
      <c r="Z438" s="3">
        <v>16.034655297006314</v>
      </c>
      <c r="AA438" s="5">
        <v>3.9458268162024877E-2</v>
      </c>
      <c r="AB438" s="3">
        <v>1.5129785544049645</v>
      </c>
      <c r="AC438" s="3">
        <v>7.3451340137936141</v>
      </c>
      <c r="AD438" s="5">
        <v>-1.1018951946992095E-2</v>
      </c>
      <c r="AE438" s="6">
        <f t="shared" si="90"/>
        <v>0.44049363494059696</v>
      </c>
      <c r="AF438" s="6">
        <f t="shared" si="91"/>
        <v>0.31240261545368797</v>
      </c>
      <c r="AG438" s="6">
        <f t="shared" si="92"/>
        <v>3.8284996398973127E-2</v>
      </c>
      <c r="AH438" s="6">
        <f t="shared" si="93"/>
        <v>0.45320059059216994</v>
      </c>
      <c r="AI438" s="4">
        <f t="shared" si="94"/>
        <v>56.801505419065336</v>
      </c>
      <c r="AJ438" s="4">
        <f t="shared" si="95"/>
        <v>59.787603747600301</v>
      </c>
      <c r="AK438" s="4">
        <f t="shared" si="96"/>
        <v>2.9860983285349647</v>
      </c>
      <c r="AL438" s="7">
        <f t="shared" si="97"/>
        <v>3.278299882316837</v>
      </c>
      <c r="AM438" s="7">
        <f t="shared" si="98"/>
        <v>3.1145648405120285</v>
      </c>
      <c r="AN438" s="7">
        <f t="shared" si="99"/>
        <v>1.0633101418224087</v>
      </c>
      <c r="AO438" s="7">
        <f t="shared" si="100"/>
        <v>3.4073742226429853</v>
      </c>
      <c r="AP438" s="7">
        <f t="shared" si="101"/>
        <v>3.6230955679205326</v>
      </c>
      <c r="AQ438" s="7">
        <f t="shared" si="102"/>
        <v>0.4580786975299031</v>
      </c>
      <c r="AR438" s="7">
        <f t="shared" si="103"/>
        <v>0.70921028290412691</v>
      </c>
      <c r="AS438" s="7">
        <f t="shared" si="104"/>
        <v>4.8832326662254051</v>
      </c>
    </row>
    <row r="439" spans="1:45" ht="14.4" customHeight="1">
      <c r="A439" s="2" t="s">
        <v>925</v>
      </c>
      <c r="B439" s="2" t="s">
        <v>926</v>
      </c>
      <c r="C439" s="2" t="s">
        <v>62</v>
      </c>
      <c r="D439" s="2" t="s">
        <v>48</v>
      </c>
      <c r="E439" s="3">
        <v>225.28501855310159</v>
      </c>
      <c r="F439" s="5">
        <v>5.4489890021129736E-2</v>
      </c>
      <c r="G439" s="3">
        <v>171.77584387928673</v>
      </c>
      <c r="H439" s="3">
        <v>53.509174673814861</v>
      </c>
      <c r="I439" s="5">
        <v>6.3193465164641249E-3</v>
      </c>
      <c r="J439" s="3">
        <v>37.574376915169516</v>
      </c>
      <c r="K439" s="3">
        <v>27.941979423898744</v>
      </c>
      <c r="L439" s="5">
        <v>0.14931139128614962</v>
      </c>
      <c r="M439" s="3">
        <v>18.670681089951721</v>
      </c>
      <c r="N439" s="3">
        <v>9.2712983339470227</v>
      </c>
      <c r="O439" s="3">
        <v>55.301583407471696</v>
      </c>
      <c r="P439" s="3">
        <v>19.558465920203844</v>
      </c>
      <c r="Q439" s="3">
        <v>6.3215838430946194</v>
      </c>
      <c r="R439" s="3">
        <v>20.788162848071561</v>
      </c>
      <c r="S439" s="3">
        <v>4.2843263392127691</v>
      </c>
      <c r="T439" s="3">
        <v>210.53301116349198</v>
      </c>
      <c r="U439" s="3">
        <v>202.96711585048061</v>
      </c>
      <c r="V439" s="3">
        <v>342.80745489225876</v>
      </c>
      <c r="W439" s="3">
        <v>41.743417525981016</v>
      </c>
      <c r="X439" s="3">
        <v>27.577614360238144</v>
      </c>
      <c r="Y439" s="3">
        <v>36.377997483941392</v>
      </c>
      <c r="Z439" s="3">
        <v>0</v>
      </c>
      <c r="AA439" s="5">
        <v>0</v>
      </c>
      <c r="AB439" s="3">
        <v>0</v>
      </c>
      <c r="AC439" s="3">
        <v>0</v>
      </c>
      <c r="AD439" s="5">
        <v>0</v>
      </c>
      <c r="AE439" s="6">
        <f t="shared" si="90"/>
        <v>0.23751767879408411</v>
      </c>
      <c r="AF439" s="6">
        <f t="shared" si="91"/>
        <v>0.16678595477183458</v>
      </c>
      <c r="AG439" s="6">
        <f t="shared" si="92"/>
        <v>0.1240294610061369</v>
      </c>
      <c r="AH439" s="6">
        <f t="shared" si="93"/>
        <v>0.66819464744085766</v>
      </c>
      <c r="AI439" s="4">
        <f t="shared" si="94"/>
        <v>9.6323974912707726</v>
      </c>
      <c r="AJ439" s="4">
        <f t="shared" si="95"/>
        <v>10.750852554221513</v>
      </c>
      <c r="AK439" s="4">
        <f t="shared" si="96"/>
        <v>1.1184550629507406</v>
      </c>
      <c r="AL439" s="7">
        <f t="shared" si="97"/>
        <v>2.5093449245038011</v>
      </c>
      <c r="AM439" s="7">
        <f t="shared" si="98"/>
        <v>2.2482875319532019</v>
      </c>
      <c r="AN439" s="7">
        <f t="shared" si="99"/>
        <v>0.96406314016410477</v>
      </c>
      <c r="AO439" s="7">
        <f t="shared" si="100"/>
        <v>3.934521742240924</v>
      </c>
      <c r="AP439" s="7">
        <f t="shared" si="101"/>
        <v>3.79312738586873</v>
      </c>
      <c r="AQ439" s="7" t="str">
        <f t="shared" si="102"/>
        <v/>
      </c>
      <c r="AR439" s="7">
        <f t="shared" si="103"/>
        <v>0.70220438166385768</v>
      </c>
      <c r="AS439" s="7">
        <f t="shared" si="104"/>
        <v>1.5216611255109098</v>
      </c>
    </row>
    <row r="440" spans="1:45" ht="14.4" customHeight="1">
      <c r="A440" s="2" t="s">
        <v>927</v>
      </c>
      <c r="B440" s="2" t="s">
        <v>928</v>
      </c>
      <c r="C440" s="2" t="s">
        <v>47</v>
      </c>
      <c r="D440" s="2" t="s">
        <v>48</v>
      </c>
      <c r="E440" s="3">
        <v>75.028872346030951</v>
      </c>
      <c r="F440" s="5">
        <v>0.10567909823009208</v>
      </c>
      <c r="G440" s="3">
        <v>62.01870863410948</v>
      </c>
      <c r="H440" s="3">
        <v>13.010163711921473</v>
      </c>
      <c r="I440" s="5">
        <v>1.0575971182084642E-3</v>
      </c>
      <c r="J440" s="3">
        <v>9.0321062818400577</v>
      </c>
      <c r="K440" s="3">
        <v>4.461001740405889</v>
      </c>
      <c r="L440" s="5">
        <v>0.13156679016125966</v>
      </c>
      <c r="M440" s="3">
        <v>2.2937405006192857</v>
      </c>
      <c r="N440" s="3">
        <v>2.1672612397866033</v>
      </c>
      <c r="O440" s="3">
        <v>13.497492511527387</v>
      </c>
      <c r="P440" s="3">
        <v>0.8749229418406006</v>
      </c>
      <c r="Q440" s="3">
        <v>2.4910793806499041</v>
      </c>
      <c r="R440" s="3">
        <v>8.2180684480702908</v>
      </c>
      <c r="S440" s="3">
        <v>2.121631363114918</v>
      </c>
      <c r="T440" s="3">
        <v>16.388137871803476</v>
      </c>
      <c r="U440" s="3">
        <v>17.626447816647705</v>
      </c>
      <c r="V440" s="3">
        <v>111.68483430006934</v>
      </c>
      <c r="W440" s="3">
        <v>8.4843944361760979</v>
      </c>
      <c r="X440" s="3">
        <v>7.8935614558308176</v>
      </c>
      <c r="Y440" s="3">
        <v>7.8871314400388517</v>
      </c>
      <c r="Z440" s="3">
        <v>0</v>
      </c>
      <c r="AA440" s="5">
        <v>0</v>
      </c>
      <c r="AB440" s="3">
        <v>0</v>
      </c>
      <c r="AC440" s="3">
        <v>0</v>
      </c>
      <c r="AD440" s="5">
        <v>0</v>
      </c>
      <c r="AE440" s="6">
        <f t="shared" si="90"/>
        <v>0.17340209582144567</v>
      </c>
      <c r="AF440" s="6">
        <f t="shared" si="91"/>
        <v>0.12038174104742304</v>
      </c>
      <c r="AG440" s="6">
        <f t="shared" si="92"/>
        <v>5.9457134312666735E-2</v>
      </c>
      <c r="AH440" s="6">
        <f t="shared" si="93"/>
        <v>0.51417610530019364</v>
      </c>
      <c r="AI440" s="4">
        <f t="shared" si="94"/>
        <v>4.5711045414341687</v>
      </c>
      <c r="AJ440" s="4">
        <f t="shared" si="95"/>
        <v>7.8377496884175972</v>
      </c>
      <c r="AK440" s="4">
        <f t="shared" si="96"/>
        <v>3.2666451469834286</v>
      </c>
      <c r="AL440" s="7">
        <f t="shared" si="97"/>
        <v>3.6942090057107939</v>
      </c>
      <c r="AM440" s="7">
        <f t="shared" si="98"/>
        <v>2.1545234581765444</v>
      </c>
      <c r="AN440" s="7">
        <f t="shared" si="99"/>
        <v>1.0755613575215763</v>
      </c>
      <c r="AO440" s="7">
        <f t="shared" si="100"/>
        <v>1.2596411724463312</v>
      </c>
      <c r="AP440" s="7">
        <f t="shared" si="101"/>
        <v>1.3548213694264459</v>
      </c>
      <c r="AQ440" s="7" t="str">
        <f t="shared" si="102"/>
        <v/>
      </c>
      <c r="AR440" s="7">
        <f t="shared" si="103"/>
        <v>0.69423463699874566</v>
      </c>
      <c r="AS440" s="7">
        <f t="shared" si="104"/>
        <v>1.4885580818139206</v>
      </c>
    </row>
    <row r="441" spans="1:45" ht="14.4" customHeight="1">
      <c r="A441" s="2" t="s">
        <v>929</v>
      </c>
      <c r="B441" s="2" t="s">
        <v>930</v>
      </c>
      <c r="C441" s="2" t="s">
        <v>62</v>
      </c>
      <c r="D441" s="2" t="s">
        <v>48</v>
      </c>
      <c r="E441" s="3">
        <v>185.80812808933283</v>
      </c>
      <c r="F441" s="5">
        <v>7.5602278659344421E-2</v>
      </c>
      <c r="G441" s="3">
        <v>138.49374722025945</v>
      </c>
      <c r="H441" s="3">
        <v>47.314380869073368</v>
      </c>
      <c r="I441" s="5">
        <v>-2.1547576903507837E-4</v>
      </c>
      <c r="J441" s="3">
        <v>36.658672886379399</v>
      </c>
      <c r="K441" s="3">
        <v>27.690922659767583</v>
      </c>
      <c r="L441" s="5">
        <v>9.7872510211752944E-2</v>
      </c>
      <c r="M441" s="3">
        <v>17.240016189220391</v>
      </c>
      <c r="N441" s="3">
        <v>10.450906470547192</v>
      </c>
      <c r="O441" s="3">
        <v>48.945729183695086</v>
      </c>
      <c r="P441" s="3">
        <v>4.7874496012056005</v>
      </c>
      <c r="Q441" s="3">
        <v>7.3683818418045739</v>
      </c>
      <c r="R441" s="3">
        <v>27.380290441093397</v>
      </c>
      <c r="S441" s="3">
        <v>6.3618333060393484</v>
      </c>
      <c r="T441" s="3">
        <v>58.416796943395909</v>
      </c>
      <c r="U441" s="3">
        <v>58.536082816097583</v>
      </c>
      <c r="V441" s="3">
        <v>380.88391191052864</v>
      </c>
      <c r="W441" s="3">
        <v>32.05972434960966</v>
      </c>
      <c r="X441" s="3">
        <v>38.939545097450456</v>
      </c>
      <c r="Y441" s="3">
        <v>22.090917481320343</v>
      </c>
      <c r="Z441" s="3">
        <v>0</v>
      </c>
      <c r="AA441" s="5">
        <v>0</v>
      </c>
      <c r="AB441" s="3">
        <v>0</v>
      </c>
      <c r="AC441" s="3">
        <v>0</v>
      </c>
      <c r="AD441" s="5">
        <v>0</v>
      </c>
      <c r="AE441" s="6">
        <f t="shared" si="90"/>
        <v>0.2546410717098746</v>
      </c>
      <c r="AF441" s="6">
        <f t="shared" si="91"/>
        <v>0.197293160763961</v>
      </c>
      <c r="AG441" s="6">
        <f t="shared" si="92"/>
        <v>0.14902966271989104</v>
      </c>
      <c r="AH441" s="6">
        <f t="shared" si="93"/>
        <v>0.62258727890886001</v>
      </c>
      <c r="AI441" s="4">
        <f t="shared" si="94"/>
        <v>8.9677502266118161</v>
      </c>
      <c r="AJ441" s="4">
        <f t="shared" si="95"/>
        <v>19.549881551464519</v>
      </c>
      <c r="AK441" s="4">
        <f t="shared" si="96"/>
        <v>10.582131324852703</v>
      </c>
      <c r="AL441" s="7">
        <f t="shared" si="97"/>
        <v>3.0729949388811608</v>
      </c>
      <c r="AM441" s="7">
        <f t="shared" si="98"/>
        <v>1.4096172903648145</v>
      </c>
      <c r="AN441" s="7">
        <f t="shared" si="99"/>
        <v>1.0020419790016433</v>
      </c>
      <c r="AO441" s="7">
        <f t="shared" si="100"/>
        <v>1.2346520417343037</v>
      </c>
      <c r="AP441" s="7">
        <f t="shared" si="101"/>
        <v>1.237173175277861</v>
      </c>
      <c r="AQ441" s="7" t="str">
        <f t="shared" si="102"/>
        <v/>
      </c>
      <c r="AR441" s="7">
        <f t="shared" si="103"/>
        <v>0.77478923348526829</v>
      </c>
      <c r="AS441" s="7">
        <f t="shared" si="104"/>
        <v>2.049877558248729</v>
      </c>
    </row>
    <row r="442" spans="1:45" ht="14.4" customHeight="1">
      <c r="A442" s="2" t="s">
        <v>931</v>
      </c>
      <c r="B442" s="2" t="s">
        <v>932</v>
      </c>
      <c r="C442" s="2" t="s">
        <v>57</v>
      </c>
      <c r="D442" s="2" t="s">
        <v>48</v>
      </c>
      <c r="E442" s="3">
        <v>167.58947098785981</v>
      </c>
      <c r="F442" s="5">
        <v>-4.4487608616318418E-2</v>
      </c>
      <c r="G442" s="3">
        <v>106.88310568725535</v>
      </c>
      <c r="H442" s="3">
        <v>60.706365300604453</v>
      </c>
      <c r="I442" s="5">
        <v>-1.8542588597891541E-2</v>
      </c>
      <c r="J442" s="3">
        <v>53.210673109762446</v>
      </c>
      <c r="K442" s="3">
        <v>3.063748724372954</v>
      </c>
      <c r="L442" s="5">
        <v>9.4368371541143206E-2</v>
      </c>
      <c r="M442" s="3">
        <v>1.274087662005996</v>
      </c>
      <c r="N442" s="3">
        <v>1.789661062366958</v>
      </c>
      <c r="O442" s="3">
        <v>62.352796932818542</v>
      </c>
      <c r="P442" s="3">
        <v>19.752488001952322</v>
      </c>
      <c r="Q442" s="3">
        <v>5.0424837867647518</v>
      </c>
      <c r="R442" s="3">
        <v>33.630361369684877</v>
      </c>
      <c r="S442" s="3">
        <v>9.4454755384684539</v>
      </c>
      <c r="T442" s="3">
        <v>267.46321623176436</v>
      </c>
      <c r="U442" s="3">
        <v>253.72529832758968</v>
      </c>
      <c r="V442" s="3">
        <v>591.65141561478868</v>
      </c>
      <c r="W442" s="3">
        <v>68.980576204373861</v>
      </c>
      <c r="X442" s="3">
        <v>12.357601569112788</v>
      </c>
      <c r="Y442" s="3">
        <v>0.15764569835784151</v>
      </c>
      <c r="Z442" s="3">
        <v>24.178624528284754</v>
      </c>
      <c r="AA442" s="5">
        <v>0.15679462171858013</v>
      </c>
      <c r="AB442" s="3">
        <v>0.94232051489117152</v>
      </c>
      <c r="AC442" s="3">
        <v>9.6226249528418464</v>
      </c>
      <c r="AD442" s="5">
        <v>-7.1602409089448149E-2</v>
      </c>
      <c r="AE442" s="6">
        <f t="shared" si="90"/>
        <v>0.36223257310121842</v>
      </c>
      <c r="AF442" s="6">
        <f t="shared" si="91"/>
        <v>0.31750606285771393</v>
      </c>
      <c r="AG442" s="6">
        <f t="shared" si="92"/>
        <v>1.8281272124755929E-2</v>
      </c>
      <c r="AH442" s="6">
        <f t="shared" si="93"/>
        <v>0.41585905915530286</v>
      </c>
      <c r="AI442" s="4">
        <f t="shared" si="94"/>
        <v>50.146924385389489</v>
      </c>
      <c r="AJ442" s="4">
        <f t="shared" si="95"/>
        <v>36.283737482095475</v>
      </c>
      <c r="AK442" s="4">
        <f t="shared" si="96"/>
        <v>-13.863186903294014</v>
      </c>
      <c r="AL442" s="7">
        <f t="shared" si="97"/>
        <v>3.8413881158575038</v>
      </c>
      <c r="AM442" s="7">
        <f t="shared" si="98"/>
        <v>5.3090947280692031</v>
      </c>
      <c r="AN442" s="7">
        <f t="shared" si="99"/>
        <v>0.94863623455320156</v>
      </c>
      <c r="AO442" s="7">
        <f t="shared" si="100"/>
        <v>4.4058512629992892</v>
      </c>
      <c r="AP442" s="7">
        <f t="shared" si="101"/>
        <v>4.1795501521331131</v>
      </c>
      <c r="AQ442" s="7">
        <f t="shared" si="102"/>
        <v>0.39798066021435841</v>
      </c>
      <c r="AR442" s="7">
        <f t="shared" si="103"/>
        <v>0.87652543265067839</v>
      </c>
      <c r="AS442" s="7">
        <f t="shared" si="104"/>
        <v>3.5303614966219921</v>
      </c>
    </row>
    <row r="443" spans="1:45" ht="14.4" customHeight="1">
      <c r="A443" s="2" t="s">
        <v>933</v>
      </c>
      <c r="B443" s="2" t="s">
        <v>934</v>
      </c>
      <c r="C443" s="2" t="s">
        <v>47</v>
      </c>
      <c r="D443" s="2" t="s">
        <v>48</v>
      </c>
      <c r="E443" s="3">
        <v>240.11345025328734</v>
      </c>
      <c r="F443" s="5">
        <v>4.3077619978484617E-2</v>
      </c>
      <c r="G443" s="3">
        <v>201.16263089123674</v>
      </c>
      <c r="H443" s="3">
        <v>38.950819362050581</v>
      </c>
      <c r="I443" s="5">
        <v>5.2075369368269619E-3</v>
      </c>
      <c r="J443" s="3">
        <v>24.209021249432304</v>
      </c>
      <c r="K443" s="3">
        <v>12.211159732887905</v>
      </c>
      <c r="L443" s="5">
        <v>-0.11359076224368973</v>
      </c>
      <c r="M443" s="3">
        <v>6.484968442918186</v>
      </c>
      <c r="N443" s="3">
        <v>5.7261912899697194</v>
      </c>
      <c r="O443" s="3">
        <v>42.342742348954886</v>
      </c>
      <c r="P443" s="3">
        <v>9.8017757005969521</v>
      </c>
      <c r="Q443" s="3">
        <v>4.3401880425889434</v>
      </c>
      <c r="R443" s="3">
        <v>21.152910048707618</v>
      </c>
      <c r="S443" s="3">
        <v>3.6650682038478499</v>
      </c>
      <c r="T443" s="3">
        <v>113.86143342560625</v>
      </c>
      <c r="U443" s="3">
        <v>108.17196145008273</v>
      </c>
      <c r="V443" s="3">
        <v>330.55549571441463</v>
      </c>
      <c r="W443" s="3">
        <v>26.933172241081099</v>
      </c>
      <c r="X443" s="3">
        <v>11.515114609027743</v>
      </c>
      <c r="Y443" s="3">
        <v>24.959862884793562</v>
      </c>
      <c r="Z443" s="3">
        <v>0</v>
      </c>
      <c r="AA443" s="5">
        <v>0</v>
      </c>
      <c r="AB443" s="3">
        <v>0</v>
      </c>
      <c r="AC443" s="3">
        <v>0</v>
      </c>
      <c r="AD443" s="5">
        <v>0</v>
      </c>
      <c r="AE443" s="6">
        <f t="shared" si="90"/>
        <v>0.16221839851521319</v>
      </c>
      <c r="AF443" s="6">
        <f t="shared" si="91"/>
        <v>0.10082326177019675</v>
      </c>
      <c r="AG443" s="6">
        <f t="shared" si="92"/>
        <v>5.085579220991901E-2</v>
      </c>
      <c r="AH443" s="6">
        <f t="shared" si="93"/>
        <v>0.53106900448222283</v>
      </c>
      <c r="AI443" s="4">
        <f t="shared" si="94"/>
        <v>11.997861516544399</v>
      </c>
      <c r="AJ443" s="4">
        <f t="shared" si="95"/>
        <v>21.715810162850808</v>
      </c>
      <c r="AK443" s="4">
        <f t="shared" si="96"/>
        <v>9.7179486463064091</v>
      </c>
      <c r="AL443" s="7">
        <f t="shared" si="97"/>
        <v>5.9250766848082126</v>
      </c>
      <c r="AM443" s="7">
        <f t="shared" si="98"/>
        <v>3.2735711449921143</v>
      </c>
      <c r="AN443" s="7">
        <f t="shared" si="99"/>
        <v>0.95003161470612563</v>
      </c>
      <c r="AO443" s="7">
        <f t="shared" si="100"/>
        <v>2.9232102248544836</v>
      </c>
      <c r="AP443" s="7">
        <f t="shared" si="101"/>
        <v>2.7771421300439618</v>
      </c>
      <c r="AQ443" s="7" t="str">
        <f t="shared" si="102"/>
        <v/>
      </c>
      <c r="AR443" s="7">
        <f t="shared" si="103"/>
        <v>0.62152790739541997</v>
      </c>
      <c r="AS443" s="7">
        <f t="shared" si="104"/>
        <v>1.3766638035716996</v>
      </c>
    </row>
    <row r="444" spans="1:45" ht="14.4" customHeight="1">
      <c r="A444" s="2" t="s">
        <v>935</v>
      </c>
      <c r="B444" s="2" t="s">
        <v>936</v>
      </c>
      <c r="C444" s="2" t="s">
        <v>54</v>
      </c>
      <c r="D444" s="2" t="s">
        <v>48</v>
      </c>
      <c r="E444" s="3">
        <v>144.5932420707594</v>
      </c>
      <c r="F444" s="5">
        <v>-2.6397624226192434E-2</v>
      </c>
      <c r="G444" s="3">
        <v>119.77848937344039</v>
      </c>
      <c r="H444" s="3">
        <v>24.814752697319012</v>
      </c>
      <c r="I444" s="5">
        <v>-2.5569470008572348E-2</v>
      </c>
      <c r="J444" s="3">
        <v>18.485407732060704</v>
      </c>
      <c r="K444" s="3">
        <v>29.801101028761821</v>
      </c>
      <c r="L444" s="5">
        <v>-0.12801750610663243</v>
      </c>
      <c r="M444" s="3">
        <v>10.159625714848655</v>
      </c>
      <c r="N444" s="3">
        <v>19.641475313913165</v>
      </c>
      <c r="O444" s="3">
        <v>27.711152168236993</v>
      </c>
      <c r="P444" s="3">
        <v>8.0178599399316042</v>
      </c>
      <c r="Q444" s="3">
        <v>3.3888995994799727</v>
      </c>
      <c r="R444" s="3">
        <v>3.9948282737009313</v>
      </c>
      <c r="S444" s="3">
        <v>0.88103529026502769</v>
      </c>
      <c r="T444" s="3">
        <v>92.731709481957594</v>
      </c>
      <c r="U444" s="3">
        <v>94.093176561082274</v>
      </c>
      <c r="V444" s="3">
        <v>450.58400389932632</v>
      </c>
      <c r="W444" s="3">
        <v>21.115994344414137</v>
      </c>
      <c r="X444" s="3">
        <v>17.274231957256248</v>
      </c>
      <c r="Y444" s="3">
        <v>10.470129930664845</v>
      </c>
      <c r="Z444" s="3">
        <v>0</v>
      </c>
      <c r="AA444" s="5">
        <v>0</v>
      </c>
      <c r="AB444" s="3">
        <v>0</v>
      </c>
      <c r="AC444" s="3">
        <v>0</v>
      </c>
      <c r="AD444" s="5">
        <v>0</v>
      </c>
      <c r="AE444" s="6">
        <f t="shared" si="90"/>
        <v>0.17161765198663606</v>
      </c>
      <c r="AF444" s="6">
        <f t="shared" si="91"/>
        <v>0.12784420258738319</v>
      </c>
      <c r="AG444" s="6">
        <f t="shared" si="92"/>
        <v>0.20610300040286872</v>
      </c>
      <c r="AH444" s="6">
        <f t="shared" si="93"/>
        <v>0.3409144415517848</v>
      </c>
      <c r="AI444" s="4">
        <f t="shared" si="94"/>
        <v>-11.315693296701117</v>
      </c>
      <c r="AJ444" s="4">
        <f t="shared" si="95"/>
        <v>6.1447669139767607</v>
      </c>
      <c r="AK444" s="4">
        <f t="shared" si="96"/>
        <v>17.460460210677876</v>
      </c>
      <c r="AL444" s="7">
        <f t="shared" si="97"/>
        <v>6.9744844297080641</v>
      </c>
      <c r="AM444" s="7">
        <f t="shared" si="98"/>
        <v>-12.843632283216712</v>
      </c>
      <c r="AN444" s="7">
        <f t="shared" si="99"/>
        <v>1.0146817856236068</v>
      </c>
      <c r="AO444" s="7">
        <f t="shared" si="100"/>
        <v>3.7369588411000501</v>
      </c>
      <c r="AP444" s="7">
        <f t="shared" si="101"/>
        <v>3.7918240696893228</v>
      </c>
      <c r="AQ444" s="7" t="str">
        <f t="shared" si="102"/>
        <v/>
      </c>
      <c r="AR444" s="7">
        <f t="shared" si="103"/>
        <v>0.74493620619712519</v>
      </c>
      <c r="AS444" s="7">
        <f t="shared" si="104"/>
        <v>3.1162175869797886</v>
      </c>
    </row>
    <row r="445" spans="1:45" ht="14.4" customHeight="1">
      <c r="A445" s="2" t="s">
        <v>937</v>
      </c>
      <c r="B445" s="2" t="s">
        <v>938</v>
      </c>
      <c r="C445" s="2" t="s">
        <v>51</v>
      </c>
      <c r="D445" s="2" t="s">
        <v>48</v>
      </c>
      <c r="E445" s="3">
        <v>138.80573167186157</v>
      </c>
      <c r="F445" s="5">
        <v>5.3670666919933663E-2</v>
      </c>
      <c r="G445" s="3">
        <v>115.30409632926435</v>
      </c>
      <c r="H445" s="3">
        <v>23.501635342597215</v>
      </c>
      <c r="I445" s="5">
        <v>6.1774968038306177E-3</v>
      </c>
      <c r="J445" s="3">
        <v>14.306337201946931</v>
      </c>
      <c r="K445" s="3">
        <v>5.0669351197279475</v>
      </c>
      <c r="L445" s="5">
        <v>1.024255302423116E-3</v>
      </c>
      <c r="M445" s="3">
        <v>1.8039805528421982</v>
      </c>
      <c r="N445" s="3">
        <v>3.2629545668857496</v>
      </c>
      <c r="O445" s="3">
        <v>24.910017230479269</v>
      </c>
      <c r="P445" s="3">
        <v>3.5794886381016489</v>
      </c>
      <c r="Q445" s="3">
        <v>3.1227359473399212</v>
      </c>
      <c r="R445" s="3">
        <v>15.757312914449004</v>
      </c>
      <c r="S445" s="3">
        <v>1.2101179815093297</v>
      </c>
      <c r="T445" s="3">
        <v>66.707193227034494</v>
      </c>
      <c r="U445" s="3">
        <v>69.887209314276376</v>
      </c>
      <c r="V445" s="3">
        <v>167.05323557758462</v>
      </c>
      <c r="W445" s="3">
        <v>10.393036562952934</v>
      </c>
      <c r="X445" s="3">
        <v>23.137282119945347</v>
      </c>
      <c r="Y445" s="3">
        <v>3.3027955416584009</v>
      </c>
      <c r="Z445" s="3">
        <v>0</v>
      </c>
      <c r="AA445" s="5">
        <v>0</v>
      </c>
      <c r="AB445" s="3">
        <v>0</v>
      </c>
      <c r="AC445" s="3">
        <v>0</v>
      </c>
      <c r="AD445" s="5">
        <v>0</v>
      </c>
      <c r="AE445" s="6">
        <f t="shared" si="90"/>
        <v>0.16931314765989178</v>
      </c>
      <c r="AF445" s="6">
        <f t="shared" si="91"/>
        <v>0.1030673375633168</v>
      </c>
      <c r="AG445" s="6">
        <f t="shared" si="92"/>
        <v>3.6503788847179912E-2</v>
      </c>
      <c r="AH445" s="6">
        <f t="shared" si="93"/>
        <v>0.35602992937850308</v>
      </c>
      <c r="AI445" s="4">
        <f t="shared" si="94"/>
        <v>9.2394020822189837</v>
      </c>
      <c r="AJ445" s="4">
        <f t="shared" si="95"/>
        <v>16.403812092195501</v>
      </c>
      <c r="AK445" s="4">
        <f t="shared" si="96"/>
        <v>7.1644100099765176</v>
      </c>
      <c r="AL445" s="7">
        <f t="shared" si="97"/>
        <v>13.555547758852166</v>
      </c>
      <c r="AM445" s="7">
        <f t="shared" si="98"/>
        <v>7.6351250236733632</v>
      </c>
      <c r="AN445" s="7">
        <f t="shared" si="99"/>
        <v>1.0476712620244546</v>
      </c>
      <c r="AO445" s="7">
        <f t="shared" si="100"/>
        <v>2.838406445109217</v>
      </c>
      <c r="AP445" s="7">
        <f t="shared" si="101"/>
        <v>2.9737168624859192</v>
      </c>
      <c r="AQ445" s="7" t="str">
        <f t="shared" si="102"/>
        <v/>
      </c>
      <c r="AR445" s="7">
        <f t="shared" si="103"/>
        <v>0.60873794497255218</v>
      </c>
      <c r="AS445" s="7">
        <f t="shared" si="104"/>
        <v>1.2035038723941205</v>
      </c>
    </row>
    <row r="446" spans="1:45" ht="14.4" customHeight="1">
      <c r="A446" s="2" t="s">
        <v>939</v>
      </c>
      <c r="B446" s="2" t="s">
        <v>940</v>
      </c>
      <c r="C446" s="2" t="s">
        <v>47</v>
      </c>
      <c r="D446" s="2" t="s">
        <v>48</v>
      </c>
      <c r="E446" s="3">
        <v>150.56386623914875</v>
      </c>
      <c r="F446" s="5">
        <v>6.3720249883403614E-3</v>
      </c>
      <c r="G446" s="3">
        <v>117.59421208593659</v>
      </c>
      <c r="H446" s="3">
        <v>32.969654153212154</v>
      </c>
      <c r="I446" s="5">
        <v>1.1595047422321897E-2</v>
      </c>
      <c r="J446" s="3">
        <v>23.938408317473375</v>
      </c>
      <c r="K446" s="3">
        <v>6.0880678213427242</v>
      </c>
      <c r="L446" s="5">
        <v>4.2517392514303198E-2</v>
      </c>
      <c r="M446" s="3">
        <v>3.5440064264206512</v>
      </c>
      <c r="N446" s="3">
        <v>2.5440613949220729</v>
      </c>
      <c r="O446" s="3">
        <v>35.126534034881935</v>
      </c>
      <c r="P446" s="3">
        <v>7.0362344301539315</v>
      </c>
      <c r="Q446" s="3">
        <v>5.2162930193682318</v>
      </c>
      <c r="R446" s="3">
        <v>19.584893981721457</v>
      </c>
      <c r="S446" s="3">
        <v>4.1241150382431222</v>
      </c>
      <c r="T446" s="3">
        <v>106.11096578295415</v>
      </c>
      <c r="U446" s="3">
        <v>112.5918604432258</v>
      </c>
      <c r="V446" s="3">
        <v>227.76490078251959</v>
      </c>
      <c r="W446" s="3">
        <v>6.6952486252721037</v>
      </c>
      <c r="X446" s="3">
        <v>14.860895134962174</v>
      </c>
      <c r="Y446" s="3">
        <v>18.929926138589657</v>
      </c>
      <c r="Z446" s="3">
        <v>0</v>
      </c>
      <c r="AA446" s="5">
        <v>0</v>
      </c>
      <c r="AB446" s="3">
        <v>0</v>
      </c>
      <c r="AC446" s="3">
        <v>0</v>
      </c>
      <c r="AD446" s="5">
        <v>0</v>
      </c>
      <c r="AE446" s="6">
        <f t="shared" si="90"/>
        <v>0.21897454533244162</v>
      </c>
      <c r="AF446" s="6">
        <f t="shared" si="91"/>
        <v>0.15899172168872644</v>
      </c>
      <c r="AG446" s="6">
        <f t="shared" si="92"/>
        <v>4.0435118819761945E-2</v>
      </c>
      <c r="AH446" s="6">
        <f t="shared" si="93"/>
        <v>0.58212334856003956</v>
      </c>
      <c r="AI446" s="4">
        <f t="shared" si="94"/>
        <v>17.850340496130649</v>
      </c>
      <c r="AJ446" s="4">
        <f t="shared" si="95"/>
        <v>19.330000158939121</v>
      </c>
      <c r="AK446" s="4">
        <f t="shared" si="96"/>
        <v>1.4796596628084728</v>
      </c>
      <c r="AL446" s="7">
        <f t="shared" si="97"/>
        <v>4.6870661898834234</v>
      </c>
      <c r="AM446" s="7">
        <f t="shared" si="98"/>
        <v>4.3282838452864576</v>
      </c>
      <c r="AN446" s="7">
        <f t="shared" si="99"/>
        <v>1.0610765778301186</v>
      </c>
      <c r="AO446" s="7">
        <f t="shared" si="100"/>
        <v>3.2184433991891304</v>
      </c>
      <c r="AP446" s="7">
        <f t="shared" si="101"/>
        <v>3.4150149079515364</v>
      </c>
      <c r="AQ446" s="7" t="str">
        <f t="shared" si="102"/>
        <v/>
      </c>
      <c r="AR446" s="7">
        <f t="shared" si="103"/>
        <v>0.72607398931848099</v>
      </c>
      <c r="AS446" s="7">
        <f t="shared" si="104"/>
        <v>1.5127460955389407</v>
      </c>
    </row>
    <row r="447" spans="1:45" ht="14.4" customHeight="1">
      <c r="A447" s="2" t="s">
        <v>941</v>
      </c>
      <c r="B447" s="2" t="s">
        <v>942</v>
      </c>
      <c r="C447" s="2" t="s">
        <v>47</v>
      </c>
      <c r="D447" s="2" t="s">
        <v>48</v>
      </c>
      <c r="E447" s="3">
        <v>96.44578349672571</v>
      </c>
      <c r="F447" s="5">
        <v>8.5292617492297426E-2</v>
      </c>
      <c r="G447" s="3">
        <v>85.562134361135804</v>
      </c>
      <c r="H447" s="3">
        <v>10.883649135589907</v>
      </c>
      <c r="I447" s="5">
        <v>1.5959816867968019E-2</v>
      </c>
      <c r="J447" s="3">
        <v>4.8578944173709697</v>
      </c>
      <c r="K447" s="3">
        <v>6.3564334011537413</v>
      </c>
      <c r="L447" s="5">
        <v>8.7993109614240089E-2</v>
      </c>
      <c r="M447" s="3">
        <v>3.0254818338997911</v>
      </c>
      <c r="N447" s="3">
        <v>3.3309515672539503</v>
      </c>
      <c r="O447" s="3">
        <v>11.808572794573161</v>
      </c>
      <c r="P447" s="3">
        <v>3.351090169866445</v>
      </c>
      <c r="Q447" s="3">
        <v>1.1102951692117151</v>
      </c>
      <c r="R447" s="3">
        <v>5.1748153726034509</v>
      </c>
      <c r="S447" s="3">
        <v>1.4214626131798638</v>
      </c>
      <c r="T447" s="3">
        <v>34.220650293847783</v>
      </c>
      <c r="U447" s="3">
        <v>33.230154948391508</v>
      </c>
      <c r="V447" s="3">
        <v>99.074168039907462</v>
      </c>
      <c r="W447" s="3">
        <v>9.8506195814634339</v>
      </c>
      <c r="X447" s="3">
        <v>11.141889780090276</v>
      </c>
      <c r="Y447" s="3">
        <v>20.253924489088707</v>
      </c>
      <c r="Z447" s="3">
        <v>0</v>
      </c>
      <c r="AA447" s="5">
        <v>0</v>
      </c>
      <c r="AB447" s="3">
        <v>0</v>
      </c>
      <c r="AC447" s="3">
        <v>0</v>
      </c>
      <c r="AD447" s="5">
        <v>0</v>
      </c>
      <c r="AE447" s="6">
        <f t="shared" si="90"/>
        <v>0.11284732977423946</v>
      </c>
      <c r="AF447" s="6">
        <f t="shared" si="91"/>
        <v>5.0369173656367186E-2</v>
      </c>
      <c r="AG447" s="6">
        <f t="shared" si="92"/>
        <v>6.5906804535104835E-2</v>
      </c>
      <c r="AH447" s="6">
        <f t="shared" si="93"/>
        <v>0.47597160907099928</v>
      </c>
      <c r="AI447" s="4">
        <f t="shared" si="94"/>
        <v>-1.4985389837827716</v>
      </c>
      <c r="AJ447" s="4">
        <f t="shared" si="95"/>
        <v>4.3217056215952088</v>
      </c>
      <c r="AK447" s="4">
        <f t="shared" si="96"/>
        <v>5.8202446053779804</v>
      </c>
      <c r="AL447" s="7">
        <f t="shared" si="97"/>
        <v>3.0403231020810288</v>
      </c>
      <c r="AM447" s="7">
        <f t="shared" si="98"/>
        <v>-1.0542232837418672</v>
      </c>
      <c r="AN447" s="7">
        <f t="shared" si="99"/>
        <v>0.9710556246900327</v>
      </c>
      <c r="AO447" s="7">
        <f t="shared" si="100"/>
        <v>3.1442257893030634</v>
      </c>
      <c r="AP447" s="7">
        <f t="shared" si="101"/>
        <v>3.0532181379981975</v>
      </c>
      <c r="AQ447" s="7" t="str">
        <f t="shared" si="102"/>
        <v/>
      </c>
      <c r="AR447" s="7">
        <f t="shared" si="103"/>
        <v>0.44634794422814383</v>
      </c>
      <c r="AS447" s="7">
        <f t="shared" si="104"/>
        <v>1.0272524567470696</v>
      </c>
    </row>
    <row r="448" spans="1:45" ht="14.4" customHeight="1">
      <c r="A448" s="2" t="s">
        <v>943</v>
      </c>
      <c r="B448" s="2" t="s">
        <v>944</v>
      </c>
      <c r="C448" s="2" t="s">
        <v>62</v>
      </c>
      <c r="D448" s="2" t="s">
        <v>48</v>
      </c>
      <c r="E448" s="3">
        <v>252.33267835567841</v>
      </c>
      <c r="F448" s="5">
        <v>-1.4078074319634828E-3</v>
      </c>
      <c r="G448" s="3">
        <v>216.81567290617272</v>
      </c>
      <c r="H448" s="3">
        <v>35.517005449505689</v>
      </c>
      <c r="I448" s="5">
        <v>-2.7569814356676686E-2</v>
      </c>
      <c r="J448" s="3">
        <v>26.567505897831339</v>
      </c>
      <c r="K448" s="3">
        <v>37.79560973407807</v>
      </c>
      <c r="L448" s="5">
        <v>2.5019409991861363E-2</v>
      </c>
      <c r="M448" s="3">
        <v>23.933172810136401</v>
      </c>
      <c r="N448" s="3">
        <v>13.862436923941669</v>
      </c>
      <c r="O448" s="3">
        <v>38.640723233127261</v>
      </c>
      <c r="P448" s="3">
        <v>5.6340942527155926</v>
      </c>
      <c r="Q448" s="3">
        <v>4.6534597126388784</v>
      </c>
      <c r="R448" s="3">
        <v>18.217165939814603</v>
      </c>
      <c r="S448" s="3">
        <v>6.2609375366128877</v>
      </c>
      <c r="T448" s="3">
        <v>108.6061868699047</v>
      </c>
      <c r="U448" s="3">
        <v>111.68495050921106</v>
      </c>
      <c r="V448" s="3">
        <v>580.84159260005231</v>
      </c>
      <c r="W448" s="3">
        <v>60.477449875179396</v>
      </c>
      <c r="X448" s="3">
        <v>43.323651463886513</v>
      </c>
      <c r="Y448" s="3">
        <v>50.990943308151934</v>
      </c>
      <c r="Z448" s="3">
        <v>0</v>
      </c>
      <c r="AA448" s="5">
        <v>0</v>
      </c>
      <c r="AB448" s="3">
        <v>0</v>
      </c>
      <c r="AC448" s="3">
        <v>0</v>
      </c>
      <c r="AD448" s="5">
        <v>0</v>
      </c>
      <c r="AE448" s="6">
        <f t="shared" si="90"/>
        <v>0.14075468021403983</v>
      </c>
      <c r="AF448" s="6">
        <f t="shared" si="91"/>
        <v>0.10528761502853311</v>
      </c>
      <c r="AG448" s="6">
        <f t="shared" si="92"/>
        <v>0.14978483952364996</v>
      </c>
      <c r="AH448" s="6">
        <f t="shared" si="93"/>
        <v>0.63322626565691498</v>
      </c>
      <c r="AI448" s="4">
        <f t="shared" si="94"/>
        <v>-11.228103836246731</v>
      </c>
      <c r="AJ448" s="4">
        <f t="shared" si="95"/>
        <v>4.4199964576363895</v>
      </c>
      <c r="AK448" s="4">
        <f t="shared" si="96"/>
        <v>15.648100293883122</v>
      </c>
      <c r="AL448" s="7">
        <f t="shared" si="97"/>
        <v>0.70596399210006633</v>
      </c>
      <c r="AM448" s="7">
        <f t="shared" si="98"/>
        <v>-1.7933582263976773</v>
      </c>
      <c r="AN448" s="7">
        <f t="shared" si="99"/>
        <v>1.0283479581415955</v>
      </c>
      <c r="AO448" s="7">
        <f t="shared" si="100"/>
        <v>3.0578644087635558</v>
      </c>
      <c r="AP448" s="7">
        <f t="shared" si="101"/>
        <v>3.14454862102586</v>
      </c>
      <c r="AQ448" s="7" t="str">
        <f t="shared" si="102"/>
        <v/>
      </c>
      <c r="AR448" s="7">
        <f t="shared" si="103"/>
        <v>0.74802212522117606</v>
      </c>
      <c r="AS448" s="7">
        <f t="shared" si="104"/>
        <v>2.3018881120950985</v>
      </c>
    </row>
    <row r="449" spans="1:45" ht="14.4" customHeight="1">
      <c r="A449" s="2" t="s">
        <v>945</v>
      </c>
      <c r="B449" s="2" t="s">
        <v>946</v>
      </c>
      <c r="C449" s="2" t="s">
        <v>51</v>
      </c>
      <c r="D449" s="2" t="s">
        <v>48</v>
      </c>
      <c r="E449" s="3">
        <v>243.98991075074744</v>
      </c>
      <c r="F449" s="5">
        <v>0.14748771475328459</v>
      </c>
      <c r="G449" s="3">
        <v>196.18573215725337</v>
      </c>
      <c r="H449" s="3">
        <v>47.804178593494072</v>
      </c>
      <c r="I449" s="5">
        <v>3.0144608700462816E-3</v>
      </c>
      <c r="J449" s="3">
        <v>39.584519390742372</v>
      </c>
      <c r="K449" s="3">
        <v>8.3049779476596584</v>
      </c>
      <c r="L449" s="5">
        <v>6.6261966234861303E-2</v>
      </c>
      <c r="M449" s="3">
        <v>4.6123495344219432</v>
      </c>
      <c r="N449" s="3">
        <v>3.6926284132377152</v>
      </c>
      <c r="O449" s="3">
        <v>49.636520516412851</v>
      </c>
      <c r="P449" s="3">
        <v>10.159562364127458</v>
      </c>
      <c r="Q449" s="3">
        <v>5.3841918125215393</v>
      </c>
      <c r="R449" s="3">
        <v>30.608211011449146</v>
      </c>
      <c r="S449" s="3">
        <v>6.4755277138497229</v>
      </c>
      <c r="T449" s="3">
        <v>146.90137583207442</v>
      </c>
      <c r="U449" s="3">
        <v>143.88600946486926</v>
      </c>
      <c r="V449" s="3">
        <v>426.66605243471122</v>
      </c>
      <c r="W449" s="3">
        <v>42.477269268490204</v>
      </c>
      <c r="X449" s="3">
        <v>34.271362744520133</v>
      </c>
      <c r="Y449" s="3">
        <v>11.77723805603439</v>
      </c>
      <c r="Z449" s="3">
        <v>0</v>
      </c>
      <c r="AA449" s="5">
        <v>0</v>
      </c>
      <c r="AB449" s="3">
        <v>0</v>
      </c>
      <c r="AC449" s="3">
        <v>0</v>
      </c>
      <c r="AD449" s="5">
        <v>0</v>
      </c>
      <c r="AE449" s="6">
        <f t="shared" si="90"/>
        <v>0.19592686618230434</v>
      </c>
      <c r="AF449" s="6">
        <f t="shared" si="91"/>
        <v>0.16223834530264941</v>
      </c>
      <c r="AG449" s="6">
        <f t="shared" si="92"/>
        <v>3.4038202326094405E-2</v>
      </c>
      <c r="AH449" s="6">
        <f t="shared" si="93"/>
        <v>0.55537167750357519</v>
      </c>
      <c r="AI449" s="4">
        <f t="shared" si="94"/>
        <v>31.279541443082714</v>
      </c>
      <c r="AJ449" s="4">
        <f t="shared" si="95"/>
        <v>29.480416805341907</v>
      </c>
      <c r="AK449" s="4">
        <f t="shared" si="96"/>
        <v>-1.7991246377408068</v>
      </c>
      <c r="AL449" s="7">
        <f t="shared" si="97"/>
        <v>4.5525890874175099</v>
      </c>
      <c r="AM449" s="7">
        <f t="shared" si="98"/>
        <v>4.8304235307622401</v>
      </c>
      <c r="AN449" s="7">
        <f t="shared" si="99"/>
        <v>0.97947353215634902</v>
      </c>
      <c r="AO449" s="7">
        <f t="shared" si="100"/>
        <v>3.0729819056459431</v>
      </c>
      <c r="AP449" s="7">
        <f t="shared" si="101"/>
        <v>3.0099044413755807</v>
      </c>
      <c r="AQ449" s="7" t="str">
        <f t="shared" si="102"/>
        <v/>
      </c>
      <c r="AR449" s="7">
        <f t="shared" si="103"/>
        <v>0.82805563353262268</v>
      </c>
      <c r="AS449" s="7">
        <f t="shared" si="104"/>
        <v>1.7487036702537266</v>
      </c>
    </row>
    <row r="450" spans="1:45" ht="14.4" customHeight="1">
      <c r="A450" s="2" t="s">
        <v>947</v>
      </c>
      <c r="B450" s="2" t="s">
        <v>948</v>
      </c>
      <c r="C450" s="2" t="s">
        <v>62</v>
      </c>
      <c r="D450" s="2" t="s">
        <v>48</v>
      </c>
      <c r="E450" s="3">
        <v>253.73049405292932</v>
      </c>
      <c r="F450" s="5">
        <v>-9.4583576344155942E-2</v>
      </c>
      <c r="G450" s="3">
        <v>240.4217754557194</v>
      </c>
      <c r="H450" s="3">
        <v>13.308718597209909</v>
      </c>
      <c r="I450" s="5">
        <v>-2.8031725728056928E-2</v>
      </c>
      <c r="J450" s="3">
        <v>-3.1064630178839145</v>
      </c>
      <c r="K450" s="3">
        <v>37.803690978493762</v>
      </c>
      <c r="L450" s="5">
        <v>1.1575280859760881E-2</v>
      </c>
      <c r="M450" s="3">
        <v>23.309438780645284</v>
      </c>
      <c r="N450" s="3">
        <v>14.494252197848478</v>
      </c>
      <c r="O450" s="3">
        <v>16.377112657938216</v>
      </c>
      <c r="P450" s="3">
        <v>2.6382509468143733</v>
      </c>
      <c r="Q450" s="3">
        <v>2.3070286082051803</v>
      </c>
      <c r="R450" s="3">
        <v>-1.7745167500359345</v>
      </c>
      <c r="S450" s="3">
        <v>0</v>
      </c>
      <c r="T450" s="3">
        <v>23.212653353350873</v>
      </c>
      <c r="U450" s="3">
        <v>24.023464992974624</v>
      </c>
      <c r="V450" s="3">
        <v>532.70089644827169</v>
      </c>
      <c r="W450" s="3">
        <v>33.885769606140869</v>
      </c>
      <c r="X450" s="3">
        <v>34.193983015564164</v>
      </c>
      <c r="Y450" s="3">
        <v>35.624994216565206</v>
      </c>
      <c r="Z450" s="3">
        <v>0</v>
      </c>
      <c r="AA450" s="5">
        <v>0</v>
      </c>
      <c r="AB450" s="3">
        <v>0</v>
      </c>
      <c r="AC450" s="3">
        <v>0</v>
      </c>
      <c r="AD450" s="5">
        <v>0</v>
      </c>
      <c r="AE450" s="6">
        <f t="shared" ref="AE450:AE513" si="105">IF(E450=0,"",H450/E450)</f>
        <v>5.2452184144778632E-2</v>
      </c>
      <c r="AF450" s="6">
        <f t="shared" ref="AF450:AF513" si="106">IF(E450=0,"",J450/E450)</f>
        <v>-1.224315993029948E-2</v>
      </c>
      <c r="AG450" s="6">
        <f t="shared" ref="AG450:AG513" si="107">IF(E450=0,"",K450/E450)</f>
        <v>0.14899151605564503</v>
      </c>
      <c r="AH450" s="6">
        <f t="shared" ref="AH450:AH513" si="108">IF(K450=0,"",M450/K450)</f>
        <v>0.61659161254666506</v>
      </c>
      <c r="AI450" s="4">
        <f t="shared" ref="AI450:AI513" si="109">J450-K450</f>
        <v>-40.910153996377673</v>
      </c>
      <c r="AJ450" s="4">
        <f t="shared" ref="AJ450:AJ513" si="110">O450-P450-M450-Q450</f>
        <v>-11.877605677726621</v>
      </c>
      <c r="AK450" s="4">
        <f t="shared" ref="AK450:AK513" si="111">AJ450-AI450</f>
        <v>29.032548318651052</v>
      </c>
      <c r="AL450" s="7" t="str">
        <f t="shared" ref="AL450:AL513" si="112">IF(S450=0,"",AJ450/S450)</f>
        <v/>
      </c>
      <c r="AM450" s="7" t="str">
        <f t="shared" ref="AM450:AM513" si="113">IF(S450=0,"",AI450/S450)</f>
        <v/>
      </c>
      <c r="AN450" s="7">
        <f t="shared" ref="AN450:AN513" si="114">IF(T450=0,"",U450/T450)</f>
        <v>1.0349297267865634</v>
      </c>
      <c r="AO450" s="7">
        <f t="shared" ref="AO450:AO513" si="115">IF(H450=0,"",T450/H450)</f>
        <v>1.7441689208318871</v>
      </c>
      <c r="AP450" s="7">
        <f t="shared" ref="AP450:AP513" si="116">IF(H450=0,"",U450/H450)</f>
        <v>1.80509226470616</v>
      </c>
      <c r="AQ450" s="7" t="str">
        <f t="shared" ref="AQ450:AQ513" si="117">IF(Z450=0,"",AC450/Z450)</f>
        <v/>
      </c>
      <c r="AR450" s="7">
        <f t="shared" ref="AR450:AR513" si="118">IF(H450=0,"",J450/H450)</f>
        <v>-0.23341563616313635</v>
      </c>
      <c r="AS450" s="7">
        <f t="shared" ref="AS450:AS513" si="119">IF(E450=0,"",V450/E450)</f>
        <v>2.0994752658194402</v>
      </c>
    </row>
    <row r="451" spans="1:45" ht="14.4" customHeight="1">
      <c r="A451" s="2" t="s">
        <v>949</v>
      </c>
      <c r="B451" s="2" t="s">
        <v>950</v>
      </c>
      <c r="C451" s="2" t="s">
        <v>57</v>
      </c>
      <c r="D451" s="2" t="s">
        <v>48</v>
      </c>
      <c r="E451" s="3">
        <v>119.41428759943302</v>
      </c>
      <c r="F451" s="5">
        <v>7.6409934068061795E-3</v>
      </c>
      <c r="G451" s="3">
        <v>77.16176271026697</v>
      </c>
      <c r="H451" s="3">
        <v>42.252524889166054</v>
      </c>
      <c r="I451" s="5">
        <v>9.5025847382995687E-4</v>
      </c>
      <c r="J451" s="3">
        <v>31.397875881762864</v>
      </c>
      <c r="K451" s="3">
        <v>3.0380826482979546</v>
      </c>
      <c r="L451" s="5">
        <v>4.0004658539812499E-2</v>
      </c>
      <c r="M451" s="3">
        <v>1.7858554427284521</v>
      </c>
      <c r="N451" s="3">
        <v>1.2522272055695025</v>
      </c>
      <c r="O451" s="3">
        <v>43.427190229459555</v>
      </c>
      <c r="P451" s="3">
        <v>12.019532992317838</v>
      </c>
      <c r="Q451" s="3">
        <v>6.0707978001561926</v>
      </c>
      <c r="R451" s="3">
        <v>21.110299320335155</v>
      </c>
      <c r="S451" s="3">
        <v>2.3509976833341857</v>
      </c>
      <c r="T451" s="3">
        <v>159.59606588660861</v>
      </c>
      <c r="U451" s="3">
        <v>165.67011739875815</v>
      </c>
      <c r="V451" s="3">
        <v>557.97486207507052</v>
      </c>
      <c r="W451" s="3">
        <v>36.040476054484671</v>
      </c>
      <c r="X451" s="3">
        <v>3.6461933841091985</v>
      </c>
      <c r="Y451" s="3">
        <v>0.46695650178162029</v>
      </c>
      <c r="Z451" s="3">
        <v>19.844209954249479</v>
      </c>
      <c r="AA451" s="5">
        <v>0.11830444002654922</v>
      </c>
      <c r="AB451" s="3">
        <v>2.1822141614467787</v>
      </c>
      <c r="AC451" s="3">
        <v>8.317057723186009</v>
      </c>
      <c r="AD451" s="5">
        <v>-4.9934055498220276E-3</v>
      </c>
      <c r="AE451" s="6">
        <f t="shared" si="105"/>
        <v>0.35383140274553432</v>
      </c>
      <c r="AF451" s="6">
        <f t="shared" si="106"/>
        <v>0.26293232169239972</v>
      </c>
      <c r="AG451" s="6">
        <f t="shared" si="107"/>
        <v>2.5441533918361535E-2</v>
      </c>
      <c r="AH451" s="6">
        <f t="shared" si="108"/>
        <v>0.58782319293681951</v>
      </c>
      <c r="AI451" s="4">
        <f t="shared" si="109"/>
        <v>28.359793233464909</v>
      </c>
      <c r="AJ451" s="4">
        <f t="shared" si="110"/>
        <v>23.551003994257073</v>
      </c>
      <c r="AK451" s="4">
        <f t="shared" si="111"/>
        <v>-4.8087892392078366</v>
      </c>
      <c r="AL451" s="7">
        <f t="shared" si="112"/>
        <v>10.017450957610912</v>
      </c>
      <c r="AM451" s="7">
        <f t="shared" si="113"/>
        <v>12.062875873720573</v>
      </c>
      <c r="AN451" s="7">
        <f t="shared" si="114"/>
        <v>1.0380589050137683</v>
      </c>
      <c r="AO451" s="7">
        <f t="shared" si="115"/>
        <v>3.7771959499521071</v>
      </c>
      <c r="AP451" s="7">
        <f t="shared" si="116"/>
        <v>3.9209518918297244</v>
      </c>
      <c r="AQ451" s="7">
        <f t="shared" si="117"/>
        <v>0.41911760369200174</v>
      </c>
      <c r="AR451" s="7">
        <f t="shared" si="118"/>
        <v>0.74310058308050542</v>
      </c>
      <c r="AS451" s="7">
        <f t="shared" si="119"/>
        <v>4.672597168160971</v>
      </c>
    </row>
    <row r="452" spans="1:45" ht="14.4" customHeight="1">
      <c r="A452" s="2" t="s">
        <v>951</v>
      </c>
      <c r="B452" s="2" t="s">
        <v>952</v>
      </c>
      <c r="C452" s="2" t="s">
        <v>54</v>
      </c>
      <c r="D452" s="2" t="s">
        <v>48</v>
      </c>
      <c r="E452" s="3">
        <v>135.24868796008761</v>
      </c>
      <c r="F452" s="5">
        <v>-7.4359765020076338E-2</v>
      </c>
      <c r="G452" s="3">
        <v>120.77448146638133</v>
      </c>
      <c r="H452" s="3">
        <v>14.474206493706273</v>
      </c>
      <c r="I452" s="5">
        <v>-3.1574826205811438E-2</v>
      </c>
      <c r="J452" s="3">
        <v>8.2922672160020827</v>
      </c>
      <c r="K452" s="3">
        <v>20.776003014764566</v>
      </c>
      <c r="L452" s="5">
        <v>-5.8597015898848012E-2</v>
      </c>
      <c r="M452" s="3">
        <v>15.332336903007619</v>
      </c>
      <c r="N452" s="3">
        <v>5.4436661117569471</v>
      </c>
      <c r="O452" s="3">
        <v>14.676092568489549</v>
      </c>
      <c r="P452" s="3">
        <v>2.7594856575505355</v>
      </c>
      <c r="Q452" s="3">
        <v>2.2673173962846178</v>
      </c>
      <c r="R452" s="3">
        <v>3.9145960286338175</v>
      </c>
      <c r="S452" s="3">
        <v>1.5586857367212306</v>
      </c>
      <c r="T452" s="3">
        <v>32.415460447119635</v>
      </c>
      <c r="U452" s="3">
        <v>32.75998764215651</v>
      </c>
      <c r="V452" s="3">
        <v>390.37142809194557</v>
      </c>
      <c r="W452" s="3">
        <v>14.392816106723481</v>
      </c>
      <c r="X452" s="3">
        <v>22.150189465913378</v>
      </c>
      <c r="Y452" s="3">
        <v>11.495109147413919</v>
      </c>
      <c r="Z452" s="3">
        <v>0</v>
      </c>
      <c r="AA452" s="5">
        <v>0</v>
      </c>
      <c r="AB452" s="3">
        <v>0</v>
      </c>
      <c r="AC452" s="3">
        <v>0</v>
      </c>
      <c r="AD452" s="5">
        <v>0</v>
      </c>
      <c r="AE452" s="6">
        <f t="shared" si="105"/>
        <v>0.10701920079237785</v>
      </c>
      <c r="AF452" s="6">
        <f t="shared" si="106"/>
        <v>6.1311258105876502E-2</v>
      </c>
      <c r="AG452" s="6">
        <f t="shared" si="107"/>
        <v>0.15361334241479402</v>
      </c>
      <c r="AH452" s="6">
        <f t="shared" si="108"/>
        <v>0.73798299375060838</v>
      </c>
      <c r="AI452" s="4">
        <f t="shared" si="109"/>
        <v>-12.483735798762483</v>
      </c>
      <c r="AJ452" s="4">
        <f t="shared" si="110"/>
        <v>-5.6830473883532235</v>
      </c>
      <c r="AK452" s="4">
        <f t="shared" si="111"/>
        <v>6.8006884104092595</v>
      </c>
      <c r="AL452" s="7">
        <f t="shared" si="112"/>
        <v>-3.6460508070778808</v>
      </c>
      <c r="AM452" s="7">
        <f t="shared" si="113"/>
        <v>-8.0091422566184605</v>
      </c>
      <c r="AN452" s="7">
        <f t="shared" si="114"/>
        <v>1.0106284837631387</v>
      </c>
      <c r="AO452" s="7">
        <f t="shared" si="115"/>
        <v>2.2395328173060571</v>
      </c>
      <c r="AP452" s="7">
        <f t="shared" si="116"/>
        <v>2.2633356554918107</v>
      </c>
      <c r="AQ452" s="7" t="str">
        <f t="shared" si="117"/>
        <v/>
      </c>
      <c r="AR452" s="7">
        <f t="shared" si="118"/>
        <v>0.57289960728470724</v>
      </c>
      <c r="AS452" s="7">
        <f t="shared" si="119"/>
        <v>2.8863232167335009</v>
      </c>
    </row>
    <row r="453" spans="1:45" ht="14.4" customHeight="1">
      <c r="A453" s="2" t="s">
        <v>953</v>
      </c>
      <c r="B453" s="2" t="s">
        <v>954</v>
      </c>
      <c r="C453" s="2" t="s">
        <v>47</v>
      </c>
      <c r="D453" s="2" t="s">
        <v>48</v>
      </c>
      <c r="E453" s="3">
        <v>200.05621684711224</v>
      </c>
      <c r="F453" s="5">
        <v>-4.1598747482224883E-3</v>
      </c>
      <c r="G453" s="3">
        <v>178.54322926727599</v>
      </c>
      <c r="H453" s="3">
        <v>21.512987579836263</v>
      </c>
      <c r="I453" s="5">
        <v>-1.3053233727531505E-2</v>
      </c>
      <c r="J453" s="3">
        <v>7.8971531781135909</v>
      </c>
      <c r="K453" s="3">
        <v>8.7763953347697488</v>
      </c>
      <c r="L453" s="5">
        <v>-8.9893209281708367E-2</v>
      </c>
      <c r="M453" s="3">
        <v>6.1150544371290962</v>
      </c>
      <c r="N453" s="3">
        <v>2.6613408976406525</v>
      </c>
      <c r="O453" s="3">
        <v>24.639587672948085</v>
      </c>
      <c r="P453" s="3">
        <v>6.5785546480125658</v>
      </c>
      <c r="Q453" s="3">
        <v>3.4689712611027761</v>
      </c>
      <c r="R453" s="3">
        <v>9.6442669450317702</v>
      </c>
      <c r="S453" s="3">
        <v>1.266442178893322</v>
      </c>
      <c r="T453" s="3">
        <v>66.619534362838621</v>
      </c>
      <c r="U453" s="3">
        <v>64.91582341955079</v>
      </c>
      <c r="V453" s="3">
        <v>200.93069788681635</v>
      </c>
      <c r="W453" s="3">
        <v>23.354030242375703</v>
      </c>
      <c r="X453" s="3">
        <v>27.231717981287105</v>
      </c>
      <c r="Y453" s="3">
        <v>24.683889210047141</v>
      </c>
      <c r="Z453" s="3">
        <v>0</v>
      </c>
      <c r="AA453" s="5">
        <v>0</v>
      </c>
      <c r="AB453" s="3">
        <v>0</v>
      </c>
      <c r="AC453" s="3">
        <v>0</v>
      </c>
      <c r="AD453" s="5">
        <v>0</v>
      </c>
      <c r="AE453" s="6">
        <f t="shared" si="105"/>
        <v>0.1075347115869786</v>
      </c>
      <c r="AF453" s="6">
        <f t="shared" si="106"/>
        <v>3.9474670183075516E-2</v>
      </c>
      <c r="AG453" s="6">
        <f t="shared" si="107"/>
        <v>4.3869645608048666E-2</v>
      </c>
      <c r="AH453" s="6">
        <f t="shared" si="108"/>
        <v>0.69676150673191228</v>
      </c>
      <c r="AI453" s="4">
        <f t="shared" si="109"/>
        <v>-0.8792421566561579</v>
      </c>
      <c r="AJ453" s="4">
        <f t="shared" si="110"/>
        <v>8.4770073267036459</v>
      </c>
      <c r="AK453" s="4">
        <f t="shared" si="111"/>
        <v>9.3562494833598038</v>
      </c>
      <c r="AL453" s="7">
        <f t="shared" si="112"/>
        <v>6.6935604862049543</v>
      </c>
      <c r="AM453" s="7">
        <f t="shared" si="113"/>
        <v>-0.69426158675833261</v>
      </c>
      <c r="AN453" s="7">
        <f t="shared" si="114"/>
        <v>0.97442625560832219</v>
      </c>
      <c r="AO453" s="7">
        <f t="shared" si="115"/>
        <v>3.0967123518111408</v>
      </c>
      <c r="AP453" s="7">
        <f t="shared" si="116"/>
        <v>3.0175178216713716</v>
      </c>
      <c r="AQ453" s="7" t="str">
        <f t="shared" si="117"/>
        <v/>
      </c>
      <c r="AR453" s="7">
        <f t="shared" si="118"/>
        <v>0.36708770219880804</v>
      </c>
      <c r="AS453" s="7">
        <f t="shared" si="119"/>
        <v>1.0043711765297072</v>
      </c>
    </row>
    <row r="454" spans="1:45" ht="14.4" customHeight="1">
      <c r="A454" s="2" t="s">
        <v>955</v>
      </c>
      <c r="B454" s="2" t="s">
        <v>956</v>
      </c>
      <c r="C454" s="2" t="s">
        <v>57</v>
      </c>
      <c r="D454" s="2" t="s">
        <v>48</v>
      </c>
      <c r="E454" s="3">
        <v>230.38885769904516</v>
      </c>
      <c r="F454" s="5">
        <v>-2.7998827177824474E-2</v>
      </c>
      <c r="G454" s="3">
        <v>161.98393634939663</v>
      </c>
      <c r="H454" s="3">
        <v>68.404921349648532</v>
      </c>
      <c r="I454" s="5">
        <v>-3.0302178676158198E-2</v>
      </c>
      <c r="J454" s="3">
        <v>48.162000488987154</v>
      </c>
      <c r="K454" s="3">
        <v>7.9151817901163488</v>
      </c>
      <c r="L454" s="5">
        <v>0.10478886176129044</v>
      </c>
      <c r="M454" s="3">
        <v>4.5122033763770002</v>
      </c>
      <c r="N454" s="3">
        <v>3.4029784137393486</v>
      </c>
      <c r="O454" s="3">
        <v>69.286719618344662</v>
      </c>
      <c r="P454" s="3">
        <v>16.831478231119011</v>
      </c>
      <c r="Q454" s="3">
        <v>11.727515445851491</v>
      </c>
      <c r="R454" s="3">
        <v>27.082883931179428</v>
      </c>
      <c r="S454" s="3">
        <v>3.3471892004626218</v>
      </c>
      <c r="T454" s="3">
        <v>144.93545446068561</v>
      </c>
      <c r="U454" s="3">
        <v>139.70088686311979</v>
      </c>
      <c r="V454" s="3">
        <v>1480.2658690739713</v>
      </c>
      <c r="W454" s="3">
        <v>126.65807977816655</v>
      </c>
      <c r="X454" s="3">
        <v>14.234714153386525</v>
      </c>
      <c r="Y454" s="3">
        <v>1.6399678873595978</v>
      </c>
      <c r="Z454" s="3">
        <v>93.353557289913269</v>
      </c>
      <c r="AA454" s="5">
        <v>0.40902450221805964</v>
      </c>
      <c r="AB454" s="3">
        <v>10.301362112530997</v>
      </c>
      <c r="AC454" s="3">
        <v>35.187574482756403</v>
      </c>
      <c r="AD454" s="5">
        <v>2.0775867475330889E-2</v>
      </c>
      <c r="AE454" s="6">
        <f t="shared" si="105"/>
        <v>0.29691071882914255</v>
      </c>
      <c r="AF454" s="6">
        <f t="shared" si="106"/>
        <v>0.20904657009021127</v>
      </c>
      <c r="AG454" s="6">
        <f t="shared" si="107"/>
        <v>3.435574909814379E-2</v>
      </c>
      <c r="AH454" s="6">
        <f t="shared" si="108"/>
        <v>0.57006945589188718</v>
      </c>
      <c r="AI454" s="4">
        <f t="shared" si="109"/>
        <v>40.246818698870804</v>
      </c>
      <c r="AJ454" s="4">
        <f t="shared" si="110"/>
        <v>36.215522564997158</v>
      </c>
      <c r="AK454" s="4">
        <f t="shared" si="111"/>
        <v>-4.0312961338736457</v>
      </c>
      <c r="AL454" s="7">
        <f t="shared" si="112"/>
        <v>10.819681946868059</v>
      </c>
      <c r="AM454" s="7">
        <f t="shared" si="113"/>
        <v>12.024064457816788</v>
      </c>
      <c r="AN454" s="7">
        <f t="shared" si="114"/>
        <v>0.96388345683225696</v>
      </c>
      <c r="AO454" s="7">
        <f t="shared" si="115"/>
        <v>2.1187869469194309</v>
      </c>
      <c r="AP454" s="7">
        <f t="shared" si="116"/>
        <v>2.0422636866877646</v>
      </c>
      <c r="AQ454" s="7">
        <f t="shared" si="117"/>
        <v>0.37692805185216416</v>
      </c>
      <c r="AR454" s="7">
        <f t="shared" si="118"/>
        <v>0.70407215648724097</v>
      </c>
      <c r="AS454" s="7">
        <f t="shared" si="119"/>
        <v>6.42507577778622</v>
      </c>
    </row>
    <row r="455" spans="1:45" ht="14.4" customHeight="1">
      <c r="A455" s="2" t="s">
        <v>957</v>
      </c>
      <c r="B455" s="2" t="s">
        <v>958</v>
      </c>
      <c r="C455" s="2" t="s">
        <v>54</v>
      </c>
      <c r="D455" s="2" t="s">
        <v>48</v>
      </c>
      <c r="E455" s="3">
        <v>177.37813884675978</v>
      </c>
      <c r="F455" s="5">
        <v>3.5801799585942387E-2</v>
      </c>
      <c r="G455" s="3">
        <v>131.53186802571764</v>
      </c>
      <c r="H455" s="3">
        <v>45.846270821042125</v>
      </c>
      <c r="I455" s="5">
        <v>1.1781416451669774E-2</v>
      </c>
      <c r="J455" s="3">
        <v>27.690538831189002</v>
      </c>
      <c r="K455" s="3">
        <v>51.860464642707406</v>
      </c>
      <c r="L455" s="5">
        <v>-9.0905576046505829E-2</v>
      </c>
      <c r="M455" s="3">
        <v>30.554148158008271</v>
      </c>
      <c r="N455" s="3">
        <v>21.306316484699135</v>
      </c>
      <c r="O455" s="3">
        <v>47.986651301864967</v>
      </c>
      <c r="P455" s="3">
        <v>11.868472913252187</v>
      </c>
      <c r="Q455" s="3">
        <v>6.1863663756382747</v>
      </c>
      <c r="R455" s="3">
        <v>10.930584377913977</v>
      </c>
      <c r="S455" s="3">
        <v>5.293093030532078</v>
      </c>
      <c r="T455" s="3">
        <v>127.74598813299895</v>
      </c>
      <c r="U455" s="3">
        <v>133.02423191327992</v>
      </c>
      <c r="V455" s="3">
        <v>545.77546879288116</v>
      </c>
      <c r="W455" s="3">
        <v>61.76185761247649</v>
      </c>
      <c r="X455" s="3">
        <v>34.588928826861896</v>
      </c>
      <c r="Y455" s="3">
        <v>11.079616447856921</v>
      </c>
      <c r="Z455" s="3">
        <v>0</v>
      </c>
      <c r="AA455" s="5">
        <v>0</v>
      </c>
      <c r="AB455" s="3">
        <v>0</v>
      </c>
      <c r="AC455" s="3">
        <v>0</v>
      </c>
      <c r="AD455" s="5">
        <v>0</v>
      </c>
      <c r="AE455" s="6">
        <f t="shared" si="105"/>
        <v>0.25846629758952178</v>
      </c>
      <c r="AF455" s="6">
        <f t="shared" si="106"/>
        <v>0.15611021184020521</v>
      </c>
      <c r="AG455" s="6">
        <f t="shared" si="107"/>
        <v>0.29237235760778058</v>
      </c>
      <c r="AH455" s="6">
        <f t="shared" si="108"/>
        <v>0.58916070977209767</v>
      </c>
      <c r="AI455" s="4">
        <f t="shared" si="109"/>
        <v>-24.169925811518404</v>
      </c>
      <c r="AJ455" s="4">
        <f t="shared" si="110"/>
        <v>-0.62233614503376966</v>
      </c>
      <c r="AK455" s="4">
        <f t="shared" si="111"/>
        <v>23.547589666484633</v>
      </c>
      <c r="AL455" s="7">
        <f t="shared" si="112"/>
        <v>-0.11757513828756766</v>
      </c>
      <c r="AM455" s="7">
        <f t="shared" si="113"/>
        <v>-4.5663141894728358</v>
      </c>
      <c r="AN455" s="7">
        <f t="shared" si="114"/>
        <v>1.0413182743146947</v>
      </c>
      <c r="AO455" s="7">
        <f t="shared" si="115"/>
        <v>2.7863986720238803</v>
      </c>
      <c r="AP455" s="7">
        <f t="shared" si="116"/>
        <v>2.9015278567046638</v>
      </c>
      <c r="AQ455" s="7" t="str">
        <f t="shared" si="117"/>
        <v/>
      </c>
      <c r="AR455" s="7">
        <f t="shared" si="118"/>
        <v>0.60398672204500958</v>
      </c>
      <c r="AS455" s="7">
        <f t="shared" si="119"/>
        <v>3.0769037962698804</v>
      </c>
    </row>
    <row r="456" spans="1:45" ht="14.4" customHeight="1">
      <c r="A456" s="2" t="s">
        <v>959</v>
      </c>
      <c r="B456" s="2" t="s">
        <v>960</v>
      </c>
      <c r="C456" s="2" t="s">
        <v>54</v>
      </c>
      <c r="D456" s="2" t="s">
        <v>48</v>
      </c>
      <c r="E456" s="3">
        <v>271.91605951383519</v>
      </c>
      <c r="F456" s="5">
        <v>-9.8023285508373192E-3</v>
      </c>
      <c r="G456" s="3">
        <v>206.53941179846589</v>
      </c>
      <c r="H456" s="3">
        <v>65.376647715369316</v>
      </c>
      <c r="I456" s="5">
        <v>3.596386840895166E-3</v>
      </c>
      <c r="J456" s="3">
        <v>44.086285606431126</v>
      </c>
      <c r="K456" s="3">
        <v>78.008907379615394</v>
      </c>
      <c r="L456" s="5">
        <v>0.17114770738102231</v>
      </c>
      <c r="M456" s="3">
        <v>56.747051777026151</v>
      </c>
      <c r="N456" s="3">
        <v>21.261855602589243</v>
      </c>
      <c r="O456" s="3">
        <v>65.757251050915499</v>
      </c>
      <c r="P456" s="3">
        <v>7.2686062712536481</v>
      </c>
      <c r="Q456" s="3">
        <v>8.5203341776476584</v>
      </c>
      <c r="R456" s="3">
        <v>29.371639340989081</v>
      </c>
      <c r="S456" s="3">
        <v>4.1999352727147024</v>
      </c>
      <c r="T456" s="3">
        <v>122.7584663156735</v>
      </c>
      <c r="U456" s="3">
        <v>130.35034152614986</v>
      </c>
      <c r="V456" s="3">
        <v>508.93758391007435</v>
      </c>
      <c r="W456" s="3">
        <v>55.158075083001357</v>
      </c>
      <c r="X456" s="3">
        <v>46.958641300554909</v>
      </c>
      <c r="Y456" s="3">
        <v>14.037155408165644</v>
      </c>
      <c r="Z456" s="3">
        <v>0</v>
      </c>
      <c r="AA456" s="5">
        <v>0</v>
      </c>
      <c r="AB456" s="3">
        <v>0</v>
      </c>
      <c r="AC456" s="3">
        <v>0</v>
      </c>
      <c r="AD456" s="5">
        <v>0</v>
      </c>
      <c r="AE456" s="6">
        <f t="shared" si="105"/>
        <v>0.24042952016978214</v>
      </c>
      <c r="AF456" s="6">
        <f t="shared" si="106"/>
        <v>0.16213196706827093</v>
      </c>
      <c r="AG456" s="6">
        <f t="shared" si="107"/>
        <v>0.28688598797396986</v>
      </c>
      <c r="AH456" s="6">
        <f t="shared" si="108"/>
        <v>0.72744323287182455</v>
      </c>
      <c r="AI456" s="4">
        <f t="shared" si="109"/>
        <v>-33.922621773184268</v>
      </c>
      <c r="AJ456" s="4">
        <f t="shared" si="110"/>
        <v>-6.7787411750119553</v>
      </c>
      <c r="AK456" s="4">
        <f t="shared" si="111"/>
        <v>27.143880598172313</v>
      </c>
      <c r="AL456" s="7">
        <f t="shared" si="112"/>
        <v>-1.6140108679890193</v>
      </c>
      <c r="AM456" s="7">
        <f t="shared" si="113"/>
        <v>-8.0769391836978919</v>
      </c>
      <c r="AN456" s="7">
        <f t="shared" si="114"/>
        <v>1.0618440050477158</v>
      </c>
      <c r="AO456" s="7">
        <f t="shared" si="115"/>
        <v>1.8777112410248953</v>
      </c>
      <c r="AP456" s="7">
        <f t="shared" si="116"/>
        <v>1.9938364244929916</v>
      </c>
      <c r="AQ456" s="7" t="str">
        <f t="shared" si="117"/>
        <v/>
      </c>
      <c r="AR456" s="7">
        <f t="shared" si="118"/>
        <v>0.67434301309497913</v>
      </c>
      <c r="AS456" s="7">
        <f t="shared" si="119"/>
        <v>1.8716716652190946</v>
      </c>
    </row>
    <row r="457" spans="1:45" ht="14.4" customHeight="1">
      <c r="A457" s="2" t="s">
        <v>961</v>
      </c>
      <c r="B457" s="2" t="s">
        <v>962</v>
      </c>
      <c r="C457" s="2" t="s">
        <v>47</v>
      </c>
      <c r="D457" s="2" t="s">
        <v>48</v>
      </c>
      <c r="E457" s="3">
        <v>167.00548621354196</v>
      </c>
      <c r="F457" s="5">
        <v>7.6694933015028652E-2</v>
      </c>
      <c r="G457" s="3">
        <v>139.27732610713451</v>
      </c>
      <c r="H457" s="3">
        <v>27.728160106407433</v>
      </c>
      <c r="I457" s="5">
        <v>-1.8512795500415125E-2</v>
      </c>
      <c r="J457" s="3">
        <v>23.827349056560799</v>
      </c>
      <c r="K457" s="3">
        <v>10.307609036013091</v>
      </c>
      <c r="L457" s="5">
        <v>0.13028007109990353</v>
      </c>
      <c r="M457" s="3">
        <v>6.1311963309541495</v>
      </c>
      <c r="N457" s="3">
        <v>4.176412705058941</v>
      </c>
      <c r="O457" s="3">
        <v>27.870082534522894</v>
      </c>
      <c r="P457" s="3">
        <v>4.4255155191099647</v>
      </c>
      <c r="Q457" s="3">
        <v>2.953468198449535</v>
      </c>
      <c r="R457" s="3">
        <v>17.259466820826816</v>
      </c>
      <c r="S457" s="3">
        <v>3.843546563546234</v>
      </c>
      <c r="T457" s="3">
        <v>42.310450377809957</v>
      </c>
      <c r="U457" s="3">
        <v>41.649966023089448</v>
      </c>
      <c r="V457" s="3">
        <v>180.72095741973817</v>
      </c>
      <c r="W457" s="3">
        <v>17.484695360508731</v>
      </c>
      <c r="X457" s="3">
        <v>10.39221587053159</v>
      </c>
      <c r="Y457" s="3">
        <v>26.200064416787356</v>
      </c>
      <c r="Z457" s="3">
        <v>0</v>
      </c>
      <c r="AA457" s="5">
        <v>0</v>
      </c>
      <c r="AB457" s="3">
        <v>0</v>
      </c>
      <c r="AC457" s="3">
        <v>0</v>
      </c>
      <c r="AD457" s="5">
        <v>0</v>
      </c>
      <c r="AE457" s="6">
        <f t="shared" si="105"/>
        <v>0.16603143247014507</v>
      </c>
      <c r="AF457" s="6">
        <f t="shared" si="106"/>
        <v>0.14267404979794437</v>
      </c>
      <c r="AG457" s="6">
        <f t="shared" si="107"/>
        <v>6.1720182191100252E-2</v>
      </c>
      <c r="AH457" s="6">
        <f t="shared" si="108"/>
        <v>0.59482235982493692</v>
      </c>
      <c r="AI457" s="4">
        <f t="shared" si="109"/>
        <v>13.519740020547708</v>
      </c>
      <c r="AJ457" s="4">
        <f t="shared" si="110"/>
        <v>14.359902486009243</v>
      </c>
      <c r="AK457" s="4">
        <f t="shared" si="111"/>
        <v>0.84016246546153539</v>
      </c>
      <c r="AL457" s="7">
        <f t="shared" si="112"/>
        <v>3.7361073291538669</v>
      </c>
      <c r="AM457" s="7">
        <f t="shared" si="113"/>
        <v>3.5175169071124168</v>
      </c>
      <c r="AN457" s="7">
        <f t="shared" si="114"/>
        <v>0.98438956927135657</v>
      </c>
      <c r="AO457" s="7">
        <f t="shared" si="115"/>
        <v>1.5259018346490594</v>
      </c>
      <c r="AP457" s="7">
        <f t="shared" si="116"/>
        <v>1.5020818497605601</v>
      </c>
      <c r="AQ457" s="7" t="str">
        <f t="shared" si="117"/>
        <v/>
      </c>
      <c r="AR457" s="7">
        <f t="shared" si="118"/>
        <v>0.85931951363245218</v>
      </c>
      <c r="AS457" s="7">
        <f t="shared" si="119"/>
        <v>1.0821258721324813</v>
      </c>
    </row>
    <row r="458" spans="1:45" ht="14.4" customHeight="1">
      <c r="A458" s="2" t="s">
        <v>963</v>
      </c>
      <c r="B458" s="2" t="s">
        <v>964</v>
      </c>
      <c r="C458" s="2" t="s">
        <v>57</v>
      </c>
      <c r="D458" s="2" t="s">
        <v>48</v>
      </c>
      <c r="E458" s="3">
        <v>220.88916541191091</v>
      </c>
      <c r="F458" s="5">
        <v>-8.5076551558126254E-2</v>
      </c>
      <c r="G458" s="3">
        <v>168.65642671308677</v>
      </c>
      <c r="H458" s="3">
        <v>52.232738698824129</v>
      </c>
      <c r="I458" s="5">
        <v>-2.3682920531749807E-2</v>
      </c>
      <c r="J458" s="3">
        <v>34.552936690015301</v>
      </c>
      <c r="K458" s="3">
        <v>8.1643316932861278</v>
      </c>
      <c r="L458" s="5">
        <v>-4.1446392935589244E-2</v>
      </c>
      <c r="M458" s="3">
        <v>3.7456213837300227</v>
      </c>
      <c r="N458" s="3">
        <v>4.4187103095561051</v>
      </c>
      <c r="O458" s="3">
        <v>53.77590303060299</v>
      </c>
      <c r="P458" s="3">
        <v>22.622573329578625</v>
      </c>
      <c r="Q458" s="3">
        <v>4.5648405239633609</v>
      </c>
      <c r="R458" s="3">
        <v>13.230568470506377</v>
      </c>
      <c r="S458" s="3">
        <v>4.8664049641881579</v>
      </c>
      <c r="T458" s="3">
        <v>192.83487150840378</v>
      </c>
      <c r="U458" s="3">
        <v>205.12232561565827</v>
      </c>
      <c r="V458" s="3">
        <v>1106.6348794432022</v>
      </c>
      <c r="W458" s="3">
        <v>105.21727599966972</v>
      </c>
      <c r="X458" s="3">
        <v>5.2543366291754383</v>
      </c>
      <c r="Y458" s="3">
        <v>0.17772057942893374</v>
      </c>
      <c r="Z458" s="3">
        <v>60.286444030292607</v>
      </c>
      <c r="AA458" s="5">
        <v>0.20462515640550863</v>
      </c>
      <c r="AB458" s="3">
        <v>9.287296079842962</v>
      </c>
      <c r="AC458" s="3">
        <v>26.802709801342896</v>
      </c>
      <c r="AD458" s="5">
        <v>2.8274296028349077E-2</v>
      </c>
      <c r="AE458" s="6">
        <f t="shared" si="105"/>
        <v>0.23646582484668849</v>
      </c>
      <c r="AF458" s="6">
        <f t="shared" si="106"/>
        <v>0.1564265799346993</v>
      </c>
      <c r="AG458" s="6">
        <f t="shared" si="107"/>
        <v>3.6961213910430606E-2</v>
      </c>
      <c r="AH458" s="6">
        <f t="shared" si="108"/>
        <v>0.45877868813318845</v>
      </c>
      <c r="AI458" s="4">
        <f t="shared" si="109"/>
        <v>26.388604996729171</v>
      </c>
      <c r="AJ458" s="4">
        <f t="shared" si="110"/>
        <v>22.842867793330981</v>
      </c>
      <c r="AK458" s="4">
        <f t="shared" si="111"/>
        <v>-3.5457372033981898</v>
      </c>
      <c r="AL458" s="7">
        <f t="shared" si="112"/>
        <v>4.6939923745416783</v>
      </c>
      <c r="AM458" s="7">
        <f t="shared" si="113"/>
        <v>5.4226076931374889</v>
      </c>
      <c r="AN458" s="7">
        <f t="shared" si="114"/>
        <v>1.0637200834638407</v>
      </c>
      <c r="AO458" s="7">
        <f t="shared" si="115"/>
        <v>3.6918391857699948</v>
      </c>
      <c r="AP458" s="7">
        <f t="shared" si="116"/>
        <v>3.9270834868223368</v>
      </c>
      <c r="AQ458" s="7">
        <f t="shared" si="117"/>
        <v>0.44458933069389739</v>
      </c>
      <c r="AR458" s="7">
        <f t="shared" si="118"/>
        <v>0.66151876295916223</v>
      </c>
      <c r="AS458" s="7">
        <f t="shared" si="119"/>
        <v>5.0099101845016509</v>
      </c>
    </row>
    <row r="459" spans="1:45" ht="14.4" customHeight="1">
      <c r="A459" s="2" t="s">
        <v>965</v>
      </c>
      <c r="B459" s="2" t="s">
        <v>966</v>
      </c>
      <c r="C459" s="2" t="s">
        <v>51</v>
      </c>
      <c r="D459" s="2" t="s">
        <v>48</v>
      </c>
      <c r="E459" s="3">
        <v>189.90309751162786</v>
      </c>
      <c r="F459" s="5">
        <v>1.7339554964979451E-2</v>
      </c>
      <c r="G459" s="3">
        <v>131.10532235028984</v>
      </c>
      <c r="H459" s="3">
        <v>58.797775161338031</v>
      </c>
      <c r="I459" s="5">
        <v>-1.4211752437496228E-2</v>
      </c>
      <c r="J459" s="3">
        <v>42.08980125767345</v>
      </c>
      <c r="K459" s="3">
        <v>12.2347451581351</v>
      </c>
      <c r="L459" s="5">
        <v>3.2262177966374928E-2</v>
      </c>
      <c r="M459" s="3">
        <v>5.3305221912935865</v>
      </c>
      <c r="N459" s="3">
        <v>6.9042229668415134</v>
      </c>
      <c r="O459" s="3">
        <v>60.557747195023595</v>
      </c>
      <c r="P459" s="3">
        <v>11.628285066503011</v>
      </c>
      <c r="Q459" s="3">
        <v>7.2149709758429044</v>
      </c>
      <c r="R459" s="3">
        <v>37.14534173773847</v>
      </c>
      <c r="S459" s="3">
        <v>7.1501022403005772</v>
      </c>
      <c r="T459" s="3">
        <v>246.29121389955969</v>
      </c>
      <c r="U459" s="3">
        <v>265.39996581847271</v>
      </c>
      <c r="V459" s="3">
        <v>305.20996069124357</v>
      </c>
      <c r="W459" s="3">
        <v>35.455149865012316</v>
      </c>
      <c r="X459" s="3">
        <v>47.121459874181362</v>
      </c>
      <c r="Y459" s="3">
        <v>1.6532445992536609</v>
      </c>
      <c r="Z459" s="3">
        <v>0</v>
      </c>
      <c r="AA459" s="5">
        <v>0</v>
      </c>
      <c r="AB459" s="3">
        <v>0</v>
      </c>
      <c r="AC459" s="3">
        <v>0</v>
      </c>
      <c r="AD459" s="5">
        <v>0</v>
      </c>
      <c r="AE459" s="6">
        <f t="shared" si="105"/>
        <v>0.30961988472956747</v>
      </c>
      <c r="AF459" s="6">
        <f t="shared" si="106"/>
        <v>0.22163830821714886</v>
      </c>
      <c r="AG459" s="6">
        <f t="shared" si="107"/>
        <v>6.442625380234232E-2</v>
      </c>
      <c r="AH459" s="6">
        <f t="shared" si="108"/>
        <v>0.43568722702403223</v>
      </c>
      <c r="AI459" s="4">
        <f t="shared" si="109"/>
        <v>29.855056099538352</v>
      </c>
      <c r="AJ459" s="4">
        <f t="shared" si="110"/>
        <v>36.383968961384092</v>
      </c>
      <c r="AK459" s="4">
        <f t="shared" si="111"/>
        <v>6.5289128618457397</v>
      </c>
      <c r="AL459" s="7">
        <f t="shared" si="112"/>
        <v>5.0885942240533018</v>
      </c>
      <c r="AM459" s="7">
        <f t="shared" si="113"/>
        <v>4.1754726150997392</v>
      </c>
      <c r="AN459" s="7">
        <f t="shared" si="114"/>
        <v>1.0775860072974661</v>
      </c>
      <c r="AO459" s="7">
        <f t="shared" si="115"/>
        <v>4.1887845794122214</v>
      </c>
      <c r="AP459" s="7">
        <f t="shared" si="116"/>
        <v>4.5137756503580118</v>
      </c>
      <c r="AQ459" s="7" t="str">
        <f t="shared" si="117"/>
        <v/>
      </c>
      <c r="AR459" s="7">
        <f t="shared" si="118"/>
        <v>0.71584003207912594</v>
      </c>
      <c r="AS459" s="7">
        <f t="shared" si="119"/>
        <v>1.6071879010428221</v>
      </c>
    </row>
    <row r="460" spans="1:45" ht="14.4" customHeight="1">
      <c r="A460" s="2" t="s">
        <v>967</v>
      </c>
      <c r="B460" s="2" t="s">
        <v>968</v>
      </c>
      <c r="C460" s="2" t="s">
        <v>62</v>
      </c>
      <c r="D460" s="2" t="s">
        <v>48</v>
      </c>
      <c r="E460" s="3">
        <v>517.31878900678737</v>
      </c>
      <c r="F460" s="5">
        <v>4.2169850419824025E-2</v>
      </c>
      <c r="G460" s="3">
        <v>411.1287837080875</v>
      </c>
      <c r="H460" s="3">
        <v>106.19000529869986</v>
      </c>
      <c r="I460" s="5">
        <v>-4.033240861523707E-3</v>
      </c>
      <c r="J460" s="3">
        <v>70.226372761564861</v>
      </c>
      <c r="K460" s="3">
        <v>53.575825937490421</v>
      </c>
      <c r="L460" s="5">
        <v>-1.6491301506798423E-3</v>
      </c>
      <c r="M460" s="3">
        <v>32.061796884796465</v>
      </c>
      <c r="N460" s="3">
        <v>21.514029052693957</v>
      </c>
      <c r="O460" s="3">
        <v>111.92381254364001</v>
      </c>
      <c r="P460" s="3">
        <v>36.457533808376539</v>
      </c>
      <c r="Q460" s="3">
        <v>13.734901262028909</v>
      </c>
      <c r="R460" s="3">
        <v>42.43943802720915</v>
      </c>
      <c r="S460" s="3">
        <v>10.927091844270645</v>
      </c>
      <c r="T460" s="3">
        <v>347.52004994566101</v>
      </c>
      <c r="U460" s="3">
        <v>357.51617393676719</v>
      </c>
      <c r="V460" s="3">
        <v>734.56421193631252</v>
      </c>
      <c r="W460" s="3">
        <v>69.630690592563482</v>
      </c>
      <c r="X460" s="3">
        <v>107.64717249845053</v>
      </c>
      <c r="Y460" s="3">
        <v>87.806799134279103</v>
      </c>
      <c r="Z460" s="3">
        <v>0</v>
      </c>
      <c r="AA460" s="5">
        <v>0</v>
      </c>
      <c r="AB460" s="3">
        <v>0</v>
      </c>
      <c r="AC460" s="3">
        <v>0</v>
      </c>
      <c r="AD460" s="5">
        <v>0</v>
      </c>
      <c r="AE460" s="6">
        <f t="shared" si="105"/>
        <v>0.20526995646644997</v>
      </c>
      <c r="AF460" s="6">
        <f t="shared" si="106"/>
        <v>0.13575067106376348</v>
      </c>
      <c r="AG460" s="6">
        <f t="shared" si="107"/>
        <v>0.10356443082292047</v>
      </c>
      <c r="AH460" s="6">
        <f t="shared" si="108"/>
        <v>0.59843775291872414</v>
      </c>
      <c r="AI460" s="4">
        <f t="shared" si="109"/>
        <v>16.650546824074439</v>
      </c>
      <c r="AJ460" s="4">
        <f t="shared" si="110"/>
        <v>29.669580588438098</v>
      </c>
      <c r="AK460" s="4">
        <f t="shared" si="111"/>
        <v>13.019033764363659</v>
      </c>
      <c r="AL460" s="7">
        <f t="shared" si="112"/>
        <v>2.7152311897144545</v>
      </c>
      <c r="AM460" s="7">
        <f t="shared" si="113"/>
        <v>1.5237857484290065</v>
      </c>
      <c r="AN460" s="7">
        <f t="shared" si="114"/>
        <v>1.0287641648091073</v>
      </c>
      <c r="AO460" s="7">
        <f t="shared" si="115"/>
        <v>3.2726248479612412</v>
      </c>
      <c r="AP460" s="7">
        <f t="shared" si="116"/>
        <v>3.3667591684463778</v>
      </c>
      <c r="AQ460" s="7" t="str">
        <f t="shared" si="117"/>
        <v/>
      </c>
      <c r="AR460" s="7">
        <f t="shared" si="118"/>
        <v>0.66132751913917343</v>
      </c>
      <c r="AS460" s="7">
        <f t="shared" si="119"/>
        <v>1.4199449692260739</v>
      </c>
    </row>
    <row r="461" spans="1:45" ht="14.4" customHeight="1">
      <c r="A461" s="2" t="s">
        <v>969</v>
      </c>
      <c r="B461" s="2" t="s">
        <v>970</v>
      </c>
      <c r="C461" s="2" t="s">
        <v>62</v>
      </c>
      <c r="D461" s="2" t="s">
        <v>48</v>
      </c>
      <c r="E461" s="3">
        <v>364.89020216939662</v>
      </c>
      <c r="F461" s="5">
        <v>9.5688400251070643E-2</v>
      </c>
      <c r="G461" s="3">
        <v>313.17453901810154</v>
      </c>
      <c r="H461" s="3">
        <v>51.71566315129509</v>
      </c>
      <c r="I461" s="5">
        <v>-2.9840636451974045E-2</v>
      </c>
      <c r="J461" s="3">
        <v>45.771409873168416</v>
      </c>
      <c r="K461" s="3">
        <v>40.169222340562882</v>
      </c>
      <c r="L461" s="5">
        <v>8.0233353452174833E-2</v>
      </c>
      <c r="M461" s="3">
        <v>21.763260975296784</v>
      </c>
      <c r="N461" s="3">
        <v>18.405961365266098</v>
      </c>
      <c r="O461" s="3">
        <v>52.695656417174114</v>
      </c>
      <c r="P461" s="3">
        <v>13.272005538615165</v>
      </c>
      <c r="Q461" s="3">
        <v>6.3289028344729017</v>
      </c>
      <c r="R461" s="3">
        <v>21.744389638590285</v>
      </c>
      <c r="S461" s="3">
        <v>6.2582319449618256</v>
      </c>
      <c r="T461" s="3">
        <v>191.16703396714064</v>
      </c>
      <c r="U461" s="3">
        <v>198.09501330152847</v>
      </c>
      <c r="V461" s="3">
        <v>777.2723258252845</v>
      </c>
      <c r="W461" s="3">
        <v>80.45910805275993</v>
      </c>
      <c r="X461" s="3">
        <v>49.04035384818323</v>
      </c>
      <c r="Y461" s="3">
        <v>69.812575505068381</v>
      </c>
      <c r="Z461" s="3">
        <v>0</v>
      </c>
      <c r="AA461" s="5">
        <v>0</v>
      </c>
      <c r="AB461" s="3">
        <v>0</v>
      </c>
      <c r="AC461" s="3">
        <v>0</v>
      </c>
      <c r="AD461" s="5">
        <v>0</v>
      </c>
      <c r="AE461" s="6">
        <f t="shared" si="105"/>
        <v>0.14172938282208689</v>
      </c>
      <c r="AF461" s="6">
        <f t="shared" si="106"/>
        <v>0.12543885695215104</v>
      </c>
      <c r="AG461" s="6">
        <f t="shared" si="107"/>
        <v>0.11008577950776197</v>
      </c>
      <c r="AH461" s="6">
        <f t="shared" si="108"/>
        <v>0.54178945240172705</v>
      </c>
      <c r="AI461" s="4">
        <f t="shared" si="109"/>
        <v>5.6021875326055337</v>
      </c>
      <c r="AJ461" s="4">
        <f t="shared" si="110"/>
        <v>11.331487068789258</v>
      </c>
      <c r="AK461" s="4">
        <f t="shared" si="111"/>
        <v>5.7292995361837242</v>
      </c>
      <c r="AL461" s="7">
        <f t="shared" si="112"/>
        <v>1.8106530995406209</v>
      </c>
      <c r="AM461" s="7">
        <f t="shared" si="113"/>
        <v>0.89517096551775477</v>
      </c>
      <c r="AN461" s="7">
        <f t="shared" si="114"/>
        <v>1.0362404499908633</v>
      </c>
      <c r="AO461" s="7">
        <f t="shared" si="115"/>
        <v>3.6965016460850184</v>
      </c>
      <c r="AP461" s="7">
        <f t="shared" si="116"/>
        <v>3.8304645291311066</v>
      </c>
      <c r="AQ461" s="7" t="str">
        <f t="shared" si="117"/>
        <v/>
      </c>
      <c r="AR461" s="7">
        <f t="shared" si="118"/>
        <v>0.88505893735256469</v>
      </c>
      <c r="AS461" s="7">
        <f t="shared" si="119"/>
        <v>2.1301540057917028</v>
      </c>
    </row>
    <row r="462" spans="1:45" ht="14.4" customHeight="1">
      <c r="A462" s="2" t="s">
        <v>971</v>
      </c>
      <c r="B462" s="2" t="s">
        <v>972</v>
      </c>
      <c r="C462" s="2" t="s">
        <v>47</v>
      </c>
      <c r="D462" s="2" t="s">
        <v>48</v>
      </c>
      <c r="E462" s="3">
        <v>344.93170668063482</v>
      </c>
      <c r="F462" s="5">
        <v>1.8399391653841406E-2</v>
      </c>
      <c r="G462" s="3">
        <v>284.62706475997834</v>
      </c>
      <c r="H462" s="3">
        <v>60.304641920656465</v>
      </c>
      <c r="I462" s="5">
        <v>-1.1397647469993555E-2</v>
      </c>
      <c r="J462" s="3">
        <v>37.992854941483131</v>
      </c>
      <c r="K462" s="3">
        <v>26.919203432005901</v>
      </c>
      <c r="L462" s="5">
        <v>4.7701622764785762E-2</v>
      </c>
      <c r="M462" s="3">
        <v>18.193627519759783</v>
      </c>
      <c r="N462" s="3">
        <v>8.7255759122461178</v>
      </c>
      <c r="O462" s="3">
        <v>62.667303542770696</v>
      </c>
      <c r="P462" s="3">
        <v>6.8415274096129286</v>
      </c>
      <c r="Q462" s="3">
        <v>12.498909495903336</v>
      </c>
      <c r="R462" s="3">
        <v>35.133984642659343</v>
      </c>
      <c r="S462" s="3">
        <v>9.6642423342258947</v>
      </c>
      <c r="T462" s="3">
        <v>105.0506846659909</v>
      </c>
      <c r="U462" s="3">
        <v>108.28602320169368</v>
      </c>
      <c r="V462" s="3">
        <v>463.38609887856313</v>
      </c>
      <c r="W462" s="3">
        <v>57.015820283352269</v>
      </c>
      <c r="X462" s="3">
        <v>32.357415667700778</v>
      </c>
      <c r="Y462" s="3">
        <v>29.530515492263209</v>
      </c>
      <c r="Z462" s="3">
        <v>0</v>
      </c>
      <c r="AA462" s="5">
        <v>0</v>
      </c>
      <c r="AB462" s="3">
        <v>0</v>
      </c>
      <c r="AC462" s="3">
        <v>0</v>
      </c>
      <c r="AD462" s="5">
        <v>0</v>
      </c>
      <c r="AE462" s="6">
        <f t="shared" si="105"/>
        <v>0.17483067155809859</v>
      </c>
      <c r="AF462" s="6">
        <f t="shared" si="106"/>
        <v>0.11014602080828695</v>
      </c>
      <c r="AG462" s="6">
        <f t="shared" si="107"/>
        <v>7.8042125181985195E-2</v>
      </c>
      <c r="AH462" s="6">
        <f t="shared" si="108"/>
        <v>0.67586054564037568</v>
      </c>
      <c r="AI462" s="4">
        <f t="shared" si="109"/>
        <v>11.07365150947723</v>
      </c>
      <c r="AJ462" s="4">
        <f t="shared" si="110"/>
        <v>25.133239117494654</v>
      </c>
      <c r="AK462" s="4">
        <f t="shared" si="111"/>
        <v>14.059587608017424</v>
      </c>
      <c r="AL462" s="7">
        <f t="shared" si="112"/>
        <v>2.6006424764914406</v>
      </c>
      <c r="AM462" s="7">
        <f t="shared" si="113"/>
        <v>1.1458375241957577</v>
      </c>
      <c r="AN462" s="7">
        <f t="shared" si="114"/>
        <v>1.0307978814796834</v>
      </c>
      <c r="AO462" s="7">
        <f t="shared" si="115"/>
        <v>1.7419999741347827</v>
      </c>
      <c r="AP462" s="7">
        <f t="shared" si="116"/>
        <v>1.7956498828757974</v>
      </c>
      <c r="AQ462" s="7" t="str">
        <f t="shared" si="117"/>
        <v/>
      </c>
      <c r="AR462" s="7">
        <f t="shared" si="118"/>
        <v>0.63001543051148168</v>
      </c>
      <c r="AS462" s="7">
        <f t="shared" si="119"/>
        <v>1.3434140437185231</v>
      </c>
    </row>
    <row r="463" spans="1:45" ht="14.4" customHeight="1">
      <c r="A463" s="2" t="s">
        <v>973</v>
      </c>
      <c r="B463" s="2" t="s">
        <v>974</v>
      </c>
      <c r="C463" s="2" t="s">
        <v>47</v>
      </c>
      <c r="D463" s="2" t="s">
        <v>48</v>
      </c>
      <c r="E463" s="3">
        <v>181.55284471123966</v>
      </c>
      <c r="F463" s="5">
        <v>3.3874338862917401E-2</v>
      </c>
      <c r="G463" s="3">
        <v>155.54909778041184</v>
      </c>
      <c r="H463" s="3">
        <v>26.003746930827823</v>
      </c>
      <c r="I463" s="5">
        <v>-1.1430405481531319E-2</v>
      </c>
      <c r="J463" s="3">
        <v>15.683127050975678</v>
      </c>
      <c r="K463" s="3">
        <v>13.208537861664343</v>
      </c>
      <c r="L463" s="5">
        <v>-0.11600032517870607</v>
      </c>
      <c r="M463" s="3">
        <v>6.9677636519037751</v>
      </c>
      <c r="N463" s="3">
        <v>6.2407742097605681</v>
      </c>
      <c r="O463" s="3">
        <v>26.372014626680432</v>
      </c>
      <c r="P463" s="3">
        <v>7.472749941509365</v>
      </c>
      <c r="Q463" s="3">
        <v>4.3914709336493907</v>
      </c>
      <c r="R463" s="3">
        <v>10.227178171971699</v>
      </c>
      <c r="S463" s="3">
        <v>3.2520856287101818</v>
      </c>
      <c r="T463" s="3">
        <v>71.923781220509042</v>
      </c>
      <c r="U463" s="3">
        <v>75.123675916767354</v>
      </c>
      <c r="V463" s="3">
        <v>269.02985571337695</v>
      </c>
      <c r="W463" s="3">
        <v>28.938275120132747</v>
      </c>
      <c r="X463" s="3">
        <v>12.354729569405842</v>
      </c>
      <c r="Y463" s="3">
        <v>39.485754994655288</v>
      </c>
      <c r="Z463" s="3">
        <v>0</v>
      </c>
      <c r="AA463" s="5">
        <v>0</v>
      </c>
      <c r="AB463" s="3">
        <v>0</v>
      </c>
      <c r="AC463" s="3">
        <v>0</v>
      </c>
      <c r="AD463" s="5">
        <v>0</v>
      </c>
      <c r="AE463" s="6">
        <f t="shared" si="105"/>
        <v>0.14322963086690743</v>
      </c>
      <c r="AF463" s="6">
        <f t="shared" si="106"/>
        <v>8.6383262547715722E-2</v>
      </c>
      <c r="AG463" s="6">
        <f t="shared" si="107"/>
        <v>7.2753130818041231E-2</v>
      </c>
      <c r="AH463" s="6">
        <f t="shared" si="108"/>
        <v>0.52751967892877749</v>
      </c>
      <c r="AI463" s="4">
        <f t="shared" si="109"/>
        <v>2.4745891893113345</v>
      </c>
      <c r="AJ463" s="4">
        <f t="shared" si="110"/>
        <v>7.540030099617903</v>
      </c>
      <c r="AK463" s="4">
        <f t="shared" si="111"/>
        <v>5.0654409103065685</v>
      </c>
      <c r="AL463" s="7">
        <f t="shared" si="112"/>
        <v>2.3185213922575509</v>
      </c>
      <c r="AM463" s="7">
        <f t="shared" si="113"/>
        <v>0.76092374919807626</v>
      </c>
      <c r="AN463" s="7">
        <f t="shared" si="114"/>
        <v>1.0444900788300862</v>
      </c>
      <c r="AO463" s="7">
        <f t="shared" si="115"/>
        <v>2.7659006762307143</v>
      </c>
      <c r="AP463" s="7">
        <f t="shared" si="116"/>
        <v>2.8889558153524075</v>
      </c>
      <c r="AQ463" s="7" t="str">
        <f t="shared" si="117"/>
        <v/>
      </c>
      <c r="AR463" s="7">
        <f t="shared" si="118"/>
        <v>0.60311027840311349</v>
      </c>
      <c r="AS463" s="7">
        <f t="shared" si="119"/>
        <v>1.4818267162999827</v>
      </c>
    </row>
    <row r="464" spans="1:45" ht="14.4" customHeight="1">
      <c r="A464" s="2" t="s">
        <v>975</v>
      </c>
      <c r="B464" s="2" t="s">
        <v>976</v>
      </c>
      <c r="C464" s="2" t="s">
        <v>47</v>
      </c>
      <c r="D464" s="2" t="s">
        <v>48</v>
      </c>
      <c r="E464" s="3">
        <v>168.90319169903876</v>
      </c>
      <c r="F464" s="5">
        <v>-0.12377881387647241</v>
      </c>
      <c r="G464" s="3">
        <v>153.59775900943222</v>
      </c>
      <c r="H464" s="3">
        <v>15.305432689606539</v>
      </c>
      <c r="I464" s="5">
        <v>-3.2287177058614683E-2</v>
      </c>
      <c r="J464" s="3">
        <v>11.280819684410726</v>
      </c>
      <c r="K464" s="3">
        <v>5.2920020764466384</v>
      </c>
      <c r="L464" s="5">
        <v>-0.1581623021992003</v>
      </c>
      <c r="M464" s="3">
        <v>2.5520551939218263</v>
      </c>
      <c r="N464" s="3">
        <v>2.7399468825248121</v>
      </c>
      <c r="O464" s="3">
        <v>16.422022737364166</v>
      </c>
      <c r="P464" s="3">
        <v>6.927591499308507</v>
      </c>
      <c r="Q464" s="3">
        <v>1.9675540130656723</v>
      </c>
      <c r="R464" s="3">
        <v>4.7921510384118911</v>
      </c>
      <c r="S464" s="3">
        <v>2.5586319226093894</v>
      </c>
      <c r="T464" s="3">
        <v>73.25536894112885</v>
      </c>
      <c r="U464" s="3">
        <v>70.722399092519339</v>
      </c>
      <c r="V464" s="3">
        <v>222.69408685976336</v>
      </c>
      <c r="W464" s="3">
        <v>23.716053869212576</v>
      </c>
      <c r="X464" s="3">
        <v>13.580673037237778</v>
      </c>
      <c r="Y464" s="3">
        <v>16.609658832961454</v>
      </c>
      <c r="Z464" s="3">
        <v>0</v>
      </c>
      <c r="AA464" s="5">
        <v>0</v>
      </c>
      <c r="AB464" s="3">
        <v>0</v>
      </c>
      <c r="AC464" s="3">
        <v>0</v>
      </c>
      <c r="AD464" s="5">
        <v>0</v>
      </c>
      <c r="AE464" s="6">
        <f t="shared" si="105"/>
        <v>9.0616598393703673E-2</v>
      </c>
      <c r="AF464" s="6">
        <f t="shared" si="106"/>
        <v>6.6788670900379002E-2</v>
      </c>
      <c r="AG464" s="6">
        <f t="shared" si="107"/>
        <v>3.1331569422774597E-2</v>
      </c>
      <c r="AH464" s="6">
        <f t="shared" si="108"/>
        <v>0.48224757984891542</v>
      </c>
      <c r="AI464" s="4">
        <f t="shared" si="109"/>
        <v>5.988817607964088</v>
      </c>
      <c r="AJ464" s="4">
        <f t="shared" si="110"/>
        <v>4.974822031068161</v>
      </c>
      <c r="AK464" s="4">
        <f t="shared" si="111"/>
        <v>-1.013995576895927</v>
      </c>
      <c r="AL464" s="7">
        <f t="shared" si="112"/>
        <v>1.9443289154286207</v>
      </c>
      <c r="AM464" s="7">
        <f t="shared" si="113"/>
        <v>2.3406327244820995</v>
      </c>
      <c r="AN464" s="7">
        <f t="shared" si="114"/>
        <v>0.96542274122398986</v>
      </c>
      <c r="AO464" s="7">
        <f t="shared" si="115"/>
        <v>4.7862331256322062</v>
      </c>
      <c r="AP464" s="7">
        <f t="shared" si="116"/>
        <v>4.6207383042849095</v>
      </c>
      <c r="AQ464" s="7" t="str">
        <f t="shared" si="117"/>
        <v/>
      </c>
      <c r="AR464" s="7">
        <f t="shared" si="118"/>
        <v>0.73704676719601614</v>
      </c>
      <c r="AS464" s="7">
        <f t="shared" si="119"/>
        <v>1.3184717507089638</v>
      </c>
    </row>
    <row r="465" spans="1:45" ht="14.4" customHeight="1">
      <c r="A465" s="2" t="s">
        <v>977</v>
      </c>
      <c r="B465" s="2" t="s">
        <v>978</v>
      </c>
      <c r="C465" s="2" t="s">
        <v>57</v>
      </c>
      <c r="D465" s="2" t="s">
        <v>48</v>
      </c>
      <c r="E465" s="3">
        <v>119.03362675957035</v>
      </c>
      <c r="F465" s="5">
        <v>2.26702723993671E-2</v>
      </c>
      <c r="G465" s="3">
        <v>85.967805969720928</v>
      </c>
      <c r="H465" s="3">
        <v>33.065820789849433</v>
      </c>
      <c r="I465" s="5">
        <v>-1.5662915473507788E-2</v>
      </c>
      <c r="J465" s="3">
        <v>26.68333492938374</v>
      </c>
      <c r="K465" s="3">
        <v>3.3914388016482371</v>
      </c>
      <c r="L465" s="5">
        <v>0.15948953094903606</v>
      </c>
      <c r="M465" s="3">
        <v>1.5237836383577477</v>
      </c>
      <c r="N465" s="3">
        <v>1.8676551632904894</v>
      </c>
      <c r="O465" s="3">
        <v>34.438369413331117</v>
      </c>
      <c r="P465" s="3">
        <v>6.1728394183356743</v>
      </c>
      <c r="Q465" s="3">
        <v>5.6328813964781279</v>
      </c>
      <c r="R465" s="3">
        <v>17.598571437855092</v>
      </c>
      <c r="S465" s="3">
        <v>2.1633636479785006</v>
      </c>
      <c r="T465" s="3">
        <v>120.03899258467793</v>
      </c>
      <c r="U465" s="3">
        <v>121.95378833693671</v>
      </c>
      <c r="V465" s="3">
        <v>762.1983346786493</v>
      </c>
      <c r="W465" s="3">
        <v>89.48091431570171</v>
      </c>
      <c r="X465" s="3">
        <v>4.4465200397887585</v>
      </c>
      <c r="Y465" s="3">
        <v>0.44107200471200458</v>
      </c>
      <c r="Z465" s="3">
        <v>21.572048242384902</v>
      </c>
      <c r="AA465" s="5">
        <v>8.9490205315794324E-2</v>
      </c>
      <c r="AB465" s="3">
        <v>2.6318750435582499</v>
      </c>
      <c r="AC465" s="3">
        <v>10.083914924628109</v>
      </c>
      <c r="AD465" s="5">
        <v>1.9240129568530107E-2</v>
      </c>
      <c r="AE465" s="6">
        <f t="shared" si="105"/>
        <v>0.27778554421967933</v>
      </c>
      <c r="AF465" s="6">
        <f t="shared" si="106"/>
        <v>0.2241663608492748</v>
      </c>
      <c r="AG465" s="6">
        <f t="shared" si="107"/>
        <v>2.8491434680877385E-2</v>
      </c>
      <c r="AH465" s="6">
        <f t="shared" si="108"/>
        <v>0.44930300308446958</v>
      </c>
      <c r="AI465" s="4">
        <f t="shared" si="109"/>
        <v>23.291896127735502</v>
      </c>
      <c r="AJ465" s="4">
        <f t="shared" si="110"/>
        <v>21.108864960159565</v>
      </c>
      <c r="AK465" s="4">
        <f t="shared" si="111"/>
        <v>-2.1830311675759368</v>
      </c>
      <c r="AL465" s="7">
        <f t="shared" si="112"/>
        <v>9.7574279663450021</v>
      </c>
      <c r="AM465" s="7">
        <f t="shared" si="113"/>
        <v>10.766519142308791</v>
      </c>
      <c r="AN465" s="7">
        <f t="shared" si="114"/>
        <v>1.0159514480339216</v>
      </c>
      <c r="AO465" s="7">
        <f t="shared" si="115"/>
        <v>3.6303043359361453</v>
      </c>
      <c r="AP465" s="7">
        <f t="shared" si="116"/>
        <v>3.6882129468981506</v>
      </c>
      <c r="AQ465" s="7">
        <f t="shared" si="117"/>
        <v>0.46745282651534065</v>
      </c>
      <c r="AR465" s="7">
        <f t="shared" si="118"/>
        <v>0.80697633665198498</v>
      </c>
      <c r="AS465" s="7">
        <f t="shared" si="119"/>
        <v>6.4032186150067734</v>
      </c>
    </row>
    <row r="466" spans="1:45" ht="14.4" customHeight="1">
      <c r="A466" s="2" t="s">
        <v>979</v>
      </c>
      <c r="B466" s="2" t="s">
        <v>980</v>
      </c>
      <c r="C466" s="2" t="s">
        <v>47</v>
      </c>
      <c r="D466" s="2" t="s">
        <v>48</v>
      </c>
      <c r="E466" s="3">
        <v>135.22246752165552</v>
      </c>
      <c r="F466" s="5">
        <v>1.4990006320092741E-2</v>
      </c>
      <c r="G466" s="3">
        <v>114.13276310453494</v>
      </c>
      <c r="H466" s="3">
        <v>21.089704417120565</v>
      </c>
      <c r="I466" s="5">
        <v>-9.5893468470121257E-3</v>
      </c>
      <c r="J466" s="3">
        <v>14.455025733879014</v>
      </c>
      <c r="K466" s="3">
        <v>7.7576613846221001</v>
      </c>
      <c r="L466" s="5">
        <v>0.10206452976405475</v>
      </c>
      <c r="M466" s="3">
        <v>4.6673591719873047</v>
      </c>
      <c r="N466" s="3">
        <v>3.0903022126347954</v>
      </c>
      <c r="O466" s="3">
        <v>22.061658547106951</v>
      </c>
      <c r="P466" s="3">
        <v>4.4641899843883186</v>
      </c>
      <c r="Q466" s="3">
        <v>2.7294866904305266</v>
      </c>
      <c r="R466" s="3">
        <v>11.355811712805306</v>
      </c>
      <c r="S466" s="3">
        <v>1.435080118465214</v>
      </c>
      <c r="T466" s="3">
        <v>62.522050290461046</v>
      </c>
      <c r="U466" s="3">
        <v>65.139623610065669</v>
      </c>
      <c r="V466" s="3">
        <v>223.17821707337384</v>
      </c>
      <c r="W466" s="3">
        <v>12.755192003957838</v>
      </c>
      <c r="X466" s="3">
        <v>17.294583108071919</v>
      </c>
      <c r="Y466" s="3">
        <v>20.41084745794873</v>
      </c>
      <c r="Z466" s="3">
        <v>0</v>
      </c>
      <c r="AA466" s="5">
        <v>0</v>
      </c>
      <c r="AB466" s="3">
        <v>0</v>
      </c>
      <c r="AC466" s="3">
        <v>0</v>
      </c>
      <c r="AD466" s="5">
        <v>0</v>
      </c>
      <c r="AE466" s="6">
        <f t="shared" si="105"/>
        <v>0.15596302007832466</v>
      </c>
      <c r="AF466" s="6">
        <f t="shared" si="106"/>
        <v>0.10689810649671867</v>
      </c>
      <c r="AG466" s="6">
        <f t="shared" si="107"/>
        <v>5.7369618575993903E-2</v>
      </c>
      <c r="AH466" s="6">
        <f t="shared" si="108"/>
        <v>0.60164512738843479</v>
      </c>
      <c r="AI466" s="4">
        <f t="shared" si="109"/>
        <v>6.6973643492569135</v>
      </c>
      <c r="AJ466" s="4">
        <f t="shared" si="110"/>
        <v>10.200622700300801</v>
      </c>
      <c r="AK466" s="4">
        <f t="shared" si="111"/>
        <v>3.5032583510438879</v>
      </c>
      <c r="AL466" s="7">
        <f t="shared" si="112"/>
        <v>7.1080510203222236</v>
      </c>
      <c r="AM466" s="7">
        <f t="shared" si="113"/>
        <v>4.6668922961733976</v>
      </c>
      <c r="AN466" s="7">
        <f t="shared" si="114"/>
        <v>1.0418664024523199</v>
      </c>
      <c r="AO466" s="7">
        <f t="shared" si="115"/>
        <v>2.964576888033851</v>
      </c>
      <c r="AP466" s="7">
        <f t="shared" si="116"/>
        <v>3.088693057129122</v>
      </c>
      <c r="AQ466" s="7" t="str">
        <f t="shared" si="117"/>
        <v/>
      </c>
      <c r="AR466" s="7">
        <f t="shared" si="118"/>
        <v>0.68540674861922024</v>
      </c>
      <c r="AS466" s="7">
        <f t="shared" si="119"/>
        <v>1.6504521856741925</v>
      </c>
    </row>
    <row r="467" spans="1:45" ht="14.4" customHeight="1">
      <c r="A467" s="2" t="s">
        <v>981</v>
      </c>
      <c r="B467" s="2" t="s">
        <v>982</v>
      </c>
      <c r="C467" s="2" t="s">
        <v>51</v>
      </c>
      <c r="D467" s="2" t="s">
        <v>48</v>
      </c>
      <c r="E467" s="3">
        <v>244.49516943024224</v>
      </c>
      <c r="F467" s="5">
        <v>0.10433293839957036</v>
      </c>
      <c r="G467" s="3">
        <v>188.76058529626917</v>
      </c>
      <c r="H467" s="3">
        <v>55.73458413397308</v>
      </c>
      <c r="I467" s="5">
        <v>2.10395181290077E-2</v>
      </c>
      <c r="J467" s="3">
        <v>48.155112801050919</v>
      </c>
      <c r="K467" s="3">
        <v>21.07489807151461</v>
      </c>
      <c r="L467" s="5">
        <v>0.14267197566435125</v>
      </c>
      <c r="M467" s="3">
        <v>10.238925075135958</v>
      </c>
      <c r="N467" s="3">
        <v>10.835972996378652</v>
      </c>
      <c r="O467" s="3">
        <v>56.97404426869479</v>
      </c>
      <c r="P467" s="3">
        <v>15.495346186124404</v>
      </c>
      <c r="Q467" s="3">
        <v>9.4436183680398944</v>
      </c>
      <c r="R467" s="3">
        <v>26.602390892721033</v>
      </c>
      <c r="S467" s="3">
        <v>6.733801016253584</v>
      </c>
      <c r="T467" s="3">
        <v>166.74733919499974</v>
      </c>
      <c r="U467" s="3">
        <v>170.48826333206964</v>
      </c>
      <c r="V467" s="3">
        <v>277.28909878558267</v>
      </c>
      <c r="W467" s="3">
        <v>31.920137680668276</v>
      </c>
      <c r="X467" s="3">
        <v>35.822635826788449</v>
      </c>
      <c r="Y467" s="3">
        <v>4.2872786964943588</v>
      </c>
      <c r="Z467" s="3">
        <v>0</v>
      </c>
      <c r="AA467" s="5">
        <v>0</v>
      </c>
      <c r="AB467" s="3">
        <v>0</v>
      </c>
      <c r="AC467" s="3">
        <v>0</v>
      </c>
      <c r="AD467" s="5">
        <v>0</v>
      </c>
      <c r="AE467" s="6">
        <f t="shared" si="105"/>
        <v>0.22795781308830687</v>
      </c>
      <c r="AF467" s="6">
        <f t="shared" si="106"/>
        <v>0.19695731786140758</v>
      </c>
      <c r="AG467" s="6">
        <f t="shared" si="107"/>
        <v>8.6197605133166294E-2</v>
      </c>
      <c r="AH467" s="6">
        <f t="shared" si="108"/>
        <v>0.4858350935027847</v>
      </c>
      <c r="AI467" s="4">
        <f t="shared" si="109"/>
        <v>27.080214729536308</v>
      </c>
      <c r="AJ467" s="4">
        <f t="shared" si="110"/>
        <v>21.796154639394537</v>
      </c>
      <c r="AK467" s="4">
        <f t="shared" si="111"/>
        <v>-5.2840600901417716</v>
      </c>
      <c r="AL467" s="7">
        <f t="shared" si="112"/>
        <v>3.2368278460834357</v>
      </c>
      <c r="AM467" s="7">
        <f t="shared" si="113"/>
        <v>4.0215347415481917</v>
      </c>
      <c r="AN467" s="7">
        <f t="shared" si="114"/>
        <v>1.0224346856455391</v>
      </c>
      <c r="AO467" s="7">
        <f t="shared" si="115"/>
        <v>2.9918109516019284</v>
      </c>
      <c r="AP467" s="7">
        <f t="shared" si="116"/>
        <v>3.0589312898119987</v>
      </c>
      <c r="AQ467" s="7" t="str">
        <f t="shared" si="117"/>
        <v/>
      </c>
      <c r="AR467" s="7">
        <f t="shared" si="118"/>
        <v>0.86400775298326693</v>
      </c>
      <c r="AS467" s="7">
        <f t="shared" si="119"/>
        <v>1.1341291504112803</v>
      </c>
    </row>
    <row r="468" spans="1:45" ht="14.4" customHeight="1">
      <c r="A468" s="2" t="s">
        <v>983</v>
      </c>
      <c r="B468" s="2" t="s">
        <v>984</v>
      </c>
      <c r="C468" s="2" t="s">
        <v>62</v>
      </c>
      <c r="D468" s="2" t="s">
        <v>48</v>
      </c>
      <c r="E468" s="3">
        <v>722.28981041814154</v>
      </c>
      <c r="F468" s="5">
        <v>-5.5038105830922432E-2</v>
      </c>
      <c r="G468" s="3">
        <v>649.48263303023737</v>
      </c>
      <c r="H468" s="3">
        <v>72.807177387904161</v>
      </c>
      <c r="I468" s="5">
        <v>-2.6348938389552726E-2</v>
      </c>
      <c r="J468" s="3">
        <v>34.770848811761269</v>
      </c>
      <c r="K468" s="3">
        <v>96.580982066119915</v>
      </c>
      <c r="L468" s="5">
        <v>-6.5897749055426377E-2</v>
      </c>
      <c r="M468" s="3">
        <v>62.072172892353095</v>
      </c>
      <c r="N468" s="3">
        <v>34.508809173766821</v>
      </c>
      <c r="O468" s="3">
        <v>78.348598991792457</v>
      </c>
      <c r="P468" s="3">
        <v>27.22827703549321</v>
      </c>
      <c r="Q468" s="3">
        <v>9.6848040475546249</v>
      </c>
      <c r="R468" s="3">
        <v>11.444279057329204</v>
      </c>
      <c r="S468" s="3">
        <v>3.3130159792553213</v>
      </c>
      <c r="T468" s="3">
        <v>305.42323575750004</v>
      </c>
      <c r="U468" s="3">
        <v>294.45013859447278</v>
      </c>
      <c r="V468" s="3">
        <v>1738.6573078491133</v>
      </c>
      <c r="W468" s="3">
        <v>156.07633975165223</v>
      </c>
      <c r="X468" s="3">
        <v>171.71230235063831</v>
      </c>
      <c r="Y468" s="3">
        <v>108.23011849115362</v>
      </c>
      <c r="Z468" s="3">
        <v>0</v>
      </c>
      <c r="AA468" s="5">
        <v>0</v>
      </c>
      <c r="AB468" s="3">
        <v>0</v>
      </c>
      <c r="AC468" s="3">
        <v>0</v>
      </c>
      <c r="AD468" s="5">
        <v>0</v>
      </c>
      <c r="AE468" s="6">
        <f t="shared" si="105"/>
        <v>0.10080050464197367</v>
      </c>
      <c r="AF468" s="6">
        <f t="shared" si="106"/>
        <v>4.8139747107372372E-2</v>
      </c>
      <c r="AG468" s="6">
        <f t="shared" si="107"/>
        <v>0.13371500009145654</v>
      </c>
      <c r="AH468" s="6">
        <f t="shared" si="108"/>
        <v>0.6426956069866645</v>
      </c>
      <c r="AI468" s="4">
        <f t="shared" si="109"/>
        <v>-61.810133254358647</v>
      </c>
      <c r="AJ468" s="4">
        <f t="shared" si="110"/>
        <v>-20.636654983608469</v>
      </c>
      <c r="AK468" s="4">
        <f t="shared" si="111"/>
        <v>41.173478270750181</v>
      </c>
      <c r="AL468" s="7">
        <f t="shared" si="112"/>
        <v>-6.2289633110212304</v>
      </c>
      <c r="AM468" s="7">
        <f t="shared" si="113"/>
        <v>-18.65675675619649</v>
      </c>
      <c r="AN468" s="7">
        <f t="shared" si="114"/>
        <v>0.96407248736065487</v>
      </c>
      <c r="AO468" s="7">
        <f t="shared" si="115"/>
        <v>4.1949605343200904</v>
      </c>
      <c r="AP468" s="7">
        <f t="shared" si="116"/>
        <v>4.0442460367017512</v>
      </c>
      <c r="AQ468" s="7" t="str">
        <f t="shared" si="117"/>
        <v/>
      </c>
      <c r="AR468" s="7">
        <f t="shared" si="118"/>
        <v>0.47757446531003594</v>
      </c>
      <c r="AS468" s="7">
        <f t="shared" si="119"/>
        <v>2.4071463874626522</v>
      </c>
    </row>
    <row r="469" spans="1:45" ht="14.4" customHeight="1">
      <c r="A469" s="2" t="s">
        <v>985</v>
      </c>
      <c r="B469" s="2" t="s">
        <v>986</v>
      </c>
      <c r="C469" s="2" t="s">
        <v>57</v>
      </c>
      <c r="D469" s="2" t="s">
        <v>48</v>
      </c>
      <c r="E469" s="3">
        <v>177.38623654145664</v>
      </c>
      <c r="F469" s="5">
        <v>-0.11537498503741681</v>
      </c>
      <c r="G469" s="3">
        <v>142.41101432770597</v>
      </c>
      <c r="H469" s="3">
        <v>34.975222213750676</v>
      </c>
      <c r="I469" s="5">
        <v>-3.2864861505116583E-2</v>
      </c>
      <c r="J469" s="3">
        <v>19.389840919094731</v>
      </c>
      <c r="K469" s="3">
        <v>4.0882043967426149</v>
      </c>
      <c r="L469" s="5">
        <v>-1.8464399042817492E-2</v>
      </c>
      <c r="M469" s="3">
        <v>2.1863791797326546</v>
      </c>
      <c r="N469" s="3">
        <v>1.9018252170099603</v>
      </c>
      <c r="O469" s="3">
        <v>37.491761891460015</v>
      </c>
      <c r="P469" s="3">
        <v>6.5690641648443346</v>
      </c>
      <c r="Q469" s="3">
        <v>6.5126351409668466</v>
      </c>
      <c r="R469" s="3">
        <v>14.217894335060535</v>
      </c>
      <c r="S469" s="3">
        <v>3.7895528930696156</v>
      </c>
      <c r="T469" s="3">
        <v>73.992647019648686</v>
      </c>
      <c r="U469" s="3">
        <v>70.518055720126313</v>
      </c>
      <c r="V469" s="3">
        <v>744.33003566746538</v>
      </c>
      <c r="W469" s="3">
        <v>73.024572572940627</v>
      </c>
      <c r="X469" s="3">
        <v>9.0553916218997585</v>
      </c>
      <c r="Y469" s="3">
        <v>1.4837228687823172</v>
      </c>
      <c r="Z469" s="3">
        <v>46.352487121009453</v>
      </c>
      <c r="AA469" s="5">
        <v>0.26476675550613316</v>
      </c>
      <c r="AB469" s="3">
        <v>6.8112426213556132</v>
      </c>
      <c r="AC469" s="3">
        <v>22.210105417693924</v>
      </c>
      <c r="AD469" s="5">
        <v>-6.3564926272183797E-3</v>
      </c>
      <c r="AE469" s="6">
        <f t="shared" si="105"/>
        <v>0.19716987572244182</v>
      </c>
      <c r="AF469" s="6">
        <f t="shared" si="106"/>
        <v>0.1093085985538859</v>
      </c>
      <c r="AG469" s="6">
        <f t="shared" si="107"/>
        <v>2.3046908691741523E-2</v>
      </c>
      <c r="AH469" s="6">
        <f t="shared" si="108"/>
        <v>0.53480182680560451</v>
      </c>
      <c r="AI469" s="4">
        <f t="shared" si="109"/>
        <v>15.301636522352116</v>
      </c>
      <c r="AJ469" s="4">
        <f t="shared" si="110"/>
        <v>22.22368340591618</v>
      </c>
      <c r="AK469" s="4">
        <f t="shared" si="111"/>
        <v>6.9220468835640645</v>
      </c>
      <c r="AL469" s="7">
        <f t="shared" si="112"/>
        <v>5.864460540070346</v>
      </c>
      <c r="AM469" s="7">
        <f t="shared" si="113"/>
        <v>4.0378474596134941</v>
      </c>
      <c r="AN469" s="7">
        <f t="shared" si="114"/>
        <v>0.95304139749724459</v>
      </c>
      <c r="AO469" s="7">
        <f t="shared" si="115"/>
        <v>2.1155733212342001</v>
      </c>
      <c r="AP469" s="7">
        <f t="shared" si="116"/>
        <v>2.016228954576929</v>
      </c>
      <c r="AQ469" s="7">
        <f t="shared" si="117"/>
        <v>0.479156714066096</v>
      </c>
      <c r="AR469" s="7">
        <f t="shared" si="118"/>
        <v>0.55438792641813495</v>
      </c>
      <c r="AS469" s="7">
        <f t="shared" si="119"/>
        <v>4.1960980185376968</v>
      </c>
    </row>
    <row r="470" spans="1:45" ht="14.4" customHeight="1">
      <c r="A470" s="2" t="s">
        <v>987</v>
      </c>
      <c r="B470" s="2" t="s">
        <v>988</v>
      </c>
      <c r="C470" s="2" t="s">
        <v>47</v>
      </c>
      <c r="D470" s="2" t="s">
        <v>48</v>
      </c>
      <c r="E470" s="3">
        <v>304.93950018447657</v>
      </c>
      <c r="F470" s="5">
        <v>-3.2617429845533154E-3</v>
      </c>
      <c r="G470" s="3">
        <v>274.72551098379552</v>
      </c>
      <c r="H470" s="3">
        <v>30.213989200681084</v>
      </c>
      <c r="I470" s="5">
        <v>3.2474734451357901E-3</v>
      </c>
      <c r="J470" s="3">
        <v>12.749035734506526</v>
      </c>
      <c r="K470" s="3">
        <v>21.091454726832719</v>
      </c>
      <c r="L470" s="5">
        <v>2.7182153534046932E-2</v>
      </c>
      <c r="M470" s="3">
        <v>12.250407854104576</v>
      </c>
      <c r="N470" s="3">
        <v>8.8410468727281426</v>
      </c>
      <c r="O470" s="3">
        <v>34.768131063147166</v>
      </c>
      <c r="P470" s="3">
        <v>4.161275226297362</v>
      </c>
      <c r="Q470" s="3">
        <v>4.2213823999750995</v>
      </c>
      <c r="R470" s="3">
        <v>15.355979204753929</v>
      </c>
      <c r="S470" s="3">
        <v>3.1115968210299423</v>
      </c>
      <c r="T470" s="3">
        <v>60.951801856944428</v>
      </c>
      <c r="U470" s="3">
        <v>59.944411724315138</v>
      </c>
      <c r="V470" s="3">
        <v>384.84979579934338</v>
      </c>
      <c r="W470" s="3">
        <v>18.853844648160404</v>
      </c>
      <c r="X470" s="3">
        <v>18.847951760727117</v>
      </c>
      <c r="Y470" s="3">
        <v>47.419071954181518</v>
      </c>
      <c r="Z470" s="3">
        <v>0</v>
      </c>
      <c r="AA470" s="5">
        <v>0</v>
      </c>
      <c r="AB470" s="3">
        <v>0</v>
      </c>
      <c r="AC470" s="3">
        <v>0</v>
      </c>
      <c r="AD470" s="5">
        <v>0</v>
      </c>
      <c r="AE470" s="6">
        <f t="shared" si="105"/>
        <v>9.908191356778244E-2</v>
      </c>
      <c r="AF470" s="6">
        <f t="shared" si="106"/>
        <v>4.1808410280707663E-2</v>
      </c>
      <c r="AG470" s="6">
        <f t="shared" si="107"/>
        <v>6.916603035708134E-2</v>
      </c>
      <c r="AH470" s="6">
        <f t="shared" si="108"/>
        <v>0.58082327714074211</v>
      </c>
      <c r="AI470" s="4">
        <f t="shared" si="109"/>
        <v>-8.3424189923261931</v>
      </c>
      <c r="AJ470" s="4">
        <f t="shared" si="110"/>
        <v>14.135065582770128</v>
      </c>
      <c r="AK470" s="4">
        <f t="shared" si="111"/>
        <v>22.477484575096319</v>
      </c>
      <c r="AL470" s="7">
        <f t="shared" si="112"/>
        <v>4.5427047255085586</v>
      </c>
      <c r="AM470" s="7">
        <f t="shared" si="113"/>
        <v>-2.681073247004039</v>
      </c>
      <c r="AN470" s="7">
        <f t="shared" si="114"/>
        <v>0.9834723486108965</v>
      </c>
      <c r="AO470" s="7">
        <f t="shared" si="115"/>
        <v>2.0173371166615248</v>
      </c>
      <c r="AP470" s="7">
        <f t="shared" si="116"/>
        <v>1.9839952720630438</v>
      </c>
      <c r="AQ470" s="7" t="str">
        <f t="shared" si="117"/>
        <v/>
      </c>
      <c r="AR470" s="7">
        <f t="shared" si="118"/>
        <v>0.42195804234348294</v>
      </c>
      <c r="AS470" s="7">
        <f t="shared" si="119"/>
        <v>1.2620529500655842</v>
      </c>
    </row>
    <row r="471" spans="1:45" ht="14.4" customHeight="1">
      <c r="A471" s="2" t="s">
        <v>989</v>
      </c>
      <c r="B471" s="2" t="s">
        <v>990</v>
      </c>
      <c r="C471" s="2" t="s">
        <v>47</v>
      </c>
      <c r="D471" s="2" t="s">
        <v>48</v>
      </c>
      <c r="E471" s="3">
        <v>238.73064504705584</v>
      </c>
      <c r="F471" s="5">
        <v>3.5648610850247682E-2</v>
      </c>
      <c r="G471" s="3">
        <v>212.83047659153911</v>
      </c>
      <c r="H471" s="3">
        <v>25.900168455516738</v>
      </c>
      <c r="I471" s="5">
        <v>-5.4924414326451426E-3</v>
      </c>
      <c r="J471" s="3">
        <v>10.139184503744943</v>
      </c>
      <c r="K471" s="3">
        <v>17.091114248058727</v>
      </c>
      <c r="L471" s="5">
        <v>4.9468939658746242E-3</v>
      </c>
      <c r="M471" s="3">
        <v>11.258419649215803</v>
      </c>
      <c r="N471" s="3">
        <v>5.8326945988429237</v>
      </c>
      <c r="O471" s="3">
        <v>30.173029216097092</v>
      </c>
      <c r="P471" s="3">
        <v>7.6082658352204513</v>
      </c>
      <c r="Q471" s="3">
        <v>2.8209436865181576</v>
      </c>
      <c r="R471" s="3">
        <v>11.300169746847081</v>
      </c>
      <c r="S471" s="3">
        <v>4.7775999349287526</v>
      </c>
      <c r="T471" s="3">
        <v>83.091277750998756</v>
      </c>
      <c r="U471" s="3">
        <v>87.260019219244498</v>
      </c>
      <c r="V471" s="3">
        <v>348.02704599634131</v>
      </c>
      <c r="W471" s="3">
        <v>34.283854325328527</v>
      </c>
      <c r="X471" s="3">
        <v>27.876956669508967</v>
      </c>
      <c r="Y471" s="3">
        <v>52.301531764099927</v>
      </c>
      <c r="Z471" s="3">
        <v>0</v>
      </c>
      <c r="AA471" s="5">
        <v>0</v>
      </c>
      <c r="AB471" s="3">
        <v>0</v>
      </c>
      <c r="AC471" s="3">
        <v>0</v>
      </c>
      <c r="AD471" s="5">
        <v>0</v>
      </c>
      <c r="AE471" s="6">
        <f t="shared" si="105"/>
        <v>0.10849117611361371</v>
      </c>
      <c r="AF471" s="6">
        <f t="shared" si="106"/>
        <v>4.2471231549457852E-2</v>
      </c>
      <c r="AG471" s="6">
        <f t="shared" si="107"/>
        <v>7.1591622620086851E-2</v>
      </c>
      <c r="AH471" s="6">
        <f t="shared" si="108"/>
        <v>0.65872941259488549</v>
      </c>
      <c r="AI471" s="4">
        <f t="shared" si="109"/>
        <v>-6.9519297443137837</v>
      </c>
      <c r="AJ471" s="4">
        <f t="shared" si="110"/>
        <v>8.485400045142681</v>
      </c>
      <c r="AK471" s="4">
        <f t="shared" si="111"/>
        <v>15.437329789456465</v>
      </c>
      <c r="AL471" s="7">
        <f t="shared" si="112"/>
        <v>1.7760800738266969</v>
      </c>
      <c r="AM471" s="7">
        <f t="shared" si="113"/>
        <v>-1.4551092261804162</v>
      </c>
      <c r="AN471" s="7">
        <f t="shared" si="114"/>
        <v>1.050170626581749</v>
      </c>
      <c r="AO471" s="7">
        <f t="shared" si="115"/>
        <v>3.2081365761657934</v>
      </c>
      <c r="AP471" s="7">
        <f t="shared" si="116"/>
        <v>3.3690907983518579</v>
      </c>
      <c r="AQ471" s="7" t="str">
        <f t="shared" si="117"/>
        <v/>
      </c>
      <c r="AR471" s="7">
        <f t="shared" si="118"/>
        <v>0.39147175900260583</v>
      </c>
      <c r="AS471" s="7">
        <f t="shared" si="119"/>
        <v>1.457823087303024</v>
      </c>
    </row>
    <row r="472" spans="1:45" ht="14.4" customHeight="1">
      <c r="A472" s="2" t="s">
        <v>991</v>
      </c>
      <c r="B472" s="2" t="s">
        <v>992</v>
      </c>
      <c r="C472" s="2" t="s">
        <v>57</v>
      </c>
      <c r="D472" s="2" t="s">
        <v>48</v>
      </c>
      <c r="E472" s="3">
        <v>134.26557162231123</v>
      </c>
      <c r="F472" s="5">
        <v>1.6899795866308825E-2</v>
      </c>
      <c r="G472" s="3">
        <v>87.722242784031067</v>
      </c>
      <c r="H472" s="3">
        <v>46.543328838280161</v>
      </c>
      <c r="I472" s="5">
        <v>-5.9923345127841365E-3</v>
      </c>
      <c r="J472" s="3">
        <v>38.181255244915505</v>
      </c>
      <c r="K472" s="3">
        <v>5.0893757657445882</v>
      </c>
      <c r="L472" s="5">
        <v>4.1794336195020571E-2</v>
      </c>
      <c r="M472" s="3">
        <v>2.1742387841591908</v>
      </c>
      <c r="N472" s="3">
        <v>2.9151369815853974</v>
      </c>
      <c r="O472" s="3">
        <v>48.336990244697347</v>
      </c>
      <c r="P472" s="3">
        <v>6.4128204225898315</v>
      </c>
      <c r="Q472" s="3">
        <v>7.3046367552123304</v>
      </c>
      <c r="R472" s="3">
        <v>29.65850453677109</v>
      </c>
      <c r="S472" s="3">
        <v>3.3552515427132348</v>
      </c>
      <c r="T472" s="3">
        <v>61.647926188992614</v>
      </c>
      <c r="U472" s="3">
        <v>65.525072562716886</v>
      </c>
      <c r="V472" s="3">
        <v>857.74972472835282</v>
      </c>
      <c r="W472" s="3">
        <v>77.047547495053863</v>
      </c>
      <c r="X472" s="3">
        <v>9.1999090634137115</v>
      </c>
      <c r="Y472" s="3">
        <v>1.2738626649518086</v>
      </c>
      <c r="Z472" s="3">
        <v>16.955128559921679</v>
      </c>
      <c r="AA472" s="5">
        <v>0.13791728578271698</v>
      </c>
      <c r="AB472" s="3">
        <v>1.6815345476358727</v>
      </c>
      <c r="AC472" s="3">
        <v>5.8736520839305335</v>
      </c>
      <c r="AD472" s="5">
        <v>2.1800256448033628E-2</v>
      </c>
      <c r="AE472" s="6">
        <f t="shared" si="105"/>
        <v>0.34665125449438705</v>
      </c>
      <c r="AF472" s="6">
        <f t="shared" si="106"/>
        <v>0.28437115176718047</v>
      </c>
      <c r="AG472" s="6">
        <f t="shared" si="107"/>
        <v>3.7905292505371307E-2</v>
      </c>
      <c r="AH472" s="6">
        <f t="shared" si="108"/>
        <v>0.42721128960323373</v>
      </c>
      <c r="AI472" s="4">
        <f t="shared" si="109"/>
        <v>33.091879479170913</v>
      </c>
      <c r="AJ472" s="4">
        <f t="shared" si="110"/>
        <v>32.445294282735993</v>
      </c>
      <c r="AK472" s="4">
        <f t="shared" si="111"/>
        <v>-0.64658519643491985</v>
      </c>
      <c r="AL472" s="7">
        <f t="shared" si="112"/>
        <v>9.6700035361578305</v>
      </c>
      <c r="AM472" s="7">
        <f t="shared" si="113"/>
        <v>9.8627119480916949</v>
      </c>
      <c r="AN472" s="7">
        <f t="shared" si="114"/>
        <v>1.0628917566803171</v>
      </c>
      <c r="AO472" s="7">
        <f t="shared" si="115"/>
        <v>1.3245276547192191</v>
      </c>
      <c r="AP472" s="7">
        <f t="shared" si="116"/>
        <v>1.4078295256961713</v>
      </c>
      <c r="AQ472" s="7">
        <f t="shared" si="117"/>
        <v>0.34642332927009467</v>
      </c>
      <c r="AR472" s="7">
        <f t="shared" si="118"/>
        <v>0.82033787006469638</v>
      </c>
      <c r="AS472" s="7">
        <f t="shared" si="119"/>
        <v>6.3884562093192514</v>
      </c>
    </row>
    <row r="473" spans="1:45" ht="14.4" customHeight="1">
      <c r="A473" s="2" t="s">
        <v>993</v>
      </c>
      <c r="B473" s="2" t="s">
        <v>994</v>
      </c>
      <c r="C473" s="2" t="s">
        <v>54</v>
      </c>
      <c r="D473" s="2" t="s">
        <v>48</v>
      </c>
      <c r="E473" s="3">
        <v>420.67955180462388</v>
      </c>
      <c r="F473" s="5">
        <v>-7.7692750683403516E-3</v>
      </c>
      <c r="G473" s="3">
        <v>310.31644520672603</v>
      </c>
      <c r="H473" s="3">
        <v>110.36310659789787</v>
      </c>
      <c r="I473" s="5">
        <v>-2.2846026297575539E-2</v>
      </c>
      <c r="J473" s="3">
        <v>83.938399730317315</v>
      </c>
      <c r="K473" s="3">
        <v>99.143926933347515</v>
      </c>
      <c r="L473" s="5">
        <v>-5.4320940161004888E-2</v>
      </c>
      <c r="M473" s="3">
        <v>30.894411168568197</v>
      </c>
      <c r="N473" s="3">
        <v>68.249515764779318</v>
      </c>
      <c r="O473" s="3">
        <v>119.85829084167332</v>
      </c>
      <c r="P473" s="3">
        <v>32.909415095480753</v>
      </c>
      <c r="Q473" s="3">
        <v>12.015739338519927</v>
      </c>
      <c r="R473" s="3">
        <v>31.989852298008408</v>
      </c>
      <c r="S473" s="3">
        <v>4.5248365172111908</v>
      </c>
      <c r="T473" s="3">
        <v>407.88274414447443</v>
      </c>
      <c r="U473" s="3">
        <v>411.9413072440592</v>
      </c>
      <c r="V473" s="3">
        <v>1344.4484071896049</v>
      </c>
      <c r="W473" s="3">
        <v>37.611201571853663</v>
      </c>
      <c r="X473" s="3">
        <v>73.269091960937288</v>
      </c>
      <c r="Y473" s="3">
        <v>47.559722632455738</v>
      </c>
      <c r="Z473" s="3">
        <v>0</v>
      </c>
      <c r="AA473" s="5">
        <v>0</v>
      </c>
      <c r="AB473" s="3">
        <v>0</v>
      </c>
      <c r="AC473" s="3">
        <v>0</v>
      </c>
      <c r="AD473" s="5">
        <v>0</v>
      </c>
      <c r="AE473" s="6">
        <f t="shared" si="105"/>
        <v>0.26234483260349623</v>
      </c>
      <c r="AF473" s="6">
        <f t="shared" si="106"/>
        <v>0.19953049624171135</v>
      </c>
      <c r="AG473" s="6">
        <f t="shared" si="107"/>
        <v>0.23567565028545268</v>
      </c>
      <c r="AH473" s="6">
        <f t="shared" si="108"/>
        <v>0.31161173582863927</v>
      </c>
      <c r="AI473" s="4">
        <f t="shared" si="109"/>
        <v>-15.205527203030201</v>
      </c>
      <c r="AJ473" s="4">
        <f t="shared" si="110"/>
        <v>44.038725239104444</v>
      </c>
      <c r="AK473" s="4">
        <f t="shared" si="111"/>
        <v>59.244252442134645</v>
      </c>
      <c r="AL473" s="7">
        <f t="shared" si="112"/>
        <v>9.7326665994657837</v>
      </c>
      <c r="AM473" s="7">
        <f t="shared" si="113"/>
        <v>-3.3604589127568922</v>
      </c>
      <c r="AN473" s="7">
        <f t="shared" si="114"/>
        <v>1.0099503182173042</v>
      </c>
      <c r="AO473" s="7">
        <f t="shared" si="115"/>
        <v>3.6958251422785118</v>
      </c>
      <c r="AP473" s="7">
        <f t="shared" si="116"/>
        <v>3.7325997785196963</v>
      </c>
      <c r="AQ473" s="7" t="str">
        <f t="shared" si="117"/>
        <v/>
      </c>
      <c r="AR473" s="7">
        <f t="shared" si="118"/>
        <v>0.76056575714330354</v>
      </c>
      <c r="AS473" s="7">
        <f t="shared" si="119"/>
        <v>3.1958967376051755</v>
      </c>
    </row>
    <row r="474" spans="1:45" ht="14.4" customHeight="1">
      <c r="A474" s="2" t="s">
        <v>995</v>
      </c>
      <c r="B474" s="2" t="s">
        <v>996</v>
      </c>
      <c r="C474" s="2" t="s">
        <v>51</v>
      </c>
      <c r="D474" s="2" t="s">
        <v>48</v>
      </c>
      <c r="E474" s="3">
        <v>178.28496373496264</v>
      </c>
      <c r="F474" s="5">
        <v>5.133984578546795E-2</v>
      </c>
      <c r="G474" s="3">
        <v>149.87988357918542</v>
      </c>
      <c r="H474" s="3">
        <v>28.405080155777227</v>
      </c>
      <c r="I474" s="5">
        <v>-3.1325906018838279E-2</v>
      </c>
      <c r="J474" s="3">
        <v>15.880438364539994</v>
      </c>
      <c r="K474" s="3">
        <v>12.476242613555218</v>
      </c>
      <c r="L474" s="5">
        <v>-8.7023888363312263E-2</v>
      </c>
      <c r="M474" s="3">
        <v>7.2656481958362953</v>
      </c>
      <c r="N474" s="3">
        <v>5.210594417718923</v>
      </c>
      <c r="O474" s="3">
        <v>31.240385879974575</v>
      </c>
      <c r="P474" s="3">
        <v>4.5714652820947013</v>
      </c>
      <c r="Q474" s="3">
        <v>4.0767507437647117</v>
      </c>
      <c r="R474" s="3">
        <v>17.47432350772327</v>
      </c>
      <c r="S474" s="3">
        <v>3.0376824852204032</v>
      </c>
      <c r="T474" s="3">
        <v>53.262162012898912</v>
      </c>
      <c r="U474" s="3">
        <v>50.251605805941473</v>
      </c>
      <c r="V474" s="3">
        <v>250.19584752495126</v>
      </c>
      <c r="W474" s="3">
        <v>31.175770716349419</v>
      </c>
      <c r="X474" s="3">
        <v>30.620604865150206</v>
      </c>
      <c r="Y474" s="3">
        <v>5.9596876281063391</v>
      </c>
      <c r="Z474" s="3">
        <v>0</v>
      </c>
      <c r="AA474" s="5">
        <v>0</v>
      </c>
      <c r="AB474" s="3">
        <v>0</v>
      </c>
      <c r="AC474" s="3">
        <v>0</v>
      </c>
      <c r="AD474" s="5">
        <v>0</v>
      </c>
      <c r="AE474" s="6">
        <f t="shared" si="105"/>
        <v>0.15932403698387065</v>
      </c>
      <c r="AF474" s="6">
        <f t="shared" si="106"/>
        <v>8.9073346578726398E-2</v>
      </c>
      <c r="AG474" s="6">
        <f t="shared" si="107"/>
        <v>6.9979219515686836E-2</v>
      </c>
      <c r="AH474" s="6">
        <f t="shared" si="108"/>
        <v>0.58235868128616675</v>
      </c>
      <c r="AI474" s="4">
        <f t="shared" si="109"/>
        <v>3.4041957509847762</v>
      </c>
      <c r="AJ474" s="4">
        <f t="shared" si="110"/>
        <v>15.326521658278867</v>
      </c>
      <c r="AK474" s="4">
        <f t="shared" si="111"/>
        <v>11.922325907294091</v>
      </c>
      <c r="AL474" s="7">
        <f t="shared" si="112"/>
        <v>5.0454653285354247</v>
      </c>
      <c r="AM474" s="7">
        <f t="shared" si="113"/>
        <v>1.1206555548671111</v>
      </c>
      <c r="AN474" s="7">
        <f t="shared" si="114"/>
        <v>0.9434766428327046</v>
      </c>
      <c r="AO474" s="7">
        <f t="shared" si="115"/>
        <v>1.8750928256777362</v>
      </c>
      <c r="AP474" s="7">
        <f t="shared" si="116"/>
        <v>1.7691062841701204</v>
      </c>
      <c r="AQ474" s="7" t="str">
        <f t="shared" si="117"/>
        <v/>
      </c>
      <c r="AR474" s="7">
        <f t="shared" si="118"/>
        <v>0.55907035915581171</v>
      </c>
      <c r="AS474" s="7">
        <f t="shared" si="119"/>
        <v>1.4033480013316821</v>
      </c>
    </row>
    <row r="475" spans="1:45" ht="14.4" customHeight="1">
      <c r="A475" s="2" t="s">
        <v>997</v>
      </c>
      <c r="B475" s="2" t="s">
        <v>998</v>
      </c>
      <c r="C475" s="2" t="s">
        <v>47</v>
      </c>
      <c r="D475" s="2" t="s">
        <v>48</v>
      </c>
      <c r="E475" s="3">
        <v>285.3473108325511</v>
      </c>
      <c r="F475" s="5">
        <v>-7.0409895951203449E-2</v>
      </c>
      <c r="G475" s="3">
        <v>243.31484175002555</v>
      </c>
      <c r="H475" s="3">
        <v>42.032469082525566</v>
      </c>
      <c r="I475" s="5">
        <v>-2.0144742233850779E-2</v>
      </c>
      <c r="J475" s="3">
        <v>27.785774619661588</v>
      </c>
      <c r="K475" s="3">
        <v>27.715824304064288</v>
      </c>
      <c r="L475" s="5">
        <v>-0.11517598427236089</v>
      </c>
      <c r="M475" s="3">
        <v>7.9756067366819012</v>
      </c>
      <c r="N475" s="3">
        <v>19.740217567382388</v>
      </c>
      <c r="O475" s="3">
        <v>46.55283701219291</v>
      </c>
      <c r="P475" s="3">
        <v>3.1069641155070116</v>
      </c>
      <c r="Q475" s="3">
        <v>5.1699394139133661</v>
      </c>
      <c r="R475" s="3">
        <v>27.546631042869549</v>
      </c>
      <c r="S475" s="3">
        <v>3.9365057624443489</v>
      </c>
      <c r="T475" s="3">
        <v>51.626469729793463</v>
      </c>
      <c r="U475" s="3">
        <v>49.536332016724479</v>
      </c>
      <c r="V475" s="3">
        <v>355.24020063707997</v>
      </c>
      <c r="W475" s="3">
        <v>40.568056745801947</v>
      </c>
      <c r="X475" s="3">
        <v>38.271793677394065</v>
      </c>
      <c r="Y475" s="3">
        <v>23.255583053463766</v>
      </c>
      <c r="Z475" s="3">
        <v>0</v>
      </c>
      <c r="AA475" s="5">
        <v>0</v>
      </c>
      <c r="AB475" s="3">
        <v>0</v>
      </c>
      <c r="AC475" s="3">
        <v>0</v>
      </c>
      <c r="AD475" s="5">
        <v>0</v>
      </c>
      <c r="AE475" s="6">
        <f t="shared" si="105"/>
        <v>0.14730283933599522</v>
      </c>
      <c r="AF475" s="6">
        <f t="shared" si="106"/>
        <v>9.7375281156817955E-2</v>
      </c>
      <c r="AG475" s="6">
        <f t="shared" si="107"/>
        <v>9.713014019020709E-2</v>
      </c>
      <c r="AH475" s="6">
        <f t="shared" si="108"/>
        <v>0.28776364899644519</v>
      </c>
      <c r="AI475" s="4">
        <f t="shared" si="109"/>
        <v>6.9950315597299806E-2</v>
      </c>
      <c r="AJ475" s="4">
        <f t="shared" si="110"/>
        <v>30.300326746090629</v>
      </c>
      <c r="AK475" s="4">
        <f t="shared" si="111"/>
        <v>30.23037643049333</v>
      </c>
      <c r="AL475" s="7">
        <f t="shared" si="112"/>
        <v>7.6972646744649573</v>
      </c>
      <c r="AM475" s="7">
        <f t="shared" si="113"/>
        <v>1.7769646437368503E-2</v>
      </c>
      <c r="AN475" s="7">
        <f t="shared" si="114"/>
        <v>0.95951422353671467</v>
      </c>
      <c r="AO475" s="7">
        <f t="shared" si="115"/>
        <v>1.2282521311900869</v>
      </c>
      <c r="AP475" s="7">
        <f t="shared" si="116"/>
        <v>1.1785253899661712</v>
      </c>
      <c r="AQ475" s="7" t="str">
        <f t="shared" si="117"/>
        <v/>
      </c>
      <c r="AR475" s="7">
        <f t="shared" si="118"/>
        <v>0.66105501832660951</v>
      </c>
      <c r="AS475" s="7">
        <f t="shared" si="119"/>
        <v>1.2449397178498163</v>
      </c>
    </row>
    <row r="476" spans="1:45" ht="14.4" customHeight="1">
      <c r="A476" s="2" t="s">
        <v>999</v>
      </c>
      <c r="B476" s="2" t="s">
        <v>1000</v>
      </c>
      <c r="C476" s="2" t="s">
        <v>54</v>
      </c>
      <c r="D476" s="2" t="s">
        <v>48</v>
      </c>
      <c r="E476" s="3">
        <v>236.19342604038971</v>
      </c>
      <c r="F476" s="5">
        <v>-1.0788811586361299E-2</v>
      </c>
      <c r="G476" s="3">
        <v>165.9687961718015</v>
      </c>
      <c r="H476" s="3">
        <v>70.22462986858821</v>
      </c>
      <c r="I476" s="5">
        <v>-1.951112014320866E-2</v>
      </c>
      <c r="J476" s="3">
        <v>52.422827433257851</v>
      </c>
      <c r="K476" s="3">
        <v>55.97933631524095</v>
      </c>
      <c r="L476" s="5">
        <v>0.11364134193849354</v>
      </c>
      <c r="M476" s="3">
        <v>38.540013557754797</v>
      </c>
      <c r="N476" s="3">
        <v>17.439322757486153</v>
      </c>
      <c r="O476" s="3">
        <v>71.004640935730009</v>
      </c>
      <c r="P476" s="3">
        <v>12.638030129593448</v>
      </c>
      <c r="Q476" s="3">
        <v>9.0167272871534756</v>
      </c>
      <c r="R476" s="3">
        <v>31.956192231992187</v>
      </c>
      <c r="S476" s="3">
        <v>11.106291070553892</v>
      </c>
      <c r="T476" s="3">
        <v>139.73038925186989</v>
      </c>
      <c r="U476" s="3">
        <v>140.68118485255161</v>
      </c>
      <c r="V476" s="3">
        <v>562.76108365788411</v>
      </c>
      <c r="W476" s="3">
        <v>59.02819875528801</v>
      </c>
      <c r="X476" s="3">
        <v>31.108239465299707</v>
      </c>
      <c r="Y476" s="3">
        <v>15.030712194651926</v>
      </c>
      <c r="Z476" s="3">
        <v>0</v>
      </c>
      <c r="AA476" s="5">
        <v>0</v>
      </c>
      <c r="AB476" s="3">
        <v>0</v>
      </c>
      <c r="AC476" s="3">
        <v>0</v>
      </c>
      <c r="AD476" s="5">
        <v>0</v>
      </c>
      <c r="AE476" s="6">
        <f t="shared" si="105"/>
        <v>0.29731830832827499</v>
      </c>
      <c r="AF476" s="6">
        <f t="shared" si="106"/>
        <v>0.22194871513609954</v>
      </c>
      <c r="AG476" s="6">
        <f t="shared" si="107"/>
        <v>0.23700632677925731</v>
      </c>
      <c r="AH476" s="6">
        <f t="shared" si="108"/>
        <v>0.68846856884335517</v>
      </c>
      <c r="AI476" s="4">
        <f t="shared" si="109"/>
        <v>-3.556508881983099</v>
      </c>
      <c r="AJ476" s="4">
        <f t="shared" si="110"/>
        <v>10.809869961228291</v>
      </c>
      <c r="AK476" s="4">
        <f t="shared" si="111"/>
        <v>14.36637884321139</v>
      </c>
      <c r="AL476" s="7">
        <f t="shared" si="112"/>
        <v>0.97331052216779168</v>
      </c>
      <c r="AM476" s="7">
        <f t="shared" si="113"/>
        <v>-0.3202247140282925</v>
      </c>
      <c r="AN476" s="7">
        <f t="shared" si="114"/>
        <v>1.0068045011952831</v>
      </c>
      <c r="AO476" s="7">
        <f t="shared" si="115"/>
        <v>1.9897632712817177</v>
      </c>
      <c r="AP476" s="7">
        <f t="shared" si="116"/>
        <v>2.0033026178394846</v>
      </c>
      <c r="AQ476" s="7" t="str">
        <f t="shared" si="117"/>
        <v/>
      </c>
      <c r="AR476" s="7">
        <f t="shared" si="118"/>
        <v>0.74650201120827575</v>
      </c>
      <c r="AS476" s="7">
        <f t="shared" si="119"/>
        <v>2.3826280565558604</v>
      </c>
    </row>
    <row r="477" spans="1:45" ht="14.4" customHeight="1">
      <c r="A477" s="2" t="s">
        <v>1001</v>
      </c>
      <c r="B477" s="2" t="s">
        <v>1002</v>
      </c>
      <c r="C477" s="2" t="s">
        <v>51</v>
      </c>
      <c r="D477" s="2" t="s">
        <v>48</v>
      </c>
      <c r="E477" s="3">
        <v>334.1326308214127</v>
      </c>
      <c r="F477" s="5">
        <v>9.2259030791323887E-2</v>
      </c>
      <c r="G477" s="3">
        <v>273.03905829792927</v>
      </c>
      <c r="H477" s="3">
        <v>61.093572523483459</v>
      </c>
      <c r="I477" s="5">
        <v>3.5255190475122489E-3</v>
      </c>
      <c r="J477" s="3">
        <v>36.361716654542619</v>
      </c>
      <c r="K477" s="3">
        <v>25.97177546527249</v>
      </c>
      <c r="L477" s="5">
        <v>0.17858056727820276</v>
      </c>
      <c r="M477" s="3">
        <v>14.308251171210836</v>
      </c>
      <c r="N477" s="3">
        <v>11.663524294061654</v>
      </c>
      <c r="O477" s="3">
        <v>65.504622024500122</v>
      </c>
      <c r="P477" s="3">
        <v>16.827766245492001</v>
      </c>
      <c r="Q477" s="3">
        <v>10.261304846187604</v>
      </c>
      <c r="R477" s="3">
        <v>26.878674729092992</v>
      </c>
      <c r="S477" s="3">
        <v>7.3504961908772612</v>
      </c>
      <c r="T477" s="3">
        <v>253.1805481858803</v>
      </c>
      <c r="U477" s="3">
        <v>258.15371489472875</v>
      </c>
      <c r="V477" s="3">
        <v>599.47238267560238</v>
      </c>
      <c r="W477" s="3">
        <v>69.652614912699505</v>
      </c>
      <c r="X477" s="3">
        <v>81.28295698438292</v>
      </c>
      <c r="Y477" s="3">
        <v>10.211059906735811</v>
      </c>
      <c r="Z477" s="3">
        <v>0</v>
      </c>
      <c r="AA477" s="5">
        <v>0</v>
      </c>
      <c r="AB477" s="3">
        <v>0</v>
      </c>
      <c r="AC477" s="3">
        <v>0</v>
      </c>
      <c r="AD477" s="5">
        <v>0</v>
      </c>
      <c r="AE477" s="6">
        <f t="shared" si="105"/>
        <v>0.18284228144163736</v>
      </c>
      <c r="AF477" s="6">
        <f t="shared" si="106"/>
        <v>0.10882420123156794</v>
      </c>
      <c r="AG477" s="6">
        <f t="shared" si="107"/>
        <v>7.7728940754528977E-2</v>
      </c>
      <c r="AH477" s="6">
        <f t="shared" si="108"/>
        <v>0.55091540392926763</v>
      </c>
      <c r="AI477" s="4">
        <f t="shared" si="109"/>
        <v>10.389941189270129</v>
      </c>
      <c r="AJ477" s="4">
        <f t="shared" si="110"/>
        <v>24.107299761609681</v>
      </c>
      <c r="AK477" s="4">
        <f t="shared" si="111"/>
        <v>13.717358572339553</v>
      </c>
      <c r="AL477" s="7">
        <f t="shared" si="112"/>
        <v>3.2796833214510572</v>
      </c>
      <c r="AM477" s="7">
        <f t="shared" si="113"/>
        <v>1.4135020166618328</v>
      </c>
      <c r="AN477" s="7">
        <f t="shared" si="114"/>
        <v>1.0196427677579607</v>
      </c>
      <c r="AO477" s="7">
        <f t="shared" si="115"/>
        <v>4.1441437736934024</v>
      </c>
      <c r="AP477" s="7">
        <f t="shared" si="116"/>
        <v>4.225546227395661</v>
      </c>
      <c r="AQ477" s="7" t="str">
        <f t="shared" si="117"/>
        <v/>
      </c>
      <c r="AR477" s="7">
        <f t="shared" si="118"/>
        <v>0.59518072282588674</v>
      </c>
      <c r="AS477" s="7">
        <f t="shared" si="119"/>
        <v>1.7941150530610959</v>
      </c>
    </row>
    <row r="478" spans="1:45" ht="14.4" customHeight="1">
      <c r="A478" s="2" t="s">
        <v>1003</v>
      </c>
      <c r="B478" s="2" t="s">
        <v>1004</v>
      </c>
      <c r="C478" s="2" t="s">
        <v>57</v>
      </c>
      <c r="D478" s="2" t="s">
        <v>48</v>
      </c>
      <c r="E478" s="3">
        <v>210.58030702238557</v>
      </c>
      <c r="F478" s="5">
        <v>-7.847542113077291E-2</v>
      </c>
      <c r="G478" s="3">
        <v>167.55603900682809</v>
      </c>
      <c r="H478" s="3">
        <v>43.024268015557482</v>
      </c>
      <c r="I478" s="5">
        <v>-3.4719864361035052E-2</v>
      </c>
      <c r="J478" s="3">
        <v>23.484956144298334</v>
      </c>
      <c r="K478" s="3">
        <v>7.6743940259492263</v>
      </c>
      <c r="L478" s="5">
        <v>-0.14704215781432878</v>
      </c>
      <c r="M478" s="3">
        <v>3.4251883517441031</v>
      </c>
      <c r="N478" s="3">
        <v>4.2492056742051236</v>
      </c>
      <c r="O478" s="3">
        <v>46.455519807161537</v>
      </c>
      <c r="P478" s="3">
        <v>6.4211362325296912</v>
      </c>
      <c r="Q478" s="3">
        <v>7.0395828005634362</v>
      </c>
      <c r="R478" s="3">
        <v>18.860799191307855</v>
      </c>
      <c r="S478" s="3">
        <v>2.1782313237645705</v>
      </c>
      <c r="T478" s="3">
        <v>71.39577889937901</v>
      </c>
      <c r="U478" s="3">
        <v>62.269300862939211</v>
      </c>
      <c r="V478" s="3">
        <v>821.61708584555959</v>
      </c>
      <c r="W478" s="3">
        <v>75.004339020643215</v>
      </c>
      <c r="X478" s="3">
        <v>12.02728877394838</v>
      </c>
      <c r="Y478" s="3">
        <v>1.6146753222513353</v>
      </c>
      <c r="Z478" s="3">
        <v>69.109777984975992</v>
      </c>
      <c r="AA478" s="5">
        <v>0.38334580575628718</v>
      </c>
      <c r="AB478" s="3">
        <v>9.0922124874846926</v>
      </c>
      <c r="AC478" s="3">
        <v>26.993374490981104</v>
      </c>
      <c r="AD478" s="5">
        <v>2.3092588817754611E-2</v>
      </c>
      <c r="AE478" s="6">
        <f t="shared" si="105"/>
        <v>0.20431287532971362</v>
      </c>
      <c r="AF478" s="6">
        <f t="shared" si="106"/>
        <v>0.11152494018256789</v>
      </c>
      <c r="AG478" s="6">
        <f t="shared" si="107"/>
        <v>3.6444025248445505E-2</v>
      </c>
      <c r="AH478" s="6">
        <f t="shared" si="108"/>
        <v>0.44631385099104948</v>
      </c>
      <c r="AI478" s="4">
        <f t="shared" si="109"/>
        <v>15.810562118349107</v>
      </c>
      <c r="AJ478" s="4">
        <f t="shared" si="110"/>
        <v>29.569612422324305</v>
      </c>
      <c r="AK478" s="4">
        <f t="shared" si="111"/>
        <v>13.759050303975197</v>
      </c>
      <c r="AL478" s="7">
        <f t="shared" si="112"/>
        <v>13.575056101580639</v>
      </c>
      <c r="AM478" s="7">
        <f t="shared" si="113"/>
        <v>7.2584403437116114</v>
      </c>
      <c r="AN478" s="7">
        <f t="shared" si="114"/>
        <v>0.87217062160912739</v>
      </c>
      <c r="AO478" s="7">
        <f t="shared" si="115"/>
        <v>1.6594304143318011</v>
      </c>
      <c r="AP478" s="7">
        <f t="shared" si="116"/>
        <v>1.4473064559848587</v>
      </c>
      <c r="AQ478" s="7">
        <f t="shared" si="117"/>
        <v>0.39058690793145484</v>
      </c>
      <c r="AR478" s="7">
        <f t="shared" si="118"/>
        <v>0.5458537060016041</v>
      </c>
      <c r="AS478" s="7">
        <f t="shared" si="119"/>
        <v>3.9016805391883973</v>
      </c>
    </row>
    <row r="479" spans="1:45" ht="14.4" customHeight="1">
      <c r="A479" s="2" t="s">
        <v>1005</v>
      </c>
      <c r="B479" s="2" t="s">
        <v>1006</v>
      </c>
      <c r="C479" s="2" t="s">
        <v>51</v>
      </c>
      <c r="D479" s="2" t="s">
        <v>48</v>
      </c>
      <c r="E479" s="3">
        <v>234.28388348722095</v>
      </c>
      <c r="F479" s="5">
        <v>1.3770278163202648E-2</v>
      </c>
      <c r="G479" s="3">
        <v>192.67750260163766</v>
      </c>
      <c r="H479" s="3">
        <v>41.606380885583299</v>
      </c>
      <c r="I479" s="5">
        <v>1.1929421224704251E-3</v>
      </c>
      <c r="J479" s="3">
        <v>30.273729029870466</v>
      </c>
      <c r="K479" s="3">
        <v>16.611505666450736</v>
      </c>
      <c r="L479" s="5">
        <v>-9.0342729535928507E-2</v>
      </c>
      <c r="M479" s="3">
        <v>8.443966762773492</v>
      </c>
      <c r="N479" s="3">
        <v>8.1675389036772437</v>
      </c>
      <c r="O479" s="3">
        <v>43.330438396381567</v>
      </c>
      <c r="P479" s="3">
        <v>17.000129710367592</v>
      </c>
      <c r="Q479" s="3">
        <v>2.9671593315022373</v>
      </c>
      <c r="R479" s="3">
        <v>18.184477935426475</v>
      </c>
      <c r="S479" s="3">
        <v>2.4665377556544903</v>
      </c>
      <c r="T479" s="3">
        <v>172.28782802571658</v>
      </c>
      <c r="U479" s="3">
        <v>173.73273099856709</v>
      </c>
      <c r="V479" s="3">
        <v>289.93574911023785</v>
      </c>
      <c r="W479" s="3">
        <v>23.00601454249227</v>
      </c>
      <c r="X479" s="3">
        <v>33.184172332789863</v>
      </c>
      <c r="Y479" s="3">
        <v>5.3871438377078196</v>
      </c>
      <c r="Z479" s="3">
        <v>0</v>
      </c>
      <c r="AA479" s="5">
        <v>0</v>
      </c>
      <c r="AB479" s="3">
        <v>0</v>
      </c>
      <c r="AC479" s="3">
        <v>0</v>
      </c>
      <c r="AD479" s="5">
        <v>0</v>
      </c>
      <c r="AE479" s="6">
        <f t="shared" si="105"/>
        <v>0.17758959885028849</v>
      </c>
      <c r="AF479" s="6">
        <f t="shared" si="106"/>
        <v>0.12921814586329303</v>
      </c>
      <c r="AG479" s="6">
        <f t="shared" si="107"/>
        <v>7.0903322154282175E-2</v>
      </c>
      <c r="AH479" s="6">
        <f t="shared" si="108"/>
        <v>0.50832037337995595</v>
      </c>
      <c r="AI479" s="4">
        <f t="shared" si="109"/>
        <v>13.662223363419731</v>
      </c>
      <c r="AJ479" s="4">
        <f t="shared" si="110"/>
        <v>14.919182591738245</v>
      </c>
      <c r="AK479" s="4">
        <f t="shared" si="111"/>
        <v>1.2569592283185145</v>
      </c>
      <c r="AL479" s="7">
        <f t="shared" si="112"/>
        <v>6.0486333758874382</v>
      </c>
      <c r="AM479" s="7">
        <f t="shared" si="113"/>
        <v>5.5390286777890774</v>
      </c>
      <c r="AN479" s="7">
        <f t="shared" si="114"/>
        <v>1.008386564445138</v>
      </c>
      <c r="AO479" s="7">
        <f t="shared" si="115"/>
        <v>4.1408991687958778</v>
      </c>
      <c r="AP479" s="7">
        <f t="shared" si="116"/>
        <v>4.1756270865358021</v>
      </c>
      <c r="AQ479" s="7" t="str">
        <f t="shared" si="117"/>
        <v/>
      </c>
      <c r="AR479" s="7">
        <f t="shared" si="118"/>
        <v>0.72762226335240754</v>
      </c>
      <c r="AS479" s="7">
        <f t="shared" si="119"/>
        <v>1.2375403070610806</v>
      </c>
    </row>
    <row r="480" spans="1:45" ht="14.4" customHeight="1">
      <c r="A480" s="2" t="s">
        <v>1007</v>
      </c>
      <c r="B480" s="2" t="s">
        <v>1008</v>
      </c>
      <c r="C480" s="2" t="s">
        <v>51</v>
      </c>
      <c r="D480" s="2" t="s">
        <v>48</v>
      </c>
      <c r="E480" s="3">
        <v>255.41979022253369</v>
      </c>
      <c r="F480" s="5">
        <v>2.5767025618453284E-2</v>
      </c>
      <c r="G480" s="3">
        <v>227.88946876429301</v>
      </c>
      <c r="H480" s="3">
        <v>27.530321458240689</v>
      </c>
      <c r="I480" s="5">
        <v>-3.1057718728263781E-2</v>
      </c>
      <c r="J480" s="3">
        <v>11.017414020292438</v>
      </c>
      <c r="K480" s="3">
        <v>14.901910604371727</v>
      </c>
      <c r="L480" s="5">
        <v>-0.11270293028065248</v>
      </c>
      <c r="M480" s="3">
        <v>6.8671131791425299</v>
      </c>
      <c r="N480" s="3">
        <v>8.0347974252291969</v>
      </c>
      <c r="O480" s="3">
        <v>30.430376984651183</v>
      </c>
      <c r="P480" s="3">
        <v>9.7576735211876624</v>
      </c>
      <c r="Q480" s="3">
        <v>3.6354367783586747</v>
      </c>
      <c r="R480" s="3">
        <v>9.3678229497959151</v>
      </c>
      <c r="S480" s="3">
        <v>2.0547301037138737</v>
      </c>
      <c r="T480" s="3">
        <v>79.025380884632739</v>
      </c>
      <c r="U480" s="3">
        <v>75.485238347184449</v>
      </c>
      <c r="V480" s="3">
        <v>276.76252137793892</v>
      </c>
      <c r="W480" s="3">
        <v>8.2052567668988612</v>
      </c>
      <c r="X480" s="3">
        <v>45.231756604276676</v>
      </c>
      <c r="Y480" s="3">
        <v>9.3003187256085837</v>
      </c>
      <c r="Z480" s="3">
        <v>0</v>
      </c>
      <c r="AA480" s="5">
        <v>0</v>
      </c>
      <c r="AB480" s="3">
        <v>0</v>
      </c>
      <c r="AC480" s="3">
        <v>0</v>
      </c>
      <c r="AD480" s="5">
        <v>0</v>
      </c>
      <c r="AE480" s="6">
        <f t="shared" si="105"/>
        <v>0.10778460601762684</v>
      </c>
      <c r="AF480" s="6">
        <f t="shared" si="106"/>
        <v>4.3134535545164887E-2</v>
      </c>
      <c r="AG480" s="6">
        <f t="shared" si="107"/>
        <v>5.8342819056379634E-2</v>
      </c>
      <c r="AH480" s="6">
        <f t="shared" si="108"/>
        <v>0.46082098876153144</v>
      </c>
      <c r="AI480" s="4">
        <f t="shared" si="109"/>
        <v>-3.8844965840792884</v>
      </c>
      <c r="AJ480" s="4">
        <f t="shared" si="110"/>
        <v>10.170153505962315</v>
      </c>
      <c r="AK480" s="4">
        <f t="shared" si="111"/>
        <v>14.054650090041603</v>
      </c>
      <c r="AL480" s="7">
        <f t="shared" si="112"/>
        <v>4.9496298747850211</v>
      </c>
      <c r="AM480" s="7">
        <f t="shared" si="113"/>
        <v>-1.8905142709780507</v>
      </c>
      <c r="AN480" s="7">
        <f t="shared" si="114"/>
        <v>0.95520246156590549</v>
      </c>
      <c r="AO480" s="7">
        <f t="shared" si="115"/>
        <v>2.8704852213404854</v>
      </c>
      <c r="AP480" s="7">
        <f t="shared" si="116"/>
        <v>2.7418945493129847</v>
      </c>
      <c r="AQ480" s="7" t="str">
        <f t="shared" si="117"/>
        <v/>
      </c>
      <c r="AR480" s="7">
        <f t="shared" si="118"/>
        <v>0.40019198602545125</v>
      </c>
      <c r="AS480" s="7">
        <f t="shared" si="119"/>
        <v>1.083559426373385</v>
      </c>
    </row>
    <row r="481" spans="1:45" ht="14.4" customHeight="1">
      <c r="A481" s="2" t="s">
        <v>1009</v>
      </c>
      <c r="B481" s="2" t="s">
        <v>1010</v>
      </c>
      <c r="C481" s="2" t="s">
        <v>51</v>
      </c>
      <c r="D481" s="2" t="s">
        <v>48</v>
      </c>
      <c r="E481" s="3">
        <v>172.49493414924999</v>
      </c>
      <c r="F481" s="5">
        <v>8.7646708179055746E-2</v>
      </c>
      <c r="G481" s="3">
        <v>130.3685920846853</v>
      </c>
      <c r="H481" s="3">
        <v>42.126342064564682</v>
      </c>
      <c r="I481" s="5">
        <v>-1.5183054859668421E-2</v>
      </c>
      <c r="J481" s="3">
        <v>34.029843871809554</v>
      </c>
      <c r="K481" s="3">
        <v>14.374201926868787</v>
      </c>
      <c r="L481" s="5">
        <v>7.9394467086718629E-2</v>
      </c>
      <c r="M481" s="3">
        <v>7.6686216697249137</v>
      </c>
      <c r="N481" s="3">
        <v>6.7055802571438736</v>
      </c>
      <c r="O481" s="3">
        <v>42.188609646668212</v>
      </c>
      <c r="P481" s="3">
        <v>6.20855217932675</v>
      </c>
      <c r="Q481" s="3">
        <v>4.8669734684474015</v>
      </c>
      <c r="R481" s="3">
        <v>28.235537138130457</v>
      </c>
      <c r="S481" s="3">
        <v>1.9251603162762865</v>
      </c>
      <c r="T481" s="3">
        <v>100.82973068308797</v>
      </c>
      <c r="U481" s="3">
        <v>96.378597807244077</v>
      </c>
      <c r="V481" s="3">
        <v>235.69577174023891</v>
      </c>
      <c r="W481" s="3">
        <v>13.979950498768639</v>
      </c>
      <c r="X481" s="3">
        <v>33.098059143406537</v>
      </c>
      <c r="Y481" s="3">
        <v>1.9714236079095551</v>
      </c>
      <c r="Z481" s="3">
        <v>0</v>
      </c>
      <c r="AA481" s="5">
        <v>0</v>
      </c>
      <c r="AB481" s="3">
        <v>0</v>
      </c>
      <c r="AC481" s="3">
        <v>0</v>
      </c>
      <c r="AD481" s="5">
        <v>0</v>
      </c>
      <c r="AE481" s="6">
        <f t="shared" si="105"/>
        <v>0.24421785064200882</v>
      </c>
      <c r="AF481" s="6">
        <f t="shared" si="106"/>
        <v>0.19728025080646994</v>
      </c>
      <c r="AG481" s="6">
        <f t="shared" si="107"/>
        <v>8.3331154029321314E-2</v>
      </c>
      <c r="AH481" s="6">
        <f t="shared" si="108"/>
        <v>0.5334989524107383</v>
      </c>
      <c r="AI481" s="4">
        <f t="shared" si="109"/>
        <v>19.655641944940768</v>
      </c>
      <c r="AJ481" s="4">
        <f t="shared" si="110"/>
        <v>23.444462329169145</v>
      </c>
      <c r="AK481" s="4">
        <f t="shared" si="111"/>
        <v>3.7888203842283765</v>
      </c>
      <c r="AL481" s="7">
        <f t="shared" si="112"/>
        <v>12.177927277514351</v>
      </c>
      <c r="AM481" s="7">
        <f t="shared" si="113"/>
        <v>10.209872798001264</v>
      </c>
      <c r="AN481" s="7">
        <f t="shared" si="114"/>
        <v>0.95585495621490857</v>
      </c>
      <c r="AO481" s="7">
        <f t="shared" si="115"/>
        <v>2.3935078561663841</v>
      </c>
      <c r="AP481" s="7">
        <f t="shared" si="116"/>
        <v>2.2878463470559587</v>
      </c>
      <c r="AQ481" s="7" t="str">
        <f t="shared" si="117"/>
        <v/>
      </c>
      <c r="AR481" s="7">
        <f t="shared" si="118"/>
        <v>0.80780438566571766</v>
      </c>
      <c r="AS481" s="7">
        <f t="shared" si="119"/>
        <v>1.3663924271324099</v>
      </c>
    </row>
    <row r="482" spans="1:45" ht="14.4" customHeight="1">
      <c r="A482" s="2" t="s">
        <v>1011</v>
      </c>
      <c r="B482" s="2" t="s">
        <v>1012</v>
      </c>
      <c r="C482" s="2" t="s">
        <v>51</v>
      </c>
      <c r="D482" s="2" t="s">
        <v>48</v>
      </c>
      <c r="E482" s="3">
        <v>184.38784043938259</v>
      </c>
      <c r="F482" s="5">
        <v>6.8478435079053754E-2</v>
      </c>
      <c r="G482" s="3">
        <v>123.37266771984812</v>
      </c>
      <c r="H482" s="3">
        <v>61.015172719534462</v>
      </c>
      <c r="I482" s="5">
        <v>-1.3383886711826276E-2</v>
      </c>
      <c r="J482" s="3">
        <v>36.369280636748478</v>
      </c>
      <c r="K482" s="3">
        <v>5.9900306931269078</v>
      </c>
      <c r="L482" s="5">
        <v>-3.1289944207182813E-2</v>
      </c>
      <c r="M482" s="3">
        <v>3.1898795432262155</v>
      </c>
      <c r="N482" s="3">
        <v>2.8001511499006924</v>
      </c>
      <c r="O482" s="3">
        <v>62.040336646223807</v>
      </c>
      <c r="P482" s="3">
        <v>7.0123113017269683</v>
      </c>
      <c r="Q482" s="3">
        <v>12.365572635497207</v>
      </c>
      <c r="R482" s="3">
        <v>39.890779343407267</v>
      </c>
      <c r="S482" s="3">
        <v>6.5674654481969696</v>
      </c>
      <c r="T482" s="3">
        <v>105.17600816969151</v>
      </c>
      <c r="U482" s="3">
        <v>110.31429046979608</v>
      </c>
      <c r="V482" s="3">
        <v>235.70741760571607</v>
      </c>
      <c r="W482" s="3">
        <v>6.8271763434080448</v>
      </c>
      <c r="X482" s="3">
        <v>30.98797749692196</v>
      </c>
      <c r="Y482" s="3">
        <v>1.9052753628454488</v>
      </c>
      <c r="Z482" s="3">
        <v>0</v>
      </c>
      <c r="AA482" s="5">
        <v>0</v>
      </c>
      <c r="AB482" s="3">
        <v>0</v>
      </c>
      <c r="AC482" s="3">
        <v>0</v>
      </c>
      <c r="AD482" s="5">
        <v>0</v>
      </c>
      <c r="AE482" s="6">
        <f t="shared" si="105"/>
        <v>0.33090670498737779</v>
      </c>
      <c r="AF482" s="6">
        <f t="shared" si="106"/>
        <v>0.19724337868529276</v>
      </c>
      <c r="AG482" s="6">
        <f t="shared" si="107"/>
        <v>3.248603963717514E-2</v>
      </c>
      <c r="AH482" s="6">
        <f t="shared" si="108"/>
        <v>0.53253141872651055</v>
      </c>
      <c r="AI482" s="4">
        <f t="shared" si="109"/>
        <v>30.37924994362157</v>
      </c>
      <c r="AJ482" s="4">
        <f t="shared" si="110"/>
        <v>39.472573165773419</v>
      </c>
      <c r="AK482" s="4">
        <f t="shared" si="111"/>
        <v>9.0933232221518487</v>
      </c>
      <c r="AL482" s="7">
        <f t="shared" si="112"/>
        <v>6.0103206445661943</v>
      </c>
      <c r="AM482" s="7">
        <f t="shared" si="113"/>
        <v>4.625719036247367</v>
      </c>
      <c r="AN482" s="7">
        <f t="shared" si="114"/>
        <v>1.0488541292783657</v>
      </c>
      <c r="AO482" s="7">
        <f t="shared" si="115"/>
        <v>1.7237680970461078</v>
      </c>
      <c r="AP482" s="7">
        <f t="shared" si="116"/>
        <v>1.807981286505121</v>
      </c>
      <c r="AQ482" s="7" t="str">
        <f t="shared" si="117"/>
        <v/>
      </c>
      <c r="AR482" s="7">
        <f t="shared" si="118"/>
        <v>0.59606945314938986</v>
      </c>
      <c r="AS482" s="7">
        <f t="shared" si="119"/>
        <v>1.2783240860354064</v>
      </c>
    </row>
    <row r="483" spans="1:45" ht="14.4" customHeight="1">
      <c r="A483" s="2" t="s">
        <v>1013</v>
      </c>
      <c r="B483" s="2" t="s">
        <v>1014</v>
      </c>
      <c r="C483" s="2" t="s">
        <v>54</v>
      </c>
      <c r="D483" s="2" t="s">
        <v>48</v>
      </c>
      <c r="E483" s="3">
        <v>518.1427995161124</v>
      </c>
      <c r="F483" s="5">
        <v>3.8508356260316803E-2</v>
      </c>
      <c r="G483" s="3">
        <v>383.47458803163698</v>
      </c>
      <c r="H483" s="3">
        <v>134.66821148447542</v>
      </c>
      <c r="I483" s="5">
        <v>4.7827757467538423E-3</v>
      </c>
      <c r="J483" s="3">
        <v>87.898205052654021</v>
      </c>
      <c r="K483" s="3">
        <v>80.871506047958619</v>
      </c>
      <c r="L483" s="5">
        <v>3.4560944161792784E-2</v>
      </c>
      <c r="M483" s="3">
        <v>61.630034832597303</v>
      </c>
      <c r="N483" s="3">
        <v>19.241471215361315</v>
      </c>
      <c r="O483" s="3">
        <v>142.31390935993488</v>
      </c>
      <c r="P483" s="3">
        <v>53.749069164459939</v>
      </c>
      <c r="Q483" s="3">
        <v>11.761022096153523</v>
      </c>
      <c r="R483" s="3">
        <v>48.516228627755723</v>
      </c>
      <c r="S483" s="3">
        <v>12.873318044915747</v>
      </c>
      <c r="T483" s="3">
        <v>542.79948843052364</v>
      </c>
      <c r="U483" s="3">
        <v>571.98332155151445</v>
      </c>
      <c r="V483" s="3">
        <v>1479.2524064152101</v>
      </c>
      <c r="W483" s="3">
        <v>49.625290982353448</v>
      </c>
      <c r="X483" s="3">
        <v>54.24154421504408</v>
      </c>
      <c r="Y483" s="3">
        <v>23.482988106511083</v>
      </c>
      <c r="Z483" s="3">
        <v>0</v>
      </c>
      <c r="AA483" s="5">
        <v>0</v>
      </c>
      <c r="AB483" s="3">
        <v>0</v>
      </c>
      <c r="AC483" s="3">
        <v>0</v>
      </c>
      <c r="AD483" s="5">
        <v>0</v>
      </c>
      <c r="AE483" s="6">
        <f t="shared" si="105"/>
        <v>0.25990559284089348</v>
      </c>
      <c r="AF483" s="6">
        <f t="shared" si="106"/>
        <v>0.16964088883362105</v>
      </c>
      <c r="AG483" s="6">
        <f t="shared" si="107"/>
        <v>0.15607957135269193</v>
      </c>
      <c r="AH483" s="6">
        <f t="shared" si="108"/>
        <v>0.76207353917768406</v>
      </c>
      <c r="AI483" s="4">
        <f t="shared" si="109"/>
        <v>7.0266990046954021</v>
      </c>
      <c r="AJ483" s="4">
        <f t="shared" si="110"/>
        <v>15.173783266724117</v>
      </c>
      <c r="AK483" s="4">
        <f t="shared" si="111"/>
        <v>8.1470842620287147</v>
      </c>
      <c r="AL483" s="7">
        <f t="shared" si="112"/>
        <v>1.1787002553484591</v>
      </c>
      <c r="AM483" s="7">
        <f t="shared" si="113"/>
        <v>0.54583433580828544</v>
      </c>
      <c r="AN483" s="7">
        <f t="shared" si="114"/>
        <v>1.0537654027740047</v>
      </c>
      <c r="AO483" s="7">
        <f t="shared" si="115"/>
        <v>4.0306430333271166</v>
      </c>
      <c r="AP483" s="7">
        <f t="shared" si="116"/>
        <v>4.2473521794521849</v>
      </c>
      <c r="AQ483" s="7" t="str">
        <f t="shared" si="117"/>
        <v/>
      </c>
      <c r="AR483" s="7">
        <f t="shared" si="118"/>
        <v>0.65270195604243952</v>
      </c>
      <c r="AS483" s="7">
        <f t="shared" si="119"/>
        <v>2.8549125989913726</v>
      </c>
    </row>
    <row r="484" spans="1:45" ht="14.4" customHeight="1">
      <c r="A484" s="2" t="s">
        <v>1015</v>
      </c>
      <c r="B484" s="2" t="s">
        <v>1016</v>
      </c>
      <c r="C484" s="2" t="s">
        <v>51</v>
      </c>
      <c r="D484" s="2" t="s">
        <v>48</v>
      </c>
      <c r="E484" s="3">
        <v>157.3899650153011</v>
      </c>
      <c r="F484" s="5">
        <v>0.10235201306669045</v>
      </c>
      <c r="G484" s="3">
        <v>109.49167088380044</v>
      </c>
      <c r="H484" s="3">
        <v>47.898294131500663</v>
      </c>
      <c r="I484" s="5">
        <v>1.1783456373501755E-2</v>
      </c>
      <c r="J484" s="3">
        <v>34.652886147693032</v>
      </c>
      <c r="K484" s="3">
        <v>5.5986548423596165</v>
      </c>
      <c r="L484" s="5">
        <v>4.3167389905440418E-2</v>
      </c>
      <c r="M484" s="3">
        <v>3.3279453136645754</v>
      </c>
      <c r="N484" s="3">
        <v>2.2707095286950412</v>
      </c>
      <c r="O484" s="3">
        <v>47.945471038418773</v>
      </c>
      <c r="P484" s="3">
        <v>15.746777313254182</v>
      </c>
      <c r="Q484" s="3">
        <v>6.1119206577951557</v>
      </c>
      <c r="R484" s="3">
        <v>24.746047249397051</v>
      </c>
      <c r="S484" s="3">
        <v>3.3502911426272965</v>
      </c>
      <c r="T484" s="3">
        <v>156.68103297466257</v>
      </c>
      <c r="U484" s="3">
        <v>156.59521083589181</v>
      </c>
      <c r="V484" s="3">
        <v>277.97551701315143</v>
      </c>
      <c r="W484" s="3">
        <v>32.757358966762148</v>
      </c>
      <c r="X484" s="3">
        <v>32.635289808543121</v>
      </c>
      <c r="Y484" s="3">
        <v>4.6053109186711252</v>
      </c>
      <c r="Z484" s="3">
        <v>0</v>
      </c>
      <c r="AA484" s="5">
        <v>0</v>
      </c>
      <c r="AB484" s="3">
        <v>0</v>
      </c>
      <c r="AC484" s="3">
        <v>0</v>
      </c>
      <c r="AD484" s="5">
        <v>0</v>
      </c>
      <c r="AE484" s="6">
        <f t="shared" si="105"/>
        <v>0.30432876789091412</v>
      </c>
      <c r="AF484" s="6">
        <f t="shared" si="106"/>
        <v>0.22017214467468849</v>
      </c>
      <c r="AG484" s="6">
        <f t="shared" si="107"/>
        <v>3.5571866616879465E-2</v>
      </c>
      <c r="AH484" s="6">
        <f t="shared" si="108"/>
        <v>0.5944187322435428</v>
      </c>
      <c r="AI484" s="4">
        <f t="shared" si="109"/>
        <v>29.054231305333417</v>
      </c>
      <c r="AJ484" s="4">
        <f t="shared" si="110"/>
        <v>22.758827753704857</v>
      </c>
      <c r="AK484" s="4">
        <f t="shared" si="111"/>
        <v>-6.29540355162856</v>
      </c>
      <c r="AL484" s="7">
        <f t="shared" si="112"/>
        <v>6.7930895509747833</v>
      </c>
      <c r="AM484" s="7">
        <f t="shared" si="113"/>
        <v>8.6721511858068272</v>
      </c>
      <c r="AN484" s="7">
        <f t="shared" si="114"/>
        <v>0.9994522493428758</v>
      </c>
      <c r="AO484" s="7">
        <f t="shared" si="115"/>
        <v>3.271119270855622</v>
      </c>
      <c r="AP484" s="7">
        <f t="shared" si="116"/>
        <v>3.2693275131254795</v>
      </c>
      <c r="AQ484" s="7" t="str">
        <f t="shared" si="117"/>
        <v/>
      </c>
      <c r="AR484" s="7">
        <f t="shared" si="118"/>
        <v>0.7234680644900735</v>
      </c>
      <c r="AS484" s="7">
        <f t="shared" si="119"/>
        <v>1.7661578168984742</v>
      </c>
    </row>
    <row r="485" spans="1:45" ht="14.4" customHeight="1">
      <c r="A485" s="2" t="s">
        <v>1017</v>
      </c>
      <c r="B485" s="2" t="s">
        <v>1018</v>
      </c>
      <c r="C485" s="2" t="s">
        <v>62</v>
      </c>
      <c r="D485" s="2" t="s">
        <v>48</v>
      </c>
      <c r="E485" s="3">
        <v>260.32791394666629</v>
      </c>
      <c r="F485" s="5">
        <v>-3.7498480018710811E-2</v>
      </c>
      <c r="G485" s="3">
        <v>242.79935412249628</v>
      </c>
      <c r="H485" s="3">
        <v>17.52855982417001</v>
      </c>
      <c r="I485" s="5">
        <v>-3.0542086037074645E-2</v>
      </c>
      <c r="J485" s="3">
        <v>7.4916678892545869</v>
      </c>
      <c r="K485" s="3">
        <v>18.524916440628754</v>
      </c>
      <c r="L485" s="5">
        <v>-5.658466693234912E-2</v>
      </c>
      <c r="M485" s="3">
        <v>8.3490695034176898</v>
      </c>
      <c r="N485" s="3">
        <v>10.175846937211064</v>
      </c>
      <c r="O485" s="3">
        <v>20.032146915704011</v>
      </c>
      <c r="P485" s="3">
        <v>8.6350442685749762</v>
      </c>
      <c r="Q485" s="3">
        <v>1.8716577640648164</v>
      </c>
      <c r="R485" s="3">
        <v>2.9891171067367912</v>
      </c>
      <c r="S485" s="3">
        <v>1.0652976057903767</v>
      </c>
      <c r="T485" s="3">
        <v>69.481706791958828</v>
      </c>
      <c r="U485" s="3">
        <v>65.668227090928099</v>
      </c>
      <c r="V485" s="3">
        <v>532.97797338595615</v>
      </c>
      <c r="W485" s="3">
        <v>16.023800431229908</v>
      </c>
      <c r="X485" s="3">
        <v>44.279009946540882</v>
      </c>
      <c r="Y485" s="3">
        <v>45.565207565811669</v>
      </c>
      <c r="Z485" s="3">
        <v>0</v>
      </c>
      <c r="AA485" s="5">
        <v>0</v>
      </c>
      <c r="AB485" s="3">
        <v>0</v>
      </c>
      <c r="AC485" s="3">
        <v>0</v>
      </c>
      <c r="AD485" s="5">
        <v>0</v>
      </c>
      <c r="AE485" s="6">
        <f t="shared" si="105"/>
        <v>6.7332617384093157E-2</v>
      </c>
      <c r="AF485" s="6">
        <f t="shared" si="106"/>
        <v>2.8777812473807226E-2</v>
      </c>
      <c r="AG485" s="6">
        <f t="shared" si="107"/>
        <v>7.1159931179811856E-2</v>
      </c>
      <c r="AH485" s="6">
        <f t="shared" si="108"/>
        <v>0.45069404389358281</v>
      </c>
      <c r="AI485" s="4">
        <f t="shared" si="109"/>
        <v>-11.033248551374168</v>
      </c>
      <c r="AJ485" s="4">
        <f t="shared" si="110"/>
        <v>1.1763753796465288</v>
      </c>
      <c r="AK485" s="4">
        <f t="shared" si="111"/>
        <v>12.209623931020698</v>
      </c>
      <c r="AL485" s="7">
        <f t="shared" si="112"/>
        <v>1.1042692419962215</v>
      </c>
      <c r="AM485" s="7">
        <f t="shared" si="113"/>
        <v>-10.356963623501496</v>
      </c>
      <c r="AN485" s="7">
        <f t="shared" si="114"/>
        <v>0.94511534219432747</v>
      </c>
      <c r="AO485" s="7">
        <f t="shared" si="115"/>
        <v>3.9639141771448321</v>
      </c>
      <c r="AP485" s="7">
        <f t="shared" si="116"/>
        <v>3.7463561039611841</v>
      </c>
      <c r="AQ485" s="7" t="str">
        <f t="shared" si="117"/>
        <v/>
      </c>
      <c r="AR485" s="7">
        <f t="shared" si="118"/>
        <v>0.42739779904361441</v>
      </c>
      <c r="AS485" s="7">
        <f t="shared" si="119"/>
        <v>2.0473331703305089</v>
      </c>
    </row>
    <row r="486" spans="1:45" ht="14.4" customHeight="1">
      <c r="A486" s="2" t="s">
        <v>1019</v>
      </c>
      <c r="B486" s="2" t="s">
        <v>1020</v>
      </c>
      <c r="C486" s="2" t="s">
        <v>47</v>
      </c>
      <c r="D486" s="2" t="s">
        <v>48</v>
      </c>
      <c r="E486" s="3">
        <v>213.71788771505629</v>
      </c>
      <c r="F486" s="5">
        <v>-3.4678680562646419E-2</v>
      </c>
      <c r="G486" s="3">
        <v>185.99141409228628</v>
      </c>
      <c r="H486" s="3">
        <v>27.726473622770015</v>
      </c>
      <c r="I486" s="5">
        <v>-2.2394253418549281E-2</v>
      </c>
      <c r="J486" s="3">
        <v>12.877040845730694</v>
      </c>
      <c r="K486" s="3">
        <v>10.205699788793206</v>
      </c>
      <c r="L486" s="5">
        <v>0.16019899158114981</v>
      </c>
      <c r="M486" s="3">
        <v>6.5454456129867875</v>
      </c>
      <c r="N486" s="3">
        <v>3.6602541758064184</v>
      </c>
      <c r="O486" s="3">
        <v>29.552407259122617</v>
      </c>
      <c r="P486" s="3">
        <v>6.1829460722153735</v>
      </c>
      <c r="Q486" s="3">
        <v>3.6122421112588574</v>
      </c>
      <c r="R486" s="3">
        <v>15.170894159539582</v>
      </c>
      <c r="S486" s="3">
        <v>4.9383832975857889</v>
      </c>
      <c r="T486" s="3">
        <v>71.354330920979606</v>
      </c>
      <c r="U486" s="3">
        <v>71.1652536975472</v>
      </c>
      <c r="V486" s="3">
        <v>264.50127081438063</v>
      </c>
      <c r="W486" s="3">
        <v>30.53555020023321</v>
      </c>
      <c r="X486" s="3">
        <v>24.709712051983395</v>
      </c>
      <c r="Y486" s="3">
        <v>19.606539537288928</v>
      </c>
      <c r="Z486" s="3">
        <v>0</v>
      </c>
      <c r="AA486" s="5">
        <v>0</v>
      </c>
      <c r="AB486" s="3">
        <v>0</v>
      </c>
      <c r="AC486" s="3">
        <v>0</v>
      </c>
      <c r="AD486" s="5">
        <v>0</v>
      </c>
      <c r="AE486" s="6">
        <f t="shared" si="105"/>
        <v>0.12973398679541928</v>
      </c>
      <c r="AF486" s="6">
        <f t="shared" si="106"/>
        <v>6.0252517856152821E-2</v>
      </c>
      <c r="AG486" s="6">
        <f t="shared" si="107"/>
        <v>4.7753138017161023E-2</v>
      </c>
      <c r="AH486" s="6">
        <f t="shared" si="108"/>
        <v>0.64135196492594138</v>
      </c>
      <c r="AI486" s="4">
        <f t="shared" si="109"/>
        <v>2.6713410569374876</v>
      </c>
      <c r="AJ486" s="4">
        <f t="shared" si="110"/>
        <v>13.211773462661597</v>
      </c>
      <c r="AK486" s="4">
        <f t="shared" si="111"/>
        <v>10.540432405724109</v>
      </c>
      <c r="AL486" s="7">
        <f t="shared" si="112"/>
        <v>2.6753236163584937</v>
      </c>
      <c r="AM486" s="7">
        <f t="shared" si="113"/>
        <v>0.54093432930639818</v>
      </c>
      <c r="AN486" s="7">
        <f t="shared" si="114"/>
        <v>0.99735016472031957</v>
      </c>
      <c r="AO486" s="7">
        <f t="shared" si="115"/>
        <v>2.573509054623548</v>
      </c>
      <c r="AP486" s="7">
        <f t="shared" si="116"/>
        <v>2.5666896795380296</v>
      </c>
      <c r="AQ486" s="7" t="str">
        <f t="shared" si="117"/>
        <v/>
      </c>
      <c r="AR486" s="7">
        <f t="shared" si="118"/>
        <v>0.4644312515514265</v>
      </c>
      <c r="AS486" s="7">
        <f t="shared" si="119"/>
        <v>1.2376187769880653</v>
      </c>
    </row>
    <row r="487" spans="1:45" ht="14.4" customHeight="1">
      <c r="A487" s="2" t="s">
        <v>1021</v>
      </c>
      <c r="B487" s="2" t="s">
        <v>1022</v>
      </c>
      <c r="C487" s="2" t="s">
        <v>51</v>
      </c>
      <c r="D487" s="2" t="s">
        <v>48</v>
      </c>
      <c r="E487" s="3">
        <v>181.64241526620108</v>
      </c>
      <c r="F487" s="5">
        <v>0.12730635205348595</v>
      </c>
      <c r="G487" s="3">
        <v>144.95923041082477</v>
      </c>
      <c r="H487" s="3">
        <v>36.683184855376325</v>
      </c>
      <c r="I487" s="5">
        <v>-1.3843541093648659E-2</v>
      </c>
      <c r="J487" s="3">
        <v>28.561131510276997</v>
      </c>
      <c r="K487" s="3">
        <v>12.833487784146573</v>
      </c>
      <c r="L487" s="5">
        <v>-6.6373296453363095E-2</v>
      </c>
      <c r="M487" s="3">
        <v>6.0986694799350021</v>
      </c>
      <c r="N487" s="3">
        <v>6.7348183042115712</v>
      </c>
      <c r="O487" s="3">
        <v>37.005642669731117</v>
      </c>
      <c r="P487" s="3">
        <v>5.2989355983036219</v>
      </c>
      <c r="Q487" s="3">
        <v>4.5876441624856028</v>
      </c>
      <c r="R487" s="3">
        <v>23.96994918504825</v>
      </c>
      <c r="S487" s="3">
        <v>3.7037281018149049</v>
      </c>
      <c r="T487" s="3">
        <v>53.496393491961705</v>
      </c>
      <c r="U487" s="3">
        <v>54.051675828873314</v>
      </c>
      <c r="V487" s="3">
        <v>210.07106886243275</v>
      </c>
      <c r="W487" s="3">
        <v>11.148650523673929</v>
      </c>
      <c r="X487" s="3">
        <v>23.814795912348206</v>
      </c>
      <c r="Y487" s="3">
        <v>6.5953408459244107</v>
      </c>
      <c r="Z487" s="3">
        <v>0</v>
      </c>
      <c r="AA487" s="5">
        <v>0</v>
      </c>
      <c r="AB487" s="3">
        <v>0</v>
      </c>
      <c r="AC487" s="3">
        <v>0</v>
      </c>
      <c r="AD487" s="5">
        <v>0</v>
      </c>
      <c r="AE487" s="6">
        <f t="shared" si="105"/>
        <v>0.20195274766422966</v>
      </c>
      <c r="AF487" s="6">
        <f t="shared" si="106"/>
        <v>0.15723822802300888</v>
      </c>
      <c r="AG487" s="6">
        <f t="shared" si="107"/>
        <v>7.0652483701776403E-2</v>
      </c>
      <c r="AH487" s="6">
        <f t="shared" si="108"/>
        <v>0.47521527915963674</v>
      </c>
      <c r="AI487" s="4">
        <f t="shared" si="109"/>
        <v>15.727643726130424</v>
      </c>
      <c r="AJ487" s="4">
        <f t="shared" si="110"/>
        <v>21.020393429006891</v>
      </c>
      <c r="AK487" s="4">
        <f t="shared" si="111"/>
        <v>5.292749702876467</v>
      </c>
      <c r="AL487" s="7">
        <f t="shared" si="112"/>
        <v>5.6754688387375021</v>
      </c>
      <c r="AM487" s="7">
        <f t="shared" si="113"/>
        <v>4.2464358327015272</v>
      </c>
      <c r="AN487" s="7">
        <f t="shared" si="114"/>
        <v>1.0103798088182345</v>
      </c>
      <c r="AO487" s="7">
        <f t="shared" si="115"/>
        <v>1.4583355753561626</v>
      </c>
      <c r="AP487" s="7">
        <f t="shared" si="116"/>
        <v>1.4734728198211897</v>
      </c>
      <c r="AQ487" s="7" t="str">
        <f t="shared" si="117"/>
        <v/>
      </c>
      <c r="AR487" s="7">
        <f t="shared" si="118"/>
        <v>0.77858919891714495</v>
      </c>
      <c r="AS487" s="7">
        <f t="shared" si="119"/>
        <v>1.1565088944372868</v>
      </c>
    </row>
    <row r="488" spans="1:45" ht="14.4" customHeight="1">
      <c r="A488" s="2" t="s">
        <v>1023</v>
      </c>
      <c r="B488" s="2" t="s">
        <v>1024</v>
      </c>
      <c r="C488" s="2" t="s">
        <v>57</v>
      </c>
      <c r="D488" s="2" t="s">
        <v>48</v>
      </c>
      <c r="E488" s="3">
        <v>287.24551949353935</v>
      </c>
      <c r="F488" s="5">
        <v>6.2718510741846631E-2</v>
      </c>
      <c r="G488" s="3">
        <v>177.68405942257911</v>
      </c>
      <c r="H488" s="3">
        <v>109.56146007096027</v>
      </c>
      <c r="I488" s="5">
        <v>-8.8811367607086744E-3</v>
      </c>
      <c r="J488" s="3">
        <v>83.300289164052643</v>
      </c>
      <c r="K488" s="3">
        <v>16.839222119463976</v>
      </c>
      <c r="L488" s="5">
        <v>-4.4372365918636705E-2</v>
      </c>
      <c r="M488" s="3">
        <v>4.9257205194047691</v>
      </c>
      <c r="N488" s="3">
        <v>11.913501600059206</v>
      </c>
      <c r="O488" s="3">
        <v>112.16076868876895</v>
      </c>
      <c r="P488" s="3">
        <v>28.048828661445157</v>
      </c>
      <c r="Q488" s="3">
        <v>10.511172944349143</v>
      </c>
      <c r="R488" s="3">
        <v>63.379188466243939</v>
      </c>
      <c r="S488" s="3">
        <v>4.3944866681986854</v>
      </c>
      <c r="T488" s="3">
        <v>417.16748626244834</v>
      </c>
      <c r="U488" s="3">
        <v>407.56982131906068</v>
      </c>
      <c r="V488" s="3">
        <v>1278.1076459137637</v>
      </c>
      <c r="W488" s="3">
        <v>92.575525656043254</v>
      </c>
      <c r="X488" s="3">
        <v>17.722171328601618</v>
      </c>
      <c r="Y488" s="3">
        <v>2.4868931538678649</v>
      </c>
      <c r="Z488" s="3">
        <v>20.070140117914569</v>
      </c>
      <c r="AA488" s="5">
        <v>6.7141611873065943E-2</v>
      </c>
      <c r="AB488" s="3">
        <v>3.2766615586070391</v>
      </c>
      <c r="AC488" s="3">
        <v>9.0971828656809119</v>
      </c>
      <c r="AD488" s="5">
        <v>2.6779153436165992E-2</v>
      </c>
      <c r="AE488" s="6">
        <f t="shared" si="105"/>
        <v>0.38142095397740222</v>
      </c>
      <c r="AF488" s="6">
        <f t="shared" si="106"/>
        <v>0.28999682679446009</v>
      </c>
      <c r="AG488" s="6">
        <f t="shared" si="107"/>
        <v>5.862309758270301E-2</v>
      </c>
      <c r="AH488" s="6">
        <f t="shared" si="108"/>
        <v>0.29251473045843784</v>
      </c>
      <c r="AI488" s="4">
        <f t="shared" si="109"/>
        <v>66.461067044588674</v>
      </c>
      <c r="AJ488" s="4">
        <f t="shared" si="110"/>
        <v>68.675046563569893</v>
      </c>
      <c r="AK488" s="4">
        <f t="shared" si="111"/>
        <v>2.213979518981219</v>
      </c>
      <c r="AL488" s="7">
        <f t="shared" si="112"/>
        <v>15.627546912486146</v>
      </c>
      <c r="AM488" s="7">
        <f t="shared" si="113"/>
        <v>15.123738462001361</v>
      </c>
      <c r="AN488" s="7">
        <f t="shared" si="114"/>
        <v>0.97699325748184129</v>
      </c>
      <c r="AO488" s="7">
        <f t="shared" si="115"/>
        <v>3.8076115998477857</v>
      </c>
      <c r="AP488" s="7">
        <f t="shared" si="116"/>
        <v>3.7200108601609334</v>
      </c>
      <c r="AQ488" s="7">
        <f t="shared" si="117"/>
        <v>0.45326952438965706</v>
      </c>
      <c r="AR488" s="7">
        <f t="shared" si="118"/>
        <v>0.76030649016635132</v>
      </c>
      <c r="AS488" s="7">
        <f t="shared" si="119"/>
        <v>4.4495303117948568</v>
      </c>
    </row>
    <row r="489" spans="1:45" ht="14.4" customHeight="1">
      <c r="A489" s="2" t="s">
        <v>1025</v>
      </c>
      <c r="B489" s="2" t="s">
        <v>1026</v>
      </c>
      <c r="C489" s="2" t="s">
        <v>47</v>
      </c>
      <c r="D489" s="2" t="s">
        <v>48</v>
      </c>
      <c r="E489" s="3">
        <v>217.99375172263782</v>
      </c>
      <c r="F489" s="5">
        <v>5.5622276081096718E-2</v>
      </c>
      <c r="G489" s="3">
        <v>177.93089358468836</v>
      </c>
      <c r="H489" s="3">
        <v>40.062858137949455</v>
      </c>
      <c r="I489" s="5">
        <v>-7.5663590117216184E-3</v>
      </c>
      <c r="J489" s="3">
        <v>22.932187157096607</v>
      </c>
      <c r="K489" s="3">
        <v>13.926961431852918</v>
      </c>
      <c r="L489" s="5">
        <v>0.10957487243181258</v>
      </c>
      <c r="M489" s="3">
        <v>9.6765716733046112</v>
      </c>
      <c r="N489" s="3">
        <v>4.250389758548307</v>
      </c>
      <c r="O489" s="3">
        <v>41.953012045688176</v>
      </c>
      <c r="P489" s="3">
        <v>3.4563878059917408</v>
      </c>
      <c r="Q489" s="3">
        <v>4.9600018728280526</v>
      </c>
      <c r="R489" s="3">
        <v>27.912785668502003</v>
      </c>
      <c r="S489" s="3">
        <v>3.5761789004364664</v>
      </c>
      <c r="T489" s="3">
        <v>50.667254021969022</v>
      </c>
      <c r="U489" s="3">
        <v>52.903927694462823</v>
      </c>
      <c r="V489" s="3">
        <v>226.44265943079918</v>
      </c>
      <c r="W489" s="3">
        <v>18.827873974477122</v>
      </c>
      <c r="X489" s="3">
        <v>26.60671212756133</v>
      </c>
      <c r="Y489" s="3">
        <v>36.07981606523316</v>
      </c>
      <c r="Z489" s="3">
        <v>0</v>
      </c>
      <c r="AA489" s="5">
        <v>0</v>
      </c>
      <c r="AB489" s="3">
        <v>0</v>
      </c>
      <c r="AC489" s="3">
        <v>0</v>
      </c>
      <c r="AD489" s="5">
        <v>0</v>
      </c>
      <c r="AE489" s="6">
        <f t="shared" si="105"/>
        <v>0.18377984607982265</v>
      </c>
      <c r="AF489" s="6">
        <f t="shared" si="106"/>
        <v>0.10519653419366876</v>
      </c>
      <c r="AG489" s="6">
        <f t="shared" si="107"/>
        <v>6.3886975299974419E-2</v>
      </c>
      <c r="AH489" s="6">
        <f t="shared" si="108"/>
        <v>0.69480853527553621</v>
      </c>
      <c r="AI489" s="4">
        <f t="shared" si="109"/>
        <v>9.0052257252436885</v>
      </c>
      <c r="AJ489" s="4">
        <f t="shared" si="110"/>
        <v>23.860050693563775</v>
      </c>
      <c r="AK489" s="4">
        <f t="shared" si="111"/>
        <v>14.854824968320086</v>
      </c>
      <c r="AL489" s="7">
        <f t="shared" si="112"/>
        <v>6.6719398994976729</v>
      </c>
      <c r="AM489" s="7">
        <f t="shared" si="113"/>
        <v>2.5181138796341025</v>
      </c>
      <c r="AN489" s="7">
        <f t="shared" si="114"/>
        <v>1.0441443633697614</v>
      </c>
      <c r="AO489" s="7">
        <f t="shared" si="115"/>
        <v>1.2646939428910733</v>
      </c>
      <c r="AP489" s="7">
        <f t="shared" si="116"/>
        <v>1.320523051857593</v>
      </c>
      <c r="AQ489" s="7" t="str">
        <f t="shared" si="117"/>
        <v/>
      </c>
      <c r="AR489" s="7">
        <f t="shared" si="118"/>
        <v>0.57240517084761211</v>
      </c>
      <c r="AS489" s="7">
        <f t="shared" si="119"/>
        <v>1.0387575682394385</v>
      </c>
    </row>
    <row r="490" spans="1:45" ht="14.4" customHeight="1">
      <c r="A490" s="2" t="s">
        <v>1027</v>
      </c>
      <c r="B490" s="2" t="s">
        <v>1028</v>
      </c>
      <c r="C490" s="2" t="s">
        <v>51</v>
      </c>
      <c r="D490" s="2" t="s">
        <v>48</v>
      </c>
      <c r="E490" s="3">
        <v>166.04377899183973</v>
      </c>
      <c r="F490" s="5">
        <v>0.13942960960222181</v>
      </c>
      <c r="G490" s="3">
        <v>120.67034672560202</v>
      </c>
      <c r="H490" s="3">
        <v>45.373432266237714</v>
      </c>
      <c r="I490" s="5">
        <v>-1.1638948805094917E-2</v>
      </c>
      <c r="J490" s="3">
        <v>32.003801200421201</v>
      </c>
      <c r="K490" s="3">
        <v>13.241982802687929</v>
      </c>
      <c r="L490" s="5">
        <v>4.6481515501322818E-2</v>
      </c>
      <c r="M490" s="3">
        <v>4.9592796313606522</v>
      </c>
      <c r="N490" s="3">
        <v>8.2827031713272774</v>
      </c>
      <c r="O490" s="3">
        <v>46.104284568662052</v>
      </c>
      <c r="P490" s="3">
        <v>17.423540295992023</v>
      </c>
      <c r="Q490" s="3">
        <v>4.9099091900101781</v>
      </c>
      <c r="R490" s="3">
        <v>18.976419982875385</v>
      </c>
      <c r="S490" s="3">
        <v>2.9085901895725774</v>
      </c>
      <c r="T490" s="3">
        <v>185.82460112501039</v>
      </c>
      <c r="U490" s="3">
        <v>189.67827967490024</v>
      </c>
      <c r="V490" s="3">
        <v>218.13002162613526</v>
      </c>
      <c r="W490" s="3">
        <v>24.933611070977488</v>
      </c>
      <c r="X490" s="3">
        <v>32.435750641374888</v>
      </c>
      <c r="Y490" s="3">
        <v>3.8428705620086498</v>
      </c>
      <c r="Z490" s="3">
        <v>0</v>
      </c>
      <c r="AA490" s="5">
        <v>0</v>
      </c>
      <c r="AB490" s="3">
        <v>0</v>
      </c>
      <c r="AC490" s="3">
        <v>0</v>
      </c>
      <c r="AD490" s="5">
        <v>0</v>
      </c>
      <c r="AE490" s="6">
        <f t="shared" si="105"/>
        <v>0.27326186227348875</v>
      </c>
      <c r="AF490" s="6">
        <f t="shared" si="106"/>
        <v>0.19274315120227442</v>
      </c>
      <c r="AG490" s="6">
        <f t="shared" si="107"/>
        <v>7.9749948375595028E-2</v>
      </c>
      <c r="AH490" s="6">
        <f t="shared" si="108"/>
        <v>0.37451186164914751</v>
      </c>
      <c r="AI490" s="4">
        <f t="shared" si="109"/>
        <v>18.761818397733272</v>
      </c>
      <c r="AJ490" s="4">
        <f t="shared" si="110"/>
        <v>18.811555451299199</v>
      </c>
      <c r="AK490" s="4">
        <f t="shared" si="111"/>
        <v>4.973705356592717E-2</v>
      </c>
      <c r="AL490" s="7">
        <f t="shared" si="112"/>
        <v>6.4675854022816432</v>
      </c>
      <c r="AM490" s="7">
        <f t="shared" si="113"/>
        <v>6.4504853468168903</v>
      </c>
      <c r="AN490" s="7">
        <f t="shared" si="114"/>
        <v>1.0207382581561273</v>
      </c>
      <c r="AO490" s="7">
        <f t="shared" si="115"/>
        <v>4.0954495140382434</v>
      </c>
      <c r="AP490" s="7">
        <f t="shared" si="116"/>
        <v>4.1803820033257546</v>
      </c>
      <c r="AQ490" s="7" t="str">
        <f t="shared" si="117"/>
        <v/>
      </c>
      <c r="AR490" s="7">
        <f t="shared" si="118"/>
        <v>0.70534230279588461</v>
      </c>
      <c r="AS490" s="7">
        <f t="shared" si="119"/>
        <v>1.3136898169298792</v>
      </c>
    </row>
    <row r="491" spans="1:45" ht="14.4" customHeight="1">
      <c r="A491" s="2" t="s">
        <v>1029</v>
      </c>
      <c r="B491" s="2" t="s">
        <v>1030</v>
      </c>
      <c r="C491" s="2" t="s">
        <v>47</v>
      </c>
      <c r="D491" s="2" t="s">
        <v>48</v>
      </c>
      <c r="E491" s="3">
        <v>457.77998251324414</v>
      </c>
      <c r="F491" s="5">
        <v>6.0489969804868107E-3</v>
      </c>
      <c r="G491" s="3">
        <v>395.85121836660119</v>
      </c>
      <c r="H491" s="3">
        <v>61.928764146642933</v>
      </c>
      <c r="I491" s="5">
        <v>-7.4598499075334002E-3</v>
      </c>
      <c r="J491" s="3">
        <v>49.914376912576735</v>
      </c>
      <c r="K491" s="3">
        <v>23.515700037172163</v>
      </c>
      <c r="L491" s="5">
        <v>0.12456597041529971</v>
      </c>
      <c r="M491" s="3">
        <v>11.601365378978032</v>
      </c>
      <c r="N491" s="3">
        <v>11.914334658194131</v>
      </c>
      <c r="O491" s="3">
        <v>68.859472451286962</v>
      </c>
      <c r="P491" s="3">
        <v>14.037503074982892</v>
      </c>
      <c r="Q491" s="3">
        <v>6.5186469701503222</v>
      </c>
      <c r="R491" s="3">
        <v>34.85851466013672</v>
      </c>
      <c r="S491" s="3">
        <v>11.231223546669579</v>
      </c>
      <c r="T491" s="3">
        <v>183.0718674834354</v>
      </c>
      <c r="U491" s="3">
        <v>195.40156550726422</v>
      </c>
      <c r="V491" s="3">
        <v>794.63095665607057</v>
      </c>
      <c r="W491" s="3">
        <v>46.778178741211534</v>
      </c>
      <c r="X491" s="3">
        <v>32.833893454656</v>
      </c>
      <c r="Y491" s="3">
        <v>95.180327199118778</v>
      </c>
      <c r="Z491" s="3">
        <v>0</v>
      </c>
      <c r="AA491" s="5">
        <v>0</v>
      </c>
      <c r="AB491" s="3">
        <v>0</v>
      </c>
      <c r="AC491" s="3">
        <v>0</v>
      </c>
      <c r="AD491" s="5">
        <v>0</v>
      </c>
      <c r="AE491" s="6">
        <f t="shared" si="105"/>
        <v>0.13528062936839153</v>
      </c>
      <c r="AF491" s="6">
        <f t="shared" si="106"/>
        <v>0.10903573511131551</v>
      </c>
      <c r="AG491" s="6">
        <f t="shared" si="107"/>
        <v>5.136900025219391E-2</v>
      </c>
      <c r="AH491" s="6">
        <f t="shared" si="108"/>
        <v>0.49334552493182476</v>
      </c>
      <c r="AI491" s="4">
        <f t="shared" si="109"/>
        <v>26.398676875404572</v>
      </c>
      <c r="AJ491" s="4">
        <f t="shared" si="110"/>
        <v>36.701957027175716</v>
      </c>
      <c r="AK491" s="4">
        <f t="shared" si="111"/>
        <v>10.303280151771144</v>
      </c>
      <c r="AL491" s="7">
        <f t="shared" si="112"/>
        <v>3.267850281375535</v>
      </c>
      <c r="AM491" s="7">
        <f t="shared" si="113"/>
        <v>2.3504720359014342</v>
      </c>
      <c r="AN491" s="7">
        <f t="shared" si="114"/>
        <v>1.0673489498595103</v>
      </c>
      <c r="AO491" s="7">
        <f t="shared" si="115"/>
        <v>2.9561685915438933</v>
      </c>
      <c r="AP491" s="7">
        <f t="shared" si="116"/>
        <v>3.1552634417920427</v>
      </c>
      <c r="AQ491" s="7" t="str">
        <f t="shared" si="117"/>
        <v/>
      </c>
      <c r="AR491" s="7">
        <f t="shared" si="118"/>
        <v>0.80599665761750094</v>
      </c>
      <c r="AS491" s="7">
        <f t="shared" si="119"/>
        <v>1.7358359627118054</v>
      </c>
    </row>
    <row r="492" spans="1:45" ht="14.4" customHeight="1">
      <c r="A492" s="2" t="s">
        <v>1031</v>
      </c>
      <c r="B492" s="2" t="s">
        <v>1032</v>
      </c>
      <c r="C492" s="2" t="s">
        <v>54</v>
      </c>
      <c r="D492" s="2" t="s">
        <v>48</v>
      </c>
      <c r="E492" s="3">
        <v>489.12552859724065</v>
      </c>
      <c r="F492" s="5">
        <v>5.7300985641357174E-2</v>
      </c>
      <c r="G492" s="3">
        <v>331.2599329023443</v>
      </c>
      <c r="H492" s="3">
        <v>157.86559569489631</v>
      </c>
      <c r="I492" s="5">
        <v>-1.6224337667345046E-2</v>
      </c>
      <c r="J492" s="3">
        <v>116.21639595982214</v>
      </c>
      <c r="K492" s="3">
        <v>138.16221368310869</v>
      </c>
      <c r="L492" s="5">
        <v>0.11010791825418101</v>
      </c>
      <c r="M492" s="3">
        <v>105.38032324044907</v>
      </c>
      <c r="N492" s="3">
        <v>32.781890442659616</v>
      </c>
      <c r="O492" s="3">
        <v>158.24284272373004</v>
      </c>
      <c r="P492" s="3">
        <v>36.203873330445354</v>
      </c>
      <c r="Q492" s="3">
        <v>21.567212819239991</v>
      </c>
      <c r="R492" s="3">
        <v>62.366347201422762</v>
      </c>
      <c r="S492" s="3">
        <v>19.555359906944567</v>
      </c>
      <c r="T492" s="3">
        <v>370.67659383067968</v>
      </c>
      <c r="U492" s="3">
        <v>351.8266941834612</v>
      </c>
      <c r="V492" s="3">
        <v>1415.8485497346394</v>
      </c>
      <c r="W492" s="3">
        <v>113.80688065533494</v>
      </c>
      <c r="X492" s="3">
        <v>71.51375428330752</v>
      </c>
      <c r="Y492" s="3">
        <v>35.934375642707622</v>
      </c>
      <c r="Z492" s="3">
        <v>0</v>
      </c>
      <c r="AA492" s="5">
        <v>0</v>
      </c>
      <c r="AB492" s="3">
        <v>0</v>
      </c>
      <c r="AC492" s="3">
        <v>0</v>
      </c>
      <c r="AD492" s="5">
        <v>0</v>
      </c>
      <c r="AE492" s="6">
        <f t="shared" si="105"/>
        <v>0.32275067741329683</v>
      </c>
      <c r="AF492" s="6">
        <f t="shared" si="106"/>
        <v>0.23760034830551219</v>
      </c>
      <c r="AG492" s="6">
        <f t="shared" si="107"/>
        <v>0.28246780346824885</v>
      </c>
      <c r="AH492" s="6">
        <f t="shared" si="108"/>
        <v>0.76272897220763458</v>
      </c>
      <c r="AI492" s="4">
        <f t="shared" si="109"/>
        <v>-21.945817723286552</v>
      </c>
      <c r="AJ492" s="4">
        <f t="shared" si="110"/>
        <v>-4.9085666664043899</v>
      </c>
      <c r="AK492" s="4">
        <f t="shared" si="111"/>
        <v>17.037251056882162</v>
      </c>
      <c r="AL492" s="7">
        <f t="shared" si="112"/>
        <v>-0.25100876126863014</v>
      </c>
      <c r="AM492" s="7">
        <f t="shared" si="113"/>
        <v>-1.1222405431409666</v>
      </c>
      <c r="AN492" s="7">
        <f t="shared" si="114"/>
        <v>0.94914731612153291</v>
      </c>
      <c r="AO492" s="7">
        <f t="shared" si="115"/>
        <v>2.3480517854382845</v>
      </c>
      <c r="AP492" s="7">
        <f t="shared" si="116"/>
        <v>2.2286470502631213</v>
      </c>
      <c r="AQ492" s="7" t="str">
        <f t="shared" si="117"/>
        <v/>
      </c>
      <c r="AR492" s="7">
        <f t="shared" si="118"/>
        <v>0.73617304294997399</v>
      </c>
      <c r="AS492" s="7">
        <f t="shared" si="119"/>
        <v>2.8946527362723034</v>
      </c>
    </row>
    <row r="493" spans="1:45" ht="14.4" customHeight="1">
      <c r="A493" s="2" t="s">
        <v>1033</v>
      </c>
      <c r="B493" s="2" t="s">
        <v>1034</v>
      </c>
      <c r="C493" s="2" t="s">
        <v>62</v>
      </c>
      <c r="D493" s="2" t="s">
        <v>48</v>
      </c>
      <c r="E493" s="3">
        <v>156.84034955354107</v>
      </c>
      <c r="F493" s="5">
        <v>-0.11491803933193799</v>
      </c>
      <c r="G493" s="3">
        <v>143.74086383952138</v>
      </c>
      <c r="H493" s="3">
        <v>13.099485714019702</v>
      </c>
      <c r="I493" s="5">
        <v>-3.1337785832084866E-2</v>
      </c>
      <c r="J493" s="3">
        <v>6.1308792219333252</v>
      </c>
      <c r="K493" s="3">
        <v>22.774060639896614</v>
      </c>
      <c r="L493" s="5">
        <v>2.807484067090471E-3</v>
      </c>
      <c r="M493" s="3">
        <v>11.249517998428496</v>
      </c>
      <c r="N493" s="3">
        <v>11.524542641468118</v>
      </c>
      <c r="O493" s="3">
        <v>13.506893906799517</v>
      </c>
      <c r="P493" s="3">
        <v>1.8999705856676732</v>
      </c>
      <c r="Q493" s="3">
        <v>1.7068370541423532</v>
      </c>
      <c r="R493" s="3">
        <v>5.001661082869016</v>
      </c>
      <c r="S493" s="3">
        <v>0.67495524586980915</v>
      </c>
      <c r="T493" s="3">
        <v>27.253316627044242</v>
      </c>
      <c r="U493" s="3">
        <v>26.341394291901231</v>
      </c>
      <c r="V493" s="3">
        <v>336.09247349439806</v>
      </c>
      <c r="W493" s="3">
        <v>33.485889310338912</v>
      </c>
      <c r="X493" s="3">
        <v>33.255673168517248</v>
      </c>
      <c r="Y493" s="3">
        <v>32.586262989726123</v>
      </c>
      <c r="Z493" s="3">
        <v>0</v>
      </c>
      <c r="AA493" s="5">
        <v>0</v>
      </c>
      <c r="AB493" s="3">
        <v>0</v>
      </c>
      <c r="AC493" s="3">
        <v>0</v>
      </c>
      <c r="AD493" s="5">
        <v>0</v>
      </c>
      <c r="AE493" s="6">
        <f t="shared" si="105"/>
        <v>8.3521145874186478E-2</v>
      </c>
      <c r="AF493" s="6">
        <f t="shared" si="106"/>
        <v>3.9089935972378129E-2</v>
      </c>
      <c r="AG493" s="6">
        <f t="shared" si="107"/>
        <v>0.14520536778147236</v>
      </c>
      <c r="AH493" s="6">
        <f t="shared" si="108"/>
        <v>0.49396188832136018</v>
      </c>
      <c r="AI493" s="4">
        <f t="shared" si="109"/>
        <v>-16.643181417963291</v>
      </c>
      <c r="AJ493" s="4">
        <f t="shared" si="110"/>
        <v>-1.3494317314390047</v>
      </c>
      <c r="AK493" s="4">
        <f t="shared" si="111"/>
        <v>15.293749686524286</v>
      </c>
      <c r="AL493" s="7">
        <f t="shared" si="112"/>
        <v>-1.9992906784508406</v>
      </c>
      <c r="AM493" s="7">
        <f t="shared" si="113"/>
        <v>-24.658199961858749</v>
      </c>
      <c r="AN493" s="7">
        <f t="shared" si="114"/>
        <v>0.96653903274884045</v>
      </c>
      <c r="AO493" s="7">
        <f t="shared" si="115"/>
        <v>2.0804875261535214</v>
      </c>
      <c r="AP493" s="7">
        <f t="shared" si="116"/>
        <v>2.0108724011744523</v>
      </c>
      <c r="AQ493" s="7" t="str">
        <f t="shared" si="117"/>
        <v/>
      </c>
      <c r="AR493" s="7">
        <f t="shared" si="118"/>
        <v>0.46802442139936551</v>
      </c>
      <c r="AS493" s="7">
        <f t="shared" si="119"/>
        <v>2.1428954631324966</v>
      </c>
    </row>
    <row r="494" spans="1:45" ht="14.4" customHeight="1">
      <c r="A494" s="2" t="s">
        <v>1035</v>
      </c>
      <c r="B494" s="2" t="s">
        <v>1036</v>
      </c>
      <c r="C494" s="2" t="s">
        <v>51</v>
      </c>
      <c r="D494" s="2" t="s">
        <v>48</v>
      </c>
      <c r="E494" s="3">
        <v>116.85767946443561</v>
      </c>
      <c r="F494" s="5">
        <v>6.1976581609873335E-2</v>
      </c>
      <c r="G494" s="3">
        <v>93.290969885883456</v>
      </c>
      <c r="H494" s="3">
        <v>23.566709578552146</v>
      </c>
      <c r="I494" s="5">
        <v>-9.4584497897257092E-4</v>
      </c>
      <c r="J494" s="3">
        <v>20.84626172777438</v>
      </c>
      <c r="K494" s="3">
        <v>7.9867816980435666</v>
      </c>
      <c r="L494" s="5">
        <v>2.256903181638617E-2</v>
      </c>
      <c r="M494" s="3">
        <v>3.3380216911510021</v>
      </c>
      <c r="N494" s="3">
        <v>4.6487600068925641</v>
      </c>
      <c r="O494" s="3">
        <v>23.710364974635926</v>
      </c>
      <c r="P494" s="3">
        <v>4.6742953569477192</v>
      </c>
      <c r="Q494" s="3">
        <v>2.510453143951719</v>
      </c>
      <c r="R494" s="3">
        <v>14.2474475316167</v>
      </c>
      <c r="S494" s="3">
        <v>1.5979503427998993</v>
      </c>
      <c r="T494" s="3">
        <v>96.767819154637507</v>
      </c>
      <c r="U494" s="3">
        <v>92.311333379917173</v>
      </c>
      <c r="V494" s="3">
        <v>108.73633169325942</v>
      </c>
      <c r="W494" s="3">
        <v>11.481393646117663</v>
      </c>
      <c r="X494" s="3">
        <v>17.767550956836981</v>
      </c>
      <c r="Y494" s="3">
        <v>2.1918830512354477</v>
      </c>
      <c r="Z494" s="3">
        <v>0</v>
      </c>
      <c r="AA494" s="5">
        <v>0</v>
      </c>
      <c r="AB494" s="3">
        <v>0</v>
      </c>
      <c r="AC494" s="3">
        <v>0</v>
      </c>
      <c r="AD494" s="5">
        <v>0</v>
      </c>
      <c r="AE494" s="6">
        <f t="shared" si="105"/>
        <v>0.20167018279465684</v>
      </c>
      <c r="AF494" s="6">
        <f t="shared" si="106"/>
        <v>0.17839017361386778</v>
      </c>
      <c r="AG494" s="6">
        <f t="shared" si="107"/>
        <v>6.8346228802825565E-2</v>
      </c>
      <c r="AH494" s="6">
        <f t="shared" si="108"/>
        <v>0.4179432739433307</v>
      </c>
      <c r="AI494" s="4">
        <f t="shared" si="109"/>
        <v>12.859480029730813</v>
      </c>
      <c r="AJ494" s="4">
        <f t="shared" si="110"/>
        <v>13.187594782585485</v>
      </c>
      <c r="AK494" s="4">
        <f t="shared" si="111"/>
        <v>0.32811475285467218</v>
      </c>
      <c r="AL494" s="7">
        <f t="shared" si="112"/>
        <v>8.2528188951594217</v>
      </c>
      <c r="AM494" s="7">
        <f t="shared" si="113"/>
        <v>8.0474841334547769</v>
      </c>
      <c r="AN494" s="7">
        <f t="shared" si="114"/>
        <v>0.95394661351622745</v>
      </c>
      <c r="AO494" s="7">
        <f t="shared" si="115"/>
        <v>4.1061234633580348</v>
      </c>
      <c r="AP494" s="7">
        <f t="shared" si="116"/>
        <v>3.9170225725499201</v>
      </c>
      <c r="AQ494" s="7" t="str">
        <f t="shared" si="117"/>
        <v/>
      </c>
      <c r="AR494" s="7">
        <f t="shared" si="118"/>
        <v>0.88456395061389381</v>
      </c>
      <c r="AS494" s="7">
        <f t="shared" si="119"/>
        <v>0.93050223307191515</v>
      </c>
    </row>
    <row r="495" spans="1:45" ht="14.4" customHeight="1">
      <c r="A495" s="2" t="s">
        <v>1037</v>
      </c>
      <c r="B495" s="2" t="s">
        <v>1038</v>
      </c>
      <c r="C495" s="2" t="s">
        <v>54</v>
      </c>
      <c r="D495" s="2" t="s">
        <v>48</v>
      </c>
      <c r="E495" s="3">
        <v>943.30490877159264</v>
      </c>
      <c r="F495" s="5">
        <v>-3.6387673768134926E-2</v>
      </c>
      <c r="G495" s="3">
        <v>711.57509962458994</v>
      </c>
      <c r="H495" s="3">
        <v>231.72980914700267</v>
      </c>
      <c r="I495" s="5">
        <v>-2.5869929774197886E-2</v>
      </c>
      <c r="J495" s="3">
        <v>149.34305113823541</v>
      </c>
      <c r="K495" s="3">
        <v>174.95460101034595</v>
      </c>
      <c r="L495" s="5">
        <v>-6.7012137747757911E-2</v>
      </c>
      <c r="M495" s="3">
        <v>120.42752928530668</v>
      </c>
      <c r="N495" s="3">
        <v>54.527071725039278</v>
      </c>
      <c r="O495" s="3">
        <v>240.58030840144758</v>
      </c>
      <c r="P495" s="3">
        <v>31.449322890513766</v>
      </c>
      <c r="Q495" s="3">
        <v>42.318120847488458</v>
      </c>
      <c r="R495" s="3">
        <v>100.35234255076706</v>
      </c>
      <c r="S495" s="3">
        <v>32.601241497689109</v>
      </c>
      <c r="T495" s="3">
        <v>406.00276153007979</v>
      </c>
      <c r="U495" s="3">
        <v>348.73728230601904</v>
      </c>
      <c r="V495" s="3">
        <v>2751.2130929622908</v>
      </c>
      <c r="W495" s="3">
        <v>71.020818533535248</v>
      </c>
      <c r="X495" s="3">
        <v>118.83656173376393</v>
      </c>
      <c r="Y495" s="3">
        <v>91.484832813812176</v>
      </c>
      <c r="Z495" s="3">
        <v>0</v>
      </c>
      <c r="AA495" s="5">
        <v>0</v>
      </c>
      <c r="AB495" s="3">
        <v>0</v>
      </c>
      <c r="AC495" s="3">
        <v>0</v>
      </c>
      <c r="AD495" s="5">
        <v>0</v>
      </c>
      <c r="AE495" s="6">
        <f t="shared" si="105"/>
        <v>0.24565737651971939</v>
      </c>
      <c r="AF495" s="6">
        <f t="shared" si="106"/>
        <v>0.1583189589596386</v>
      </c>
      <c r="AG495" s="6">
        <f t="shared" si="107"/>
        <v>0.18546982993884603</v>
      </c>
      <c r="AH495" s="6">
        <f t="shared" si="108"/>
        <v>0.68833588022177927</v>
      </c>
      <c r="AI495" s="4">
        <f t="shared" si="109"/>
        <v>-25.611549872110544</v>
      </c>
      <c r="AJ495" s="4">
        <f t="shared" si="110"/>
        <v>46.385335378138677</v>
      </c>
      <c r="AK495" s="4">
        <f t="shared" si="111"/>
        <v>71.996885250249221</v>
      </c>
      <c r="AL495" s="7">
        <f t="shared" si="112"/>
        <v>1.4228088639331919</v>
      </c>
      <c r="AM495" s="7">
        <f t="shared" si="113"/>
        <v>-0.78560044634882942</v>
      </c>
      <c r="AN495" s="7">
        <f t="shared" si="114"/>
        <v>0.85895298098897765</v>
      </c>
      <c r="AO495" s="7">
        <f t="shared" si="115"/>
        <v>1.752052370925328</v>
      </c>
      <c r="AP495" s="7">
        <f t="shared" si="116"/>
        <v>1.5049306068551165</v>
      </c>
      <c r="AQ495" s="7" t="str">
        <f t="shared" si="117"/>
        <v/>
      </c>
      <c r="AR495" s="7">
        <f t="shared" si="118"/>
        <v>0.64447060862807037</v>
      </c>
      <c r="AS495" s="7">
        <f t="shared" si="119"/>
        <v>2.916568192722568</v>
      </c>
    </row>
    <row r="496" spans="1:45" ht="14.4" customHeight="1">
      <c r="A496" s="2" t="s">
        <v>1039</v>
      </c>
      <c r="B496" s="2" t="s">
        <v>1040</v>
      </c>
      <c r="C496" s="2" t="s">
        <v>57</v>
      </c>
      <c r="D496" s="2" t="s">
        <v>48</v>
      </c>
      <c r="E496" s="3">
        <v>375.38361224172121</v>
      </c>
      <c r="F496" s="5">
        <v>-9.5398458839620448E-2</v>
      </c>
      <c r="G496" s="3">
        <v>299.75311765782612</v>
      </c>
      <c r="H496" s="3">
        <v>75.630494583895072</v>
      </c>
      <c r="I496" s="5">
        <v>-2.1363507695856182E-2</v>
      </c>
      <c r="J496" s="3">
        <v>48.565264108373306</v>
      </c>
      <c r="K496" s="3">
        <v>14.900689572844309</v>
      </c>
      <c r="L496" s="5">
        <v>6.5507893686959334E-2</v>
      </c>
      <c r="M496" s="3">
        <v>7.7909011975406948</v>
      </c>
      <c r="N496" s="3">
        <v>7.109788375303614</v>
      </c>
      <c r="O496" s="3">
        <v>76.880994310780366</v>
      </c>
      <c r="P496" s="3">
        <v>16.909676001625588</v>
      </c>
      <c r="Q496" s="3">
        <v>11.494029258055546</v>
      </c>
      <c r="R496" s="3">
        <v>31.506381623849364</v>
      </c>
      <c r="S496" s="3">
        <v>8.8293235896779585</v>
      </c>
      <c r="T496" s="3">
        <v>185.64913591213644</v>
      </c>
      <c r="U496" s="3">
        <v>176.12865771212901</v>
      </c>
      <c r="V496" s="3">
        <v>2144.8955674529329</v>
      </c>
      <c r="W496" s="3">
        <v>108.07369434473648</v>
      </c>
      <c r="X496" s="3">
        <v>19.082881875155667</v>
      </c>
      <c r="Y496" s="3">
        <v>2.5483585127460811</v>
      </c>
      <c r="Z496" s="3">
        <v>116.44414274591891</v>
      </c>
      <c r="AA496" s="5">
        <v>0.31479337061320323</v>
      </c>
      <c r="AB496" s="3">
        <v>11.001013577850895</v>
      </c>
      <c r="AC496" s="3">
        <v>47.315555184884133</v>
      </c>
      <c r="AD496" s="5">
        <v>-3.14354356554985E-2</v>
      </c>
      <c r="AE496" s="6">
        <f t="shared" si="105"/>
        <v>0.20147521659841197</v>
      </c>
      <c r="AF496" s="6">
        <f t="shared" si="106"/>
        <v>0.12937502470699391</v>
      </c>
      <c r="AG496" s="6">
        <f t="shared" si="107"/>
        <v>3.9694566003721253E-2</v>
      </c>
      <c r="AH496" s="6">
        <f t="shared" si="108"/>
        <v>0.52285507724012892</v>
      </c>
      <c r="AI496" s="4">
        <f t="shared" si="109"/>
        <v>33.664574535528999</v>
      </c>
      <c r="AJ496" s="4">
        <f t="shared" si="110"/>
        <v>40.686387853558543</v>
      </c>
      <c r="AK496" s="4">
        <f t="shared" si="111"/>
        <v>7.0218133180295439</v>
      </c>
      <c r="AL496" s="7">
        <f t="shared" si="112"/>
        <v>4.6080979409479932</v>
      </c>
      <c r="AM496" s="7">
        <f t="shared" si="113"/>
        <v>3.812814673015839</v>
      </c>
      <c r="AN496" s="7">
        <f t="shared" si="114"/>
        <v>0.94871789651359728</v>
      </c>
      <c r="AO496" s="7">
        <f t="shared" si="115"/>
        <v>2.4546862602650359</v>
      </c>
      <c r="AP496" s="7">
        <f t="shared" si="116"/>
        <v>2.3288047854394733</v>
      </c>
      <c r="AQ496" s="7">
        <f t="shared" si="117"/>
        <v>0.40633692746681699</v>
      </c>
      <c r="AR496" s="7">
        <f t="shared" si="118"/>
        <v>0.64213865551944838</v>
      </c>
      <c r="AS496" s="7">
        <f t="shared" si="119"/>
        <v>5.7138764120362504</v>
      </c>
    </row>
    <row r="497" spans="1:45" ht="14.4" customHeight="1">
      <c r="A497" s="2" t="s">
        <v>1041</v>
      </c>
      <c r="B497" s="2" t="s">
        <v>1042</v>
      </c>
      <c r="C497" s="2" t="s">
        <v>62</v>
      </c>
      <c r="D497" s="2" t="s">
        <v>48</v>
      </c>
      <c r="E497" s="3">
        <v>301.56066677835878</v>
      </c>
      <c r="F497" s="5">
        <v>-1.5372882886720899E-2</v>
      </c>
      <c r="G497" s="3">
        <v>246.00418144318715</v>
      </c>
      <c r="H497" s="3">
        <v>55.556485335171615</v>
      </c>
      <c r="I497" s="5">
        <v>-1.8633996638095673E-2</v>
      </c>
      <c r="J497" s="3">
        <v>36.966686026573313</v>
      </c>
      <c r="K497" s="3">
        <v>50.38718289809043</v>
      </c>
      <c r="L497" s="5">
        <v>7.2975415540653621E-2</v>
      </c>
      <c r="M497" s="3">
        <v>30.360850108019587</v>
      </c>
      <c r="N497" s="3">
        <v>20.026332790070846</v>
      </c>
      <c r="O497" s="3">
        <v>56.921177987094758</v>
      </c>
      <c r="P497" s="3">
        <v>9.7458399429843379</v>
      </c>
      <c r="Q497" s="3">
        <v>8.4776461285396785</v>
      </c>
      <c r="R497" s="3">
        <v>22.673383196313011</v>
      </c>
      <c r="S497" s="3">
        <v>5.4777488364264775</v>
      </c>
      <c r="T497" s="3">
        <v>106.55077132092266</v>
      </c>
      <c r="U497" s="3">
        <v>104.34732397661037</v>
      </c>
      <c r="V497" s="3">
        <v>620.74895076653956</v>
      </c>
      <c r="W497" s="3">
        <v>49.033013999255552</v>
      </c>
      <c r="X497" s="3">
        <v>36.605147735706403</v>
      </c>
      <c r="Y497" s="3">
        <v>50.211810778667854</v>
      </c>
      <c r="Z497" s="3">
        <v>0</v>
      </c>
      <c r="AA497" s="5">
        <v>0</v>
      </c>
      <c r="AB497" s="3">
        <v>0</v>
      </c>
      <c r="AC497" s="3">
        <v>0</v>
      </c>
      <c r="AD497" s="5">
        <v>0</v>
      </c>
      <c r="AE497" s="6">
        <f t="shared" si="105"/>
        <v>0.18422987960828641</v>
      </c>
      <c r="AF497" s="6">
        <f t="shared" si="106"/>
        <v>0.12258457451197741</v>
      </c>
      <c r="AG497" s="6">
        <f t="shared" si="107"/>
        <v>0.16708804711300107</v>
      </c>
      <c r="AH497" s="6">
        <f t="shared" si="108"/>
        <v>0.60255105290218958</v>
      </c>
      <c r="AI497" s="4">
        <f t="shared" si="109"/>
        <v>-13.420496871517116</v>
      </c>
      <c r="AJ497" s="4">
        <f t="shared" si="110"/>
        <v>8.3368418075511528</v>
      </c>
      <c r="AK497" s="4">
        <f t="shared" si="111"/>
        <v>21.757338679068269</v>
      </c>
      <c r="AL497" s="7">
        <f t="shared" si="112"/>
        <v>1.521946707762867</v>
      </c>
      <c r="AM497" s="7">
        <f t="shared" si="113"/>
        <v>-2.4500022312582432</v>
      </c>
      <c r="AN497" s="7">
        <f t="shared" si="114"/>
        <v>0.97932021216744003</v>
      </c>
      <c r="AO497" s="7">
        <f t="shared" si="115"/>
        <v>1.9178817860435757</v>
      </c>
      <c r="AP497" s="7">
        <f t="shared" si="116"/>
        <v>1.8782203976202634</v>
      </c>
      <c r="AQ497" s="7" t="str">
        <f t="shared" si="117"/>
        <v/>
      </c>
      <c r="AR497" s="7">
        <f t="shared" si="118"/>
        <v>0.6653892125024421</v>
      </c>
      <c r="AS497" s="7">
        <f t="shared" si="119"/>
        <v>2.0584546300356137</v>
      </c>
    </row>
    <row r="498" spans="1:45" ht="14.4" customHeight="1">
      <c r="A498" s="2" t="s">
        <v>1043</v>
      </c>
      <c r="B498" s="2" t="s">
        <v>1044</v>
      </c>
      <c r="C498" s="2" t="s">
        <v>54</v>
      </c>
      <c r="D498" s="2" t="s">
        <v>48</v>
      </c>
      <c r="E498" s="3">
        <v>396.11421926054112</v>
      </c>
      <c r="F498" s="5">
        <v>-2.3724816837872888E-2</v>
      </c>
      <c r="G498" s="3">
        <v>312.34836327781568</v>
      </c>
      <c r="H498" s="3">
        <v>83.765855982725455</v>
      </c>
      <c r="I498" s="5">
        <v>-3.0696753050421327E-2</v>
      </c>
      <c r="J498" s="3">
        <v>45.382795138583312</v>
      </c>
      <c r="K498" s="3">
        <v>64.15009863646624</v>
      </c>
      <c r="L498" s="5">
        <v>-9.524397498357566E-2</v>
      </c>
      <c r="M498" s="3">
        <v>25.373963854859205</v>
      </c>
      <c r="N498" s="3">
        <v>38.776134781607034</v>
      </c>
      <c r="O498" s="3">
        <v>92.504508012852227</v>
      </c>
      <c r="P498" s="3">
        <v>41.581984306433753</v>
      </c>
      <c r="Q498" s="3">
        <v>9.7813468118868219</v>
      </c>
      <c r="R498" s="3">
        <v>20.759257696929808</v>
      </c>
      <c r="S498" s="3">
        <v>5.3612902534041202</v>
      </c>
      <c r="T498" s="3">
        <v>400.22344308726889</v>
      </c>
      <c r="U498" s="3">
        <v>423.01352916407313</v>
      </c>
      <c r="V498" s="3">
        <v>1225.9528671447285</v>
      </c>
      <c r="W498" s="3">
        <v>60.819874139598312</v>
      </c>
      <c r="X498" s="3">
        <v>55.248059256053878</v>
      </c>
      <c r="Y498" s="3">
        <v>20.121065637341545</v>
      </c>
      <c r="Z498" s="3">
        <v>0</v>
      </c>
      <c r="AA498" s="5">
        <v>0</v>
      </c>
      <c r="AB498" s="3">
        <v>0</v>
      </c>
      <c r="AC498" s="3">
        <v>0</v>
      </c>
      <c r="AD498" s="5">
        <v>0</v>
      </c>
      <c r="AE498" s="6">
        <f t="shared" si="105"/>
        <v>0.21146894483893572</v>
      </c>
      <c r="AF498" s="6">
        <f t="shared" si="106"/>
        <v>0.11456997232591927</v>
      </c>
      <c r="AG498" s="6">
        <f t="shared" si="107"/>
        <v>0.16194848737371884</v>
      </c>
      <c r="AH498" s="6">
        <f t="shared" si="108"/>
        <v>0.39554052751581165</v>
      </c>
      <c r="AI498" s="4">
        <f t="shared" si="109"/>
        <v>-18.767303497882928</v>
      </c>
      <c r="AJ498" s="4">
        <f t="shared" si="110"/>
        <v>15.767213039672447</v>
      </c>
      <c r="AK498" s="4">
        <f t="shared" si="111"/>
        <v>34.534516537555376</v>
      </c>
      <c r="AL498" s="7">
        <f t="shared" si="112"/>
        <v>2.9409362848171008</v>
      </c>
      <c r="AM498" s="7">
        <f t="shared" si="113"/>
        <v>-3.5005199515110634</v>
      </c>
      <c r="AN498" s="7">
        <f t="shared" si="114"/>
        <v>1.0569434061658274</v>
      </c>
      <c r="AO498" s="7">
        <f t="shared" si="115"/>
        <v>4.7778828066868275</v>
      </c>
      <c r="AP498" s="7">
        <f t="shared" si="116"/>
        <v>5.0499517279607185</v>
      </c>
      <c r="AQ498" s="7" t="str">
        <f t="shared" si="117"/>
        <v/>
      </c>
      <c r="AR498" s="7">
        <f t="shared" si="118"/>
        <v>0.54178154817569513</v>
      </c>
      <c r="AS498" s="7">
        <f t="shared" si="119"/>
        <v>3.0949478901144101</v>
      </c>
    </row>
    <row r="499" spans="1:45" ht="14.4" customHeight="1">
      <c r="A499" s="2" t="s">
        <v>1045</v>
      </c>
      <c r="B499" s="2" t="s">
        <v>1046</v>
      </c>
      <c r="C499" s="2" t="s">
        <v>62</v>
      </c>
      <c r="D499" s="2" t="s">
        <v>48</v>
      </c>
      <c r="E499" s="3">
        <v>185.95261311710865</v>
      </c>
      <c r="F499" s="5">
        <v>6.0013125347249792E-2</v>
      </c>
      <c r="G499" s="3">
        <v>151.11235475173243</v>
      </c>
      <c r="H499" s="3">
        <v>34.840258365376236</v>
      </c>
      <c r="I499" s="5">
        <v>1.7276686090305998E-2</v>
      </c>
      <c r="J499" s="3">
        <v>27.409923755522875</v>
      </c>
      <c r="K499" s="3">
        <v>17.012604575195645</v>
      </c>
      <c r="L499" s="5">
        <v>0.16085898855758551</v>
      </c>
      <c r="M499" s="3">
        <v>11.243381946798968</v>
      </c>
      <c r="N499" s="3">
        <v>5.7692226283966779</v>
      </c>
      <c r="O499" s="3">
        <v>36.658466495162088</v>
      </c>
      <c r="P499" s="3">
        <v>5.1514665256896599</v>
      </c>
      <c r="Q499" s="3">
        <v>4.8911622077716652</v>
      </c>
      <c r="R499" s="3">
        <v>19.827512204193365</v>
      </c>
      <c r="S499" s="3">
        <v>1.8250019437426599</v>
      </c>
      <c r="T499" s="3">
        <v>53.339121862369019</v>
      </c>
      <c r="U499" s="3">
        <v>51.895813984024933</v>
      </c>
      <c r="V499" s="3">
        <v>311.58493707659835</v>
      </c>
      <c r="W499" s="3">
        <v>28.025928834301055</v>
      </c>
      <c r="X499" s="3">
        <v>28.934400051257008</v>
      </c>
      <c r="Y499" s="3">
        <v>26.743793523764499</v>
      </c>
      <c r="Z499" s="3">
        <v>0</v>
      </c>
      <c r="AA499" s="5">
        <v>0</v>
      </c>
      <c r="AB499" s="3">
        <v>0</v>
      </c>
      <c r="AC499" s="3">
        <v>0</v>
      </c>
      <c r="AD499" s="5">
        <v>0</v>
      </c>
      <c r="AE499" s="6">
        <f t="shared" si="105"/>
        <v>0.18736095062796804</v>
      </c>
      <c r="AF499" s="6">
        <f t="shared" si="106"/>
        <v>0.14740273500894951</v>
      </c>
      <c r="AG499" s="6">
        <f t="shared" si="107"/>
        <v>9.1488924463145355E-2</v>
      </c>
      <c r="AH499" s="6">
        <f t="shared" si="108"/>
        <v>0.66088539806490321</v>
      </c>
      <c r="AI499" s="4">
        <f t="shared" si="109"/>
        <v>10.39731918032723</v>
      </c>
      <c r="AJ499" s="4">
        <f t="shared" si="110"/>
        <v>15.372455814901798</v>
      </c>
      <c r="AK499" s="4">
        <f t="shared" si="111"/>
        <v>4.975136634574568</v>
      </c>
      <c r="AL499" s="7">
        <f t="shared" si="112"/>
        <v>8.4232544889110752</v>
      </c>
      <c r="AM499" s="7">
        <f t="shared" si="113"/>
        <v>5.6971551268623397</v>
      </c>
      <c r="AN499" s="7">
        <f t="shared" si="114"/>
        <v>0.9729409141367521</v>
      </c>
      <c r="AO499" s="7">
        <f t="shared" si="115"/>
        <v>1.5309622937634899</v>
      </c>
      <c r="AP499" s="7">
        <f t="shared" si="116"/>
        <v>1.4895358536031487</v>
      </c>
      <c r="AQ499" s="7" t="str">
        <f t="shared" si="117"/>
        <v/>
      </c>
      <c r="AR499" s="7">
        <f t="shared" si="118"/>
        <v>0.78673135738747779</v>
      </c>
      <c r="AS499" s="7">
        <f t="shared" si="119"/>
        <v>1.6756147270722641</v>
      </c>
    </row>
    <row r="500" spans="1:45" ht="14.4" customHeight="1">
      <c r="A500" s="2" t="s">
        <v>1047</v>
      </c>
      <c r="B500" s="2" t="s">
        <v>1048</v>
      </c>
      <c r="C500" s="2" t="s">
        <v>47</v>
      </c>
      <c r="D500" s="2" t="s">
        <v>48</v>
      </c>
      <c r="E500" s="3">
        <v>149.45969868675002</v>
      </c>
      <c r="F500" s="5">
        <v>5.0544907094894301E-2</v>
      </c>
      <c r="G500" s="3">
        <v>125.72698194745844</v>
      </c>
      <c r="H500" s="3">
        <v>23.732716739291575</v>
      </c>
      <c r="I500" s="5">
        <v>-1.3792851769558689E-2</v>
      </c>
      <c r="J500" s="3">
        <v>16.451551699516735</v>
      </c>
      <c r="K500" s="3">
        <v>9.2026131259890853</v>
      </c>
      <c r="L500" s="5">
        <v>9.8665969765812184E-2</v>
      </c>
      <c r="M500" s="3">
        <v>3.4873020473891021</v>
      </c>
      <c r="N500" s="3">
        <v>5.7153110785999841</v>
      </c>
      <c r="O500" s="3">
        <v>24.398174036879343</v>
      </c>
      <c r="P500" s="3">
        <v>7.6461626934295213</v>
      </c>
      <c r="Q500" s="3">
        <v>1.4456126404088454</v>
      </c>
      <c r="R500" s="3">
        <v>12.487637111111418</v>
      </c>
      <c r="S500" s="3">
        <v>1.6029800071145575</v>
      </c>
      <c r="T500" s="3">
        <v>83.909926417040751</v>
      </c>
      <c r="U500" s="3">
        <v>81.579292920895128</v>
      </c>
      <c r="V500" s="3">
        <v>181.64503940642857</v>
      </c>
      <c r="W500" s="3">
        <v>8.1783329446759314</v>
      </c>
      <c r="X500" s="3">
        <v>9.831547824568581</v>
      </c>
      <c r="Y500" s="3">
        <v>26.710413704133355</v>
      </c>
      <c r="Z500" s="3">
        <v>0</v>
      </c>
      <c r="AA500" s="5">
        <v>0</v>
      </c>
      <c r="AB500" s="3">
        <v>0</v>
      </c>
      <c r="AC500" s="3">
        <v>0</v>
      </c>
      <c r="AD500" s="5">
        <v>0</v>
      </c>
      <c r="AE500" s="6">
        <f t="shared" si="105"/>
        <v>0.15879007483504007</v>
      </c>
      <c r="AF500" s="6">
        <f t="shared" si="106"/>
        <v>0.11007349703010746</v>
      </c>
      <c r="AG500" s="6">
        <f t="shared" si="107"/>
        <v>6.1572538997798208E-2</v>
      </c>
      <c r="AH500" s="6">
        <f t="shared" si="108"/>
        <v>0.3789469360111008</v>
      </c>
      <c r="AI500" s="4">
        <f t="shared" si="109"/>
        <v>7.2489385735276493</v>
      </c>
      <c r="AJ500" s="4">
        <f t="shared" si="110"/>
        <v>11.819096655651876</v>
      </c>
      <c r="AK500" s="4">
        <f t="shared" si="111"/>
        <v>4.5701580821242267</v>
      </c>
      <c r="AL500" s="7">
        <f t="shared" si="112"/>
        <v>7.3732027868063241</v>
      </c>
      <c r="AM500" s="7">
        <f t="shared" si="113"/>
        <v>4.5221640577889017</v>
      </c>
      <c r="AN500" s="7">
        <f t="shared" si="114"/>
        <v>0.97222457943101825</v>
      </c>
      <c r="AO500" s="7">
        <f t="shared" si="115"/>
        <v>3.5356224632353435</v>
      </c>
      <c r="AP500" s="7">
        <f t="shared" si="116"/>
        <v>3.4374190623458425</v>
      </c>
      <c r="AQ500" s="7" t="str">
        <f t="shared" si="117"/>
        <v/>
      </c>
      <c r="AR500" s="7">
        <f t="shared" si="118"/>
        <v>0.69320136755686979</v>
      </c>
      <c r="AS500" s="7">
        <f t="shared" si="119"/>
        <v>1.2153446113064583</v>
      </c>
    </row>
    <row r="501" spans="1:45" ht="14.4" customHeight="1">
      <c r="A501" s="2" t="s">
        <v>1049</v>
      </c>
      <c r="B501" s="2" t="s">
        <v>1050</v>
      </c>
      <c r="C501" s="2" t="s">
        <v>57</v>
      </c>
      <c r="D501" s="2" t="s">
        <v>48</v>
      </c>
      <c r="E501" s="3">
        <v>168.15475260140661</v>
      </c>
      <c r="F501" s="5">
        <v>6.1297040338130444E-2</v>
      </c>
      <c r="G501" s="3">
        <v>92.385931158727089</v>
      </c>
      <c r="H501" s="3">
        <v>75.768821442679524</v>
      </c>
      <c r="I501" s="5">
        <v>5.195112385447731E-3</v>
      </c>
      <c r="J501" s="3">
        <v>46.53861894094883</v>
      </c>
      <c r="K501" s="3">
        <v>2.9015406491553604</v>
      </c>
      <c r="L501" s="5">
        <v>-9.5760124464092031E-2</v>
      </c>
      <c r="M501" s="3">
        <v>1.1946821959291423</v>
      </c>
      <c r="N501" s="3">
        <v>1.7068584532262181</v>
      </c>
      <c r="O501" s="3">
        <v>77.817467914151365</v>
      </c>
      <c r="P501" s="3">
        <v>20.216019000212761</v>
      </c>
      <c r="Q501" s="3">
        <v>12.310912044507322</v>
      </c>
      <c r="R501" s="3">
        <v>39.842587468780806</v>
      </c>
      <c r="S501" s="3">
        <v>7.3516463914436381</v>
      </c>
      <c r="T501" s="3">
        <v>219.87150522820573</v>
      </c>
      <c r="U501" s="3">
        <v>208.47867096545784</v>
      </c>
      <c r="V501" s="3">
        <v>561.69181906392214</v>
      </c>
      <c r="W501" s="3">
        <v>40.795760829998066</v>
      </c>
      <c r="X501" s="3">
        <v>3.6297252634108554</v>
      </c>
      <c r="Y501" s="3">
        <v>0.33853084811452239</v>
      </c>
      <c r="Z501" s="3">
        <v>17.616846453042609</v>
      </c>
      <c r="AA501" s="5">
        <v>7.2629166089784564E-2</v>
      </c>
      <c r="AB501" s="3">
        <v>2.4878334257422381</v>
      </c>
      <c r="AC501" s="3">
        <v>7.9207219903935595</v>
      </c>
      <c r="AD501" s="5">
        <v>3.363460697785231E-2</v>
      </c>
      <c r="AE501" s="6">
        <f t="shared" si="105"/>
        <v>0.45058983032303374</v>
      </c>
      <c r="AF501" s="6">
        <f t="shared" si="106"/>
        <v>0.27676065184588505</v>
      </c>
      <c r="AG501" s="6">
        <f t="shared" si="107"/>
        <v>1.7255180744329964E-2</v>
      </c>
      <c r="AH501" s="6">
        <f t="shared" si="108"/>
        <v>0.41174063726348786</v>
      </c>
      <c r="AI501" s="4">
        <f t="shared" si="109"/>
        <v>43.637078291793472</v>
      </c>
      <c r="AJ501" s="4">
        <f t="shared" si="110"/>
        <v>44.095854673502146</v>
      </c>
      <c r="AK501" s="4">
        <f t="shared" si="111"/>
        <v>0.45877638170867385</v>
      </c>
      <c r="AL501" s="7">
        <f t="shared" si="112"/>
        <v>5.9980924442753389</v>
      </c>
      <c r="AM501" s="7">
        <f t="shared" si="113"/>
        <v>5.9356878674933773</v>
      </c>
      <c r="AN501" s="7">
        <f t="shared" si="114"/>
        <v>0.94818412576507716</v>
      </c>
      <c r="AO501" s="7">
        <f t="shared" si="115"/>
        <v>2.9018731061369678</v>
      </c>
      <c r="AP501" s="7">
        <f t="shared" si="116"/>
        <v>2.7515100142236699</v>
      </c>
      <c r="AQ501" s="7">
        <f t="shared" si="117"/>
        <v>0.44961066167580577</v>
      </c>
      <c r="AR501" s="7">
        <f t="shared" si="118"/>
        <v>0.61421859354320474</v>
      </c>
      <c r="AS501" s="7">
        <f t="shared" si="119"/>
        <v>3.3403267548158708</v>
      </c>
    </row>
    <row r="502" spans="1:45" ht="14.4" customHeight="1">
      <c r="A502" s="2" t="s">
        <v>1051</v>
      </c>
      <c r="B502" s="2" t="s">
        <v>1052</v>
      </c>
      <c r="C502" s="2" t="s">
        <v>51</v>
      </c>
      <c r="D502" s="2" t="s">
        <v>48</v>
      </c>
      <c r="E502" s="3">
        <v>229.32076602981854</v>
      </c>
      <c r="F502" s="5">
        <v>0.13273546937129463</v>
      </c>
      <c r="G502" s="3">
        <v>153.48387870558926</v>
      </c>
      <c r="H502" s="3">
        <v>75.836887324229281</v>
      </c>
      <c r="I502" s="5">
        <v>1.4279667744551361E-2</v>
      </c>
      <c r="J502" s="3">
        <v>47.10886479613653</v>
      </c>
      <c r="K502" s="3">
        <v>20.624171532174387</v>
      </c>
      <c r="L502" s="5">
        <v>-4.6134784877014182E-2</v>
      </c>
      <c r="M502" s="3">
        <v>10.234544371970765</v>
      </c>
      <c r="N502" s="3">
        <v>10.389627160203622</v>
      </c>
      <c r="O502" s="3">
        <v>77.854245416993038</v>
      </c>
      <c r="P502" s="3">
        <v>5.6385394866895711</v>
      </c>
      <c r="Q502" s="3">
        <v>14.926867059831681</v>
      </c>
      <c r="R502" s="3">
        <v>49.153161717143789</v>
      </c>
      <c r="S502" s="3">
        <v>14.071605296385231</v>
      </c>
      <c r="T502" s="3">
        <v>91.5523215664996</v>
      </c>
      <c r="U502" s="3">
        <v>89.431137336253528</v>
      </c>
      <c r="V502" s="3">
        <v>367.15952929685648</v>
      </c>
      <c r="W502" s="3">
        <v>19.783994144642101</v>
      </c>
      <c r="X502" s="3">
        <v>44.846466155560869</v>
      </c>
      <c r="Y502" s="3">
        <v>6.9553377716815454</v>
      </c>
      <c r="Z502" s="3">
        <v>0</v>
      </c>
      <c r="AA502" s="5">
        <v>0</v>
      </c>
      <c r="AB502" s="3">
        <v>0</v>
      </c>
      <c r="AC502" s="3">
        <v>0</v>
      </c>
      <c r="AD502" s="5">
        <v>0</v>
      </c>
      <c r="AE502" s="6">
        <f t="shared" si="105"/>
        <v>0.33070222395109311</v>
      </c>
      <c r="AF502" s="6">
        <f t="shared" si="106"/>
        <v>0.20542781890939163</v>
      </c>
      <c r="AG502" s="6">
        <f t="shared" si="107"/>
        <v>8.9935908942030254E-2</v>
      </c>
      <c r="AH502" s="6">
        <f t="shared" si="108"/>
        <v>0.49624026623346001</v>
      </c>
      <c r="AI502" s="4">
        <f t="shared" si="109"/>
        <v>26.484693263962143</v>
      </c>
      <c r="AJ502" s="4">
        <f t="shared" si="110"/>
        <v>47.054294498501029</v>
      </c>
      <c r="AK502" s="4">
        <f t="shared" si="111"/>
        <v>20.569601234538887</v>
      </c>
      <c r="AL502" s="7">
        <f t="shared" si="112"/>
        <v>3.3439180184075035</v>
      </c>
      <c r="AM502" s="7">
        <f t="shared" si="113"/>
        <v>1.8821373046020295</v>
      </c>
      <c r="AN502" s="7">
        <f t="shared" si="114"/>
        <v>0.97683090724569621</v>
      </c>
      <c r="AO502" s="7">
        <f t="shared" si="115"/>
        <v>1.2072267836505648</v>
      </c>
      <c r="AP502" s="7">
        <f t="shared" si="116"/>
        <v>1.179256434324685</v>
      </c>
      <c r="AQ502" s="7" t="str">
        <f t="shared" si="117"/>
        <v/>
      </c>
      <c r="AR502" s="7">
        <f t="shared" si="118"/>
        <v>0.62118668708974856</v>
      </c>
      <c r="AS502" s="7">
        <f t="shared" si="119"/>
        <v>1.6010740573276943</v>
      </c>
    </row>
    <row r="503" spans="1:45" ht="14.4" customHeight="1">
      <c r="A503" s="2" t="s">
        <v>1053</v>
      </c>
      <c r="B503" s="2" t="s">
        <v>1054</v>
      </c>
      <c r="C503" s="2" t="s">
        <v>57</v>
      </c>
      <c r="D503" s="2" t="s">
        <v>48</v>
      </c>
      <c r="E503" s="3">
        <v>102.45913414545616</v>
      </c>
      <c r="F503" s="5">
        <v>-7.1189186521183931E-2</v>
      </c>
      <c r="G503" s="3">
        <v>79.294292393985515</v>
      </c>
      <c r="H503" s="3">
        <v>23.16484175147065</v>
      </c>
      <c r="I503" s="5">
        <v>-2.2332270797364745E-2</v>
      </c>
      <c r="J503" s="3">
        <v>11.561587542247333</v>
      </c>
      <c r="K503" s="3">
        <v>3.5788254697852397</v>
      </c>
      <c r="L503" s="5">
        <v>-4.7234115861401645E-2</v>
      </c>
      <c r="M503" s="3">
        <v>1.5696468010208462</v>
      </c>
      <c r="N503" s="3">
        <v>2.0091786687643935</v>
      </c>
      <c r="O503" s="3">
        <v>24.380149668403369</v>
      </c>
      <c r="P503" s="3">
        <v>5.0956491072252428</v>
      </c>
      <c r="Q503" s="3">
        <v>4.3305627617545301</v>
      </c>
      <c r="R503" s="3">
        <v>11.928318788335362</v>
      </c>
      <c r="S503" s="3">
        <v>2.1012749287980479</v>
      </c>
      <c r="T503" s="3">
        <v>67.6504197951745</v>
      </c>
      <c r="U503" s="3">
        <v>64.755797351073355</v>
      </c>
      <c r="V503" s="3">
        <v>413.48502431705145</v>
      </c>
      <c r="W503" s="3">
        <v>17.862858897236798</v>
      </c>
      <c r="X503" s="3">
        <v>7.0214634266621481</v>
      </c>
      <c r="Y503" s="3">
        <v>0.54820856505820137</v>
      </c>
      <c r="Z503" s="3">
        <v>16.611744720460948</v>
      </c>
      <c r="AA503" s="5">
        <v>0.32124931235335086</v>
      </c>
      <c r="AB503" s="3">
        <v>1.1459589001954162</v>
      </c>
      <c r="AC503" s="3">
        <v>6.3604467835024847</v>
      </c>
      <c r="AD503" s="5">
        <v>1.97977576783952E-2</v>
      </c>
      <c r="AE503" s="6">
        <f t="shared" si="105"/>
        <v>0.22608859565985276</v>
      </c>
      <c r="AF503" s="6">
        <f t="shared" si="106"/>
        <v>0.11284096472876609</v>
      </c>
      <c r="AG503" s="6">
        <f t="shared" si="107"/>
        <v>3.4929296442272863E-2</v>
      </c>
      <c r="AH503" s="6">
        <f t="shared" si="108"/>
        <v>0.43859272106807667</v>
      </c>
      <c r="AI503" s="4">
        <f t="shared" si="109"/>
        <v>7.9827620724620925</v>
      </c>
      <c r="AJ503" s="4">
        <f t="shared" si="110"/>
        <v>13.384290998402752</v>
      </c>
      <c r="AK503" s="4">
        <f t="shared" si="111"/>
        <v>5.40152892594066</v>
      </c>
      <c r="AL503" s="7">
        <f t="shared" si="112"/>
        <v>6.3696048598736734</v>
      </c>
      <c r="AM503" s="7">
        <f t="shared" si="113"/>
        <v>3.7990088603152561</v>
      </c>
      <c r="AN503" s="7">
        <f t="shared" si="114"/>
        <v>0.95721205496040962</v>
      </c>
      <c r="AO503" s="7">
        <f t="shared" si="115"/>
        <v>2.920392054518552</v>
      </c>
      <c r="AP503" s="7">
        <f t="shared" si="116"/>
        <v>2.7954344797957553</v>
      </c>
      <c r="AQ503" s="7">
        <f t="shared" si="117"/>
        <v>0.38288854605791178</v>
      </c>
      <c r="AR503" s="7">
        <f t="shared" si="118"/>
        <v>0.49910064857288872</v>
      </c>
      <c r="AS503" s="7">
        <f t="shared" si="119"/>
        <v>4.0356091993715975</v>
      </c>
    </row>
    <row r="504" spans="1:45" ht="14.4" customHeight="1">
      <c r="A504" s="2" t="s">
        <v>1055</v>
      </c>
      <c r="B504" s="2" t="s">
        <v>1056</v>
      </c>
      <c r="C504" s="2" t="s">
        <v>47</v>
      </c>
      <c r="D504" s="2" t="s">
        <v>48</v>
      </c>
      <c r="E504" s="3">
        <v>102.69739618717365</v>
      </c>
      <c r="F504" s="5">
        <v>2.7086908983826517E-2</v>
      </c>
      <c r="G504" s="3">
        <v>87.648706035862872</v>
      </c>
      <c r="H504" s="3">
        <v>15.048690151310785</v>
      </c>
      <c r="I504" s="5">
        <v>4.4510067526286057E-3</v>
      </c>
      <c r="J504" s="3">
        <v>8.1623525293635772</v>
      </c>
      <c r="K504" s="3">
        <v>5.3862640762888772</v>
      </c>
      <c r="L504" s="5">
        <v>-9.1500659695938583E-2</v>
      </c>
      <c r="M504" s="3">
        <v>3.7948152355347666</v>
      </c>
      <c r="N504" s="3">
        <v>1.5914488407541105</v>
      </c>
      <c r="O504" s="3">
        <v>16.777579854781148</v>
      </c>
      <c r="P504" s="3">
        <v>4.2261282883465174</v>
      </c>
      <c r="Q504" s="3">
        <v>2.4463899599628967</v>
      </c>
      <c r="R504" s="3">
        <v>6.9489697754779201</v>
      </c>
      <c r="S504" s="3">
        <v>1.9262904629600537</v>
      </c>
      <c r="T504" s="3">
        <v>60.126245392830825</v>
      </c>
      <c r="U504" s="3">
        <v>58.624211924363728</v>
      </c>
      <c r="V504" s="3">
        <v>162.45132341783776</v>
      </c>
      <c r="W504" s="3">
        <v>8.1142125610838551</v>
      </c>
      <c r="X504" s="3">
        <v>11.219164974766841</v>
      </c>
      <c r="Y504" s="3">
        <v>19.561203569669463</v>
      </c>
      <c r="Z504" s="3">
        <v>0</v>
      </c>
      <c r="AA504" s="5">
        <v>0</v>
      </c>
      <c r="AB504" s="3">
        <v>0</v>
      </c>
      <c r="AC504" s="3">
        <v>0</v>
      </c>
      <c r="AD504" s="5">
        <v>0</v>
      </c>
      <c r="AE504" s="6">
        <f t="shared" si="105"/>
        <v>0.14653429113123206</v>
      </c>
      <c r="AF504" s="6">
        <f t="shared" si="106"/>
        <v>7.9479644396115767E-2</v>
      </c>
      <c r="AG504" s="6">
        <f t="shared" si="107"/>
        <v>5.2447912763747287E-2</v>
      </c>
      <c r="AH504" s="6">
        <f t="shared" si="108"/>
        <v>0.70453568220691198</v>
      </c>
      <c r="AI504" s="4">
        <f t="shared" si="109"/>
        <v>2.7760884530747001</v>
      </c>
      <c r="AJ504" s="4">
        <f t="shared" si="110"/>
        <v>6.3102463709369676</v>
      </c>
      <c r="AK504" s="4">
        <f t="shared" si="111"/>
        <v>3.5341579178622675</v>
      </c>
      <c r="AL504" s="7">
        <f t="shared" si="112"/>
        <v>3.2758540273517545</v>
      </c>
      <c r="AM504" s="7">
        <f t="shared" si="113"/>
        <v>1.4411577622664422</v>
      </c>
      <c r="AN504" s="7">
        <f t="shared" si="114"/>
        <v>0.97501867181870971</v>
      </c>
      <c r="AO504" s="7">
        <f t="shared" si="115"/>
        <v>3.9954470979385306</v>
      </c>
      <c r="AP504" s="7">
        <f t="shared" si="116"/>
        <v>3.8956355227539445</v>
      </c>
      <c r="AQ504" s="7" t="str">
        <f t="shared" si="117"/>
        <v/>
      </c>
      <c r="AR504" s="7">
        <f t="shared" si="118"/>
        <v>0.54239621171631425</v>
      </c>
      <c r="AS504" s="7">
        <f t="shared" si="119"/>
        <v>1.581844617771595</v>
      </c>
    </row>
    <row r="505" spans="1:45" ht="14.4" customHeight="1">
      <c r="A505" s="2" t="s">
        <v>1057</v>
      </c>
      <c r="B505" s="2" t="s">
        <v>1058</v>
      </c>
      <c r="C505" s="2" t="s">
        <v>54</v>
      </c>
      <c r="D505" s="2" t="s">
        <v>48</v>
      </c>
      <c r="E505" s="3">
        <v>243.93706055131599</v>
      </c>
      <c r="F505" s="5">
        <v>7.1110722375951937E-2</v>
      </c>
      <c r="G505" s="3">
        <v>176.24065519081489</v>
      </c>
      <c r="H505" s="3">
        <v>67.696405360501103</v>
      </c>
      <c r="I505" s="5">
        <v>-3.7202243557211134E-3</v>
      </c>
      <c r="J505" s="3">
        <v>52.338454131068339</v>
      </c>
      <c r="K505" s="3">
        <v>59.971433656944555</v>
      </c>
      <c r="L505" s="5">
        <v>6.3364046465908763E-2</v>
      </c>
      <c r="M505" s="3">
        <v>36.394660468399444</v>
      </c>
      <c r="N505" s="3">
        <v>23.576773188545111</v>
      </c>
      <c r="O505" s="3">
        <v>69.657838601398012</v>
      </c>
      <c r="P505" s="3">
        <v>7.5927020845339088</v>
      </c>
      <c r="Q505" s="3">
        <v>10.04503270229579</v>
      </c>
      <c r="R505" s="3">
        <v>34.498431570665751</v>
      </c>
      <c r="S505" s="3">
        <v>8.1370586003442114</v>
      </c>
      <c r="T505" s="3">
        <v>114.48904657126579</v>
      </c>
      <c r="U505" s="3">
        <v>120.27151882882956</v>
      </c>
      <c r="V505" s="3">
        <v>665.3392363825667</v>
      </c>
      <c r="W505" s="3">
        <v>41.666157427062977</v>
      </c>
      <c r="X505" s="3">
        <v>34.455306159002951</v>
      </c>
      <c r="Y505" s="3">
        <v>12.217567775496116</v>
      </c>
      <c r="Z505" s="3">
        <v>0</v>
      </c>
      <c r="AA505" s="5">
        <v>0</v>
      </c>
      <c r="AB505" s="3">
        <v>0</v>
      </c>
      <c r="AC505" s="3">
        <v>0</v>
      </c>
      <c r="AD505" s="5">
        <v>0</v>
      </c>
      <c r="AE505" s="6">
        <f t="shared" si="105"/>
        <v>0.27751586908320597</v>
      </c>
      <c r="AF505" s="6">
        <f t="shared" si="106"/>
        <v>0.21455720591524519</v>
      </c>
      <c r="AG505" s="6">
        <f t="shared" si="107"/>
        <v>0.24584798030034727</v>
      </c>
      <c r="AH505" s="6">
        <f t="shared" si="108"/>
        <v>0.60686660713479579</v>
      </c>
      <c r="AI505" s="4">
        <f t="shared" si="109"/>
        <v>-7.6329795258762161</v>
      </c>
      <c r="AJ505" s="4">
        <f t="shared" si="110"/>
        <v>15.625443346168867</v>
      </c>
      <c r="AK505" s="4">
        <f t="shared" si="111"/>
        <v>23.258422872045081</v>
      </c>
      <c r="AL505" s="7">
        <f t="shared" si="112"/>
        <v>1.9202815309094472</v>
      </c>
      <c r="AM505" s="7">
        <f t="shared" si="113"/>
        <v>-0.9380514385816674</v>
      </c>
      <c r="AN505" s="7">
        <f t="shared" si="114"/>
        <v>1.0505067727502155</v>
      </c>
      <c r="AO505" s="7">
        <f t="shared" si="115"/>
        <v>1.6912130852676979</v>
      </c>
      <c r="AP505" s="7">
        <f t="shared" si="116"/>
        <v>1.7766308002375044</v>
      </c>
      <c r="AQ505" s="7" t="str">
        <f t="shared" si="117"/>
        <v/>
      </c>
      <c r="AR505" s="7">
        <f t="shared" si="118"/>
        <v>0.7731349080110288</v>
      </c>
      <c r="AS505" s="7">
        <f t="shared" si="119"/>
        <v>2.7275037047624098</v>
      </c>
    </row>
    <row r="506" spans="1:45" ht="14.4" customHeight="1">
      <c r="A506" s="2" t="s">
        <v>1059</v>
      </c>
      <c r="B506" s="2" t="s">
        <v>1060</v>
      </c>
      <c r="C506" s="2" t="s">
        <v>47</v>
      </c>
      <c r="D506" s="2" t="s">
        <v>48</v>
      </c>
      <c r="E506" s="3">
        <v>199.44238486973245</v>
      </c>
      <c r="F506" s="5">
        <v>5.8607228993834207E-2</v>
      </c>
      <c r="G506" s="3">
        <v>162.65170392069598</v>
      </c>
      <c r="H506" s="3">
        <v>36.790680949036478</v>
      </c>
      <c r="I506" s="5">
        <v>5.8375327182565717E-3</v>
      </c>
      <c r="J506" s="3">
        <v>31.028796728658559</v>
      </c>
      <c r="K506" s="3">
        <v>6.9764004206381394</v>
      </c>
      <c r="L506" s="5">
        <v>5.5558649762988382E-2</v>
      </c>
      <c r="M506" s="3">
        <v>3.4973633451600072</v>
      </c>
      <c r="N506" s="3">
        <v>3.4790370754781321</v>
      </c>
      <c r="O506" s="3">
        <v>37.547255536633784</v>
      </c>
      <c r="P506" s="3">
        <v>4.4470013258189791</v>
      </c>
      <c r="Q506" s="3">
        <v>4.3479354654551772</v>
      </c>
      <c r="R506" s="3">
        <v>26.435525562122105</v>
      </c>
      <c r="S506" s="3">
        <v>2.5029286603924232</v>
      </c>
      <c r="T506" s="3">
        <v>43.088392906729176</v>
      </c>
      <c r="U506" s="3">
        <v>43.180996921385386</v>
      </c>
      <c r="V506" s="3">
        <v>198.1994406515133</v>
      </c>
      <c r="W506" s="3">
        <v>14.814063144437119</v>
      </c>
      <c r="X506" s="3">
        <v>20.09876569638913</v>
      </c>
      <c r="Y506" s="3">
        <v>34.936766835917538</v>
      </c>
      <c r="Z506" s="3">
        <v>0</v>
      </c>
      <c r="AA506" s="5">
        <v>0</v>
      </c>
      <c r="AB506" s="3">
        <v>0</v>
      </c>
      <c r="AC506" s="3">
        <v>0</v>
      </c>
      <c r="AD506" s="5">
        <v>0</v>
      </c>
      <c r="AE506" s="6">
        <f t="shared" si="105"/>
        <v>0.18446771468896461</v>
      </c>
      <c r="AF506" s="6">
        <f t="shared" si="106"/>
        <v>0.15557774616927736</v>
      </c>
      <c r="AG506" s="6">
        <f t="shared" si="107"/>
        <v>3.4979527672589938E-2</v>
      </c>
      <c r="AH506" s="6">
        <f t="shared" si="108"/>
        <v>0.50131344737808203</v>
      </c>
      <c r="AI506" s="4">
        <f t="shared" si="109"/>
        <v>24.05239630802042</v>
      </c>
      <c r="AJ506" s="4">
        <f t="shared" si="110"/>
        <v>25.25495540019962</v>
      </c>
      <c r="AK506" s="4">
        <f t="shared" si="111"/>
        <v>1.2025590921792002</v>
      </c>
      <c r="AL506" s="7">
        <f t="shared" si="112"/>
        <v>10.090161897079403</v>
      </c>
      <c r="AM506" s="7">
        <f t="shared" si="113"/>
        <v>9.6097011028070405</v>
      </c>
      <c r="AN506" s="7">
        <f t="shared" si="114"/>
        <v>1.0021491638097682</v>
      </c>
      <c r="AO506" s="7">
        <f t="shared" si="115"/>
        <v>1.1711768250883008</v>
      </c>
      <c r="AP506" s="7">
        <f t="shared" si="116"/>
        <v>1.1736938759356197</v>
      </c>
      <c r="AQ506" s="7" t="str">
        <f t="shared" si="117"/>
        <v/>
      </c>
      <c r="AR506" s="7">
        <f t="shared" si="118"/>
        <v>0.84338739942434204</v>
      </c>
      <c r="AS506" s="7">
        <f t="shared" si="119"/>
        <v>0.99376790335198317</v>
      </c>
    </row>
    <row r="507" spans="1:45" ht="14.4" customHeight="1">
      <c r="A507" s="2" t="s">
        <v>1061</v>
      </c>
      <c r="B507" s="2" t="s">
        <v>1062</v>
      </c>
      <c r="C507" s="2" t="s">
        <v>47</v>
      </c>
      <c r="D507" s="2" t="s">
        <v>48</v>
      </c>
      <c r="E507" s="3">
        <v>430.58620031768055</v>
      </c>
      <c r="F507" s="5">
        <v>9.9966515874582232E-2</v>
      </c>
      <c r="G507" s="3">
        <v>345.48672945001601</v>
      </c>
      <c r="H507" s="3">
        <v>85.099470867664536</v>
      </c>
      <c r="I507" s="5">
        <v>-5.7734765269429056E-3</v>
      </c>
      <c r="J507" s="3">
        <v>55.045061610786163</v>
      </c>
      <c r="K507" s="3">
        <v>30.61570298860784</v>
      </c>
      <c r="L507" s="5">
        <v>-6.9761781046698834E-2</v>
      </c>
      <c r="M507" s="3">
        <v>20.21346385354768</v>
      </c>
      <c r="N507" s="3">
        <v>10.40223913506016</v>
      </c>
      <c r="O507" s="3">
        <v>88.859693876311908</v>
      </c>
      <c r="P507" s="3">
        <v>9.1394180903480251</v>
      </c>
      <c r="Q507" s="3">
        <v>13.855741953016015</v>
      </c>
      <c r="R507" s="3">
        <v>56.39081607414743</v>
      </c>
      <c r="S507" s="3">
        <v>10.798971334081084</v>
      </c>
      <c r="T507" s="3">
        <v>100.83281817229923</v>
      </c>
      <c r="U507" s="3">
        <v>98.033729649877856</v>
      </c>
      <c r="V507" s="3">
        <v>636.65915567598279</v>
      </c>
      <c r="W507" s="3">
        <v>43.97647641332243</v>
      </c>
      <c r="X507" s="3">
        <v>27.700173439286154</v>
      </c>
      <c r="Y507" s="3">
        <v>36.845336868143235</v>
      </c>
      <c r="Z507" s="3">
        <v>0</v>
      </c>
      <c r="AA507" s="5">
        <v>0</v>
      </c>
      <c r="AB507" s="3">
        <v>0</v>
      </c>
      <c r="AC507" s="3">
        <v>0</v>
      </c>
      <c r="AD507" s="5">
        <v>0</v>
      </c>
      <c r="AE507" s="6">
        <f t="shared" si="105"/>
        <v>0.19763631719938846</v>
      </c>
      <c r="AF507" s="6">
        <f t="shared" si="106"/>
        <v>0.12783749588392446</v>
      </c>
      <c r="AG507" s="6">
        <f t="shared" si="107"/>
        <v>7.1102378492436585E-2</v>
      </c>
      <c r="AH507" s="6">
        <f t="shared" si="108"/>
        <v>0.66023190325138537</v>
      </c>
      <c r="AI507" s="4">
        <f t="shared" si="109"/>
        <v>24.429358622178324</v>
      </c>
      <c r="AJ507" s="4">
        <f t="shared" si="110"/>
        <v>45.651069979400184</v>
      </c>
      <c r="AK507" s="4">
        <f t="shared" si="111"/>
        <v>21.22171135722186</v>
      </c>
      <c r="AL507" s="7">
        <f t="shared" si="112"/>
        <v>4.2273535661056334</v>
      </c>
      <c r="AM507" s="7">
        <f t="shared" si="113"/>
        <v>2.2621931169573837</v>
      </c>
      <c r="AN507" s="7">
        <f t="shared" si="114"/>
        <v>0.97224030258047145</v>
      </c>
      <c r="AO507" s="7">
        <f t="shared" si="115"/>
        <v>1.1848818464347577</v>
      </c>
      <c r="AP507" s="7">
        <f t="shared" si="116"/>
        <v>1.1519898848998364</v>
      </c>
      <c r="AQ507" s="7" t="str">
        <f t="shared" si="117"/>
        <v/>
      </c>
      <c r="AR507" s="7">
        <f t="shared" si="118"/>
        <v>0.64683200787916739</v>
      </c>
      <c r="AS507" s="7">
        <f t="shared" si="119"/>
        <v>1.4785869942099037</v>
      </c>
    </row>
    <row r="508" spans="1:45" ht="14.4" customHeight="1">
      <c r="A508" s="2" t="s">
        <v>1063</v>
      </c>
      <c r="B508" s="2" t="s">
        <v>1064</v>
      </c>
      <c r="C508" s="2" t="s">
        <v>51</v>
      </c>
      <c r="D508" s="2" t="s">
        <v>48</v>
      </c>
      <c r="E508" s="3">
        <v>124.30293247778832</v>
      </c>
      <c r="F508" s="5">
        <v>0.13778529638186698</v>
      </c>
      <c r="G508" s="3">
        <v>83.512602727966609</v>
      </c>
      <c r="H508" s="3">
        <v>40.790329749821709</v>
      </c>
      <c r="I508" s="5">
        <v>-6.1688650963999114E-3</v>
      </c>
      <c r="J508" s="3">
        <v>26.950355530187842</v>
      </c>
      <c r="K508" s="3">
        <v>7.3272973806056676</v>
      </c>
      <c r="L508" s="5">
        <v>2.3589075347764638E-2</v>
      </c>
      <c r="M508" s="3">
        <v>3.3105830182733249</v>
      </c>
      <c r="N508" s="3">
        <v>4.0167143623323422</v>
      </c>
      <c r="O508" s="3">
        <v>42.204325801459085</v>
      </c>
      <c r="P508" s="3">
        <v>17.548533765312833</v>
      </c>
      <c r="Q508" s="3">
        <v>4.4408224480306053</v>
      </c>
      <c r="R508" s="3">
        <v>16.80747171162216</v>
      </c>
      <c r="S508" s="3">
        <v>1.825000428375906</v>
      </c>
      <c r="T508" s="3">
        <v>169.47746826020312</v>
      </c>
      <c r="U508" s="3">
        <v>160.30598092004945</v>
      </c>
      <c r="V508" s="3">
        <v>213.18817966636621</v>
      </c>
      <c r="W508" s="3">
        <v>11.229623536750239</v>
      </c>
      <c r="X508" s="3">
        <v>26.207344126103511</v>
      </c>
      <c r="Y508" s="3">
        <v>5.8043284586792998</v>
      </c>
      <c r="Z508" s="3">
        <v>0</v>
      </c>
      <c r="AA508" s="5">
        <v>0</v>
      </c>
      <c r="AB508" s="3">
        <v>0</v>
      </c>
      <c r="AC508" s="3">
        <v>0</v>
      </c>
      <c r="AD508" s="5">
        <v>0</v>
      </c>
      <c r="AE508" s="6">
        <f t="shared" si="105"/>
        <v>0.32815259412412118</v>
      </c>
      <c r="AF508" s="6">
        <f t="shared" si="106"/>
        <v>0.21681190453816204</v>
      </c>
      <c r="AG508" s="6">
        <f t="shared" si="107"/>
        <v>5.8947099915884781E-2</v>
      </c>
      <c r="AH508" s="6">
        <f t="shared" si="108"/>
        <v>0.45181502077914504</v>
      </c>
      <c r="AI508" s="4">
        <f t="shared" si="109"/>
        <v>19.623058149582175</v>
      </c>
      <c r="AJ508" s="4">
        <f t="shared" si="110"/>
        <v>16.904386569842323</v>
      </c>
      <c r="AK508" s="4">
        <f t="shared" si="111"/>
        <v>-2.7186715797398513</v>
      </c>
      <c r="AL508" s="7">
        <f t="shared" si="112"/>
        <v>9.2626753983207433</v>
      </c>
      <c r="AM508" s="7">
        <f t="shared" si="113"/>
        <v>10.752358106044399</v>
      </c>
      <c r="AN508" s="7">
        <f t="shared" si="114"/>
        <v>0.94588373643821222</v>
      </c>
      <c r="AO508" s="7">
        <f t="shared" si="115"/>
        <v>4.1548442804864525</v>
      </c>
      <c r="AP508" s="7">
        <f t="shared" si="116"/>
        <v>3.9299996323454613</v>
      </c>
      <c r="AQ508" s="7" t="str">
        <f t="shared" si="117"/>
        <v/>
      </c>
      <c r="AR508" s="7">
        <f t="shared" si="118"/>
        <v>0.66070452716322159</v>
      </c>
      <c r="AS508" s="7">
        <f t="shared" si="119"/>
        <v>1.7150695918172387</v>
      </c>
    </row>
    <row r="509" spans="1:45" ht="14.4" customHeight="1">
      <c r="A509" s="2" t="s">
        <v>1065</v>
      </c>
      <c r="B509" s="2" t="s">
        <v>1066</v>
      </c>
      <c r="C509" s="2" t="s">
        <v>57</v>
      </c>
      <c r="D509" s="2" t="s">
        <v>48</v>
      </c>
      <c r="E509" s="3">
        <v>116.55544096030293</v>
      </c>
      <c r="F509" s="5">
        <v>-5.0261230963409273E-2</v>
      </c>
      <c r="G509" s="3">
        <v>80.136559188314806</v>
      </c>
      <c r="H509" s="3">
        <v>36.418881771988133</v>
      </c>
      <c r="I509" s="5">
        <v>-2.2081489866856596E-2</v>
      </c>
      <c r="J509" s="3">
        <v>28.397866271731896</v>
      </c>
      <c r="K509" s="3">
        <v>1.1946326058856134</v>
      </c>
      <c r="L509" s="5">
        <v>-5.9033983782262711E-2</v>
      </c>
      <c r="M509" s="3">
        <v>0.54735343828936955</v>
      </c>
      <c r="N509" s="3">
        <v>0.64727916759624382</v>
      </c>
      <c r="O509" s="3">
        <v>37.963771696869173</v>
      </c>
      <c r="P509" s="3">
        <v>13.952162046864926</v>
      </c>
      <c r="Q509" s="3">
        <v>3.6600143211373641</v>
      </c>
      <c r="R509" s="3">
        <v>15.621892841275267</v>
      </c>
      <c r="S509" s="3">
        <v>5.9201603589558429</v>
      </c>
      <c r="T509" s="3">
        <v>119.77503304313223</v>
      </c>
      <c r="U509" s="3">
        <v>128.0315731173844</v>
      </c>
      <c r="V509" s="3">
        <v>668.40772700700984</v>
      </c>
      <c r="W509" s="3">
        <v>78.042587890348244</v>
      </c>
      <c r="X509" s="3">
        <v>9.3242617667325796</v>
      </c>
      <c r="Y509" s="3">
        <v>0.3031490022932683</v>
      </c>
      <c r="Z509" s="3">
        <v>45.207944598326065</v>
      </c>
      <c r="AA509" s="5">
        <v>0.3371444875317231</v>
      </c>
      <c r="AB509" s="3">
        <v>2.5413877667728926</v>
      </c>
      <c r="AC509" s="3">
        <v>18.495793880138155</v>
      </c>
      <c r="AD509" s="5">
        <v>-4.0602930837298101E-2</v>
      </c>
      <c r="AE509" s="6">
        <f t="shared" si="105"/>
        <v>0.31245973136845551</v>
      </c>
      <c r="AF509" s="6">
        <f t="shared" si="106"/>
        <v>0.2436425621812352</v>
      </c>
      <c r="AG509" s="6">
        <f t="shared" si="107"/>
        <v>1.0249479527021717E-2</v>
      </c>
      <c r="AH509" s="6">
        <f t="shared" si="108"/>
        <v>0.45817721330617933</v>
      </c>
      <c r="AI509" s="4">
        <f t="shared" si="109"/>
        <v>27.203233665846284</v>
      </c>
      <c r="AJ509" s="4">
        <f t="shared" si="110"/>
        <v>19.804241890577511</v>
      </c>
      <c r="AK509" s="4">
        <f t="shared" si="111"/>
        <v>-7.3989917752687724</v>
      </c>
      <c r="AL509" s="7">
        <f t="shared" si="112"/>
        <v>3.3452205159642747</v>
      </c>
      <c r="AM509" s="7">
        <f t="shared" si="113"/>
        <v>4.595016353686102</v>
      </c>
      <c r="AN509" s="7">
        <f t="shared" si="114"/>
        <v>1.0689337323854371</v>
      </c>
      <c r="AO509" s="7">
        <f t="shared" si="115"/>
        <v>3.2888168778223754</v>
      </c>
      <c r="AP509" s="7">
        <f t="shared" si="116"/>
        <v>3.515527300342892</v>
      </c>
      <c r="AQ509" s="7">
        <f t="shared" si="117"/>
        <v>0.40912706924576719</v>
      </c>
      <c r="AR509" s="7">
        <f t="shared" si="118"/>
        <v>0.77975667812992366</v>
      </c>
      <c r="AS509" s="7">
        <f t="shared" si="119"/>
        <v>5.7346763179820979</v>
      </c>
    </row>
    <row r="510" spans="1:45" ht="14.4" customHeight="1">
      <c r="A510" s="2" t="s">
        <v>1067</v>
      </c>
      <c r="B510" s="2" t="s">
        <v>1068</v>
      </c>
      <c r="C510" s="2" t="s">
        <v>57</v>
      </c>
      <c r="D510" s="2" t="s">
        <v>48</v>
      </c>
      <c r="E510" s="3">
        <v>186.62583580904635</v>
      </c>
      <c r="F510" s="5">
        <v>7.9322825430900495E-2</v>
      </c>
      <c r="G510" s="3">
        <v>138.99046985342437</v>
      </c>
      <c r="H510" s="3">
        <v>47.635365955621964</v>
      </c>
      <c r="I510" s="5">
        <v>4.8185595903606493E-3</v>
      </c>
      <c r="J510" s="3">
        <v>41.641001949190112</v>
      </c>
      <c r="K510" s="3">
        <v>5.0423042064512602</v>
      </c>
      <c r="L510" s="5">
        <v>5.1595472136074988E-2</v>
      </c>
      <c r="M510" s="3">
        <v>3.1066916825139197</v>
      </c>
      <c r="N510" s="3">
        <v>1.9356125239373405</v>
      </c>
      <c r="O510" s="3">
        <v>49.435506276103339</v>
      </c>
      <c r="P510" s="3">
        <v>14.308653568337277</v>
      </c>
      <c r="Q510" s="3">
        <v>5.3609746063566517</v>
      </c>
      <c r="R510" s="3">
        <v>24.97263111906426</v>
      </c>
      <c r="S510" s="3">
        <v>6.8666521197869335</v>
      </c>
      <c r="T510" s="3">
        <v>188.41013274823462</v>
      </c>
      <c r="U510" s="3">
        <v>193.71116855651579</v>
      </c>
      <c r="V510" s="3">
        <v>906.12340850354371</v>
      </c>
      <c r="W510" s="3">
        <v>65.898220023307402</v>
      </c>
      <c r="X510" s="3">
        <v>12.408707009057617</v>
      </c>
      <c r="Y510" s="3">
        <v>0.11195158332252024</v>
      </c>
      <c r="Z510" s="3">
        <v>13.657176287425534</v>
      </c>
      <c r="AA510" s="5">
        <v>-3.6686661561614972E-2</v>
      </c>
      <c r="AB510" s="3">
        <v>1.4388502827380982</v>
      </c>
      <c r="AC510" s="3">
        <v>4.7783774406854027</v>
      </c>
      <c r="AD510" s="5">
        <v>-1.441955229736136E-2</v>
      </c>
      <c r="AE510" s="6">
        <f t="shared" si="105"/>
        <v>0.25524529199891693</v>
      </c>
      <c r="AF510" s="6">
        <f t="shared" si="106"/>
        <v>0.22312560192253747</v>
      </c>
      <c r="AG510" s="6">
        <f t="shared" si="107"/>
        <v>2.7018253847824664E-2</v>
      </c>
      <c r="AH510" s="6">
        <f t="shared" si="108"/>
        <v>0.61612539730132398</v>
      </c>
      <c r="AI510" s="4">
        <f t="shared" si="109"/>
        <v>36.59869774273885</v>
      </c>
      <c r="AJ510" s="4">
        <f t="shared" si="110"/>
        <v>26.659186418895491</v>
      </c>
      <c r="AK510" s="4">
        <f t="shared" si="111"/>
        <v>-9.9395113238433588</v>
      </c>
      <c r="AL510" s="7">
        <f t="shared" si="112"/>
        <v>3.8824140139667804</v>
      </c>
      <c r="AM510" s="7">
        <f t="shared" si="113"/>
        <v>5.3299187295765433</v>
      </c>
      <c r="AN510" s="7">
        <f t="shared" si="114"/>
        <v>1.0281356195176867</v>
      </c>
      <c r="AO510" s="7">
        <f t="shared" si="115"/>
        <v>3.9552573800684385</v>
      </c>
      <c r="AP510" s="7">
        <f t="shared" si="116"/>
        <v>4.0665409968085662</v>
      </c>
      <c r="AQ510" s="7">
        <f t="shared" si="117"/>
        <v>0.34988033691012405</v>
      </c>
      <c r="AR510" s="7">
        <f t="shared" si="118"/>
        <v>0.87416147884711715</v>
      </c>
      <c r="AS510" s="7">
        <f t="shared" si="119"/>
        <v>4.8552945768488343</v>
      </c>
    </row>
    <row r="511" spans="1:45" ht="14.4" customHeight="1">
      <c r="A511" s="2" t="s">
        <v>1069</v>
      </c>
      <c r="B511" s="2" t="s">
        <v>1070</v>
      </c>
      <c r="C511" s="2" t="s">
        <v>47</v>
      </c>
      <c r="D511" s="2" t="s">
        <v>48</v>
      </c>
      <c r="E511" s="3">
        <v>180.40160648638474</v>
      </c>
      <c r="F511" s="5">
        <v>5.9549146923253728E-2</v>
      </c>
      <c r="G511" s="3">
        <v>143.55799474262247</v>
      </c>
      <c r="H511" s="3">
        <v>36.843611743762274</v>
      </c>
      <c r="I511" s="5">
        <v>6.3273939991420614E-5</v>
      </c>
      <c r="J511" s="3">
        <v>26.619679210677408</v>
      </c>
      <c r="K511" s="3">
        <v>13.261540733553687</v>
      </c>
      <c r="L511" s="5">
        <v>-4.9056540824469197E-3</v>
      </c>
      <c r="M511" s="3">
        <v>7.2647499550309123</v>
      </c>
      <c r="N511" s="3">
        <v>5.996790778522775</v>
      </c>
      <c r="O511" s="3">
        <v>39.630846186054363</v>
      </c>
      <c r="P511" s="3">
        <v>10.261558577529541</v>
      </c>
      <c r="Q511" s="3">
        <v>4.197348317599797</v>
      </c>
      <c r="R511" s="3">
        <v>17.955531695151976</v>
      </c>
      <c r="S511" s="3">
        <v>4.3850015755679577</v>
      </c>
      <c r="T511" s="3">
        <v>101.51268388623805</v>
      </c>
      <c r="U511" s="3">
        <v>100.71451548397015</v>
      </c>
      <c r="V511" s="3">
        <v>278.09716197895756</v>
      </c>
      <c r="W511" s="3">
        <v>16.952510861375643</v>
      </c>
      <c r="X511" s="3">
        <v>23.379354152968645</v>
      </c>
      <c r="Y511" s="3">
        <v>30.72110339024854</v>
      </c>
      <c r="Z511" s="3">
        <v>0</v>
      </c>
      <c r="AA511" s="5">
        <v>0</v>
      </c>
      <c r="AB511" s="3">
        <v>0</v>
      </c>
      <c r="AC511" s="3">
        <v>0</v>
      </c>
      <c r="AD511" s="5">
        <v>0</v>
      </c>
      <c r="AE511" s="6">
        <f t="shared" si="105"/>
        <v>0.2042310623577675</v>
      </c>
      <c r="AF511" s="6">
        <f t="shared" si="106"/>
        <v>0.1475578833755366</v>
      </c>
      <c r="AG511" s="6">
        <f t="shared" si="107"/>
        <v>7.3511211966699214E-2</v>
      </c>
      <c r="AH511" s="6">
        <f t="shared" si="108"/>
        <v>0.54780587723491325</v>
      </c>
      <c r="AI511" s="4">
        <f t="shared" si="109"/>
        <v>13.35813847712372</v>
      </c>
      <c r="AJ511" s="4">
        <f t="shared" si="110"/>
        <v>17.907189335894113</v>
      </c>
      <c r="AK511" s="4">
        <f t="shared" si="111"/>
        <v>4.5490508587703928</v>
      </c>
      <c r="AL511" s="7">
        <f t="shared" si="112"/>
        <v>4.0837361235325726</v>
      </c>
      <c r="AM511" s="7">
        <f t="shared" si="113"/>
        <v>3.0463246698819115</v>
      </c>
      <c r="AN511" s="7">
        <f t="shared" si="114"/>
        <v>0.99213725446208889</v>
      </c>
      <c r="AO511" s="7">
        <f t="shared" si="115"/>
        <v>2.7552316149739156</v>
      </c>
      <c r="AP511" s="7">
        <f t="shared" si="116"/>
        <v>2.7335679298873674</v>
      </c>
      <c r="AQ511" s="7" t="str">
        <f t="shared" si="117"/>
        <v/>
      </c>
      <c r="AR511" s="7">
        <f t="shared" si="118"/>
        <v>0.72250460665502458</v>
      </c>
      <c r="AS511" s="7">
        <f t="shared" si="119"/>
        <v>1.5415448198902049</v>
      </c>
    </row>
    <row r="512" spans="1:45" ht="14.4" customHeight="1">
      <c r="A512" s="2" t="s">
        <v>1071</v>
      </c>
      <c r="B512" s="2" t="s">
        <v>1072</v>
      </c>
      <c r="C512" s="2" t="s">
        <v>47</v>
      </c>
      <c r="D512" s="2" t="s">
        <v>48</v>
      </c>
      <c r="E512" s="3">
        <v>175.88082673759254</v>
      </c>
      <c r="F512" s="5">
        <v>-6.1066887561450116E-2</v>
      </c>
      <c r="G512" s="3">
        <v>162.85981885891246</v>
      </c>
      <c r="H512" s="3">
        <v>13.021007878680075</v>
      </c>
      <c r="I512" s="5">
        <v>-2.9192350941192158E-2</v>
      </c>
      <c r="J512" s="3">
        <v>8.8176678032740128</v>
      </c>
      <c r="K512" s="3">
        <v>7.595810232503089</v>
      </c>
      <c r="L512" s="5">
        <v>5.4385490286887231E-2</v>
      </c>
      <c r="M512" s="3">
        <v>4.0262898512918079</v>
      </c>
      <c r="N512" s="3">
        <v>3.569520381211281</v>
      </c>
      <c r="O512" s="3">
        <v>14.828619943988935</v>
      </c>
      <c r="P512" s="3">
        <v>6.1337619272744064</v>
      </c>
      <c r="Q512" s="3">
        <v>1.356559627736367</v>
      </c>
      <c r="R512" s="3">
        <v>3.6695743679916628</v>
      </c>
      <c r="S512" s="3">
        <v>0.95471978642544941</v>
      </c>
      <c r="T512" s="3">
        <v>51.571974725670195</v>
      </c>
      <c r="U512" s="3">
        <v>52.533220391844985</v>
      </c>
      <c r="V512" s="3">
        <v>279.38176511926724</v>
      </c>
      <c r="W512" s="3">
        <v>27.693177267543341</v>
      </c>
      <c r="X512" s="3">
        <v>24.58934666022078</v>
      </c>
      <c r="Y512" s="3">
        <v>30.209106788775443</v>
      </c>
      <c r="Z512" s="3">
        <v>0</v>
      </c>
      <c r="AA512" s="5">
        <v>0</v>
      </c>
      <c r="AB512" s="3">
        <v>0</v>
      </c>
      <c r="AC512" s="3">
        <v>0</v>
      </c>
      <c r="AD512" s="5">
        <v>0</v>
      </c>
      <c r="AE512" s="6">
        <f t="shared" si="105"/>
        <v>7.4033128682678528E-2</v>
      </c>
      <c r="AF512" s="6">
        <f t="shared" si="106"/>
        <v>5.0134332245490493E-2</v>
      </c>
      <c r="AG512" s="6">
        <f t="shared" si="107"/>
        <v>4.3187255674182988E-2</v>
      </c>
      <c r="AH512" s="6">
        <f t="shared" si="108"/>
        <v>0.53006719863313423</v>
      </c>
      <c r="AI512" s="4">
        <f t="shared" si="109"/>
        <v>1.2218575707709238</v>
      </c>
      <c r="AJ512" s="4">
        <f t="shared" si="110"/>
        <v>3.3120085376863537</v>
      </c>
      <c r="AK512" s="4">
        <f t="shared" si="111"/>
        <v>2.0901509669154299</v>
      </c>
      <c r="AL512" s="7">
        <f t="shared" si="112"/>
        <v>3.4690896583245543</v>
      </c>
      <c r="AM512" s="7">
        <f t="shared" si="113"/>
        <v>1.2798075290192326</v>
      </c>
      <c r="AN512" s="7">
        <f t="shared" si="114"/>
        <v>1.018638915249765</v>
      </c>
      <c r="AO512" s="7">
        <f t="shared" si="115"/>
        <v>3.9606745657616473</v>
      </c>
      <c r="AP512" s="7">
        <f t="shared" si="116"/>
        <v>4.0344972433247781</v>
      </c>
      <c r="AQ512" s="7" t="str">
        <f t="shared" si="117"/>
        <v/>
      </c>
      <c r="AR512" s="7">
        <f t="shared" si="118"/>
        <v>0.67718780953290147</v>
      </c>
      <c r="AS512" s="7">
        <f t="shared" si="119"/>
        <v>1.5884719801555978</v>
      </c>
    </row>
    <row r="513" spans="1:45" ht="14.4" customHeight="1">
      <c r="A513" s="2" t="s">
        <v>1073</v>
      </c>
      <c r="B513" s="2" t="s">
        <v>1074</v>
      </c>
      <c r="C513" s="2" t="s">
        <v>62</v>
      </c>
      <c r="D513" s="2" t="s">
        <v>48</v>
      </c>
      <c r="E513" s="3">
        <v>160.87415343119321</v>
      </c>
      <c r="F513" s="5">
        <v>-6.0379203426788333E-2</v>
      </c>
      <c r="G513" s="3">
        <v>146.76702163814656</v>
      </c>
      <c r="H513" s="3">
        <v>14.107131793046639</v>
      </c>
      <c r="I513" s="5">
        <v>-3.4049933875363855E-2</v>
      </c>
      <c r="J513" s="3">
        <v>5.10956491886542</v>
      </c>
      <c r="K513" s="3">
        <v>23.77074094329156</v>
      </c>
      <c r="L513" s="5">
        <v>-0.15180610422298796</v>
      </c>
      <c r="M513" s="3">
        <v>16.626134679754443</v>
      </c>
      <c r="N513" s="3">
        <v>7.144606263537117</v>
      </c>
      <c r="O513" s="3">
        <v>15.378033026021845</v>
      </c>
      <c r="P513" s="3">
        <v>2.362921293239947</v>
      </c>
      <c r="Q513" s="3">
        <v>2.1723903958022586</v>
      </c>
      <c r="R513" s="3">
        <v>5.0447166548271065</v>
      </c>
      <c r="S513" s="3">
        <v>2.3572639715258563</v>
      </c>
      <c r="T513" s="3">
        <v>26.004597745194424</v>
      </c>
      <c r="U513" s="3">
        <v>25.29290315062336</v>
      </c>
      <c r="V513" s="3">
        <v>293.89484778706276</v>
      </c>
      <c r="W513" s="3">
        <v>32.16914052900399</v>
      </c>
      <c r="X513" s="3">
        <v>28.477250643479</v>
      </c>
      <c r="Y513" s="3">
        <v>37.318733333994061</v>
      </c>
      <c r="Z513" s="3">
        <v>0</v>
      </c>
      <c r="AA513" s="5">
        <v>0</v>
      </c>
      <c r="AB513" s="3">
        <v>0</v>
      </c>
      <c r="AC513" s="3">
        <v>0</v>
      </c>
      <c r="AD513" s="5">
        <v>0</v>
      </c>
      <c r="AE513" s="6">
        <f t="shared" si="105"/>
        <v>8.7690480367191737E-2</v>
      </c>
      <c r="AF513" s="6">
        <f t="shared" si="106"/>
        <v>3.1761254433272337E-2</v>
      </c>
      <c r="AG513" s="6">
        <f t="shared" si="107"/>
        <v>0.14775985101583419</v>
      </c>
      <c r="AH513" s="6">
        <f t="shared" si="108"/>
        <v>0.69943695568507613</v>
      </c>
      <c r="AI513" s="4">
        <f t="shared" si="109"/>
        <v>-18.66117602442614</v>
      </c>
      <c r="AJ513" s="4">
        <f t="shared" si="110"/>
        <v>-5.7834133427748053</v>
      </c>
      <c r="AK513" s="4">
        <f t="shared" si="111"/>
        <v>12.877762681651335</v>
      </c>
      <c r="AL513" s="7">
        <f t="shared" si="112"/>
        <v>-2.4534432344593142</v>
      </c>
      <c r="AM513" s="7">
        <f t="shared" si="113"/>
        <v>-7.9164557935981881</v>
      </c>
      <c r="AN513" s="7">
        <f t="shared" si="114"/>
        <v>0.97263197064055396</v>
      </c>
      <c r="AO513" s="7">
        <f t="shared" si="115"/>
        <v>1.8433653365322644</v>
      </c>
      <c r="AP513" s="7">
        <f t="shared" si="116"/>
        <v>1.7929160598818643</v>
      </c>
      <c r="AQ513" s="7" t="str">
        <f t="shared" si="117"/>
        <v/>
      </c>
      <c r="AR513" s="7">
        <f t="shared" si="118"/>
        <v>0.36219729097476133</v>
      </c>
      <c r="AS513" s="7">
        <f t="shared" si="119"/>
        <v>1.8268618141494262</v>
      </c>
    </row>
    <row r="514" spans="1:45" ht="14.4" customHeight="1">
      <c r="A514" s="2" t="s">
        <v>1075</v>
      </c>
      <c r="B514" s="2" t="s">
        <v>1076</v>
      </c>
      <c r="C514" s="2" t="s">
        <v>62</v>
      </c>
      <c r="D514" s="2" t="s">
        <v>48</v>
      </c>
      <c r="E514" s="3">
        <v>176.72130960582734</v>
      </c>
      <c r="F514" s="5">
        <v>5.6341976412572499E-2</v>
      </c>
      <c r="G514" s="3">
        <v>156.97572450034852</v>
      </c>
      <c r="H514" s="3">
        <v>19.745585105478831</v>
      </c>
      <c r="I514" s="5">
        <v>1.4804684749775421E-2</v>
      </c>
      <c r="J514" s="3">
        <v>8.8294342208817653</v>
      </c>
      <c r="K514" s="3">
        <v>23.530472669895897</v>
      </c>
      <c r="L514" s="5">
        <v>-6.6555886029335889E-2</v>
      </c>
      <c r="M514" s="3">
        <v>16.219074301283765</v>
      </c>
      <c r="N514" s="3">
        <v>7.3113983686121315</v>
      </c>
      <c r="O514" s="3">
        <v>22.684633750379973</v>
      </c>
      <c r="P514" s="3">
        <v>4.3600485357469427</v>
      </c>
      <c r="Q514" s="3">
        <v>3.1859082716090459</v>
      </c>
      <c r="R514" s="3">
        <v>7.9403937579629673</v>
      </c>
      <c r="S514" s="3">
        <v>1.7701346876810649</v>
      </c>
      <c r="T514" s="3">
        <v>68.687572870484459</v>
      </c>
      <c r="U514" s="3">
        <v>69.680785564840434</v>
      </c>
      <c r="V514" s="3">
        <v>366.02611346188297</v>
      </c>
      <c r="W514" s="3">
        <v>40.78989498765997</v>
      </c>
      <c r="X514" s="3">
        <v>29.942520367169262</v>
      </c>
      <c r="Y514" s="3">
        <v>32.507231666952173</v>
      </c>
      <c r="Z514" s="3">
        <v>0</v>
      </c>
      <c r="AA514" s="5">
        <v>0</v>
      </c>
      <c r="AB514" s="3">
        <v>0</v>
      </c>
      <c r="AC514" s="3">
        <v>0</v>
      </c>
      <c r="AD514" s="5">
        <v>0</v>
      </c>
      <c r="AE514" s="6">
        <f t="shared" ref="AE514:AE577" si="120">IF(E514=0,"",H514/E514)</f>
        <v>0.11173290391249865</v>
      </c>
      <c r="AF514" s="6">
        <f t="shared" ref="AF514:AF577" si="121">IF(E514=0,"",J514/E514)</f>
        <v>4.9962476175485611E-2</v>
      </c>
      <c r="AG514" s="6">
        <f t="shared" ref="AG514:AG577" si="122">IF(E514=0,"",K514/E514)</f>
        <v>0.13315017143308894</v>
      </c>
      <c r="AH514" s="6">
        <f t="shared" ref="AH514:AH577" si="123">IF(K514=0,"",M514/K514)</f>
        <v>0.68927957924253302</v>
      </c>
      <c r="AI514" s="4">
        <f t="shared" ref="AI514:AI577" si="124">J514-K514</f>
        <v>-14.701038449014131</v>
      </c>
      <c r="AJ514" s="4">
        <f t="shared" ref="AJ514:AJ577" si="125">O514-P514-M514-Q514</f>
        <v>-1.0803973582597788</v>
      </c>
      <c r="AK514" s="4">
        <f t="shared" ref="AK514:AK577" si="126">AJ514-AI514</f>
        <v>13.620641090754352</v>
      </c>
      <c r="AL514" s="7">
        <f t="shared" ref="AL514:AL577" si="127">IF(S514=0,"",AJ514/S514)</f>
        <v>-0.61034754348277032</v>
      </c>
      <c r="AM514" s="7">
        <f t="shared" ref="AM514:AM577" si="128">IF(S514=0,"",AI514/S514)</f>
        <v>-8.3050394703427788</v>
      </c>
      <c r="AN514" s="7">
        <f t="shared" ref="AN514:AN577" si="129">IF(T514=0,"",U514/T514)</f>
        <v>1.0144598601005854</v>
      </c>
      <c r="AO514" s="7">
        <f t="shared" ref="AO514:AO577" si="130">IF(H514=0,"",T514/H514)</f>
        <v>3.4786294001197078</v>
      </c>
      <c r="AP514" s="7">
        <f t="shared" ref="AP514:AP577" si="131">IF(H514=0,"",U514/H514)</f>
        <v>3.5289298945872223</v>
      </c>
      <c r="AQ514" s="7" t="str">
        <f t="shared" ref="AQ514:AQ577" si="132">IF(Z514=0,"",AC514/Z514)</f>
        <v/>
      </c>
      <c r="AR514" s="7">
        <f t="shared" ref="AR514:AR577" si="133">IF(H514=0,"",J514/H514)</f>
        <v>0.44715991821543194</v>
      </c>
      <c r="AS514" s="7">
        <f t="shared" ref="AS514:AS577" si="134">IF(E514=0,"",V514/E514)</f>
        <v>2.0712053021692487</v>
      </c>
    </row>
    <row r="515" spans="1:45" ht="14.4" customHeight="1">
      <c r="A515" s="2" t="s">
        <v>1077</v>
      </c>
      <c r="B515" s="2" t="s">
        <v>1078</v>
      </c>
      <c r="C515" s="2" t="s">
        <v>47</v>
      </c>
      <c r="D515" s="2" t="s">
        <v>48</v>
      </c>
      <c r="E515" s="3">
        <v>251.21252823267102</v>
      </c>
      <c r="F515" s="5">
        <v>-0.11668672288365425</v>
      </c>
      <c r="G515" s="3">
        <v>214.01325470747395</v>
      </c>
      <c r="H515" s="3">
        <v>37.199273525197064</v>
      </c>
      <c r="I515" s="5">
        <v>-2.270198137772661E-2</v>
      </c>
      <c r="J515" s="3">
        <v>24.338787785707272</v>
      </c>
      <c r="K515" s="3">
        <v>8.9513514770535014</v>
      </c>
      <c r="L515" s="5">
        <v>-0.15514020401646056</v>
      </c>
      <c r="M515" s="3">
        <v>5.8640758598374152</v>
      </c>
      <c r="N515" s="3">
        <v>3.0872756172160862</v>
      </c>
      <c r="O515" s="3">
        <v>39.425477427922296</v>
      </c>
      <c r="P515" s="3">
        <v>10.507635067503777</v>
      </c>
      <c r="Q515" s="3">
        <v>4.3670573232624275</v>
      </c>
      <c r="R515" s="3">
        <v>20.218797318108464</v>
      </c>
      <c r="S515" s="3">
        <v>6.372008434109425</v>
      </c>
      <c r="T515" s="3">
        <v>123.49964294504549</v>
      </c>
      <c r="U515" s="3">
        <v>127.69877125300138</v>
      </c>
      <c r="V515" s="3">
        <v>363.19240287446581</v>
      </c>
      <c r="W515" s="3">
        <v>35.354517319088053</v>
      </c>
      <c r="X515" s="3">
        <v>33.603339192746915</v>
      </c>
      <c r="Y515" s="3">
        <v>28.72961296963123</v>
      </c>
      <c r="Z515" s="3">
        <v>0</v>
      </c>
      <c r="AA515" s="5">
        <v>0</v>
      </c>
      <c r="AB515" s="3">
        <v>0</v>
      </c>
      <c r="AC515" s="3">
        <v>0</v>
      </c>
      <c r="AD515" s="5">
        <v>0</v>
      </c>
      <c r="AE515" s="6">
        <f t="shared" si="120"/>
        <v>0.1480788947386549</v>
      </c>
      <c r="AF515" s="6">
        <f t="shared" si="121"/>
        <v>9.6885246754751353E-2</v>
      </c>
      <c r="AG515" s="6">
        <f t="shared" si="122"/>
        <v>3.5632583852517226E-2</v>
      </c>
      <c r="AH515" s="6">
        <f t="shared" si="123"/>
        <v>0.65510508383787447</v>
      </c>
      <c r="AI515" s="4">
        <f t="shared" si="124"/>
        <v>15.38743630865377</v>
      </c>
      <c r="AJ515" s="4">
        <f t="shared" si="125"/>
        <v>18.686709177318676</v>
      </c>
      <c r="AK515" s="4">
        <f t="shared" si="126"/>
        <v>3.2992728686649055</v>
      </c>
      <c r="AL515" s="7">
        <f t="shared" si="127"/>
        <v>2.932624677219279</v>
      </c>
      <c r="AM515" s="7">
        <f t="shared" si="128"/>
        <v>2.4148487039478272</v>
      </c>
      <c r="AN515" s="7">
        <f t="shared" si="129"/>
        <v>1.0340011372326348</v>
      </c>
      <c r="AO515" s="7">
        <f t="shared" si="130"/>
        <v>3.319947709768917</v>
      </c>
      <c r="AP515" s="7">
        <f t="shared" si="131"/>
        <v>3.4328297074539411</v>
      </c>
      <c r="AQ515" s="7" t="str">
        <f t="shared" si="132"/>
        <v/>
      </c>
      <c r="AR515" s="7">
        <f t="shared" si="133"/>
        <v>0.65428126625164618</v>
      </c>
      <c r="AS515" s="7">
        <f t="shared" si="134"/>
        <v>1.4457575242349376</v>
      </c>
    </row>
    <row r="516" spans="1:45" ht="14.4" customHeight="1">
      <c r="A516" s="2" t="s">
        <v>1079</v>
      </c>
      <c r="B516" s="2" t="s">
        <v>1080</v>
      </c>
      <c r="C516" s="2" t="s">
        <v>62</v>
      </c>
      <c r="D516" s="2" t="s">
        <v>48</v>
      </c>
      <c r="E516" s="3">
        <v>283.21508295402612</v>
      </c>
      <c r="F516" s="5">
        <v>5.7508536792371764E-2</v>
      </c>
      <c r="G516" s="3">
        <v>219.90483649042557</v>
      </c>
      <c r="H516" s="3">
        <v>63.310246463600549</v>
      </c>
      <c r="I516" s="5">
        <v>-1.9240441233976113E-3</v>
      </c>
      <c r="J516" s="3">
        <v>50.30042016806172</v>
      </c>
      <c r="K516" s="3">
        <v>22.629230686124732</v>
      </c>
      <c r="L516" s="5">
        <v>8.3837390974412535E-2</v>
      </c>
      <c r="M516" s="3">
        <v>13.137588990959348</v>
      </c>
      <c r="N516" s="3">
        <v>9.4916416951653844</v>
      </c>
      <c r="O516" s="3">
        <v>67.989868152008881</v>
      </c>
      <c r="P516" s="3">
        <v>9.8896613801844637</v>
      </c>
      <c r="Q516" s="3">
        <v>9.3465465851780376</v>
      </c>
      <c r="R516" s="3">
        <v>38.565333679540551</v>
      </c>
      <c r="S516" s="3">
        <v>4.7840531504042314</v>
      </c>
      <c r="T516" s="3">
        <v>111.07346352681175</v>
      </c>
      <c r="U516" s="3">
        <v>111.82546381194825</v>
      </c>
      <c r="V516" s="3">
        <v>454.40348004275705</v>
      </c>
      <c r="W516" s="3">
        <v>57.964036492279469</v>
      </c>
      <c r="X516" s="3">
        <v>38.744671933593679</v>
      </c>
      <c r="Y516" s="3">
        <v>66.471399886842988</v>
      </c>
      <c r="Z516" s="3">
        <v>0</v>
      </c>
      <c r="AA516" s="5">
        <v>0</v>
      </c>
      <c r="AB516" s="3">
        <v>0</v>
      </c>
      <c r="AC516" s="3">
        <v>0</v>
      </c>
      <c r="AD516" s="5">
        <v>0</v>
      </c>
      <c r="AE516" s="6">
        <f t="shared" si="120"/>
        <v>0.22354122458187584</v>
      </c>
      <c r="AF516" s="6">
        <f t="shared" si="121"/>
        <v>0.17760501892558778</v>
      </c>
      <c r="AG516" s="6">
        <f t="shared" si="122"/>
        <v>7.990122012604145E-2</v>
      </c>
      <c r="AH516" s="6">
        <f t="shared" si="123"/>
        <v>0.58055835716124238</v>
      </c>
      <c r="AI516" s="4">
        <f t="shared" si="124"/>
        <v>27.671189481936988</v>
      </c>
      <c r="AJ516" s="4">
        <f t="shared" si="125"/>
        <v>35.616071195687034</v>
      </c>
      <c r="AK516" s="4">
        <f t="shared" si="126"/>
        <v>7.9448817137500463</v>
      </c>
      <c r="AL516" s="7">
        <f t="shared" si="127"/>
        <v>7.4447482241449663</v>
      </c>
      <c r="AM516" s="7">
        <f t="shared" si="128"/>
        <v>5.7840472528192741</v>
      </c>
      <c r="AN516" s="7">
        <f t="shared" si="129"/>
        <v>1.006770296534014</v>
      </c>
      <c r="AO516" s="7">
        <f t="shared" si="130"/>
        <v>1.7544310712906808</v>
      </c>
      <c r="AP516" s="7">
        <f t="shared" si="131"/>
        <v>1.7663090898918066</v>
      </c>
      <c r="AQ516" s="7" t="str">
        <f t="shared" si="132"/>
        <v/>
      </c>
      <c r="AR516" s="7">
        <f t="shared" si="133"/>
        <v>0.79450678172578793</v>
      </c>
      <c r="AS516" s="7">
        <f t="shared" si="134"/>
        <v>1.604446611046205</v>
      </c>
    </row>
    <row r="517" spans="1:45" ht="14.4" customHeight="1">
      <c r="A517" s="2" t="s">
        <v>1081</v>
      </c>
      <c r="B517" s="2" t="s">
        <v>1082</v>
      </c>
      <c r="C517" s="2" t="s">
        <v>57</v>
      </c>
      <c r="D517" s="2" t="s">
        <v>48</v>
      </c>
      <c r="E517" s="3">
        <v>196.84252256337689</v>
      </c>
      <c r="F517" s="5">
        <v>-7.0894503716556027E-3</v>
      </c>
      <c r="G517" s="3">
        <v>144.85671305503496</v>
      </c>
      <c r="H517" s="3">
        <v>51.985809508341916</v>
      </c>
      <c r="I517" s="5">
        <v>1.5319336914290299E-2</v>
      </c>
      <c r="J517" s="3">
        <v>33.829015950341301</v>
      </c>
      <c r="K517" s="3">
        <v>2.1162118496852034</v>
      </c>
      <c r="L517" s="5">
        <v>6.8395071880353875E-3</v>
      </c>
      <c r="M517" s="3">
        <v>1.1385434569720903</v>
      </c>
      <c r="N517" s="3">
        <v>0.97766839271311312</v>
      </c>
      <c r="O517" s="3">
        <v>53.965472290521305</v>
      </c>
      <c r="P517" s="3">
        <v>7.3734294686419846</v>
      </c>
      <c r="Q517" s="3">
        <v>9.5451251814553384</v>
      </c>
      <c r="R517" s="3">
        <v>33.014624948116825</v>
      </c>
      <c r="S517" s="3">
        <v>8.7383285138156843</v>
      </c>
      <c r="T517" s="3">
        <v>137.73024959809192</v>
      </c>
      <c r="U517" s="3">
        <v>145.21577165098151</v>
      </c>
      <c r="V517" s="3">
        <v>716.62268545014035</v>
      </c>
      <c r="W517" s="3">
        <v>42.687114205338823</v>
      </c>
      <c r="X517" s="3">
        <v>10.251972346237816</v>
      </c>
      <c r="Y517" s="3">
        <v>1.9063644058167193</v>
      </c>
      <c r="Z517" s="3">
        <v>11.760228735079085</v>
      </c>
      <c r="AA517" s="5">
        <v>-2.1366950845916097E-2</v>
      </c>
      <c r="AB517" s="3">
        <v>1.4503463871037086</v>
      </c>
      <c r="AC517" s="3">
        <v>5.5962761121387459</v>
      </c>
      <c r="AD517" s="5">
        <v>5.3888763878396362E-3</v>
      </c>
      <c r="AE517" s="6">
        <f t="shared" si="120"/>
        <v>0.26409847237963624</v>
      </c>
      <c r="AF517" s="6">
        <f t="shared" si="121"/>
        <v>0.17185827284574379</v>
      </c>
      <c r="AG517" s="6">
        <f t="shared" si="122"/>
        <v>1.0750786070646154E-2</v>
      </c>
      <c r="AH517" s="6">
        <f t="shared" si="123"/>
        <v>0.53801015108267825</v>
      </c>
      <c r="AI517" s="4">
        <f t="shared" si="124"/>
        <v>31.712804100656097</v>
      </c>
      <c r="AJ517" s="4">
        <f t="shared" si="125"/>
        <v>35.90837418345189</v>
      </c>
      <c r="AK517" s="4">
        <f t="shared" si="126"/>
        <v>4.1955700827957934</v>
      </c>
      <c r="AL517" s="7">
        <f t="shared" si="127"/>
        <v>4.1092955164914162</v>
      </c>
      <c r="AM517" s="7">
        <f t="shared" si="128"/>
        <v>3.6291613493949959</v>
      </c>
      <c r="AN517" s="7">
        <f t="shared" si="129"/>
        <v>1.054349150420717</v>
      </c>
      <c r="AO517" s="7">
        <f t="shared" si="130"/>
        <v>2.6493816466586138</v>
      </c>
      <c r="AP517" s="7">
        <f t="shared" si="131"/>
        <v>2.7933732882947493</v>
      </c>
      <c r="AQ517" s="7">
        <f t="shared" si="132"/>
        <v>0.47586456336906546</v>
      </c>
      <c r="AR517" s="7">
        <f t="shared" si="133"/>
        <v>0.65073558092642414</v>
      </c>
      <c r="AS517" s="7">
        <f t="shared" si="134"/>
        <v>3.6405888124066847</v>
      </c>
    </row>
    <row r="518" spans="1:45" ht="14.4" customHeight="1">
      <c r="A518" s="2" t="s">
        <v>1083</v>
      </c>
      <c r="B518" s="2" t="s">
        <v>1084</v>
      </c>
      <c r="C518" s="2" t="s">
        <v>62</v>
      </c>
      <c r="D518" s="2" t="s">
        <v>48</v>
      </c>
      <c r="E518" s="3">
        <v>395.20691902312507</v>
      </c>
      <c r="F518" s="5">
        <v>9.0770979303027605E-2</v>
      </c>
      <c r="G518" s="3">
        <v>307.4132390739984</v>
      </c>
      <c r="H518" s="3">
        <v>87.793679949126641</v>
      </c>
      <c r="I518" s="5">
        <v>-2.3763629701760991E-3</v>
      </c>
      <c r="J518" s="3">
        <v>64.621846312173787</v>
      </c>
      <c r="K518" s="3">
        <v>58.923781488156976</v>
      </c>
      <c r="L518" s="5">
        <v>-4.8019417286844904E-2</v>
      </c>
      <c r="M518" s="3">
        <v>33.981649530894785</v>
      </c>
      <c r="N518" s="3">
        <v>24.942131957262191</v>
      </c>
      <c r="O518" s="3">
        <v>91.50839932829723</v>
      </c>
      <c r="P518" s="3">
        <v>18.939975929726618</v>
      </c>
      <c r="Q518" s="3">
        <v>11.76268937070828</v>
      </c>
      <c r="R518" s="3">
        <v>41.027137133671381</v>
      </c>
      <c r="S518" s="3">
        <v>7.1631031336221112</v>
      </c>
      <c r="T518" s="3">
        <v>217.89346153378884</v>
      </c>
      <c r="U518" s="3">
        <v>219.7717178417715</v>
      </c>
      <c r="V518" s="3">
        <v>521.09572077774692</v>
      </c>
      <c r="W518" s="3">
        <v>59.676240231389613</v>
      </c>
      <c r="X518" s="3">
        <v>68.567514299006803</v>
      </c>
      <c r="Y518" s="3">
        <v>55.977487003942869</v>
      </c>
      <c r="Z518" s="3">
        <v>0</v>
      </c>
      <c r="AA518" s="5">
        <v>0</v>
      </c>
      <c r="AB518" s="3">
        <v>0</v>
      </c>
      <c r="AC518" s="3">
        <v>0</v>
      </c>
      <c r="AD518" s="5">
        <v>0</v>
      </c>
      <c r="AE518" s="6">
        <f t="shared" si="120"/>
        <v>0.22214611061500544</v>
      </c>
      <c r="AF518" s="6">
        <f t="shared" si="121"/>
        <v>0.16351395484650541</v>
      </c>
      <c r="AG518" s="6">
        <f t="shared" si="122"/>
        <v>0.14909602704781877</v>
      </c>
      <c r="AH518" s="6">
        <f t="shared" si="123"/>
        <v>0.57670517187911163</v>
      </c>
      <c r="AI518" s="4">
        <f t="shared" si="124"/>
        <v>5.6980648240168108</v>
      </c>
      <c r="AJ518" s="4">
        <f t="shared" si="125"/>
        <v>26.824084496967551</v>
      </c>
      <c r="AK518" s="4">
        <f t="shared" si="126"/>
        <v>21.12601967295074</v>
      </c>
      <c r="AL518" s="7">
        <f t="shared" si="127"/>
        <v>3.744757543844496</v>
      </c>
      <c r="AM518" s="7">
        <f t="shared" si="128"/>
        <v>0.79547435206834927</v>
      </c>
      <c r="AN518" s="7">
        <f t="shared" si="129"/>
        <v>1.0086200673244681</v>
      </c>
      <c r="AO518" s="7">
        <f t="shared" si="130"/>
        <v>2.4818809470117946</v>
      </c>
      <c r="AP518" s="7">
        <f t="shared" si="131"/>
        <v>2.5032749278663511</v>
      </c>
      <c r="AQ518" s="7" t="str">
        <f t="shared" si="132"/>
        <v/>
      </c>
      <c r="AR518" s="7">
        <f t="shared" si="133"/>
        <v>0.73606490068100439</v>
      </c>
      <c r="AS518" s="7">
        <f t="shared" si="134"/>
        <v>1.3185389619842551</v>
      </c>
    </row>
    <row r="519" spans="1:45" ht="14.4" customHeight="1">
      <c r="A519" s="2" t="s">
        <v>1085</v>
      </c>
      <c r="B519" s="2" t="s">
        <v>1086</v>
      </c>
      <c r="C519" s="2" t="s">
        <v>62</v>
      </c>
      <c r="D519" s="2" t="s">
        <v>48</v>
      </c>
      <c r="E519" s="3">
        <v>212.62378171145519</v>
      </c>
      <c r="F519" s="5">
        <v>-8.1085970988604341E-3</v>
      </c>
      <c r="G519" s="3">
        <v>168.86344239696905</v>
      </c>
      <c r="H519" s="3">
        <v>43.76033931448616</v>
      </c>
      <c r="I519" s="5">
        <v>1.986070474450069E-2</v>
      </c>
      <c r="J519" s="3">
        <v>28.540747011022077</v>
      </c>
      <c r="K519" s="3">
        <v>21.744342117655052</v>
      </c>
      <c r="L519" s="5">
        <v>8.9939294459830149E-2</v>
      </c>
      <c r="M519" s="3">
        <v>14.185107073890155</v>
      </c>
      <c r="N519" s="3">
        <v>7.5592350437648967</v>
      </c>
      <c r="O519" s="3">
        <v>44.094153083924212</v>
      </c>
      <c r="P519" s="3">
        <v>10.0730460265618</v>
      </c>
      <c r="Q519" s="3">
        <v>7.9444825250436066</v>
      </c>
      <c r="R519" s="3">
        <v>19.281812698952951</v>
      </c>
      <c r="S519" s="3">
        <v>3.359602033291297</v>
      </c>
      <c r="T519" s="3">
        <v>124.24286108997934</v>
      </c>
      <c r="U519" s="3">
        <v>133.96229567203198</v>
      </c>
      <c r="V519" s="3">
        <v>303.30454845094476</v>
      </c>
      <c r="W519" s="3">
        <v>38.840589624960302</v>
      </c>
      <c r="X519" s="3">
        <v>50.249744857939341</v>
      </c>
      <c r="Y519" s="3">
        <v>42.120238820639308</v>
      </c>
      <c r="Z519" s="3">
        <v>0</v>
      </c>
      <c r="AA519" s="5">
        <v>0</v>
      </c>
      <c r="AB519" s="3">
        <v>0</v>
      </c>
      <c r="AC519" s="3">
        <v>0</v>
      </c>
      <c r="AD519" s="5">
        <v>0</v>
      </c>
      <c r="AE519" s="6">
        <f t="shared" si="120"/>
        <v>0.20581112311261537</v>
      </c>
      <c r="AF519" s="6">
        <f t="shared" si="121"/>
        <v>0.13423120772893501</v>
      </c>
      <c r="AG519" s="6">
        <f t="shared" si="122"/>
        <v>0.10226674524660459</v>
      </c>
      <c r="AH519" s="6">
        <f t="shared" si="123"/>
        <v>0.65235853065302585</v>
      </c>
      <c r="AI519" s="4">
        <f t="shared" si="124"/>
        <v>6.7964048933670256</v>
      </c>
      <c r="AJ519" s="4">
        <f t="shared" si="125"/>
        <v>11.891517458428652</v>
      </c>
      <c r="AK519" s="4">
        <f t="shared" si="126"/>
        <v>5.0951125650616262</v>
      </c>
      <c r="AL519" s="7">
        <f t="shared" si="127"/>
        <v>3.5395613351200721</v>
      </c>
      <c r="AM519" s="7">
        <f t="shared" si="128"/>
        <v>2.0229791582513124</v>
      </c>
      <c r="AN519" s="7">
        <f t="shared" si="129"/>
        <v>1.0782293203551843</v>
      </c>
      <c r="AO519" s="7">
        <f t="shared" si="130"/>
        <v>2.8391658528308241</v>
      </c>
      <c r="AP519" s="7">
        <f t="shared" si="131"/>
        <v>3.0612718678734265</v>
      </c>
      <c r="AQ519" s="7" t="str">
        <f t="shared" si="132"/>
        <v/>
      </c>
      <c r="AR519" s="7">
        <f t="shared" si="133"/>
        <v>0.65220579771816622</v>
      </c>
      <c r="AS519" s="7">
        <f t="shared" si="134"/>
        <v>1.4264845917497107</v>
      </c>
    </row>
    <row r="520" spans="1:45" ht="14.4" customHeight="1">
      <c r="A520" s="2" t="s">
        <v>1087</v>
      </c>
      <c r="B520" s="2" t="s">
        <v>1088</v>
      </c>
      <c r="C520" s="2" t="s">
        <v>62</v>
      </c>
      <c r="D520" s="2" t="s">
        <v>48</v>
      </c>
      <c r="E520" s="3">
        <v>385.94517608182753</v>
      </c>
      <c r="F520" s="5">
        <v>7.2961174300349412E-3</v>
      </c>
      <c r="G520" s="3">
        <v>328.59290044978974</v>
      </c>
      <c r="H520" s="3">
        <v>57.352275632037788</v>
      </c>
      <c r="I520" s="5">
        <v>1.8673510690848938E-3</v>
      </c>
      <c r="J520" s="3">
        <v>34.737192710444113</v>
      </c>
      <c r="K520" s="3">
        <v>34.250366602616936</v>
      </c>
      <c r="L520" s="5">
        <v>8.2983829053795199E-2</v>
      </c>
      <c r="M520" s="3">
        <v>15.871399608472855</v>
      </c>
      <c r="N520" s="3">
        <v>18.378966994144079</v>
      </c>
      <c r="O520" s="3">
        <v>62.098424490058527</v>
      </c>
      <c r="P520" s="3">
        <v>15.12678676478864</v>
      </c>
      <c r="Q520" s="3">
        <v>7.2711546591404543</v>
      </c>
      <c r="R520" s="3">
        <v>24.765956140632579</v>
      </c>
      <c r="S520" s="3">
        <v>4.8578381823804788</v>
      </c>
      <c r="T520" s="3">
        <v>216.82230514891208</v>
      </c>
      <c r="U520" s="3">
        <v>212.22710060379356</v>
      </c>
      <c r="V520" s="3">
        <v>732.70894358009082</v>
      </c>
      <c r="W520" s="3">
        <v>70.706772964638503</v>
      </c>
      <c r="X520" s="3">
        <v>87.786535020262377</v>
      </c>
      <c r="Y520" s="3">
        <v>47.942900455666006</v>
      </c>
      <c r="Z520" s="3">
        <v>0</v>
      </c>
      <c r="AA520" s="5">
        <v>0</v>
      </c>
      <c r="AB520" s="3">
        <v>0</v>
      </c>
      <c r="AC520" s="3">
        <v>0</v>
      </c>
      <c r="AD520" s="5">
        <v>0</v>
      </c>
      <c r="AE520" s="6">
        <f t="shared" si="120"/>
        <v>0.14860213104432751</v>
      </c>
      <c r="AF520" s="6">
        <f t="shared" si="121"/>
        <v>9.0005510790680754E-2</v>
      </c>
      <c r="AG520" s="6">
        <f t="shared" si="122"/>
        <v>8.8744124101593186E-2</v>
      </c>
      <c r="AH520" s="6">
        <f t="shared" si="123"/>
        <v>0.46339356867672721</v>
      </c>
      <c r="AI520" s="4">
        <f t="shared" si="124"/>
        <v>0.48682610782717717</v>
      </c>
      <c r="AJ520" s="4">
        <f t="shared" si="125"/>
        <v>23.829083457656576</v>
      </c>
      <c r="AK520" s="4">
        <f t="shared" si="126"/>
        <v>23.342257349829399</v>
      </c>
      <c r="AL520" s="7">
        <f t="shared" si="127"/>
        <v>4.9052855535792359</v>
      </c>
      <c r="AM520" s="7">
        <f t="shared" si="128"/>
        <v>0.10021455831791798</v>
      </c>
      <c r="AN520" s="7">
        <f t="shared" si="129"/>
        <v>0.97880658753276073</v>
      </c>
      <c r="AO520" s="7">
        <f t="shared" si="130"/>
        <v>3.7805353451013213</v>
      </c>
      <c r="AP520" s="7">
        <f t="shared" si="131"/>
        <v>3.7004129001856119</v>
      </c>
      <c r="AQ520" s="7" t="str">
        <f t="shared" si="132"/>
        <v/>
      </c>
      <c r="AR520" s="7">
        <f t="shared" si="133"/>
        <v>0.60568115785521559</v>
      </c>
      <c r="AS520" s="7">
        <f t="shared" si="134"/>
        <v>1.8984793410780783</v>
      </c>
    </row>
    <row r="521" spans="1:45" ht="14.4" customHeight="1">
      <c r="A521" s="2" t="s">
        <v>1089</v>
      </c>
      <c r="B521" s="2" t="s">
        <v>1090</v>
      </c>
      <c r="C521" s="2" t="s">
        <v>51</v>
      </c>
      <c r="D521" s="2" t="s">
        <v>48</v>
      </c>
      <c r="E521" s="3">
        <v>125.82477594243606</v>
      </c>
      <c r="F521" s="5">
        <v>0.13567693788011703</v>
      </c>
      <c r="G521" s="3">
        <v>105.1824579884063</v>
      </c>
      <c r="H521" s="3">
        <v>20.642317954029771</v>
      </c>
      <c r="I521" s="5">
        <v>-3.4918199272205852E-3</v>
      </c>
      <c r="J521" s="3">
        <v>10.156008477640643</v>
      </c>
      <c r="K521" s="3">
        <v>6.7776413799105804</v>
      </c>
      <c r="L521" s="5">
        <v>-1.3255091322406071E-2</v>
      </c>
      <c r="M521" s="3">
        <v>4.0284217994912535</v>
      </c>
      <c r="N521" s="3">
        <v>2.7492195804193269</v>
      </c>
      <c r="O521" s="3">
        <v>21.696749786627066</v>
      </c>
      <c r="P521" s="3">
        <v>8.518003270454404</v>
      </c>
      <c r="Q521" s="3">
        <v>1.535540320263671</v>
      </c>
      <c r="R521" s="3">
        <v>9.0320448993834859</v>
      </c>
      <c r="S521" s="3">
        <v>1.5003041033036053</v>
      </c>
      <c r="T521" s="3">
        <v>82.157921989024132</v>
      </c>
      <c r="U521" s="3">
        <v>78.460627877740677</v>
      </c>
      <c r="V521" s="3">
        <v>203.72008952138242</v>
      </c>
      <c r="W521" s="3">
        <v>13.893988802782916</v>
      </c>
      <c r="X521" s="3">
        <v>29.691207854970489</v>
      </c>
      <c r="Y521" s="3">
        <v>5.3507149889847962</v>
      </c>
      <c r="Z521" s="3">
        <v>0</v>
      </c>
      <c r="AA521" s="5">
        <v>0</v>
      </c>
      <c r="AB521" s="3">
        <v>0</v>
      </c>
      <c r="AC521" s="3">
        <v>0</v>
      </c>
      <c r="AD521" s="5">
        <v>0</v>
      </c>
      <c r="AE521" s="6">
        <f t="shared" si="120"/>
        <v>0.1640560676497726</v>
      </c>
      <c r="AF521" s="6">
        <f t="shared" si="121"/>
        <v>8.0715490264707049E-2</v>
      </c>
      <c r="AG521" s="6">
        <f t="shared" si="122"/>
        <v>5.3865713879842736E-2</v>
      </c>
      <c r="AH521" s="6">
        <f t="shared" si="123"/>
        <v>0.59436927593008793</v>
      </c>
      <c r="AI521" s="4">
        <f t="shared" si="124"/>
        <v>3.3783670977300631</v>
      </c>
      <c r="AJ521" s="4">
        <f t="shared" si="125"/>
        <v>7.614784396417738</v>
      </c>
      <c r="AK521" s="4">
        <f t="shared" si="126"/>
        <v>4.2364172986876749</v>
      </c>
      <c r="AL521" s="7">
        <f t="shared" si="127"/>
        <v>5.0754939479604895</v>
      </c>
      <c r="AM521" s="7">
        <f t="shared" si="128"/>
        <v>2.2517882143300438</v>
      </c>
      <c r="AN521" s="7">
        <f t="shared" si="129"/>
        <v>0.95499771632761854</v>
      </c>
      <c r="AO521" s="7">
        <f t="shared" si="130"/>
        <v>3.9800724982528113</v>
      </c>
      <c r="AP521" s="7">
        <f t="shared" si="131"/>
        <v>3.800960146649794</v>
      </c>
      <c r="AQ521" s="7" t="str">
        <f t="shared" si="132"/>
        <v/>
      </c>
      <c r="AR521" s="7">
        <f t="shared" si="133"/>
        <v>0.49199942081397879</v>
      </c>
      <c r="AS521" s="7">
        <f t="shared" si="134"/>
        <v>1.6190777054479548</v>
      </c>
    </row>
    <row r="522" spans="1:45" ht="14.4" customHeight="1">
      <c r="A522" s="2" t="s">
        <v>1091</v>
      </c>
      <c r="B522" s="2" t="s">
        <v>1092</v>
      </c>
      <c r="C522" s="2" t="s">
        <v>51</v>
      </c>
      <c r="D522" s="2" t="s">
        <v>48</v>
      </c>
      <c r="E522" s="3">
        <v>82.404034563652289</v>
      </c>
      <c r="F522" s="5">
        <v>-4.5334645978201291E-2</v>
      </c>
      <c r="G522" s="3">
        <v>74.83011825031555</v>
      </c>
      <c r="H522" s="3">
        <v>7.5739163133367384</v>
      </c>
      <c r="I522" s="5">
        <v>-2.5410513940293464E-2</v>
      </c>
      <c r="J522" s="3">
        <v>5.4010621209498497</v>
      </c>
      <c r="K522" s="3">
        <v>4.5656472365535814</v>
      </c>
      <c r="L522" s="5">
        <v>-2.1592370729628586E-2</v>
      </c>
      <c r="M522" s="3">
        <v>1.6726235216545537</v>
      </c>
      <c r="N522" s="3">
        <v>2.8930237148990274</v>
      </c>
      <c r="O522" s="3">
        <v>8.0921167685225388</v>
      </c>
      <c r="P522" s="3">
        <v>1.1642496396983379</v>
      </c>
      <c r="Q522" s="3">
        <v>1.1300322713620792</v>
      </c>
      <c r="R522" s="3">
        <v>4.2644483825871502</v>
      </c>
      <c r="S522" s="3">
        <v>0.87044548208486849</v>
      </c>
      <c r="T522" s="3">
        <v>15.179941643645503</v>
      </c>
      <c r="U522" s="3">
        <v>15.400232389450307</v>
      </c>
      <c r="V522" s="3">
        <v>109.26213968613652</v>
      </c>
      <c r="W522" s="3">
        <v>12.288433815459225</v>
      </c>
      <c r="X522" s="3">
        <v>17.207941332241887</v>
      </c>
      <c r="Y522" s="3">
        <v>0.17214319296739383</v>
      </c>
      <c r="Z522" s="3">
        <v>0</v>
      </c>
      <c r="AA522" s="5">
        <v>0</v>
      </c>
      <c r="AB522" s="3">
        <v>0</v>
      </c>
      <c r="AC522" s="3">
        <v>0</v>
      </c>
      <c r="AD522" s="5">
        <v>0</v>
      </c>
      <c r="AE522" s="6">
        <f t="shared" si="120"/>
        <v>9.1911959814131819E-2</v>
      </c>
      <c r="AF522" s="6">
        <f t="shared" si="121"/>
        <v>6.5543661175689716E-2</v>
      </c>
      <c r="AG522" s="6">
        <f t="shared" si="122"/>
        <v>5.5405627415328632E-2</v>
      </c>
      <c r="AH522" s="6">
        <f t="shared" si="123"/>
        <v>0.36634970574668141</v>
      </c>
      <c r="AI522" s="4">
        <f t="shared" si="124"/>
        <v>0.83541488439626832</v>
      </c>
      <c r="AJ522" s="4">
        <f t="shared" si="125"/>
        <v>4.1252113358075677</v>
      </c>
      <c r="AK522" s="4">
        <f t="shared" si="126"/>
        <v>3.2897964514112994</v>
      </c>
      <c r="AL522" s="7">
        <f t="shared" si="127"/>
        <v>4.7391955277049265</v>
      </c>
      <c r="AM522" s="7">
        <f t="shared" si="128"/>
        <v>0.95975555228950604</v>
      </c>
      <c r="AN522" s="7">
        <f t="shared" si="129"/>
        <v>1.0145119626264849</v>
      </c>
      <c r="AO522" s="7">
        <f t="shared" si="130"/>
        <v>2.004239420617242</v>
      </c>
      <c r="AP522" s="7">
        <f t="shared" si="131"/>
        <v>2.033324868183767</v>
      </c>
      <c r="AQ522" s="7" t="str">
        <f t="shared" si="132"/>
        <v/>
      </c>
      <c r="AR522" s="7">
        <f t="shared" si="133"/>
        <v>0.71311351980998805</v>
      </c>
      <c r="AS522" s="7">
        <f t="shared" si="134"/>
        <v>1.3259319190462442</v>
      </c>
    </row>
    <row r="523" spans="1:45" ht="14.4" customHeight="1">
      <c r="A523" s="2" t="s">
        <v>1093</v>
      </c>
      <c r="B523" s="2" t="s">
        <v>1094</v>
      </c>
      <c r="C523" s="2" t="s">
        <v>57</v>
      </c>
      <c r="D523" s="2" t="s">
        <v>48</v>
      </c>
      <c r="E523" s="3">
        <v>273.20190461603886</v>
      </c>
      <c r="F523" s="5">
        <v>3.4644478029303767E-2</v>
      </c>
      <c r="G523" s="3">
        <v>203.04773508291794</v>
      </c>
      <c r="H523" s="3">
        <v>70.154169533120921</v>
      </c>
      <c r="I523" s="5">
        <v>-2.0724984803548008E-2</v>
      </c>
      <c r="J523" s="3">
        <v>44.086290512444677</v>
      </c>
      <c r="K523" s="3">
        <v>7.0298090870173535</v>
      </c>
      <c r="L523" s="5">
        <v>0.1179528901619013</v>
      </c>
      <c r="M523" s="3">
        <v>2.9415121186437792</v>
      </c>
      <c r="N523" s="3">
        <v>4.0882969683735748</v>
      </c>
      <c r="O523" s="3">
        <v>71.203783227303305</v>
      </c>
      <c r="P523" s="3">
        <v>24.461769682131926</v>
      </c>
      <c r="Q523" s="3">
        <v>6.4336951088368313</v>
      </c>
      <c r="R523" s="3">
        <v>33.913474037997915</v>
      </c>
      <c r="S523" s="3">
        <v>4.8184729006469924</v>
      </c>
      <c r="T523" s="3">
        <v>253.24578809049487</v>
      </c>
      <c r="U523" s="3">
        <v>253.69666112794005</v>
      </c>
      <c r="V523" s="3">
        <v>1255.9934634440503</v>
      </c>
      <c r="W523" s="3">
        <v>101.00583955550215</v>
      </c>
      <c r="X523" s="3">
        <v>14.493158246779259</v>
      </c>
      <c r="Y523" s="3">
        <v>4.3397241337490219E-2</v>
      </c>
      <c r="Z523" s="3">
        <v>24.840105398477853</v>
      </c>
      <c r="AA523" s="5">
        <v>-1.2098870306129703E-3</v>
      </c>
      <c r="AB523" s="3">
        <v>3.4458655478649809</v>
      </c>
      <c r="AC523" s="3">
        <v>10.775873883024223</v>
      </c>
      <c r="AD523" s="5">
        <v>-1.9121274926716225E-2</v>
      </c>
      <c r="AE523" s="6">
        <f t="shared" si="120"/>
        <v>0.2567850675555004</v>
      </c>
      <c r="AF523" s="6">
        <f t="shared" si="121"/>
        <v>0.16136889885304448</v>
      </c>
      <c r="AG523" s="6">
        <f t="shared" si="122"/>
        <v>2.5731186233482264E-2</v>
      </c>
      <c r="AH523" s="6">
        <f t="shared" si="123"/>
        <v>0.4184341398511322</v>
      </c>
      <c r="AI523" s="4">
        <f t="shared" si="124"/>
        <v>37.056481425427322</v>
      </c>
      <c r="AJ523" s="4">
        <f t="shared" si="125"/>
        <v>37.366806317690767</v>
      </c>
      <c r="AK523" s="4">
        <f t="shared" si="126"/>
        <v>0.31032489226344495</v>
      </c>
      <c r="AL523" s="7">
        <f t="shared" si="127"/>
        <v>7.7549063963135296</v>
      </c>
      <c r="AM523" s="7">
        <f t="shared" si="128"/>
        <v>7.6905032340125077</v>
      </c>
      <c r="AN523" s="7">
        <f t="shared" si="129"/>
        <v>1.0017803772408016</v>
      </c>
      <c r="AO523" s="7">
        <f t="shared" si="130"/>
        <v>3.6098465675790434</v>
      </c>
      <c r="AP523" s="7">
        <f t="shared" si="131"/>
        <v>3.616273456250747</v>
      </c>
      <c r="AQ523" s="7">
        <f t="shared" si="132"/>
        <v>0.43380950725291789</v>
      </c>
      <c r="AR523" s="7">
        <f t="shared" si="133"/>
        <v>0.62842010397729564</v>
      </c>
      <c r="AS523" s="7">
        <f t="shared" si="134"/>
        <v>4.5973085920072121</v>
      </c>
    </row>
    <row r="524" spans="1:45" ht="14.4" customHeight="1">
      <c r="A524" s="2" t="s">
        <v>1095</v>
      </c>
      <c r="B524" s="2" t="s">
        <v>1096</v>
      </c>
      <c r="C524" s="2" t="s">
        <v>51</v>
      </c>
      <c r="D524" s="2" t="s">
        <v>48</v>
      </c>
      <c r="E524" s="3">
        <v>235.85770585908443</v>
      </c>
      <c r="F524" s="5">
        <v>7.0442387904313022E-2</v>
      </c>
      <c r="G524" s="3">
        <v>184.01325197399098</v>
      </c>
      <c r="H524" s="3">
        <v>51.844453885093458</v>
      </c>
      <c r="I524" s="5">
        <v>-1.2279897341437002E-2</v>
      </c>
      <c r="J524" s="3">
        <v>38.162110606243701</v>
      </c>
      <c r="K524" s="3">
        <v>13.411943937468234</v>
      </c>
      <c r="L524" s="5">
        <v>0.17677028255241983</v>
      </c>
      <c r="M524" s="3">
        <v>7.4467062025225959</v>
      </c>
      <c r="N524" s="3">
        <v>5.9652377349456378</v>
      </c>
      <c r="O524" s="3">
        <v>55.086794096574273</v>
      </c>
      <c r="P524" s="3">
        <v>12.962555351864598</v>
      </c>
      <c r="Q524" s="3">
        <v>8.7414761213746868</v>
      </c>
      <c r="R524" s="3">
        <v>26.465279009318238</v>
      </c>
      <c r="S524" s="3">
        <v>3.5016558605353847</v>
      </c>
      <c r="T524" s="3">
        <v>134.1481748691543</v>
      </c>
      <c r="U524" s="3">
        <v>134.11857404278612</v>
      </c>
      <c r="V524" s="3">
        <v>387.0496695971193</v>
      </c>
      <c r="W524" s="3">
        <v>22.26894370273531</v>
      </c>
      <c r="X524" s="3">
        <v>30.967360314460748</v>
      </c>
      <c r="Y524" s="3">
        <v>4.4893835282652459</v>
      </c>
      <c r="Z524" s="3">
        <v>0</v>
      </c>
      <c r="AA524" s="5">
        <v>0</v>
      </c>
      <c r="AB524" s="3">
        <v>0</v>
      </c>
      <c r="AC524" s="3">
        <v>0</v>
      </c>
      <c r="AD524" s="5">
        <v>0</v>
      </c>
      <c r="AE524" s="6">
        <f t="shared" si="120"/>
        <v>0.2198124233264121</v>
      </c>
      <c r="AF524" s="6">
        <f t="shared" si="121"/>
        <v>0.16180141525265254</v>
      </c>
      <c r="AG524" s="6">
        <f t="shared" si="122"/>
        <v>5.6864556909924896E-2</v>
      </c>
      <c r="AH524" s="6">
        <f t="shared" si="123"/>
        <v>0.55522944602527968</v>
      </c>
      <c r="AI524" s="4">
        <f t="shared" si="124"/>
        <v>24.750166668775467</v>
      </c>
      <c r="AJ524" s="4">
        <f t="shared" si="125"/>
        <v>25.936056420812385</v>
      </c>
      <c r="AK524" s="4">
        <f t="shared" si="126"/>
        <v>1.1858897520369176</v>
      </c>
      <c r="AL524" s="7">
        <f t="shared" si="127"/>
        <v>7.4067976562513769</v>
      </c>
      <c r="AM524" s="7">
        <f t="shared" si="128"/>
        <v>7.0681322364417891</v>
      </c>
      <c r="AN524" s="7">
        <f t="shared" si="129"/>
        <v>0.99977934231012044</v>
      </c>
      <c r="AO524" s="7">
        <f t="shared" si="130"/>
        <v>2.5875125460184503</v>
      </c>
      <c r="AP524" s="7">
        <f t="shared" si="131"/>
        <v>2.5869415914775113</v>
      </c>
      <c r="AQ524" s="7" t="str">
        <f t="shared" si="132"/>
        <v/>
      </c>
      <c r="AR524" s="7">
        <f t="shared" si="133"/>
        <v>0.73608858318432857</v>
      </c>
      <c r="AS524" s="7">
        <f t="shared" si="134"/>
        <v>1.641030417841705</v>
      </c>
    </row>
    <row r="525" spans="1:45" ht="14.4" customHeight="1">
      <c r="A525" s="2" t="s">
        <v>1097</v>
      </c>
      <c r="B525" s="2" t="s">
        <v>1098</v>
      </c>
      <c r="C525" s="2" t="s">
        <v>54</v>
      </c>
      <c r="D525" s="2" t="s">
        <v>48</v>
      </c>
      <c r="E525" s="3">
        <v>249.0554234662728</v>
      </c>
      <c r="F525" s="5">
        <v>-8.0803174451461568E-2</v>
      </c>
      <c r="G525" s="3">
        <v>197.38115449979</v>
      </c>
      <c r="H525" s="3">
        <v>51.674268966482806</v>
      </c>
      <c r="I525" s="5">
        <v>-2.5064772480051484E-2</v>
      </c>
      <c r="J525" s="3">
        <v>26.358486956212527</v>
      </c>
      <c r="K525" s="3">
        <v>52.706006767391379</v>
      </c>
      <c r="L525" s="5">
        <v>5.3733608262679533E-2</v>
      </c>
      <c r="M525" s="3">
        <v>31.382967470311588</v>
      </c>
      <c r="N525" s="3">
        <v>21.323039297079792</v>
      </c>
      <c r="O525" s="3">
        <v>51.782201856274774</v>
      </c>
      <c r="P525" s="3">
        <v>10.989351000779768</v>
      </c>
      <c r="Q525" s="3">
        <v>9.0317827494771983</v>
      </c>
      <c r="R525" s="3">
        <v>21.063299965702566</v>
      </c>
      <c r="S525" s="3">
        <v>8.1739629693728748</v>
      </c>
      <c r="T525" s="3">
        <v>102.84473353191977</v>
      </c>
      <c r="U525" s="3">
        <v>103.15671535110141</v>
      </c>
      <c r="V525" s="3">
        <v>624.37521159211394</v>
      </c>
      <c r="W525" s="3">
        <v>75.990038450657693</v>
      </c>
      <c r="X525" s="3">
        <v>30.965114560158259</v>
      </c>
      <c r="Y525" s="3">
        <v>24.365125908675452</v>
      </c>
      <c r="Z525" s="3">
        <v>0</v>
      </c>
      <c r="AA525" s="5">
        <v>0</v>
      </c>
      <c r="AB525" s="3">
        <v>0</v>
      </c>
      <c r="AC525" s="3">
        <v>0</v>
      </c>
      <c r="AD525" s="5">
        <v>0</v>
      </c>
      <c r="AE525" s="6">
        <f t="shared" si="120"/>
        <v>0.2074810026109733</v>
      </c>
      <c r="AF525" s="6">
        <f t="shared" si="121"/>
        <v>0.10583382039773973</v>
      </c>
      <c r="AG525" s="6">
        <f t="shared" si="122"/>
        <v>0.21162360583779397</v>
      </c>
      <c r="AH525" s="6">
        <f t="shared" si="123"/>
        <v>0.59543436118799042</v>
      </c>
      <c r="AI525" s="4">
        <f t="shared" si="124"/>
        <v>-26.347519811178852</v>
      </c>
      <c r="AJ525" s="4">
        <f t="shared" si="125"/>
        <v>0.37810063570621821</v>
      </c>
      <c r="AK525" s="4">
        <f t="shared" si="126"/>
        <v>26.72562044688507</v>
      </c>
      <c r="AL525" s="7">
        <f t="shared" si="127"/>
        <v>4.6256710132273449E-2</v>
      </c>
      <c r="AM525" s="7">
        <f t="shared" si="128"/>
        <v>-3.2233470973505396</v>
      </c>
      <c r="AN525" s="7">
        <f t="shared" si="129"/>
        <v>1.0030335225583993</v>
      </c>
      <c r="AO525" s="7">
        <f t="shared" si="130"/>
        <v>1.990250381647922</v>
      </c>
      <c r="AP525" s="7">
        <f t="shared" si="131"/>
        <v>1.9962878510775135</v>
      </c>
      <c r="AQ525" s="7" t="str">
        <f t="shared" si="132"/>
        <v/>
      </c>
      <c r="AR525" s="7">
        <f t="shared" si="133"/>
        <v>0.51008920848612849</v>
      </c>
      <c r="AS525" s="7">
        <f t="shared" si="134"/>
        <v>2.5069729576744879</v>
      </c>
    </row>
    <row r="526" spans="1:45" ht="14.4" customHeight="1">
      <c r="A526" s="2" t="s">
        <v>1099</v>
      </c>
      <c r="B526" s="2" t="s">
        <v>1100</v>
      </c>
      <c r="C526" s="2" t="s">
        <v>54</v>
      </c>
      <c r="D526" s="2" t="s">
        <v>48</v>
      </c>
      <c r="E526" s="3">
        <v>167.42189450777639</v>
      </c>
      <c r="F526" s="5">
        <v>7.401974001981497E-2</v>
      </c>
      <c r="G526" s="3">
        <v>127.05904465482415</v>
      </c>
      <c r="H526" s="3">
        <v>40.362849852952237</v>
      </c>
      <c r="I526" s="5">
        <v>-8.8760823199353078E-3</v>
      </c>
      <c r="J526" s="3">
        <v>27.450739192715179</v>
      </c>
      <c r="K526" s="3">
        <v>41.330529348592037</v>
      </c>
      <c r="L526" s="5">
        <v>6.7024835314971443E-2</v>
      </c>
      <c r="M526" s="3">
        <v>33.049859455681094</v>
      </c>
      <c r="N526" s="3">
        <v>8.280669892910943</v>
      </c>
      <c r="O526" s="3">
        <v>42.421085689202663</v>
      </c>
      <c r="P526" s="3">
        <v>11.530866512458376</v>
      </c>
      <c r="Q526" s="3">
        <v>4.94126777402969</v>
      </c>
      <c r="R526" s="3">
        <v>16.053690794853999</v>
      </c>
      <c r="S526" s="3">
        <v>3.5669055243298655</v>
      </c>
      <c r="T526" s="3">
        <v>118.59160005087988</v>
      </c>
      <c r="U526" s="3">
        <v>113.33899185159332</v>
      </c>
      <c r="V526" s="3">
        <v>301.69898966361467</v>
      </c>
      <c r="W526" s="3">
        <v>31.211121857961448</v>
      </c>
      <c r="X526" s="3">
        <v>25.486277086300422</v>
      </c>
      <c r="Y526" s="3">
        <v>15.309852236566989</v>
      </c>
      <c r="Z526" s="3">
        <v>0</v>
      </c>
      <c r="AA526" s="5">
        <v>0</v>
      </c>
      <c r="AB526" s="3">
        <v>0</v>
      </c>
      <c r="AC526" s="3">
        <v>0</v>
      </c>
      <c r="AD526" s="5">
        <v>0</v>
      </c>
      <c r="AE526" s="6">
        <f t="shared" si="120"/>
        <v>0.24108465605182522</v>
      </c>
      <c r="AF526" s="6">
        <f t="shared" si="121"/>
        <v>0.16396146557426605</v>
      </c>
      <c r="AG526" s="6">
        <f t="shared" si="122"/>
        <v>0.24686454223985815</v>
      </c>
      <c r="AH526" s="6">
        <f t="shared" si="123"/>
        <v>0.79964762069535333</v>
      </c>
      <c r="AI526" s="4">
        <f t="shared" si="124"/>
        <v>-13.879790155876858</v>
      </c>
      <c r="AJ526" s="4">
        <f t="shared" si="125"/>
        <v>-7.1009080529664956</v>
      </c>
      <c r="AK526" s="4">
        <f t="shared" si="126"/>
        <v>6.7788821029103623</v>
      </c>
      <c r="AL526" s="7">
        <f t="shared" si="127"/>
        <v>-1.9907754787815926</v>
      </c>
      <c r="AM526" s="7">
        <f t="shared" si="128"/>
        <v>-3.8912693541230059</v>
      </c>
      <c r="AN526" s="7">
        <f t="shared" si="129"/>
        <v>0.95570842962711522</v>
      </c>
      <c r="AO526" s="7">
        <f t="shared" si="130"/>
        <v>2.9381374328851013</v>
      </c>
      <c r="AP526" s="7">
        <f t="shared" si="131"/>
        <v>2.8080027120112638</v>
      </c>
      <c r="AQ526" s="7" t="str">
        <f t="shared" si="132"/>
        <v/>
      </c>
      <c r="AR526" s="7">
        <f t="shared" si="133"/>
        <v>0.68009913305730973</v>
      </c>
      <c r="AS526" s="7">
        <f t="shared" si="134"/>
        <v>1.8020282863876051</v>
      </c>
    </row>
    <row r="527" spans="1:45" ht="14.4" customHeight="1">
      <c r="A527" s="2" t="s">
        <v>1101</v>
      </c>
      <c r="B527" s="2" t="s">
        <v>1102</v>
      </c>
      <c r="C527" s="2" t="s">
        <v>54</v>
      </c>
      <c r="D527" s="2" t="s">
        <v>48</v>
      </c>
      <c r="E527" s="3">
        <v>393.56117865719074</v>
      </c>
      <c r="F527" s="5">
        <v>-1.0906484991049337E-2</v>
      </c>
      <c r="G527" s="3">
        <v>263.10046334729947</v>
      </c>
      <c r="H527" s="3">
        <v>130.46071530989127</v>
      </c>
      <c r="I527" s="5">
        <v>-4.3825643902294931E-3</v>
      </c>
      <c r="J527" s="3">
        <v>86.921065452532631</v>
      </c>
      <c r="K527" s="3">
        <v>64.952998085746017</v>
      </c>
      <c r="L527" s="5">
        <v>0.15138632298510785</v>
      </c>
      <c r="M527" s="3">
        <v>40.588648974416557</v>
      </c>
      <c r="N527" s="3">
        <v>24.36434911132946</v>
      </c>
      <c r="O527" s="3">
        <v>137.04142352882138</v>
      </c>
      <c r="P527" s="3">
        <v>21.095590455426859</v>
      </c>
      <c r="Q527" s="3">
        <v>22.736944347213953</v>
      </c>
      <c r="R527" s="3">
        <v>67.284065940069453</v>
      </c>
      <c r="S527" s="3">
        <v>25.644067893035078</v>
      </c>
      <c r="T527" s="3">
        <v>254.03666168468098</v>
      </c>
      <c r="U527" s="3">
        <v>262.14341990196124</v>
      </c>
      <c r="V527" s="3">
        <v>998.21537942991665</v>
      </c>
      <c r="W527" s="3">
        <v>115.00470074988471</v>
      </c>
      <c r="X527" s="3">
        <v>52.870794729459888</v>
      </c>
      <c r="Y527" s="3">
        <v>32.11768014387971</v>
      </c>
      <c r="Z527" s="3">
        <v>0</v>
      </c>
      <c r="AA527" s="5">
        <v>0</v>
      </c>
      <c r="AB527" s="3">
        <v>0</v>
      </c>
      <c r="AC527" s="3">
        <v>0</v>
      </c>
      <c r="AD527" s="5">
        <v>0</v>
      </c>
      <c r="AE527" s="6">
        <f t="shared" si="120"/>
        <v>0.33148776450720091</v>
      </c>
      <c r="AF527" s="6">
        <f t="shared" si="121"/>
        <v>0.22085782380544383</v>
      </c>
      <c r="AG527" s="6">
        <f t="shared" si="122"/>
        <v>0.16503913904151346</v>
      </c>
      <c r="AH527" s="6">
        <f t="shared" si="123"/>
        <v>0.62489261728664935</v>
      </c>
      <c r="AI527" s="4">
        <f t="shared" si="124"/>
        <v>21.968067366786613</v>
      </c>
      <c r="AJ527" s="4">
        <f t="shared" si="125"/>
        <v>52.620239751764018</v>
      </c>
      <c r="AK527" s="4">
        <f t="shared" si="126"/>
        <v>30.652172384977405</v>
      </c>
      <c r="AL527" s="7">
        <f t="shared" si="127"/>
        <v>2.0519458913948538</v>
      </c>
      <c r="AM527" s="7">
        <f t="shared" si="128"/>
        <v>0.85665298728807115</v>
      </c>
      <c r="AN527" s="7">
        <f t="shared" si="129"/>
        <v>1.0319117648748772</v>
      </c>
      <c r="AO527" s="7">
        <f t="shared" si="130"/>
        <v>1.9472272636345145</v>
      </c>
      <c r="AP527" s="7">
        <f t="shared" si="131"/>
        <v>2.0093667222295695</v>
      </c>
      <c r="AQ527" s="7" t="str">
        <f t="shared" si="132"/>
        <v/>
      </c>
      <c r="AR527" s="7">
        <f t="shared" si="133"/>
        <v>0.66626237059994453</v>
      </c>
      <c r="AS527" s="7">
        <f t="shared" si="134"/>
        <v>2.5363664750567447</v>
      </c>
    </row>
    <row r="528" spans="1:45" ht="14.4" customHeight="1">
      <c r="A528" s="2" t="s">
        <v>1103</v>
      </c>
      <c r="B528" s="2" t="s">
        <v>1104</v>
      </c>
      <c r="C528" s="2" t="s">
        <v>54</v>
      </c>
      <c r="D528" s="2" t="s">
        <v>48</v>
      </c>
      <c r="E528" s="3">
        <v>730.7807287143612</v>
      </c>
      <c r="F528" s="5">
        <v>5.0524593549217858E-2</v>
      </c>
      <c r="G528" s="3">
        <v>565.59166302486233</v>
      </c>
      <c r="H528" s="3">
        <v>165.18906568949893</v>
      </c>
      <c r="I528" s="5">
        <v>-1.0274298123936099E-2</v>
      </c>
      <c r="J528" s="3">
        <v>109.85659917672707</v>
      </c>
      <c r="K528" s="3">
        <v>217.43605265654276</v>
      </c>
      <c r="L528" s="5">
        <v>-5.3546450825564376E-2</v>
      </c>
      <c r="M528" s="3">
        <v>146.13600118980469</v>
      </c>
      <c r="N528" s="3">
        <v>71.300051466738068</v>
      </c>
      <c r="O528" s="3">
        <v>170.68428856897461</v>
      </c>
      <c r="P528" s="3">
        <v>32.116843228310053</v>
      </c>
      <c r="Q528" s="3">
        <v>18.866861458213872</v>
      </c>
      <c r="R528" s="3">
        <v>53.389335218230897</v>
      </c>
      <c r="S528" s="3">
        <v>18.695832096215788</v>
      </c>
      <c r="T528" s="3">
        <v>484.91292478578885</v>
      </c>
      <c r="U528" s="3">
        <v>470.36083814066819</v>
      </c>
      <c r="V528" s="3">
        <v>1551.0713259378037</v>
      </c>
      <c r="W528" s="3">
        <v>96.053846161487797</v>
      </c>
      <c r="X528" s="3">
        <v>126.62643528749608</v>
      </c>
      <c r="Y528" s="3">
        <v>55.405298612460314</v>
      </c>
      <c r="Z528" s="3">
        <v>0</v>
      </c>
      <c r="AA528" s="5">
        <v>0</v>
      </c>
      <c r="AB528" s="3">
        <v>0</v>
      </c>
      <c r="AC528" s="3">
        <v>0</v>
      </c>
      <c r="AD528" s="5">
        <v>0</v>
      </c>
      <c r="AE528" s="6">
        <f t="shared" si="120"/>
        <v>0.22604463856088636</v>
      </c>
      <c r="AF528" s="6">
        <f t="shared" si="121"/>
        <v>0.15032771782309343</v>
      </c>
      <c r="AG528" s="6">
        <f t="shared" si="122"/>
        <v>0.29753939056257128</v>
      </c>
      <c r="AH528" s="6">
        <f t="shared" si="123"/>
        <v>0.67208726153908771</v>
      </c>
      <c r="AI528" s="4">
        <f t="shared" si="124"/>
        <v>-107.57945347981568</v>
      </c>
      <c r="AJ528" s="4">
        <f t="shared" si="125"/>
        <v>-26.435417307353998</v>
      </c>
      <c r="AK528" s="4">
        <f t="shared" si="126"/>
        <v>81.144036172461682</v>
      </c>
      <c r="AL528" s="7">
        <f t="shared" si="127"/>
        <v>-1.4139738296379316</v>
      </c>
      <c r="AM528" s="7">
        <f t="shared" si="128"/>
        <v>-5.754194460357331</v>
      </c>
      <c r="AN528" s="7">
        <f t="shared" si="129"/>
        <v>0.96999030980345791</v>
      </c>
      <c r="AO528" s="7">
        <f t="shared" si="130"/>
        <v>2.9355025573984754</v>
      </c>
      <c r="AP528" s="7">
        <f t="shared" si="131"/>
        <v>2.84740903507979</v>
      </c>
      <c r="AQ528" s="7" t="str">
        <f t="shared" si="132"/>
        <v/>
      </c>
      <c r="AR528" s="7">
        <f t="shared" si="133"/>
        <v>0.66503553802538795</v>
      </c>
      <c r="AS528" s="7">
        <f t="shared" si="134"/>
        <v>2.1224852612993135</v>
      </c>
    </row>
    <row r="529" spans="1:45" ht="14.4" customHeight="1">
      <c r="A529" s="2" t="s">
        <v>1105</v>
      </c>
      <c r="B529" s="2" t="s">
        <v>1106</v>
      </c>
      <c r="C529" s="2" t="s">
        <v>62</v>
      </c>
      <c r="D529" s="2" t="s">
        <v>48</v>
      </c>
      <c r="E529" s="3">
        <v>300.99748918471221</v>
      </c>
      <c r="F529" s="5">
        <v>7.128002716135283E-2</v>
      </c>
      <c r="G529" s="3">
        <v>249.97518515652322</v>
      </c>
      <c r="H529" s="3">
        <v>51.022304028188977</v>
      </c>
      <c r="I529" s="5">
        <v>2.9751623810697903E-3</v>
      </c>
      <c r="J529" s="3">
        <v>40.265713738666825</v>
      </c>
      <c r="K529" s="3">
        <v>25.486723503228607</v>
      </c>
      <c r="L529" s="5">
        <v>-4.2957689367986565E-2</v>
      </c>
      <c r="M529" s="3">
        <v>11.856794687845724</v>
      </c>
      <c r="N529" s="3">
        <v>13.629928815382883</v>
      </c>
      <c r="O529" s="3">
        <v>52.457513131892156</v>
      </c>
      <c r="P529" s="3">
        <v>9.5777213255124973</v>
      </c>
      <c r="Q529" s="3">
        <v>6.6432793591435839</v>
      </c>
      <c r="R529" s="3">
        <v>29.357660085116912</v>
      </c>
      <c r="S529" s="3">
        <v>2.3861987679025516</v>
      </c>
      <c r="T529" s="3">
        <v>190.97598071117233</v>
      </c>
      <c r="U529" s="3">
        <v>198.49566320362825</v>
      </c>
      <c r="V529" s="3">
        <v>647.64917444256275</v>
      </c>
      <c r="W529" s="3">
        <v>28.507436579991516</v>
      </c>
      <c r="X529" s="3">
        <v>40.019052417411096</v>
      </c>
      <c r="Y529" s="3">
        <v>63.980716147074951</v>
      </c>
      <c r="Z529" s="3">
        <v>0</v>
      </c>
      <c r="AA529" s="5">
        <v>0</v>
      </c>
      <c r="AB529" s="3">
        <v>0</v>
      </c>
      <c r="AC529" s="3">
        <v>0</v>
      </c>
      <c r="AD529" s="5">
        <v>0</v>
      </c>
      <c r="AE529" s="6">
        <f t="shared" si="120"/>
        <v>0.16951072969541708</v>
      </c>
      <c r="AF529" s="6">
        <f t="shared" si="121"/>
        <v>0.1337742512328968</v>
      </c>
      <c r="AG529" s="6">
        <f t="shared" si="122"/>
        <v>8.4674206327310084E-2</v>
      </c>
      <c r="AH529" s="6">
        <f t="shared" si="123"/>
        <v>0.46521455322979155</v>
      </c>
      <c r="AI529" s="4">
        <f t="shared" si="124"/>
        <v>14.778990235438219</v>
      </c>
      <c r="AJ529" s="4">
        <f t="shared" si="125"/>
        <v>24.379717759390349</v>
      </c>
      <c r="AK529" s="4">
        <f t="shared" si="126"/>
        <v>9.6007275239521306</v>
      </c>
      <c r="AL529" s="7">
        <f t="shared" si="127"/>
        <v>10.216968547351952</v>
      </c>
      <c r="AM529" s="7">
        <f t="shared" si="128"/>
        <v>6.1935285669553943</v>
      </c>
      <c r="AN529" s="7">
        <f t="shared" si="129"/>
        <v>1.039375017028076</v>
      </c>
      <c r="AO529" s="7">
        <f t="shared" si="130"/>
        <v>3.7429901363462785</v>
      </c>
      <c r="AP529" s="7">
        <f t="shared" si="131"/>
        <v>3.8903704367008336</v>
      </c>
      <c r="AQ529" s="7" t="str">
        <f t="shared" si="132"/>
        <v/>
      </c>
      <c r="AR529" s="7">
        <f t="shared" si="133"/>
        <v>0.78917866422536875</v>
      </c>
      <c r="AS529" s="7">
        <f t="shared" si="134"/>
        <v>2.1516763352305635</v>
      </c>
    </row>
    <row r="530" spans="1:45" ht="14.4" customHeight="1">
      <c r="A530" s="2" t="s">
        <v>1107</v>
      </c>
      <c r="B530" s="2" t="s">
        <v>1108</v>
      </c>
      <c r="C530" s="2" t="s">
        <v>51</v>
      </c>
      <c r="D530" s="2" t="s">
        <v>48</v>
      </c>
      <c r="E530" s="3">
        <v>142.72664045058022</v>
      </c>
      <c r="F530" s="5">
        <v>0.10986444200312495</v>
      </c>
      <c r="G530" s="3">
        <v>102.31702412076636</v>
      </c>
      <c r="H530" s="3">
        <v>40.409616329813858</v>
      </c>
      <c r="I530" s="5">
        <v>1.7320352461243638E-3</v>
      </c>
      <c r="J530" s="3">
        <v>29.033344416544622</v>
      </c>
      <c r="K530" s="3">
        <v>7.1406618272774987</v>
      </c>
      <c r="L530" s="5">
        <v>0.1543617007873675</v>
      </c>
      <c r="M530" s="3">
        <v>3.2798765726026486</v>
      </c>
      <c r="N530" s="3">
        <v>3.86078525467485</v>
      </c>
      <c r="O530" s="3">
        <v>41.621202403396751</v>
      </c>
      <c r="P530" s="3">
        <v>7.8279548324361947</v>
      </c>
      <c r="Q530" s="3">
        <v>5.7791786219287546</v>
      </c>
      <c r="R530" s="3">
        <v>25.085888140923743</v>
      </c>
      <c r="S530" s="3">
        <v>3.0916457723176025</v>
      </c>
      <c r="T530" s="3">
        <v>125.18874008600997</v>
      </c>
      <c r="U530" s="3">
        <v>133.58701134391961</v>
      </c>
      <c r="V530" s="3">
        <v>231.230311999023</v>
      </c>
      <c r="W530" s="3">
        <v>6.1486771339856992</v>
      </c>
      <c r="X530" s="3">
        <v>30.911288553391877</v>
      </c>
      <c r="Y530" s="3">
        <v>1.1746109608960233</v>
      </c>
      <c r="Z530" s="3">
        <v>0</v>
      </c>
      <c r="AA530" s="5">
        <v>0</v>
      </c>
      <c r="AB530" s="3">
        <v>0</v>
      </c>
      <c r="AC530" s="3">
        <v>0</v>
      </c>
      <c r="AD530" s="5">
        <v>0</v>
      </c>
      <c r="AE530" s="6">
        <f t="shared" si="120"/>
        <v>0.28312595463778101</v>
      </c>
      <c r="AF530" s="6">
        <f t="shared" si="121"/>
        <v>0.20341923781634555</v>
      </c>
      <c r="AG530" s="6">
        <f t="shared" si="122"/>
        <v>5.0030336346002534E-2</v>
      </c>
      <c r="AH530" s="6">
        <f t="shared" si="123"/>
        <v>0.45932389068943746</v>
      </c>
      <c r="AI530" s="4">
        <f t="shared" si="124"/>
        <v>21.892682589267125</v>
      </c>
      <c r="AJ530" s="4">
        <f t="shared" si="125"/>
        <v>24.734192376429156</v>
      </c>
      <c r="AK530" s="4">
        <f t="shared" si="126"/>
        <v>2.8415097871620318</v>
      </c>
      <c r="AL530" s="7">
        <f t="shared" si="127"/>
        <v>8.0003319260885331</v>
      </c>
      <c r="AM530" s="7">
        <f t="shared" si="128"/>
        <v>7.0812389909907525</v>
      </c>
      <c r="AN530" s="7">
        <f t="shared" si="129"/>
        <v>1.0670848772193064</v>
      </c>
      <c r="AO530" s="7">
        <f t="shared" si="130"/>
        <v>3.0979937810903397</v>
      </c>
      <c r="AP530" s="7">
        <f t="shared" si="131"/>
        <v>3.3058223135209599</v>
      </c>
      <c r="AQ530" s="7" t="str">
        <f t="shared" si="132"/>
        <v/>
      </c>
      <c r="AR530" s="7">
        <f t="shared" si="133"/>
        <v>0.71847612161375751</v>
      </c>
      <c r="AS530" s="7">
        <f t="shared" si="134"/>
        <v>1.6200921654782983</v>
      </c>
    </row>
    <row r="531" spans="1:45" ht="14.4" customHeight="1">
      <c r="A531" s="2" t="s">
        <v>1109</v>
      </c>
      <c r="B531" s="2" t="s">
        <v>1110</v>
      </c>
      <c r="C531" s="2" t="s">
        <v>62</v>
      </c>
      <c r="D531" s="2" t="s">
        <v>48</v>
      </c>
      <c r="E531" s="3">
        <v>90.760683089265726</v>
      </c>
      <c r="F531" s="5">
        <v>3.1293873710946413E-2</v>
      </c>
      <c r="G531" s="3">
        <v>68.740538646282886</v>
      </c>
      <c r="H531" s="3">
        <v>22.02014444298284</v>
      </c>
      <c r="I531" s="5">
        <v>-7.1722117094558946E-3</v>
      </c>
      <c r="J531" s="3">
        <v>16.573967858772729</v>
      </c>
      <c r="K531" s="3">
        <v>12.998118965019771</v>
      </c>
      <c r="L531" s="5">
        <v>4.0917091663204258E-2</v>
      </c>
      <c r="M531" s="3">
        <v>6.2986823437830726</v>
      </c>
      <c r="N531" s="3">
        <v>6.699436621236698</v>
      </c>
      <c r="O531" s="3">
        <v>22.546523894184688</v>
      </c>
      <c r="P531" s="3">
        <v>2.6406806941919245</v>
      </c>
      <c r="Q531" s="3">
        <v>3.0063847989996839</v>
      </c>
      <c r="R531" s="3">
        <v>13.600901292768835</v>
      </c>
      <c r="S531" s="3">
        <v>2.1393226155918565</v>
      </c>
      <c r="T531" s="3">
        <v>41.641493002556579</v>
      </c>
      <c r="U531" s="3">
        <v>40.565264170098445</v>
      </c>
      <c r="V531" s="3">
        <v>162.9092019350696</v>
      </c>
      <c r="W531" s="3">
        <v>19.046631381560797</v>
      </c>
      <c r="X531" s="3">
        <v>19.306444124466186</v>
      </c>
      <c r="Y531" s="3">
        <v>15.414496080192157</v>
      </c>
      <c r="Z531" s="3">
        <v>0</v>
      </c>
      <c r="AA531" s="5">
        <v>0</v>
      </c>
      <c r="AB531" s="3">
        <v>0</v>
      </c>
      <c r="AC531" s="3">
        <v>0</v>
      </c>
      <c r="AD531" s="5">
        <v>0</v>
      </c>
      <c r="AE531" s="6">
        <f t="shared" si="120"/>
        <v>0.24261765880855479</v>
      </c>
      <c r="AF531" s="6">
        <f t="shared" si="121"/>
        <v>0.18261175758749809</v>
      </c>
      <c r="AG531" s="6">
        <f t="shared" si="122"/>
        <v>0.14321310200184093</v>
      </c>
      <c r="AH531" s="6">
        <f t="shared" si="123"/>
        <v>0.48458414334673633</v>
      </c>
      <c r="AI531" s="4">
        <f t="shared" si="124"/>
        <v>3.5758488937529584</v>
      </c>
      <c r="AJ531" s="4">
        <f t="shared" si="125"/>
        <v>10.600776057210005</v>
      </c>
      <c r="AK531" s="4">
        <f t="shared" si="126"/>
        <v>7.0249271634570469</v>
      </c>
      <c r="AL531" s="7">
        <f t="shared" si="127"/>
        <v>4.9552021653719756</v>
      </c>
      <c r="AM531" s="7">
        <f t="shared" si="128"/>
        <v>1.6714865105858183</v>
      </c>
      <c r="AN531" s="7">
        <f t="shared" si="129"/>
        <v>0.97415489323612725</v>
      </c>
      <c r="AO531" s="7">
        <f t="shared" si="130"/>
        <v>1.8910635718298603</v>
      </c>
      <c r="AP531" s="7">
        <f t="shared" si="131"/>
        <v>1.842188831918647</v>
      </c>
      <c r="AQ531" s="7" t="str">
        <f t="shared" si="132"/>
        <v/>
      </c>
      <c r="AR531" s="7">
        <f t="shared" si="133"/>
        <v>0.75267298548781114</v>
      </c>
      <c r="AS531" s="7">
        <f t="shared" si="134"/>
        <v>1.7949314217351553</v>
      </c>
    </row>
    <row r="532" spans="1:45" ht="14.4" customHeight="1">
      <c r="A532" s="2" t="s">
        <v>1111</v>
      </c>
      <c r="B532" s="2" t="s">
        <v>1112</v>
      </c>
      <c r="C532" s="2" t="s">
        <v>57</v>
      </c>
      <c r="D532" s="2" t="s">
        <v>48</v>
      </c>
      <c r="E532" s="3">
        <v>102.55821636201884</v>
      </c>
      <c r="F532" s="5">
        <v>-0.11625036849167414</v>
      </c>
      <c r="G532" s="3">
        <v>81.361634746072596</v>
      </c>
      <c r="H532" s="3">
        <v>21.196581615946247</v>
      </c>
      <c r="I532" s="5">
        <v>-3.2102883535150117E-2</v>
      </c>
      <c r="J532" s="3">
        <v>10.659399665762804</v>
      </c>
      <c r="K532" s="3">
        <v>1.7793977702513684</v>
      </c>
      <c r="L532" s="5">
        <v>6.9727193958213821E-2</v>
      </c>
      <c r="M532" s="3">
        <v>0.77966228337553489</v>
      </c>
      <c r="N532" s="3">
        <v>0.99973548687583347</v>
      </c>
      <c r="O532" s="3">
        <v>22.157248757169778</v>
      </c>
      <c r="P532" s="3">
        <v>8.076329608766045</v>
      </c>
      <c r="Q532" s="3">
        <v>2.1164870986270072</v>
      </c>
      <c r="R532" s="3">
        <v>8.1170358180226714</v>
      </c>
      <c r="S532" s="3">
        <v>1.910307449770996</v>
      </c>
      <c r="T532" s="3">
        <v>78.67593003536679</v>
      </c>
      <c r="U532" s="3">
        <v>76.809864422898443</v>
      </c>
      <c r="V532" s="3">
        <v>604.1087513521876</v>
      </c>
      <c r="W532" s="3">
        <v>21.646809962469799</v>
      </c>
      <c r="X532" s="3">
        <v>4.5307939071224608</v>
      </c>
      <c r="Y532" s="3">
        <v>0.6562002437521558</v>
      </c>
      <c r="Z532" s="3">
        <v>42.395678421346197</v>
      </c>
      <c r="AA532" s="5">
        <v>0.23722709363465908</v>
      </c>
      <c r="AB532" s="3">
        <v>1.7117267225951465</v>
      </c>
      <c r="AC532" s="3">
        <v>15.013254463273325</v>
      </c>
      <c r="AD532" s="5">
        <v>-5.0638901941117864E-2</v>
      </c>
      <c r="AE532" s="6">
        <f t="shared" si="120"/>
        <v>0.20667853213363935</v>
      </c>
      <c r="AF532" s="6">
        <f t="shared" si="121"/>
        <v>0.10393511162612594</v>
      </c>
      <c r="AG532" s="6">
        <f t="shared" si="122"/>
        <v>1.7350123991726772E-2</v>
      </c>
      <c r="AH532" s="6">
        <f t="shared" si="123"/>
        <v>0.43816076225912948</v>
      </c>
      <c r="AI532" s="4">
        <f t="shared" si="124"/>
        <v>8.8800018955114357</v>
      </c>
      <c r="AJ532" s="4">
        <f t="shared" si="125"/>
        <v>11.184769766401192</v>
      </c>
      <c r="AK532" s="4">
        <f t="shared" si="126"/>
        <v>2.3047678708897568</v>
      </c>
      <c r="AL532" s="7">
        <f t="shared" si="127"/>
        <v>5.8549579376565806</v>
      </c>
      <c r="AM532" s="7">
        <f t="shared" si="128"/>
        <v>4.6484673954320561</v>
      </c>
      <c r="AN532" s="7">
        <f t="shared" si="129"/>
        <v>0.9762816199105685</v>
      </c>
      <c r="AO532" s="7">
        <f t="shared" si="130"/>
        <v>3.7117272709755551</v>
      </c>
      <c r="AP532" s="7">
        <f t="shared" si="131"/>
        <v>3.623691112774249</v>
      </c>
      <c r="AQ532" s="7">
        <f t="shared" si="132"/>
        <v>0.35412228373998988</v>
      </c>
      <c r="AR532" s="7">
        <f t="shared" si="133"/>
        <v>0.50288295815320083</v>
      </c>
      <c r="AS532" s="7">
        <f t="shared" si="134"/>
        <v>5.8903983784171166</v>
      </c>
    </row>
    <row r="533" spans="1:45" ht="14.4" customHeight="1">
      <c r="A533" s="2" t="s">
        <v>1113</v>
      </c>
      <c r="B533" s="2" t="s">
        <v>1114</v>
      </c>
      <c r="C533" s="2" t="s">
        <v>62</v>
      </c>
      <c r="D533" s="2" t="s">
        <v>48</v>
      </c>
      <c r="E533" s="3">
        <v>285.31625276009765</v>
      </c>
      <c r="F533" s="5">
        <v>-7.2920293066982417E-4</v>
      </c>
      <c r="G533" s="3">
        <v>232.59173714748204</v>
      </c>
      <c r="H533" s="3">
        <v>52.724515612615612</v>
      </c>
      <c r="I533" s="5">
        <v>7.0390936363683432E-3</v>
      </c>
      <c r="J533" s="3">
        <v>27.026240206547719</v>
      </c>
      <c r="K533" s="3">
        <v>28.573649464821944</v>
      </c>
      <c r="L533" s="5">
        <v>-0.1158656157334764</v>
      </c>
      <c r="M533" s="3">
        <v>17.370563609056905</v>
      </c>
      <c r="N533" s="3">
        <v>11.203085855765039</v>
      </c>
      <c r="O533" s="3">
        <v>55.772658175364491</v>
      </c>
      <c r="P533" s="3">
        <v>8.9449464516399928</v>
      </c>
      <c r="Q533" s="3">
        <v>7.5626690534066157</v>
      </c>
      <c r="R533" s="3">
        <v>30.427788291082479</v>
      </c>
      <c r="S533" s="3">
        <v>6.5993938886574526</v>
      </c>
      <c r="T533" s="3">
        <v>97.719805670524067</v>
      </c>
      <c r="U533" s="3">
        <v>97.703418075677504</v>
      </c>
      <c r="V533" s="3">
        <v>432.8219437453194</v>
      </c>
      <c r="W533" s="3">
        <v>34.03472336410649</v>
      </c>
      <c r="X533" s="3">
        <v>54.893099684322436</v>
      </c>
      <c r="Y533" s="3">
        <v>30.419595831038819</v>
      </c>
      <c r="Z533" s="3">
        <v>0</v>
      </c>
      <c r="AA533" s="5">
        <v>0</v>
      </c>
      <c r="AB533" s="3">
        <v>0</v>
      </c>
      <c r="AC533" s="3">
        <v>0</v>
      </c>
      <c r="AD533" s="5">
        <v>0</v>
      </c>
      <c r="AE533" s="6">
        <f t="shared" si="120"/>
        <v>0.18479324294556729</v>
      </c>
      <c r="AF533" s="6">
        <f t="shared" si="121"/>
        <v>9.4723801904380761E-2</v>
      </c>
      <c r="AG533" s="6">
        <f t="shared" si="122"/>
        <v>0.10014728985259565</v>
      </c>
      <c r="AH533" s="6">
        <f t="shared" si="123"/>
        <v>0.60792247173195135</v>
      </c>
      <c r="AI533" s="4">
        <f t="shared" si="124"/>
        <v>-1.5474092582742252</v>
      </c>
      <c r="AJ533" s="4">
        <f t="shared" si="125"/>
        <v>21.894479061260977</v>
      </c>
      <c r="AK533" s="4">
        <f t="shared" si="126"/>
        <v>23.441888319535202</v>
      </c>
      <c r="AL533" s="7">
        <f t="shared" si="127"/>
        <v>3.317649988871187</v>
      </c>
      <c r="AM533" s="7">
        <f t="shared" si="128"/>
        <v>-0.23447748147504835</v>
      </c>
      <c r="AN533" s="7">
        <f t="shared" si="129"/>
        <v>0.99983230016950897</v>
      </c>
      <c r="AO533" s="7">
        <f t="shared" si="130"/>
        <v>1.8534035739370975</v>
      </c>
      <c r="AP533" s="7">
        <f t="shared" si="131"/>
        <v>1.8530927584719168</v>
      </c>
      <c r="AQ533" s="7" t="str">
        <f t="shared" si="132"/>
        <v/>
      </c>
      <c r="AR533" s="7">
        <f t="shared" si="133"/>
        <v>0.51259342817141096</v>
      </c>
      <c r="AS533" s="7">
        <f t="shared" si="134"/>
        <v>1.5169901453502157</v>
      </c>
    </row>
    <row r="534" spans="1:45" ht="14.4" customHeight="1">
      <c r="A534" s="2" t="s">
        <v>1115</v>
      </c>
      <c r="B534" s="2" t="s">
        <v>1116</v>
      </c>
      <c r="C534" s="2" t="s">
        <v>57</v>
      </c>
      <c r="D534" s="2" t="s">
        <v>48</v>
      </c>
      <c r="E534" s="3">
        <v>265.57325157669561</v>
      </c>
      <c r="F534" s="5">
        <v>1.2333590103820197E-3</v>
      </c>
      <c r="G534" s="3">
        <v>177.73092519971334</v>
      </c>
      <c r="H534" s="3">
        <v>87.842326376982271</v>
      </c>
      <c r="I534" s="5">
        <v>-1.6460061915464341E-2</v>
      </c>
      <c r="J534" s="3">
        <v>58.58633139911268</v>
      </c>
      <c r="K534" s="3">
        <v>7.2674269453105289</v>
      </c>
      <c r="L534" s="5">
        <v>5.5295310184236016E-2</v>
      </c>
      <c r="M534" s="3">
        <v>3.5613499188906328</v>
      </c>
      <c r="N534" s="3">
        <v>3.7060770264198961</v>
      </c>
      <c r="O534" s="3">
        <v>91.300060176614821</v>
      </c>
      <c r="P534" s="3">
        <v>19.605758036982287</v>
      </c>
      <c r="Q534" s="3">
        <v>15.291017966350422</v>
      </c>
      <c r="R534" s="3">
        <v>47.423484869604806</v>
      </c>
      <c r="S534" s="3">
        <v>7.9239706168265123</v>
      </c>
      <c r="T534" s="3">
        <v>257.85371896827553</v>
      </c>
      <c r="U534" s="3">
        <v>255.35178385960759</v>
      </c>
      <c r="V534" s="3">
        <v>1444.932360571458</v>
      </c>
      <c r="W534" s="3">
        <v>141.50363827422433</v>
      </c>
      <c r="X534" s="3">
        <v>10.696682321245778</v>
      </c>
      <c r="Y534" s="3">
        <v>2.235279197221955</v>
      </c>
      <c r="Z534" s="3">
        <v>45.309479196744249</v>
      </c>
      <c r="AA534" s="5">
        <v>0.18079545600851191</v>
      </c>
      <c r="AB534" s="3">
        <v>2.4679256556670746</v>
      </c>
      <c r="AC534" s="3">
        <v>15.106504974395413</v>
      </c>
      <c r="AD534" s="5">
        <v>-9.8151546360198683E-2</v>
      </c>
      <c r="AE534" s="6">
        <f t="shared" si="120"/>
        <v>0.33076496166487629</v>
      </c>
      <c r="AF534" s="6">
        <f t="shared" si="121"/>
        <v>0.22060328384462083</v>
      </c>
      <c r="AG534" s="6">
        <f t="shared" si="122"/>
        <v>2.7365056164972056E-2</v>
      </c>
      <c r="AH534" s="6">
        <f t="shared" si="123"/>
        <v>0.49004275456648022</v>
      </c>
      <c r="AI534" s="4">
        <f t="shared" si="124"/>
        <v>51.318904453802148</v>
      </c>
      <c r="AJ534" s="4">
        <f t="shared" si="125"/>
        <v>52.841934254391475</v>
      </c>
      <c r="AK534" s="4">
        <f t="shared" si="126"/>
        <v>1.5230298005893275</v>
      </c>
      <c r="AL534" s="7">
        <f t="shared" si="127"/>
        <v>6.6686181473441977</v>
      </c>
      <c r="AM534" s="7">
        <f t="shared" si="128"/>
        <v>6.4764127651895516</v>
      </c>
      <c r="AN534" s="7">
        <f t="shared" si="129"/>
        <v>0.99029707572697157</v>
      </c>
      <c r="AO534" s="7">
        <f t="shared" si="130"/>
        <v>2.9354154153622476</v>
      </c>
      <c r="AP534" s="7">
        <f t="shared" si="131"/>
        <v>2.9069333018771073</v>
      </c>
      <c r="AQ534" s="7">
        <f t="shared" si="132"/>
        <v>0.33340716428894429</v>
      </c>
      <c r="AR534" s="7">
        <f t="shared" si="133"/>
        <v>0.66694876849782891</v>
      </c>
      <c r="AS534" s="7">
        <f t="shared" si="134"/>
        <v>5.4408053220456658</v>
      </c>
    </row>
    <row r="535" spans="1:45" ht="14.4" customHeight="1">
      <c r="A535" s="2" t="s">
        <v>1117</v>
      </c>
      <c r="B535" s="2" t="s">
        <v>1118</v>
      </c>
      <c r="C535" s="2" t="s">
        <v>54</v>
      </c>
      <c r="D535" s="2" t="s">
        <v>48</v>
      </c>
      <c r="E535" s="3">
        <v>217.36535848897196</v>
      </c>
      <c r="F535" s="5">
        <v>-3.005007368077852E-2</v>
      </c>
      <c r="G535" s="3">
        <v>178.87939711409723</v>
      </c>
      <c r="H535" s="3">
        <v>38.485961374874726</v>
      </c>
      <c r="I535" s="5">
        <v>-2.1725975984460133E-2</v>
      </c>
      <c r="J535" s="3">
        <v>23.305743636859102</v>
      </c>
      <c r="K535" s="3">
        <v>44.321498733841246</v>
      </c>
      <c r="L535" s="5">
        <v>-5.8146721701491169E-2</v>
      </c>
      <c r="M535" s="3">
        <v>14.185518452777599</v>
      </c>
      <c r="N535" s="3">
        <v>30.135980281063645</v>
      </c>
      <c r="O535" s="3">
        <v>43.007227009418685</v>
      </c>
      <c r="P535" s="3">
        <v>7.4964369932025949</v>
      </c>
      <c r="Q535" s="3">
        <v>6.7356875921780661</v>
      </c>
      <c r="R535" s="3">
        <v>13.317310327939602</v>
      </c>
      <c r="S535" s="3">
        <v>7.0714603163594028</v>
      </c>
      <c r="T535" s="3">
        <v>101.56642670641392</v>
      </c>
      <c r="U535" s="3">
        <v>100.48457986469221</v>
      </c>
      <c r="V535" s="3">
        <v>589.50926830648257</v>
      </c>
      <c r="W535" s="3">
        <v>20.658825196340484</v>
      </c>
      <c r="X535" s="3">
        <v>27.224597478852715</v>
      </c>
      <c r="Y535" s="3">
        <v>18.307174811959317</v>
      </c>
      <c r="Z535" s="3">
        <v>0</v>
      </c>
      <c r="AA535" s="5">
        <v>0</v>
      </c>
      <c r="AB535" s="3">
        <v>0</v>
      </c>
      <c r="AC535" s="3">
        <v>0</v>
      </c>
      <c r="AD535" s="5">
        <v>0</v>
      </c>
      <c r="AE535" s="6">
        <f t="shared" si="120"/>
        <v>0.17705655419249941</v>
      </c>
      <c r="AF535" s="6">
        <f t="shared" si="121"/>
        <v>0.10721921744509036</v>
      </c>
      <c r="AG535" s="6">
        <f t="shared" si="122"/>
        <v>0.20390323022005319</v>
      </c>
      <c r="AH535" s="6">
        <f t="shared" si="123"/>
        <v>0.32005953900530859</v>
      </c>
      <c r="AI535" s="4">
        <f t="shared" si="124"/>
        <v>-21.015755096982144</v>
      </c>
      <c r="AJ535" s="4">
        <f t="shared" si="125"/>
        <v>14.589583971260424</v>
      </c>
      <c r="AK535" s="4">
        <f t="shared" si="126"/>
        <v>35.605339068242571</v>
      </c>
      <c r="AL535" s="7">
        <f t="shared" si="127"/>
        <v>2.0631642289653085</v>
      </c>
      <c r="AM535" s="7">
        <f t="shared" si="128"/>
        <v>-2.9719116217570285</v>
      </c>
      <c r="AN535" s="7">
        <f t="shared" si="129"/>
        <v>0.98934838138148862</v>
      </c>
      <c r="AO535" s="7">
        <f t="shared" si="130"/>
        <v>2.6390513080107389</v>
      </c>
      <c r="AP535" s="7">
        <f t="shared" si="131"/>
        <v>2.6109411399631246</v>
      </c>
      <c r="AQ535" s="7" t="str">
        <f t="shared" si="132"/>
        <v/>
      </c>
      <c r="AR535" s="7">
        <f t="shared" si="133"/>
        <v>0.6055648034837473</v>
      </c>
      <c r="AS535" s="7">
        <f t="shared" si="134"/>
        <v>2.7120663219037788</v>
      </c>
    </row>
    <row r="536" spans="1:45" ht="14.4" customHeight="1">
      <c r="A536" s="2" t="s">
        <v>1119</v>
      </c>
      <c r="B536" s="2" t="s">
        <v>1120</v>
      </c>
      <c r="C536" s="2" t="s">
        <v>51</v>
      </c>
      <c r="D536" s="2" t="s">
        <v>48</v>
      </c>
      <c r="E536" s="3">
        <v>49.444255832485894</v>
      </c>
      <c r="F536" s="5">
        <v>-3.006860843479367E-2</v>
      </c>
      <c r="G536" s="3">
        <v>39.239552751569356</v>
      </c>
      <c r="H536" s="3">
        <v>10.20470308091654</v>
      </c>
      <c r="I536" s="5">
        <v>-1.4880997400109924E-2</v>
      </c>
      <c r="J536" s="3">
        <v>5.701093328327044</v>
      </c>
      <c r="K536" s="3">
        <v>1.6795434355044481</v>
      </c>
      <c r="L536" s="5">
        <v>4.7352971167527409E-2</v>
      </c>
      <c r="M536" s="3">
        <v>0.96592594680966615</v>
      </c>
      <c r="N536" s="3">
        <v>0.71361748869478192</v>
      </c>
      <c r="O536" s="3">
        <v>10.912248587138658</v>
      </c>
      <c r="P536" s="3">
        <v>1.8366605124425217</v>
      </c>
      <c r="Q536" s="3">
        <v>1.9273941725294803</v>
      </c>
      <c r="R536" s="3">
        <v>5.9465491646657798</v>
      </c>
      <c r="S536" s="3">
        <v>1.7887152807130053</v>
      </c>
      <c r="T536" s="3">
        <v>27.125841893611103</v>
      </c>
      <c r="U536" s="3">
        <v>25.731291563908091</v>
      </c>
      <c r="V536" s="3">
        <v>50.191844532089839</v>
      </c>
      <c r="W536" s="3">
        <v>1.4691035896008628</v>
      </c>
      <c r="X536" s="3">
        <v>12.077999077308098</v>
      </c>
      <c r="Y536" s="3">
        <v>0.29206786828556724</v>
      </c>
      <c r="Z536" s="3">
        <v>0</v>
      </c>
      <c r="AA536" s="5">
        <v>0</v>
      </c>
      <c r="AB536" s="3">
        <v>0</v>
      </c>
      <c r="AC536" s="3">
        <v>0</v>
      </c>
      <c r="AD536" s="5">
        <v>0</v>
      </c>
      <c r="AE536" s="6">
        <f t="shared" si="120"/>
        <v>0.20638804061465599</v>
      </c>
      <c r="AF536" s="6">
        <f t="shared" si="121"/>
        <v>0.11530345097400188</v>
      </c>
      <c r="AG536" s="6">
        <f t="shared" si="122"/>
        <v>3.3968423777974092E-2</v>
      </c>
      <c r="AH536" s="6">
        <f t="shared" si="123"/>
        <v>0.57511221585022709</v>
      </c>
      <c r="AI536" s="4">
        <f t="shared" si="124"/>
        <v>4.0215498928225957</v>
      </c>
      <c r="AJ536" s="4">
        <f t="shared" si="125"/>
        <v>6.1822679553569895</v>
      </c>
      <c r="AK536" s="4">
        <f t="shared" si="126"/>
        <v>2.1607180625343938</v>
      </c>
      <c r="AL536" s="7">
        <f t="shared" si="127"/>
        <v>3.4562616096691792</v>
      </c>
      <c r="AM536" s="7">
        <f t="shared" si="128"/>
        <v>2.2482895607732232</v>
      </c>
      <c r="AN536" s="7">
        <f t="shared" si="129"/>
        <v>0.94858960193115816</v>
      </c>
      <c r="AO536" s="7">
        <f t="shared" si="130"/>
        <v>2.6581706178534676</v>
      </c>
      <c r="AP536" s="7">
        <f t="shared" si="131"/>
        <v>2.5215130082547219</v>
      </c>
      <c r="AQ536" s="7" t="str">
        <f t="shared" si="132"/>
        <v/>
      </c>
      <c r="AR536" s="7">
        <f t="shared" si="133"/>
        <v>0.55867312190478724</v>
      </c>
      <c r="AS536" s="7">
        <f t="shared" si="134"/>
        <v>1.0151198291291252</v>
      </c>
    </row>
    <row r="537" spans="1:45" ht="14.4" customHeight="1">
      <c r="A537" s="2" t="s">
        <v>1121</v>
      </c>
      <c r="B537" s="2" t="s">
        <v>1122</v>
      </c>
      <c r="C537" s="2" t="s">
        <v>54</v>
      </c>
      <c r="D537" s="2" t="s">
        <v>48</v>
      </c>
      <c r="E537" s="3">
        <v>188.3917638294003</v>
      </c>
      <c r="F537" s="5">
        <v>9.7334675822617248E-2</v>
      </c>
      <c r="G537" s="3">
        <v>130.84049148490703</v>
      </c>
      <c r="H537" s="3">
        <v>57.551272344493256</v>
      </c>
      <c r="I537" s="5">
        <v>7.4831983494730858E-3</v>
      </c>
      <c r="J537" s="3">
        <v>42.060887968382474</v>
      </c>
      <c r="K537" s="3">
        <v>41.115835442457872</v>
      </c>
      <c r="L537" s="5">
        <v>-5.0471426457831578E-2</v>
      </c>
      <c r="M537" s="3">
        <v>33.268631088979575</v>
      </c>
      <c r="N537" s="3">
        <v>7.8472043534782969</v>
      </c>
      <c r="O537" s="3">
        <v>57.909039706157763</v>
      </c>
      <c r="P537" s="3">
        <v>14.111754331172914</v>
      </c>
      <c r="Q537" s="3">
        <v>8.3125925428689147</v>
      </c>
      <c r="R537" s="3">
        <v>25.685961843492009</v>
      </c>
      <c r="S537" s="3">
        <v>4.3514645153669615</v>
      </c>
      <c r="T537" s="3">
        <v>159.3704208484294</v>
      </c>
      <c r="U537" s="3">
        <v>163.99604869944568</v>
      </c>
      <c r="V537" s="3">
        <v>399.22214714302226</v>
      </c>
      <c r="W537" s="3">
        <v>38.02897192085603</v>
      </c>
      <c r="X537" s="3">
        <v>23.482401823269463</v>
      </c>
      <c r="Y537" s="3">
        <v>14.404502289315291</v>
      </c>
      <c r="Z537" s="3">
        <v>0</v>
      </c>
      <c r="AA537" s="5">
        <v>0</v>
      </c>
      <c r="AB537" s="3">
        <v>0</v>
      </c>
      <c r="AC537" s="3">
        <v>0</v>
      </c>
      <c r="AD537" s="5">
        <v>0</v>
      </c>
      <c r="AE537" s="6">
        <f t="shared" si="120"/>
        <v>0.30548719951796449</v>
      </c>
      <c r="AF537" s="6">
        <f t="shared" si="121"/>
        <v>0.22326288110169748</v>
      </c>
      <c r="AG537" s="6">
        <f t="shared" si="122"/>
        <v>0.21824645943487556</v>
      </c>
      <c r="AH537" s="6">
        <f t="shared" si="123"/>
        <v>0.80914398870818138</v>
      </c>
      <c r="AI537" s="4">
        <f t="shared" si="124"/>
        <v>0.94505252592460209</v>
      </c>
      <c r="AJ537" s="4">
        <f t="shared" si="125"/>
        <v>2.2160617431363629</v>
      </c>
      <c r="AK537" s="4">
        <f t="shared" si="126"/>
        <v>1.2710092172117609</v>
      </c>
      <c r="AL537" s="7">
        <f t="shared" si="127"/>
        <v>0.50926802581302477</v>
      </c>
      <c r="AM537" s="7">
        <f t="shared" si="128"/>
        <v>0.21718033608850543</v>
      </c>
      <c r="AN537" s="7">
        <f t="shared" si="129"/>
        <v>1.0290243812270252</v>
      </c>
      <c r="AO537" s="7">
        <f t="shared" si="130"/>
        <v>2.7691902256211129</v>
      </c>
      <c r="AP537" s="7">
        <f t="shared" si="131"/>
        <v>2.8495642584196923</v>
      </c>
      <c r="AQ537" s="7" t="str">
        <f t="shared" si="132"/>
        <v/>
      </c>
      <c r="AR537" s="7">
        <f t="shared" si="133"/>
        <v>0.73084201712539609</v>
      </c>
      <c r="AS537" s="7">
        <f t="shared" si="134"/>
        <v>2.1191061595693808</v>
      </c>
    </row>
    <row r="538" spans="1:45" ht="14.4" customHeight="1">
      <c r="A538" s="2" t="s">
        <v>1123</v>
      </c>
      <c r="B538" s="2" t="s">
        <v>1124</v>
      </c>
      <c r="C538" s="2" t="s">
        <v>57</v>
      </c>
      <c r="D538" s="2" t="s">
        <v>48</v>
      </c>
      <c r="E538" s="3">
        <v>177.87552338968933</v>
      </c>
      <c r="F538" s="5">
        <v>-2.2799468299577366E-2</v>
      </c>
      <c r="G538" s="3">
        <v>145.79953649622672</v>
      </c>
      <c r="H538" s="3">
        <v>32.075986893462613</v>
      </c>
      <c r="I538" s="5">
        <v>-2.4897982200535879E-2</v>
      </c>
      <c r="J538" s="3">
        <v>18.512161753839088</v>
      </c>
      <c r="K538" s="3">
        <v>4.6800775814798499</v>
      </c>
      <c r="L538" s="5">
        <v>5.1976248553653778E-2</v>
      </c>
      <c r="M538" s="3">
        <v>2.6559990836192209</v>
      </c>
      <c r="N538" s="3">
        <v>2.024078497860629</v>
      </c>
      <c r="O538" s="3">
        <v>32.549743485795716</v>
      </c>
      <c r="P538" s="3">
        <v>8.1325178950023442</v>
      </c>
      <c r="Q538" s="3">
        <v>3.2108645366140154</v>
      </c>
      <c r="R538" s="3">
        <v>15.921194025730895</v>
      </c>
      <c r="S538" s="3">
        <v>3.7153811550047608</v>
      </c>
      <c r="T538" s="3">
        <v>69.639276478603989</v>
      </c>
      <c r="U538" s="3">
        <v>66.216372228775512</v>
      </c>
      <c r="V538" s="3">
        <v>907.05829347023689</v>
      </c>
      <c r="W538" s="3">
        <v>25.330734965788988</v>
      </c>
      <c r="X538" s="3">
        <v>13.964002377414474</v>
      </c>
      <c r="Y538" s="3">
        <v>0.9525178144674955</v>
      </c>
      <c r="Z538" s="3">
        <v>56.957159240463348</v>
      </c>
      <c r="AA538" s="5">
        <v>0.33054455041105452</v>
      </c>
      <c r="AB538" s="3">
        <v>2.2110415482808978</v>
      </c>
      <c r="AC538" s="3">
        <v>16.207777694562157</v>
      </c>
      <c r="AD538" s="5">
        <v>-6.1059201834944676E-2</v>
      </c>
      <c r="AE538" s="6">
        <f t="shared" si="120"/>
        <v>0.18032827834997064</v>
      </c>
      <c r="AF538" s="6">
        <f t="shared" si="121"/>
        <v>0.10407368816721727</v>
      </c>
      <c r="AG538" s="6">
        <f t="shared" si="122"/>
        <v>2.6310970122779317E-2</v>
      </c>
      <c r="AH538" s="6">
        <f t="shared" si="123"/>
        <v>0.56751176393520142</v>
      </c>
      <c r="AI538" s="4">
        <f t="shared" si="124"/>
        <v>13.832084172359238</v>
      </c>
      <c r="AJ538" s="4">
        <f t="shared" si="125"/>
        <v>18.550361970560136</v>
      </c>
      <c r="AK538" s="4">
        <f t="shared" si="126"/>
        <v>4.7182777982008979</v>
      </c>
      <c r="AL538" s="7">
        <f t="shared" si="127"/>
        <v>4.9928556981487855</v>
      </c>
      <c r="AM538" s="7">
        <f t="shared" si="128"/>
        <v>3.7229246732133769</v>
      </c>
      <c r="AN538" s="7">
        <f t="shared" si="129"/>
        <v>0.95084807851385234</v>
      </c>
      <c r="AO538" s="7">
        <f t="shared" si="130"/>
        <v>2.1710719832223502</v>
      </c>
      <c r="AP538" s="7">
        <f t="shared" si="131"/>
        <v>2.0643596235622304</v>
      </c>
      <c r="AQ538" s="7">
        <f t="shared" si="132"/>
        <v>0.2845608508341454</v>
      </c>
      <c r="AR538" s="7">
        <f t="shared" si="133"/>
        <v>0.57713459652310928</v>
      </c>
      <c r="AS538" s="7">
        <f t="shared" si="134"/>
        <v>5.0993991538850203</v>
      </c>
    </row>
    <row r="539" spans="1:45" ht="14.4" customHeight="1">
      <c r="A539" s="2" t="s">
        <v>1125</v>
      </c>
      <c r="B539" s="2" t="s">
        <v>1126</v>
      </c>
      <c r="C539" s="2" t="s">
        <v>51</v>
      </c>
      <c r="D539" s="2" t="s">
        <v>48</v>
      </c>
      <c r="E539" s="3">
        <v>134.24992823786766</v>
      </c>
      <c r="F539" s="5">
        <v>0.10727652737325177</v>
      </c>
      <c r="G539" s="3">
        <v>91.350915503791668</v>
      </c>
      <c r="H539" s="3">
        <v>42.899012734075988</v>
      </c>
      <c r="I539" s="5">
        <v>-1.7045555096848464E-2</v>
      </c>
      <c r="J539" s="3">
        <v>26.101938466690466</v>
      </c>
      <c r="K539" s="3">
        <v>9.570247965725958</v>
      </c>
      <c r="L539" s="5">
        <v>9.5496522272237871E-3</v>
      </c>
      <c r="M539" s="3">
        <v>4.2945219895674347</v>
      </c>
      <c r="N539" s="3">
        <v>5.2757259761585233</v>
      </c>
      <c r="O539" s="3">
        <v>43.011187178824727</v>
      </c>
      <c r="P539" s="3">
        <v>4.8107665955756174</v>
      </c>
      <c r="Q539" s="3">
        <v>8.3755779361653122</v>
      </c>
      <c r="R539" s="3">
        <v>27.729307787031622</v>
      </c>
      <c r="S539" s="3">
        <v>6.7105678108501312</v>
      </c>
      <c r="T539" s="3">
        <v>73.881211650718456</v>
      </c>
      <c r="U539" s="3">
        <v>69.668818578513338</v>
      </c>
      <c r="V539" s="3">
        <v>236.56072204669422</v>
      </c>
      <c r="W539" s="3">
        <v>11.539818888060941</v>
      </c>
      <c r="X539" s="3">
        <v>20.69869810087329</v>
      </c>
      <c r="Y539" s="3">
        <v>5.8858052319007097</v>
      </c>
      <c r="Z539" s="3">
        <v>0</v>
      </c>
      <c r="AA539" s="5">
        <v>0</v>
      </c>
      <c r="AB539" s="3">
        <v>0</v>
      </c>
      <c r="AC539" s="3">
        <v>0</v>
      </c>
      <c r="AD539" s="5">
        <v>0</v>
      </c>
      <c r="AE539" s="6">
        <f t="shared" si="120"/>
        <v>0.31954588949996571</v>
      </c>
      <c r="AF539" s="6">
        <f t="shared" si="121"/>
        <v>0.19442795098141388</v>
      </c>
      <c r="AG539" s="6">
        <f t="shared" si="122"/>
        <v>7.1286801351350695E-2</v>
      </c>
      <c r="AH539" s="6">
        <f t="shared" si="123"/>
        <v>0.44873675216644932</v>
      </c>
      <c r="AI539" s="4">
        <f t="shared" si="124"/>
        <v>16.531690500964508</v>
      </c>
      <c r="AJ539" s="4">
        <f t="shared" si="125"/>
        <v>25.530320657516363</v>
      </c>
      <c r="AK539" s="4">
        <f t="shared" si="126"/>
        <v>8.9986301565518545</v>
      </c>
      <c r="AL539" s="7">
        <f t="shared" si="127"/>
        <v>3.8044948471032654</v>
      </c>
      <c r="AM539" s="7">
        <f t="shared" si="128"/>
        <v>2.4635308020037998</v>
      </c>
      <c r="AN539" s="7">
        <f t="shared" si="129"/>
        <v>0.94298424486972865</v>
      </c>
      <c r="AO539" s="7">
        <f t="shared" si="130"/>
        <v>1.7222123993551106</v>
      </c>
      <c r="AP539" s="7">
        <f t="shared" si="131"/>
        <v>1.6240191589111626</v>
      </c>
      <c r="AQ539" s="7" t="str">
        <f t="shared" si="132"/>
        <v/>
      </c>
      <c r="AR539" s="7">
        <f t="shared" si="133"/>
        <v>0.60845079649016964</v>
      </c>
      <c r="AS539" s="7">
        <f t="shared" si="134"/>
        <v>1.7620919813644109</v>
      </c>
    </row>
    <row r="540" spans="1:45" ht="14.4" customHeight="1">
      <c r="A540" s="2" t="s">
        <v>1127</v>
      </c>
      <c r="B540" s="2" t="s">
        <v>1128</v>
      </c>
      <c r="C540" s="2" t="s">
        <v>54</v>
      </c>
      <c r="D540" s="2" t="s">
        <v>48</v>
      </c>
      <c r="E540" s="3">
        <v>154.39392850852121</v>
      </c>
      <c r="F540" s="5">
        <v>-1.4345383228943995E-3</v>
      </c>
      <c r="G540" s="3">
        <v>105.97984003784634</v>
      </c>
      <c r="H540" s="3">
        <v>48.414088470674862</v>
      </c>
      <c r="I540" s="5">
        <v>1.3242863766340485E-2</v>
      </c>
      <c r="J540" s="3">
        <v>31.621308326370865</v>
      </c>
      <c r="K540" s="3">
        <v>35.3710211139636</v>
      </c>
      <c r="L540" s="5">
        <v>2.1483145874117843E-2</v>
      </c>
      <c r="M540" s="3">
        <v>25.956296552059261</v>
      </c>
      <c r="N540" s="3">
        <v>9.4147245619043396</v>
      </c>
      <c r="O540" s="3">
        <v>49.101807828983198</v>
      </c>
      <c r="P540" s="3">
        <v>10.378359593010174</v>
      </c>
      <c r="Q540" s="3">
        <v>5.3162241695135739</v>
      </c>
      <c r="R540" s="3">
        <v>24.262638402307957</v>
      </c>
      <c r="S540" s="3">
        <v>5.9658600817276186</v>
      </c>
      <c r="T540" s="3">
        <v>108.53632181347966</v>
      </c>
      <c r="U540" s="3">
        <v>104.98531011518817</v>
      </c>
      <c r="V540" s="3">
        <v>388.04586498377506</v>
      </c>
      <c r="W540" s="3">
        <v>18.911811364490742</v>
      </c>
      <c r="X540" s="3">
        <v>28.395625559757004</v>
      </c>
      <c r="Y540" s="3">
        <v>9.3963380537551764</v>
      </c>
      <c r="Z540" s="3">
        <v>0</v>
      </c>
      <c r="AA540" s="5">
        <v>0</v>
      </c>
      <c r="AB540" s="3">
        <v>0</v>
      </c>
      <c r="AC540" s="3">
        <v>0</v>
      </c>
      <c r="AD540" s="5">
        <v>0</v>
      </c>
      <c r="AE540" s="6">
        <f t="shared" si="120"/>
        <v>0.31357507991645422</v>
      </c>
      <c r="AF540" s="6">
        <f t="shared" si="121"/>
        <v>0.20480927347234151</v>
      </c>
      <c r="AG540" s="6">
        <f t="shared" si="122"/>
        <v>0.22909593308270165</v>
      </c>
      <c r="AH540" s="6">
        <f t="shared" si="123"/>
        <v>0.73382943818413993</v>
      </c>
      <c r="AI540" s="4">
        <f t="shared" si="124"/>
        <v>-3.7497127875927347</v>
      </c>
      <c r="AJ540" s="4">
        <f t="shared" si="125"/>
        <v>7.4509275144001892</v>
      </c>
      <c r="AK540" s="4">
        <f t="shared" si="126"/>
        <v>11.200640301992923</v>
      </c>
      <c r="AL540" s="7">
        <f t="shared" si="127"/>
        <v>1.2489276336233683</v>
      </c>
      <c r="AM540" s="7">
        <f t="shared" si="128"/>
        <v>-0.62852844958222309</v>
      </c>
      <c r="AN540" s="7">
        <f t="shared" si="129"/>
        <v>0.96728273412108134</v>
      </c>
      <c r="AO540" s="7">
        <f t="shared" si="130"/>
        <v>2.2418334258058321</v>
      </c>
      <c r="AP540" s="7">
        <f t="shared" si="131"/>
        <v>2.1684867655574958</v>
      </c>
      <c r="AQ540" s="7" t="str">
        <f t="shared" si="132"/>
        <v/>
      </c>
      <c r="AR540" s="7">
        <f t="shared" si="133"/>
        <v>0.65314269720319873</v>
      </c>
      <c r="AS540" s="7">
        <f t="shared" si="134"/>
        <v>2.5133492536421747</v>
      </c>
    </row>
    <row r="541" spans="1:45" ht="14.4" customHeight="1">
      <c r="A541" s="2" t="s">
        <v>1129</v>
      </c>
      <c r="B541" s="2" t="s">
        <v>1130</v>
      </c>
      <c r="C541" s="2" t="s">
        <v>47</v>
      </c>
      <c r="D541" s="2" t="s">
        <v>48</v>
      </c>
      <c r="E541" s="3">
        <v>187.68768509026324</v>
      </c>
      <c r="F541" s="5">
        <v>-2.3791646205825624E-2</v>
      </c>
      <c r="G541" s="3">
        <v>165.90241539419588</v>
      </c>
      <c r="H541" s="3">
        <v>21.785269696067349</v>
      </c>
      <c r="I541" s="5">
        <v>2.6441065939448116E-2</v>
      </c>
      <c r="J541" s="3">
        <v>11.037597084515163</v>
      </c>
      <c r="K541" s="3">
        <v>14.969179560577237</v>
      </c>
      <c r="L541" s="5">
        <v>1.9342346506693781E-2</v>
      </c>
      <c r="M541" s="3">
        <v>7.9905356848525848</v>
      </c>
      <c r="N541" s="3">
        <v>6.9786438757246518</v>
      </c>
      <c r="O541" s="3">
        <v>25.141171838807722</v>
      </c>
      <c r="P541" s="3">
        <v>5.3801038299781156</v>
      </c>
      <c r="Q541" s="3">
        <v>2.1222671883186344</v>
      </c>
      <c r="R541" s="3">
        <v>9.1975880157023724</v>
      </c>
      <c r="S541" s="3">
        <v>4.0287543851792762</v>
      </c>
      <c r="T541" s="3">
        <v>82.645261760158107</v>
      </c>
      <c r="U541" s="3">
        <v>85.749086884785001</v>
      </c>
      <c r="V541" s="3">
        <v>249.12344947613312</v>
      </c>
      <c r="W541" s="3">
        <v>23.329101296897562</v>
      </c>
      <c r="X541" s="3">
        <v>17.66643391474221</v>
      </c>
      <c r="Y541" s="3">
        <v>38.661818736901957</v>
      </c>
      <c r="Z541" s="3">
        <v>0</v>
      </c>
      <c r="AA541" s="5">
        <v>0</v>
      </c>
      <c r="AB541" s="3">
        <v>0</v>
      </c>
      <c r="AC541" s="3">
        <v>0</v>
      </c>
      <c r="AD541" s="5">
        <v>0</v>
      </c>
      <c r="AE541" s="6">
        <f t="shared" si="120"/>
        <v>0.1160719185469751</v>
      </c>
      <c r="AF541" s="6">
        <f t="shared" si="121"/>
        <v>5.8808318080149656E-2</v>
      </c>
      <c r="AG541" s="6">
        <f t="shared" si="122"/>
        <v>7.9755789802502072E-2</v>
      </c>
      <c r="AH541" s="6">
        <f t="shared" si="123"/>
        <v>0.53379917399724586</v>
      </c>
      <c r="AI541" s="4">
        <f t="shared" si="124"/>
        <v>-3.9315824760620739</v>
      </c>
      <c r="AJ541" s="4">
        <f t="shared" si="125"/>
        <v>9.6482651356583879</v>
      </c>
      <c r="AK541" s="4">
        <f t="shared" si="126"/>
        <v>13.579847611720462</v>
      </c>
      <c r="AL541" s="7">
        <f t="shared" si="127"/>
        <v>2.3948506692668605</v>
      </c>
      <c r="AM541" s="7">
        <f t="shared" si="128"/>
        <v>-0.97588040872517023</v>
      </c>
      <c r="AN541" s="7">
        <f t="shared" si="129"/>
        <v>1.0375559960549752</v>
      </c>
      <c r="AO541" s="7">
        <f t="shared" si="130"/>
        <v>3.7936304169361343</v>
      </c>
      <c r="AP541" s="7">
        <f t="shared" si="131"/>
        <v>3.9361039859086215</v>
      </c>
      <c r="AQ541" s="7" t="str">
        <f t="shared" si="132"/>
        <v/>
      </c>
      <c r="AR541" s="7">
        <f t="shared" si="133"/>
        <v>0.50665414009116705</v>
      </c>
      <c r="AS541" s="7">
        <f t="shared" si="134"/>
        <v>1.3273297571778566</v>
      </c>
    </row>
    <row r="542" spans="1:45" ht="14.4" customHeight="1">
      <c r="A542" s="2" t="s">
        <v>1131</v>
      </c>
      <c r="B542" s="2" t="s">
        <v>1132</v>
      </c>
      <c r="C542" s="2" t="s">
        <v>62</v>
      </c>
      <c r="D542" s="2" t="s">
        <v>48</v>
      </c>
      <c r="E542" s="3">
        <v>672.42342049593458</v>
      </c>
      <c r="F542" s="5">
        <v>5.1121835323886169E-3</v>
      </c>
      <c r="G542" s="3">
        <v>597.40844671140167</v>
      </c>
      <c r="H542" s="3">
        <v>75.01497378453287</v>
      </c>
      <c r="I542" s="5">
        <v>-1.022982881447905E-2</v>
      </c>
      <c r="J542" s="3">
        <v>49.682279616042386</v>
      </c>
      <c r="K542" s="3">
        <v>72.314636021636147</v>
      </c>
      <c r="L542" s="5">
        <v>0.17113383850334007</v>
      </c>
      <c r="M542" s="3">
        <v>38.718482436283708</v>
      </c>
      <c r="N542" s="3">
        <v>33.59615358535244</v>
      </c>
      <c r="O542" s="3">
        <v>83.078679658808483</v>
      </c>
      <c r="P542" s="3">
        <v>7.3542715723963523</v>
      </c>
      <c r="Q542" s="3">
        <v>9.0944468151034421</v>
      </c>
      <c r="R542" s="3">
        <v>39.538710776145933</v>
      </c>
      <c r="S542" s="3">
        <v>4.6021485145023213</v>
      </c>
      <c r="T542" s="3">
        <v>112.86735902458125</v>
      </c>
      <c r="U542" s="3">
        <v>108.54104255993478</v>
      </c>
      <c r="V542" s="3">
        <v>1254.6707751403817</v>
      </c>
      <c r="W542" s="3">
        <v>45.4687318682439</v>
      </c>
      <c r="X542" s="3">
        <v>130.5925362487084</v>
      </c>
      <c r="Y542" s="3">
        <v>81.931550451450718</v>
      </c>
      <c r="Z542" s="3">
        <v>0</v>
      </c>
      <c r="AA542" s="5">
        <v>0</v>
      </c>
      <c r="AB542" s="3">
        <v>0</v>
      </c>
      <c r="AC542" s="3">
        <v>0</v>
      </c>
      <c r="AD542" s="5">
        <v>0</v>
      </c>
      <c r="AE542" s="6">
        <f t="shared" si="120"/>
        <v>0.11155913297785916</v>
      </c>
      <c r="AF542" s="6">
        <f t="shared" si="121"/>
        <v>7.3885409255079276E-2</v>
      </c>
      <c r="AG542" s="6">
        <f t="shared" si="122"/>
        <v>0.10754330354570593</v>
      </c>
      <c r="AH542" s="6">
        <f t="shared" si="123"/>
        <v>0.53541695798205147</v>
      </c>
      <c r="AI542" s="4">
        <f t="shared" si="124"/>
        <v>-22.632356405593761</v>
      </c>
      <c r="AJ542" s="4">
        <f t="shared" si="125"/>
        <v>27.911478835024976</v>
      </c>
      <c r="AK542" s="4">
        <f t="shared" si="126"/>
        <v>50.543835240618733</v>
      </c>
      <c r="AL542" s="7">
        <f t="shared" si="127"/>
        <v>6.0648800765707875</v>
      </c>
      <c r="AM542" s="7">
        <f t="shared" si="128"/>
        <v>-4.9177805397358485</v>
      </c>
      <c r="AN542" s="7">
        <f t="shared" si="129"/>
        <v>0.96166902014864863</v>
      </c>
      <c r="AO542" s="7">
        <f t="shared" si="130"/>
        <v>1.5045977266988402</v>
      </c>
      <c r="AP542" s="7">
        <f t="shared" si="131"/>
        <v>1.4469250215523579</v>
      </c>
      <c r="AQ542" s="7" t="str">
        <f t="shared" si="132"/>
        <v/>
      </c>
      <c r="AR542" s="7">
        <f t="shared" si="133"/>
        <v>0.66229816674662678</v>
      </c>
      <c r="AS542" s="7">
        <f t="shared" si="134"/>
        <v>1.8658939247163944</v>
      </c>
    </row>
    <row r="543" spans="1:45" ht="14.4" customHeight="1">
      <c r="A543" s="2" t="s">
        <v>1133</v>
      </c>
      <c r="B543" s="2" t="s">
        <v>1134</v>
      </c>
      <c r="C543" s="2" t="s">
        <v>47</v>
      </c>
      <c r="D543" s="2" t="s">
        <v>48</v>
      </c>
      <c r="E543" s="3">
        <v>243.6486939583767</v>
      </c>
      <c r="F543" s="5">
        <v>1.7847995943852227E-2</v>
      </c>
      <c r="G543" s="3">
        <v>200.21776178812979</v>
      </c>
      <c r="H543" s="3">
        <v>43.430932170246891</v>
      </c>
      <c r="I543" s="5">
        <v>5.5554791116309565E-3</v>
      </c>
      <c r="J543" s="3">
        <v>31.447660775333219</v>
      </c>
      <c r="K543" s="3">
        <v>10.204869222746328</v>
      </c>
      <c r="L543" s="5">
        <v>2.9557588002245561E-2</v>
      </c>
      <c r="M543" s="3">
        <v>7.2433312846715374</v>
      </c>
      <c r="N543" s="3">
        <v>2.961537938074791</v>
      </c>
      <c r="O543" s="3">
        <v>46.779800290538184</v>
      </c>
      <c r="P543" s="3">
        <v>3.751268747025287</v>
      </c>
      <c r="Q543" s="3">
        <v>7.4256633857717071</v>
      </c>
      <c r="R543" s="3">
        <v>29.991948606836161</v>
      </c>
      <c r="S543" s="3">
        <v>1.9685503584361703</v>
      </c>
      <c r="T543" s="3">
        <v>69.191193135090131</v>
      </c>
      <c r="U543" s="3">
        <v>71.417123283768689</v>
      </c>
      <c r="V543" s="3">
        <v>437.0023153089806</v>
      </c>
      <c r="W543" s="3">
        <v>27.605169743460447</v>
      </c>
      <c r="X543" s="3">
        <v>31.973715972087142</v>
      </c>
      <c r="Y543" s="3">
        <v>41.189342161396816</v>
      </c>
      <c r="Z543" s="3">
        <v>0</v>
      </c>
      <c r="AA543" s="5">
        <v>0</v>
      </c>
      <c r="AB543" s="3">
        <v>0</v>
      </c>
      <c r="AC543" s="3">
        <v>0</v>
      </c>
      <c r="AD543" s="5">
        <v>0</v>
      </c>
      <c r="AE543" s="6">
        <f t="shared" si="120"/>
        <v>0.17825226749488071</v>
      </c>
      <c r="AF543" s="6">
        <f t="shared" si="121"/>
        <v>0.12906968744394554</v>
      </c>
      <c r="AG543" s="6">
        <f t="shared" si="122"/>
        <v>4.1883537551363439E-2</v>
      </c>
      <c r="AH543" s="6">
        <f t="shared" si="123"/>
        <v>0.70979168145794391</v>
      </c>
      <c r="AI543" s="4">
        <f t="shared" si="124"/>
        <v>21.24279155258689</v>
      </c>
      <c r="AJ543" s="4">
        <f t="shared" si="125"/>
        <v>28.359536873069651</v>
      </c>
      <c r="AK543" s="4">
        <f t="shared" si="126"/>
        <v>7.1167453204827602</v>
      </c>
      <c r="AL543" s="7">
        <f t="shared" si="127"/>
        <v>14.406305000802041</v>
      </c>
      <c r="AM543" s="7">
        <f t="shared" si="128"/>
        <v>10.791083632456479</v>
      </c>
      <c r="AN543" s="7">
        <f t="shared" si="129"/>
        <v>1.0321707149106767</v>
      </c>
      <c r="AO543" s="7">
        <f t="shared" si="130"/>
        <v>1.5931316616430065</v>
      </c>
      <c r="AP543" s="7">
        <f t="shared" si="131"/>
        <v>1.6443838461448963</v>
      </c>
      <c r="AQ543" s="7" t="str">
        <f t="shared" si="132"/>
        <v/>
      </c>
      <c r="AR543" s="7">
        <f t="shared" si="133"/>
        <v>0.72408440721603906</v>
      </c>
      <c r="AS543" s="7">
        <f t="shared" si="134"/>
        <v>1.7935754475401995</v>
      </c>
    </row>
    <row r="544" spans="1:45" ht="14.4" customHeight="1">
      <c r="A544" s="2" t="s">
        <v>1135</v>
      </c>
      <c r="B544" s="2" t="s">
        <v>1136</v>
      </c>
      <c r="C544" s="2" t="s">
        <v>47</v>
      </c>
      <c r="D544" s="2" t="s">
        <v>48</v>
      </c>
      <c r="E544" s="3">
        <v>161.91936431763637</v>
      </c>
      <c r="F544" s="5">
        <v>7.670192851392843E-2</v>
      </c>
      <c r="G544" s="3">
        <v>129.99613210797017</v>
      </c>
      <c r="H544" s="3">
        <v>31.923232209666192</v>
      </c>
      <c r="I544" s="5">
        <v>4.8032493305934232E-3</v>
      </c>
      <c r="J544" s="3">
        <v>16.740190437705255</v>
      </c>
      <c r="K544" s="3">
        <v>11.693101156534411</v>
      </c>
      <c r="L544" s="5">
        <v>-9.1046406011391037E-2</v>
      </c>
      <c r="M544" s="3">
        <v>7.7935357817877078</v>
      </c>
      <c r="N544" s="3">
        <v>3.899565374746703</v>
      </c>
      <c r="O544" s="3">
        <v>34.700707094822043</v>
      </c>
      <c r="P544" s="3">
        <v>11.199799476046888</v>
      </c>
      <c r="Q544" s="3">
        <v>3.7562117058185849</v>
      </c>
      <c r="R544" s="3">
        <v>13.222430902861595</v>
      </c>
      <c r="S544" s="3">
        <v>3.3808163683289134</v>
      </c>
      <c r="T544" s="3">
        <v>108.65819989699237</v>
      </c>
      <c r="U544" s="3">
        <v>114.66819470478053</v>
      </c>
      <c r="V544" s="3">
        <v>193.50751350531166</v>
      </c>
      <c r="W544" s="3">
        <v>15.319386982012793</v>
      </c>
      <c r="X544" s="3">
        <v>11.775933962481673</v>
      </c>
      <c r="Y544" s="3">
        <v>15.886585184639539</v>
      </c>
      <c r="Z544" s="3">
        <v>0</v>
      </c>
      <c r="AA544" s="5">
        <v>0</v>
      </c>
      <c r="AB544" s="3">
        <v>0</v>
      </c>
      <c r="AC544" s="3">
        <v>0</v>
      </c>
      <c r="AD544" s="5">
        <v>0</v>
      </c>
      <c r="AE544" s="6">
        <f t="shared" si="120"/>
        <v>0.19715512313303402</v>
      </c>
      <c r="AF544" s="6">
        <f t="shared" si="121"/>
        <v>0.10338596935735316</v>
      </c>
      <c r="AG544" s="6">
        <f t="shared" si="122"/>
        <v>7.2215582156042291E-2</v>
      </c>
      <c r="AH544" s="6">
        <f t="shared" si="123"/>
        <v>0.66650717183204011</v>
      </c>
      <c r="AI544" s="4">
        <f t="shared" si="124"/>
        <v>5.0470892811708445</v>
      </c>
      <c r="AJ544" s="4">
        <f t="shared" si="125"/>
        <v>11.951160131168864</v>
      </c>
      <c r="AK544" s="4">
        <f t="shared" si="126"/>
        <v>6.9040708499980195</v>
      </c>
      <c r="AL544" s="7">
        <f t="shared" si="127"/>
        <v>3.5349923891536714</v>
      </c>
      <c r="AM544" s="7">
        <f t="shared" si="128"/>
        <v>1.4928611114319541</v>
      </c>
      <c r="AN544" s="7">
        <f t="shared" si="129"/>
        <v>1.0553110102457579</v>
      </c>
      <c r="AO544" s="7">
        <f t="shared" si="130"/>
        <v>3.403734283024487</v>
      </c>
      <c r="AP544" s="7">
        <f t="shared" si="131"/>
        <v>3.5919982648266919</v>
      </c>
      <c r="AQ544" s="7" t="str">
        <f t="shared" si="132"/>
        <v/>
      </c>
      <c r="AR544" s="7">
        <f t="shared" si="133"/>
        <v>0.52438895684993991</v>
      </c>
      <c r="AS544" s="7">
        <f t="shared" si="134"/>
        <v>1.1950856793490678</v>
      </c>
    </row>
    <row r="545" spans="1:45" ht="14.4" customHeight="1">
      <c r="A545" s="2" t="s">
        <v>1137</v>
      </c>
      <c r="B545" s="2" t="s">
        <v>1138</v>
      </c>
      <c r="C545" s="2" t="s">
        <v>51</v>
      </c>
      <c r="D545" s="2" t="s">
        <v>48</v>
      </c>
      <c r="E545" s="3">
        <v>361.4385882905604</v>
      </c>
      <c r="F545" s="5">
        <v>0.10640201133285213</v>
      </c>
      <c r="G545" s="3">
        <v>243.13725451381595</v>
      </c>
      <c r="H545" s="3">
        <v>118.30133377674447</v>
      </c>
      <c r="I545" s="5">
        <v>-1.1072290512053051E-3</v>
      </c>
      <c r="J545" s="3">
        <v>106.46022834764872</v>
      </c>
      <c r="K545" s="3">
        <v>12.305993903270883</v>
      </c>
      <c r="L545" s="5">
        <v>1.2706294746679114E-2</v>
      </c>
      <c r="M545" s="3">
        <v>5.8458151846401227</v>
      </c>
      <c r="N545" s="3">
        <v>6.4601787186307602</v>
      </c>
      <c r="O545" s="3">
        <v>123.00072240026495</v>
      </c>
      <c r="P545" s="3">
        <v>14.839304331883641</v>
      </c>
      <c r="Q545" s="3">
        <v>20.826727273540293</v>
      </c>
      <c r="R545" s="3">
        <v>80.223759002702877</v>
      </c>
      <c r="S545" s="3">
        <v>20.938946390483185</v>
      </c>
      <c r="T545" s="3">
        <v>226.59976710625997</v>
      </c>
      <c r="U545" s="3">
        <v>224.75271222943726</v>
      </c>
      <c r="V545" s="3">
        <v>543.09410789403512</v>
      </c>
      <c r="W545" s="3">
        <v>15.208505798472302</v>
      </c>
      <c r="X545" s="3">
        <v>45.131219086556548</v>
      </c>
      <c r="Y545" s="3">
        <v>13.512944264823821</v>
      </c>
      <c r="Z545" s="3">
        <v>0</v>
      </c>
      <c r="AA545" s="5">
        <v>0</v>
      </c>
      <c r="AB545" s="3">
        <v>0</v>
      </c>
      <c r="AC545" s="3">
        <v>0</v>
      </c>
      <c r="AD545" s="5">
        <v>0</v>
      </c>
      <c r="AE545" s="6">
        <f t="shared" si="120"/>
        <v>0.32730687206436865</v>
      </c>
      <c r="AF545" s="6">
        <f t="shared" si="121"/>
        <v>0.29454582824472902</v>
      </c>
      <c r="AG545" s="6">
        <f t="shared" si="122"/>
        <v>3.4047260867946114E-2</v>
      </c>
      <c r="AH545" s="6">
        <f t="shared" si="123"/>
        <v>0.47503803679655071</v>
      </c>
      <c r="AI545" s="4">
        <f t="shared" si="124"/>
        <v>94.154234444377835</v>
      </c>
      <c r="AJ545" s="4">
        <f t="shared" si="125"/>
        <v>81.488875610200893</v>
      </c>
      <c r="AK545" s="4">
        <f t="shared" si="126"/>
        <v>-12.665358834176942</v>
      </c>
      <c r="AL545" s="7">
        <f t="shared" si="127"/>
        <v>3.8917371528893083</v>
      </c>
      <c r="AM545" s="7">
        <f t="shared" si="128"/>
        <v>4.4966080283376257</v>
      </c>
      <c r="AN545" s="7">
        <f t="shared" si="129"/>
        <v>0.99184882270440922</v>
      </c>
      <c r="AO545" s="7">
        <f t="shared" si="130"/>
        <v>1.9154455818215355</v>
      </c>
      <c r="AP545" s="7">
        <f t="shared" si="131"/>
        <v>1.899832445284052</v>
      </c>
      <c r="AQ545" s="7" t="str">
        <f t="shared" si="132"/>
        <v/>
      </c>
      <c r="AR545" s="7">
        <f t="shared" si="133"/>
        <v>0.89990725335825872</v>
      </c>
      <c r="AS545" s="7">
        <f t="shared" si="134"/>
        <v>1.5025902753289915</v>
      </c>
    </row>
    <row r="546" spans="1:45" ht="14.4" customHeight="1">
      <c r="A546" s="2" t="s">
        <v>1139</v>
      </c>
      <c r="B546" s="2" t="s">
        <v>1140</v>
      </c>
      <c r="C546" s="2" t="s">
        <v>47</v>
      </c>
      <c r="D546" s="2" t="s">
        <v>48</v>
      </c>
      <c r="E546" s="3">
        <v>211.67575438429358</v>
      </c>
      <c r="F546" s="5">
        <v>3.2025320597891684E-2</v>
      </c>
      <c r="G546" s="3">
        <v>175.70242335337042</v>
      </c>
      <c r="H546" s="3">
        <v>35.973331030923163</v>
      </c>
      <c r="I546" s="5">
        <v>-5.0605379087472202E-3</v>
      </c>
      <c r="J546" s="3">
        <v>33.79787309352696</v>
      </c>
      <c r="K546" s="3">
        <v>10.303287763958311</v>
      </c>
      <c r="L546" s="5">
        <v>-0.11902994660701063</v>
      </c>
      <c r="M546" s="3">
        <v>7.1804061159688439</v>
      </c>
      <c r="N546" s="3">
        <v>3.122881647989467</v>
      </c>
      <c r="O546" s="3">
        <v>38.678531941208263</v>
      </c>
      <c r="P546" s="3">
        <v>4.2023409218707508</v>
      </c>
      <c r="Q546" s="3">
        <v>7.6194165747549043</v>
      </c>
      <c r="R546" s="3">
        <v>21.438578461210948</v>
      </c>
      <c r="S546" s="3">
        <v>7.1225338911379161</v>
      </c>
      <c r="T546" s="3">
        <v>71.209899330140644</v>
      </c>
      <c r="U546" s="3">
        <v>71.847713003660601</v>
      </c>
      <c r="V546" s="3">
        <v>225.54943630989163</v>
      </c>
      <c r="W546" s="3">
        <v>12.617252912007444</v>
      </c>
      <c r="X546" s="3">
        <v>23.423725646679983</v>
      </c>
      <c r="Y546" s="3">
        <v>27.401066792747333</v>
      </c>
      <c r="Z546" s="3">
        <v>0</v>
      </c>
      <c r="AA546" s="5">
        <v>0</v>
      </c>
      <c r="AB546" s="3">
        <v>0</v>
      </c>
      <c r="AC546" s="3">
        <v>0</v>
      </c>
      <c r="AD546" s="5">
        <v>0</v>
      </c>
      <c r="AE546" s="6">
        <f t="shared" si="120"/>
        <v>0.16994544857326557</v>
      </c>
      <c r="AF546" s="6">
        <f t="shared" si="121"/>
        <v>0.15966813578548783</v>
      </c>
      <c r="AG546" s="6">
        <f t="shared" si="122"/>
        <v>4.867486025467458E-2</v>
      </c>
      <c r="AH546" s="6">
        <f t="shared" si="123"/>
        <v>0.6969043552376023</v>
      </c>
      <c r="AI546" s="4">
        <f t="shared" si="124"/>
        <v>23.49458532956865</v>
      </c>
      <c r="AJ546" s="4">
        <f t="shared" si="125"/>
        <v>19.676368328613766</v>
      </c>
      <c r="AK546" s="4">
        <f t="shared" si="126"/>
        <v>-3.8182170009548848</v>
      </c>
      <c r="AL546" s="7">
        <f t="shared" si="127"/>
        <v>2.7625517307956557</v>
      </c>
      <c r="AM546" s="7">
        <f t="shared" si="128"/>
        <v>3.2986273829881472</v>
      </c>
      <c r="AN546" s="7">
        <f t="shared" si="129"/>
        <v>1.0089568118972188</v>
      </c>
      <c r="AO546" s="7">
        <f t="shared" si="130"/>
        <v>1.9795191962881515</v>
      </c>
      <c r="AP546" s="7">
        <f t="shared" si="131"/>
        <v>1.9972493773762383</v>
      </c>
      <c r="AQ546" s="7" t="str">
        <f t="shared" si="132"/>
        <v/>
      </c>
      <c r="AR546" s="7">
        <f t="shared" si="133"/>
        <v>0.93952581328856788</v>
      </c>
      <c r="AS546" s="7">
        <f t="shared" si="134"/>
        <v>1.0655421399864748</v>
      </c>
    </row>
    <row r="547" spans="1:45" ht="14.4" customHeight="1">
      <c r="A547" s="2" t="s">
        <v>1141</v>
      </c>
      <c r="B547" s="2" t="s">
        <v>1142</v>
      </c>
      <c r="C547" s="2" t="s">
        <v>51</v>
      </c>
      <c r="D547" s="2" t="s">
        <v>48</v>
      </c>
      <c r="E547" s="3">
        <v>214.33084959669907</v>
      </c>
      <c r="F547" s="5">
        <v>-4.2250435242373229E-2</v>
      </c>
      <c r="G547" s="3">
        <v>171.70701086057551</v>
      </c>
      <c r="H547" s="3">
        <v>42.62383873612356</v>
      </c>
      <c r="I547" s="5">
        <v>-3.3732472956328002E-2</v>
      </c>
      <c r="J547" s="3">
        <v>15.619716344702733</v>
      </c>
      <c r="K547" s="3">
        <v>15.058080825410718</v>
      </c>
      <c r="L547" s="5">
        <v>-0.11028093263479455</v>
      </c>
      <c r="M547" s="3">
        <v>6.2104608660983596</v>
      </c>
      <c r="N547" s="3">
        <v>8.8476199593123575</v>
      </c>
      <c r="O547" s="3">
        <v>45.681849504522987</v>
      </c>
      <c r="P547" s="3">
        <v>22.063272378651693</v>
      </c>
      <c r="Q547" s="3">
        <v>4.5339617136029835</v>
      </c>
      <c r="R547" s="3">
        <v>12.120715306632665</v>
      </c>
      <c r="S547" s="3">
        <v>2.641912840829054</v>
      </c>
      <c r="T547" s="3">
        <v>171.01442303960394</v>
      </c>
      <c r="U547" s="3">
        <v>147.15640821107851</v>
      </c>
      <c r="V547" s="3">
        <v>290.46239185106049</v>
      </c>
      <c r="W547" s="3">
        <v>8.9369127082637458</v>
      </c>
      <c r="X547" s="3">
        <v>39.355096016651096</v>
      </c>
      <c r="Y547" s="3">
        <v>6.204551339181303</v>
      </c>
      <c r="Z547" s="3">
        <v>0</v>
      </c>
      <c r="AA547" s="5">
        <v>0</v>
      </c>
      <c r="AB547" s="3">
        <v>0</v>
      </c>
      <c r="AC547" s="3">
        <v>0</v>
      </c>
      <c r="AD547" s="5">
        <v>0</v>
      </c>
      <c r="AE547" s="6">
        <f t="shared" si="120"/>
        <v>0.19886935929348368</v>
      </c>
      <c r="AF547" s="6">
        <f t="shared" si="121"/>
        <v>7.2876659492060791E-2</v>
      </c>
      <c r="AG547" s="6">
        <f t="shared" si="122"/>
        <v>7.0256245676929507E-2</v>
      </c>
      <c r="AH547" s="6">
        <f t="shared" si="123"/>
        <v>0.41243375819965861</v>
      </c>
      <c r="AI547" s="4">
        <f t="shared" si="124"/>
        <v>0.56163551929201461</v>
      </c>
      <c r="AJ547" s="4">
        <f t="shared" si="125"/>
        <v>12.874154546169951</v>
      </c>
      <c r="AK547" s="4">
        <f t="shared" si="126"/>
        <v>12.312519026877936</v>
      </c>
      <c r="AL547" s="7">
        <f t="shared" si="127"/>
        <v>4.8730428753016453</v>
      </c>
      <c r="AM547" s="7">
        <f t="shared" si="128"/>
        <v>0.21258669499322649</v>
      </c>
      <c r="AN547" s="7">
        <f t="shared" si="129"/>
        <v>0.86049121235230364</v>
      </c>
      <c r="AO547" s="7">
        <f t="shared" si="130"/>
        <v>4.0121778823893166</v>
      </c>
      <c r="AP547" s="7">
        <f t="shared" si="131"/>
        <v>3.4524438101902808</v>
      </c>
      <c r="AQ547" s="7" t="str">
        <f t="shared" si="132"/>
        <v/>
      </c>
      <c r="AR547" s="7">
        <f t="shared" si="133"/>
        <v>0.36645494183200061</v>
      </c>
      <c r="AS547" s="7">
        <f t="shared" si="134"/>
        <v>1.3552057130255222</v>
      </c>
    </row>
    <row r="548" spans="1:45" ht="14.4" customHeight="1">
      <c r="A548" s="2" t="s">
        <v>1143</v>
      </c>
      <c r="B548" s="2" t="s">
        <v>1144</v>
      </c>
      <c r="C548" s="2" t="s">
        <v>51</v>
      </c>
      <c r="D548" s="2" t="s">
        <v>48</v>
      </c>
      <c r="E548" s="3">
        <v>96.309901880497122</v>
      </c>
      <c r="F548" s="5">
        <v>0.12488029983569107</v>
      </c>
      <c r="G548" s="3">
        <v>66.992283996704714</v>
      </c>
      <c r="H548" s="3">
        <v>29.317617883792405</v>
      </c>
      <c r="I548" s="5">
        <v>-1.0065447147264261E-2</v>
      </c>
      <c r="J548" s="3">
        <v>21.088512184042262</v>
      </c>
      <c r="K548" s="3">
        <v>2.9282039050673654</v>
      </c>
      <c r="L548" s="5">
        <v>6.9429891611859668E-2</v>
      </c>
      <c r="M548" s="3">
        <v>1.048390069342843</v>
      </c>
      <c r="N548" s="3">
        <v>1.8798138357245224</v>
      </c>
      <c r="O548" s="3">
        <v>30.822797772784714</v>
      </c>
      <c r="P548" s="3">
        <v>6.1017960775845692</v>
      </c>
      <c r="Q548" s="3">
        <v>4.301457957230614</v>
      </c>
      <c r="R548" s="3">
        <v>18.077797193232726</v>
      </c>
      <c r="S548" s="3">
        <v>1.5833528243509964</v>
      </c>
      <c r="T548" s="3">
        <v>81.143233372911467</v>
      </c>
      <c r="U548" s="3">
        <v>86.337162755371054</v>
      </c>
      <c r="V548" s="3">
        <v>157.10971400929083</v>
      </c>
      <c r="W548" s="3">
        <v>18.043323695765942</v>
      </c>
      <c r="X548" s="3">
        <v>15.429747758861804</v>
      </c>
      <c r="Y548" s="3">
        <v>1.2226198404652318</v>
      </c>
      <c r="Z548" s="3">
        <v>0</v>
      </c>
      <c r="AA548" s="5">
        <v>0</v>
      </c>
      <c r="AB548" s="3">
        <v>0</v>
      </c>
      <c r="AC548" s="3">
        <v>0</v>
      </c>
      <c r="AD548" s="5">
        <v>0</v>
      </c>
      <c r="AE548" s="6">
        <f t="shared" si="120"/>
        <v>0.30440917612158069</v>
      </c>
      <c r="AF548" s="6">
        <f t="shared" si="121"/>
        <v>0.21896515075063858</v>
      </c>
      <c r="AG548" s="6">
        <f t="shared" si="122"/>
        <v>3.0403975581874521E-2</v>
      </c>
      <c r="AH548" s="6">
        <f t="shared" si="123"/>
        <v>0.35803178444252637</v>
      </c>
      <c r="AI548" s="4">
        <f t="shared" si="124"/>
        <v>18.160308278974895</v>
      </c>
      <c r="AJ548" s="4">
        <f t="shared" si="125"/>
        <v>19.371153668626686</v>
      </c>
      <c r="AK548" s="4">
        <f t="shared" si="126"/>
        <v>1.2108453896517908</v>
      </c>
      <c r="AL548" s="7">
        <f t="shared" si="127"/>
        <v>12.23426223815072</v>
      </c>
      <c r="AM548" s="7">
        <f t="shared" si="128"/>
        <v>11.469527195505941</v>
      </c>
      <c r="AN548" s="7">
        <f t="shared" si="129"/>
        <v>1.0640093963052932</v>
      </c>
      <c r="AO548" s="7">
        <f t="shared" si="130"/>
        <v>2.767729414256733</v>
      </c>
      <c r="AP548" s="7">
        <f t="shared" si="131"/>
        <v>2.9448901031997092</v>
      </c>
      <c r="AQ548" s="7" t="str">
        <f t="shared" si="132"/>
        <v/>
      </c>
      <c r="AR548" s="7">
        <f t="shared" si="133"/>
        <v>0.71931192594267968</v>
      </c>
      <c r="AS548" s="7">
        <f t="shared" si="134"/>
        <v>1.6312934697434858</v>
      </c>
    </row>
    <row r="549" spans="1:45" ht="14.4" customHeight="1">
      <c r="A549" s="2" t="s">
        <v>1145</v>
      </c>
      <c r="B549" s="2" t="s">
        <v>1146</v>
      </c>
      <c r="C549" s="2" t="s">
        <v>51</v>
      </c>
      <c r="D549" s="2" t="s">
        <v>48</v>
      </c>
      <c r="E549" s="3">
        <v>157.36868380444523</v>
      </c>
      <c r="F549" s="5">
        <v>2.8607779634686376E-2</v>
      </c>
      <c r="G549" s="3">
        <v>115.57196118617229</v>
      </c>
      <c r="H549" s="3">
        <v>41.796722618272938</v>
      </c>
      <c r="I549" s="5">
        <v>-6.162663772569521E-3</v>
      </c>
      <c r="J549" s="3">
        <v>29.275542910185486</v>
      </c>
      <c r="K549" s="3">
        <v>8.0299589376450502</v>
      </c>
      <c r="L549" s="5">
        <v>1.7012482559093739E-2</v>
      </c>
      <c r="M549" s="3">
        <v>2.9538439713221059</v>
      </c>
      <c r="N549" s="3">
        <v>5.0761149663229439</v>
      </c>
      <c r="O549" s="3">
        <v>43.707381309673806</v>
      </c>
      <c r="P549" s="3">
        <v>15.858107497687572</v>
      </c>
      <c r="Q549" s="3">
        <v>3.3305088105346612</v>
      </c>
      <c r="R549" s="3">
        <v>20.285421989180882</v>
      </c>
      <c r="S549" s="3">
        <v>5.4117581821730356</v>
      </c>
      <c r="T549" s="3">
        <v>165.09705523531218</v>
      </c>
      <c r="U549" s="3">
        <v>161.70903438159775</v>
      </c>
      <c r="V549" s="3">
        <v>205.15259284169102</v>
      </c>
      <c r="W549" s="3">
        <v>25.749502352757606</v>
      </c>
      <c r="X549" s="3">
        <v>31.754280185015631</v>
      </c>
      <c r="Y549" s="3">
        <v>0.73102757782940708</v>
      </c>
      <c r="Z549" s="3">
        <v>0</v>
      </c>
      <c r="AA549" s="5">
        <v>0</v>
      </c>
      <c r="AB549" s="3">
        <v>0</v>
      </c>
      <c r="AC549" s="3">
        <v>0</v>
      </c>
      <c r="AD549" s="5">
        <v>0</v>
      </c>
      <c r="AE549" s="6">
        <f t="shared" si="120"/>
        <v>0.26559745946793195</v>
      </c>
      <c r="AF549" s="6">
        <f t="shared" si="121"/>
        <v>0.18603156741505728</v>
      </c>
      <c r="AG549" s="6">
        <f t="shared" si="122"/>
        <v>5.1026409724716948E-2</v>
      </c>
      <c r="AH549" s="6">
        <f t="shared" si="123"/>
        <v>0.36785293601867175</v>
      </c>
      <c r="AI549" s="4">
        <f t="shared" si="124"/>
        <v>21.245583972540437</v>
      </c>
      <c r="AJ549" s="4">
        <f t="shared" si="125"/>
        <v>21.564921030129472</v>
      </c>
      <c r="AK549" s="4">
        <f t="shared" si="126"/>
        <v>0.31933705758903486</v>
      </c>
      <c r="AL549" s="7">
        <f t="shared" si="127"/>
        <v>3.9848271678447946</v>
      </c>
      <c r="AM549" s="7">
        <f t="shared" si="128"/>
        <v>3.9258191621580352</v>
      </c>
      <c r="AN549" s="7">
        <f t="shared" si="129"/>
        <v>0.97947861123939794</v>
      </c>
      <c r="AO549" s="7">
        <f t="shared" si="130"/>
        <v>3.9500000213685196</v>
      </c>
      <c r="AP549" s="7">
        <f t="shared" si="131"/>
        <v>3.8689405353256294</v>
      </c>
      <c r="AQ549" s="7" t="str">
        <f t="shared" si="132"/>
        <v/>
      </c>
      <c r="AR549" s="7">
        <f t="shared" si="133"/>
        <v>0.70042675780006325</v>
      </c>
      <c r="AS549" s="7">
        <f t="shared" si="134"/>
        <v>1.3036430621522173</v>
      </c>
    </row>
    <row r="550" spans="1:45" ht="14.4" customHeight="1">
      <c r="A550" s="2" t="s">
        <v>1147</v>
      </c>
      <c r="B550" s="2" t="s">
        <v>1148</v>
      </c>
      <c r="C550" s="2" t="s">
        <v>62</v>
      </c>
      <c r="D550" s="2" t="s">
        <v>48</v>
      </c>
      <c r="E550" s="3">
        <v>260.69846849948891</v>
      </c>
      <c r="F550" s="5">
        <v>6.2579031163419424E-2</v>
      </c>
      <c r="G550" s="3">
        <v>202.85211440944096</v>
      </c>
      <c r="H550" s="3">
        <v>57.846354090047953</v>
      </c>
      <c r="I550" s="5">
        <v>-1.9435721622660385E-2</v>
      </c>
      <c r="J550" s="3">
        <v>36.075053044991904</v>
      </c>
      <c r="K550" s="3">
        <v>28.277872369412147</v>
      </c>
      <c r="L550" s="5">
        <v>0.15028386196045218</v>
      </c>
      <c r="M550" s="3">
        <v>14.699360599768685</v>
      </c>
      <c r="N550" s="3">
        <v>13.578511769643463</v>
      </c>
      <c r="O550" s="3">
        <v>59.90116624864973</v>
      </c>
      <c r="P550" s="3">
        <v>4.7072213178313742</v>
      </c>
      <c r="Q550" s="3">
        <v>12.036129731690606</v>
      </c>
      <c r="R550" s="3">
        <v>33.819804914299382</v>
      </c>
      <c r="S550" s="3">
        <v>7.0340057429639478</v>
      </c>
      <c r="T550" s="3">
        <v>83.898361213824899</v>
      </c>
      <c r="U550" s="3">
        <v>82.534472405214956</v>
      </c>
      <c r="V550" s="3">
        <v>459.30363652981856</v>
      </c>
      <c r="W550" s="3">
        <v>56.357935127086215</v>
      </c>
      <c r="X550" s="3">
        <v>40.187884975360383</v>
      </c>
      <c r="Y550" s="3">
        <v>54.647086737180317</v>
      </c>
      <c r="Z550" s="3">
        <v>0</v>
      </c>
      <c r="AA550" s="5">
        <v>0</v>
      </c>
      <c r="AB550" s="3">
        <v>0</v>
      </c>
      <c r="AC550" s="3">
        <v>0</v>
      </c>
      <c r="AD550" s="5">
        <v>0</v>
      </c>
      <c r="AE550" s="6">
        <f t="shared" si="120"/>
        <v>0.22188988843316262</v>
      </c>
      <c r="AF550" s="6">
        <f t="shared" si="121"/>
        <v>0.13837846172488208</v>
      </c>
      <c r="AG550" s="6">
        <f t="shared" si="122"/>
        <v>0.10846965282217447</v>
      </c>
      <c r="AH550" s="6">
        <f t="shared" si="123"/>
        <v>0.51981847883537435</v>
      </c>
      <c r="AI550" s="4">
        <f t="shared" si="124"/>
        <v>7.7971806755797566</v>
      </c>
      <c r="AJ550" s="4">
        <f t="shared" si="125"/>
        <v>28.458454599359058</v>
      </c>
      <c r="AK550" s="4">
        <f t="shared" si="126"/>
        <v>20.661273923779301</v>
      </c>
      <c r="AL550" s="7">
        <f t="shared" si="127"/>
        <v>4.0458389770047871</v>
      </c>
      <c r="AM550" s="7">
        <f t="shared" si="128"/>
        <v>1.1084979115035847</v>
      </c>
      <c r="AN550" s="7">
        <f t="shared" si="129"/>
        <v>0.98374355840951522</v>
      </c>
      <c r="AO550" s="7">
        <f t="shared" si="130"/>
        <v>1.4503655854130832</v>
      </c>
      <c r="AP550" s="7">
        <f t="shared" si="131"/>
        <v>1.4267878019889662</v>
      </c>
      <c r="AQ550" s="7" t="str">
        <f t="shared" si="132"/>
        <v/>
      </c>
      <c r="AR550" s="7">
        <f t="shared" si="133"/>
        <v>0.62363572626953778</v>
      </c>
      <c r="AS550" s="7">
        <f t="shared" si="134"/>
        <v>1.7618194658888799</v>
      </c>
    </row>
    <row r="551" spans="1:45" ht="14.4" customHeight="1">
      <c r="A551" s="2" t="s">
        <v>1149</v>
      </c>
      <c r="B551" s="2" t="s">
        <v>1150</v>
      </c>
      <c r="C551" s="2" t="s">
        <v>54</v>
      </c>
      <c r="D551" s="2" t="s">
        <v>48</v>
      </c>
      <c r="E551" s="3">
        <v>174.41680300067719</v>
      </c>
      <c r="F551" s="5">
        <v>8.5016803784017075E-2</v>
      </c>
      <c r="G551" s="3">
        <v>110.93661250460057</v>
      </c>
      <c r="H551" s="3">
        <v>63.480190496076617</v>
      </c>
      <c r="I551" s="5">
        <v>3.1852204638512793E-3</v>
      </c>
      <c r="J551" s="3">
        <v>46.949087653912315</v>
      </c>
      <c r="K551" s="3">
        <v>28.181080519274257</v>
      </c>
      <c r="L551" s="5">
        <v>-5.1694667785106868E-2</v>
      </c>
      <c r="M551" s="3">
        <v>16.788789731692287</v>
      </c>
      <c r="N551" s="3">
        <v>11.39229078758197</v>
      </c>
      <c r="O551" s="3">
        <v>66.502992585579818</v>
      </c>
      <c r="P551" s="3">
        <v>12.370162505169347</v>
      </c>
      <c r="Q551" s="3">
        <v>8.0657390367013608</v>
      </c>
      <c r="R551" s="3">
        <v>33.727606479954346</v>
      </c>
      <c r="S551" s="3">
        <v>5.5373026691404439</v>
      </c>
      <c r="T551" s="3">
        <v>158.19233437318607</v>
      </c>
      <c r="U551" s="3">
        <v>152.25206930445253</v>
      </c>
      <c r="V551" s="3">
        <v>500.604794854798</v>
      </c>
      <c r="W551" s="3">
        <v>29.846895619757674</v>
      </c>
      <c r="X551" s="3">
        <v>33.969172215347186</v>
      </c>
      <c r="Y551" s="3">
        <v>17.200581470220154</v>
      </c>
      <c r="Z551" s="3">
        <v>0</v>
      </c>
      <c r="AA551" s="5">
        <v>0</v>
      </c>
      <c r="AB551" s="3">
        <v>0</v>
      </c>
      <c r="AC551" s="3">
        <v>0</v>
      </c>
      <c r="AD551" s="5">
        <v>0</v>
      </c>
      <c r="AE551" s="6">
        <f t="shared" si="120"/>
        <v>0.36395685165626013</v>
      </c>
      <c r="AF551" s="6">
        <f t="shared" si="121"/>
        <v>0.26917754967524565</v>
      </c>
      <c r="AG551" s="6">
        <f t="shared" si="122"/>
        <v>0.16157319727483391</v>
      </c>
      <c r="AH551" s="6">
        <f t="shared" si="123"/>
        <v>0.59574684229051145</v>
      </c>
      <c r="AI551" s="4">
        <f t="shared" si="124"/>
        <v>18.768007134638058</v>
      </c>
      <c r="AJ551" s="4">
        <f t="shared" si="125"/>
        <v>29.278301312016822</v>
      </c>
      <c r="AK551" s="4">
        <f t="shared" si="126"/>
        <v>10.510294177378764</v>
      </c>
      <c r="AL551" s="7">
        <f t="shared" si="127"/>
        <v>5.2874663101198509</v>
      </c>
      <c r="AM551" s="7">
        <f t="shared" si="128"/>
        <v>3.3893771491366604</v>
      </c>
      <c r="AN551" s="7">
        <f t="shared" si="129"/>
        <v>0.96244909658694289</v>
      </c>
      <c r="AO551" s="7">
        <f t="shared" si="130"/>
        <v>2.4919952687124201</v>
      </c>
      <c r="AP551" s="7">
        <f t="shared" si="131"/>
        <v>2.3984185950712047</v>
      </c>
      <c r="AQ551" s="7" t="str">
        <f t="shared" si="132"/>
        <v/>
      </c>
      <c r="AR551" s="7">
        <f t="shared" si="133"/>
        <v>0.73958643298044291</v>
      </c>
      <c r="AS551" s="7">
        <f t="shared" si="134"/>
        <v>2.8701638044177105</v>
      </c>
    </row>
    <row r="552" spans="1:45" ht="14.4" customHeight="1">
      <c r="A552" s="2" t="s">
        <v>1151</v>
      </c>
      <c r="B552" s="2" t="s">
        <v>1152</v>
      </c>
      <c r="C552" s="2" t="s">
        <v>47</v>
      </c>
      <c r="D552" s="2" t="s">
        <v>48</v>
      </c>
      <c r="E552" s="3">
        <v>187.87627694286806</v>
      </c>
      <c r="F552" s="5">
        <v>-8.8783065614829134E-4</v>
      </c>
      <c r="G552" s="3">
        <v>164.07618388672529</v>
      </c>
      <c r="H552" s="3">
        <v>23.800093056142767</v>
      </c>
      <c r="I552" s="5">
        <v>-1.2084748546241669E-2</v>
      </c>
      <c r="J552" s="3">
        <v>14.540483615374129</v>
      </c>
      <c r="K552" s="3">
        <v>8.670218554547624</v>
      </c>
      <c r="L552" s="5">
        <v>-0.10347410123863396</v>
      </c>
      <c r="M552" s="3">
        <v>5.1041059835886378</v>
      </c>
      <c r="N552" s="3">
        <v>3.5661125709589863</v>
      </c>
      <c r="O552" s="3">
        <v>24.635209505255148</v>
      </c>
      <c r="P552" s="3">
        <v>6.5579105686305894</v>
      </c>
      <c r="Q552" s="3">
        <v>2.3925396493840991</v>
      </c>
      <c r="R552" s="3">
        <v>12.318052324766738</v>
      </c>
      <c r="S552" s="3">
        <v>2.5709960686204525</v>
      </c>
      <c r="T552" s="3">
        <v>92.468073218438121</v>
      </c>
      <c r="U552" s="3">
        <v>97.49564793392058</v>
      </c>
      <c r="V552" s="3">
        <v>326.13874994883616</v>
      </c>
      <c r="W552" s="3">
        <v>12.604947273628293</v>
      </c>
      <c r="X552" s="3">
        <v>9.9254482078564887</v>
      </c>
      <c r="Y552" s="3">
        <v>21.812861381065687</v>
      </c>
      <c r="Z552" s="3">
        <v>0</v>
      </c>
      <c r="AA552" s="5">
        <v>0</v>
      </c>
      <c r="AB552" s="3">
        <v>0</v>
      </c>
      <c r="AC552" s="3">
        <v>0</v>
      </c>
      <c r="AD552" s="5">
        <v>0</v>
      </c>
      <c r="AE552" s="6">
        <f t="shared" si="120"/>
        <v>0.12667960768341294</v>
      </c>
      <c r="AF552" s="6">
        <f t="shared" si="121"/>
        <v>7.7393931005966199E-2</v>
      </c>
      <c r="AG552" s="6">
        <f t="shared" si="122"/>
        <v>4.6148554227440755E-2</v>
      </c>
      <c r="AH552" s="6">
        <f t="shared" si="123"/>
        <v>0.58869403942666232</v>
      </c>
      <c r="AI552" s="4">
        <f t="shared" si="124"/>
        <v>5.8702650608265046</v>
      </c>
      <c r="AJ552" s="4">
        <f t="shared" si="125"/>
        <v>10.58065330365182</v>
      </c>
      <c r="AK552" s="4">
        <f t="shared" si="126"/>
        <v>4.7103882428253154</v>
      </c>
      <c r="AL552" s="7">
        <f t="shared" si="127"/>
        <v>4.1153906973219128</v>
      </c>
      <c r="AM552" s="7">
        <f t="shared" si="128"/>
        <v>2.2832648919515375</v>
      </c>
      <c r="AN552" s="7">
        <f t="shared" si="129"/>
        <v>1.0543709254501905</v>
      </c>
      <c r="AO552" s="7">
        <f t="shared" si="130"/>
        <v>3.8851979696176966</v>
      </c>
      <c r="AP552" s="7">
        <f t="shared" si="131"/>
        <v>4.0964397787830125</v>
      </c>
      <c r="AQ552" s="7" t="str">
        <f t="shared" si="132"/>
        <v/>
      </c>
      <c r="AR552" s="7">
        <f t="shared" si="133"/>
        <v>0.61094230098488012</v>
      </c>
      <c r="AS552" s="7">
        <f t="shared" si="134"/>
        <v>1.7359229981335687</v>
      </c>
    </row>
    <row r="553" spans="1:45" ht="14.4" customHeight="1">
      <c r="A553" s="2" t="s">
        <v>1153</v>
      </c>
      <c r="B553" s="2" t="s">
        <v>1154</v>
      </c>
      <c r="C553" s="2" t="s">
        <v>47</v>
      </c>
      <c r="D553" s="2" t="s">
        <v>48</v>
      </c>
      <c r="E553" s="3">
        <v>124.78873349829318</v>
      </c>
      <c r="F553" s="5">
        <v>4.364246840896429E-2</v>
      </c>
      <c r="G553" s="3">
        <v>105.81081342311427</v>
      </c>
      <c r="H553" s="3">
        <v>18.977920075178918</v>
      </c>
      <c r="I553" s="5">
        <v>3.5888294205922433E-3</v>
      </c>
      <c r="J553" s="3">
        <v>14.447980898375381</v>
      </c>
      <c r="K553" s="3">
        <v>4.259314305017079</v>
      </c>
      <c r="L553" s="5">
        <v>-0.11856767592847232</v>
      </c>
      <c r="M553" s="3">
        <v>2.1456970080890332</v>
      </c>
      <c r="N553" s="3">
        <v>2.1136172969280458</v>
      </c>
      <c r="O553" s="3">
        <v>19.478795685149059</v>
      </c>
      <c r="P553" s="3">
        <v>1.5194319115420496</v>
      </c>
      <c r="Q553" s="3">
        <v>3.216310492327302</v>
      </c>
      <c r="R553" s="3">
        <v>12.969346566316233</v>
      </c>
      <c r="S553" s="3">
        <v>3.7281131180238671</v>
      </c>
      <c r="T553" s="3">
        <v>32.294925682368934</v>
      </c>
      <c r="U553" s="3">
        <v>34.132678105643272</v>
      </c>
      <c r="V553" s="3">
        <v>173.30217188375951</v>
      </c>
      <c r="W553" s="3">
        <v>17.215459859868329</v>
      </c>
      <c r="X553" s="3">
        <v>14.552123300550615</v>
      </c>
      <c r="Y553" s="3">
        <v>17.303300927901926</v>
      </c>
      <c r="Z553" s="3">
        <v>0</v>
      </c>
      <c r="AA553" s="5">
        <v>0</v>
      </c>
      <c r="AB553" s="3">
        <v>0</v>
      </c>
      <c r="AC553" s="3">
        <v>0</v>
      </c>
      <c r="AD553" s="5">
        <v>0</v>
      </c>
      <c r="AE553" s="6">
        <f t="shared" si="120"/>
        <v>0.15208039654828689</v>
      </c>
      <c r="AF553" s="6">
        <f t="shared" si="121"/>
        <v>0.11577952987697399</v>
      </c>
      <c r="AG553" s="6">
        <f t="shared" si="122"/>
        <v>3.413220236805542E-2</v>
      </c>
      <c r="AH553" s="6">
        <f t="shared" si="123"/>
        <v>0.50376583046750045</v>
      </c>
      <c r="AI553" s="4">
        <f t="shared" si="124"/>
        <v>10.188666593358302</v>
      </c>
      <c r="AJ553" s="4">
        <f t="shared" si="125"/>
        <v>12.597356273190673</v>
      </c>
      <c r="AK553" s="4">
        <f t="shared" si="126"/>
        <v>2.4086896798323707</v>
      </c>
      <c r="AL553" s="7">
        <f t="shared" si="127"/>
        <v>3.3790166431076694</v>
      </c>
      <c r="AM553" s="7">
        <f t="shared" si="128"/>
        <v>2.7329285005061577</v>
      </c>
      <c r="AN553" s="7">
        <f t="shared" si="129"/>
        <v>1.0569052996544792</v>
      </c>
      <c r="AO553" s="7">
        <f t="shared" si="130"/>
        <v>1.7017104906352318</v>
      </c>
      <c r="AP553" s="7">
        <f t="shared" si="131"/>
        <v>1.7985468360300005</v>
      </c>
      <c r="AQ553" s="7" t="str">
        <f t="shared" si="132"/>
        <v/>
      </c>
      <c r="AR553" s="7">
        <f t="shared" si="133"/>
        <v>0.76130476053968565</v>
      </c>
      <c r="AS553" s="7">
        <f t="shared" si="134"/>
        <v>1.3887645705301583</v>
      </c>
    </row>
    <row r="554" spans="1:45" ht="14.4" customHeight="1">
      <c r="A554" s="2" t="s">
        <v>1155</v>
      </c>
      <c r="B554" s="2" t="s">
        <v>1156</v>
      </c>
      <c r="C554" s="2" t="s">
        <v>62</v>
      </c>
      <c r="D554" s="2" t="s">
        <v>48</v>
      </c>
      <c r="E554" s="3">
        <v>327.08159169363813</v>
      </c>
      <c r="F554" s="5">
        <v>2.1787468120695812E-2</v>
      </c>
      <c r="G554" s="3">
        <v>271.27124066315986</v>
      </c>
      <c r="H554" s="3">
        <v>55.810351030478266</v>
      </c>
      <c r="I554" s="5">
        <v>1.7977465641727641E-2</v>
      </c>
      <c r="J554" s="3">
        <v>30.413075546998375</v>
      </c>
      <c r="K554" s="3">
        <v>45.950141336723838</v>
      </c>
      <c r="L554" s="5">
        <v>-0.11069837584845657</v>
      </c>
      <c r="M554" s="3">
        <v>31.731445275634261</v>
      </c>
      <c r="N554" s="3">
        <v>14.218696061089577</v>
      </c>
      <c r="O554" s="3">
        <v>60.244916810190063</v>
      </c>
      <c r="P554" s="3">
        <v>12.121254216351359</v>
      </c>
      <c r="Q554" s="3">
        <v>10.110099860231434</v>
      </c>
      <c r="R554" s="3">
        <v>19.514586885700204</v>
      </c>
      <c r="S554" s="3">
        <v>4.1803058453219011</v>
      </c>
      <c r="T554" s="3">
        <v>134.2127597390818</v>
      </c>
      <c r="U554" s="3">
        <v>131.00676631642111</v>
      </c>
      <c r="V554" s="3">
        <v>529.21671578413759</v>
      </c>
      <c r="W554" s="3">
        <v>37.227849505892756</v>
      </c>
      <c r="X554" s="3">
        <v>42.416571302887014</v>
      </c>
      <c r="Y554" s="3">
        <v>55.72455619013207</v>
      </c>
      <c r="Z554" s="3">
        <v>0</v>
      </c>
      <c r="AA554" s="5">
        <v>0</v>
      </c>
      <c r="AB554" s="3">
        <v>0</v>
      </c>
      <c r="AC554" s="3">
        <v>0</v>
      </c>
      <c r="AD554" s="5">
        <v>0</v>
      </c>
      <c r="AE554" s="6">
        <f t="shared" si="120"/>
        <v>0.17063128114758958</v>
      </c>
      <c r="AF554" s="6">
        <f t="shared" si="121"/>
        <v>9.2983146466661643E-2</v>
      </c>
      <c r="AG554" s="6">
        <f t="shared" si="122"/>
        <v>0.14048525659543434</v>
      </c>
      <c r="AH554" s="6">
        <f t="shared" si="123"/>
        <v>0.69056251738390528</v>
      </c>
      <c r="AI554" s="4">
        <f t="shared" si="124"/>
        <v>-15.537065789725464</v>
      </c>
      <c r="AJ554" s="4">
        <f t="shared" si="125"/>
        <v>6.2821174579730066</v>
      </c>
      <c r="AK554" s="4">
        <f t="shared" si="126"/>
        <v>21.819183247698469</v>
      </c>
      <c r="AL554" s="7">
        <f t="shared" si="127"/>
        <v>1.5027889562203212</v>
      </c>
      <c r="AM554" s="7">
        <f t="shared" si="128"/>
        <v>-3.7167294367020278</v>
      </c>
      <c r="AN554" s="7">
        <f t="shared" si="129"/>
        <v>0.97611260338515238</v>
      </c>
      <c r="AO554" s="7">
        <f t="shared" si="130"/>
        <v>2.4048004941912593</v>
      </c>
      <c r="AP554" s="7">
        <f t="shared" si="131"/>
        <v>2.3473560710069314</v>
      </c>
      <c r="AQ554" s="7" t="str">
        <f t="shared" si="132"/>
        <v/>
      </c>
      <c r="AR554" s="7">
        <f t="shared" si="133"/>
        <v>0.5449361092602637</v>
      </c>
      <c r="AS554" s="7">
        <f t="shared" si="134"/>
        <v>1.6179960267523397</v>
      </c>
    </row>
    <row r="555" spans="1:45" ht="14.4" customHeight="1">
      <c r="A555" s="2" t="s">
        <v>1157</v>
      </c>
      <c r="B555" s="2" t="s">
        <v>1158</v>
      </c>
      <c r="C555" s="2" t="s">
        <v>62</v>
      </c>
      <c r="D555" s="2" t="s">
        <v>48</v>
      </c>
      <c r="E555" s="3">
        <v>201.30769359278526</v>
      </c>
      <c r="F555" s="5">
        <v>9.8363719324259996E-2</v>
      </c>
      <c r="G555" s="3">
        <v>156.26853643048744</v>
      </c>
      <c r="H555" s="3">
        <v>45.039157162297805</v>
      </c>
      <c r="I555" s="5">
        <v>-4.7636502370025646E-3</v>
      </c>
      <c r="J555" s="3">
        <v>39.556570334803325</v>
      </c>
      <c r="K555" s="3">
        <v>26.982987165843063</v>
      </c>
      <c r="L555" s="5">
        <v>-8.3828553790340821E-2</v>
      </c>
      <c r="M555" s="3">
        <v>16.579039494136889</v>
      </c>
      <c r="N555" s="3">
        <v>10.403947671706174</v>
      </c>
      <c r="O555" s="3">
        <v>46.642988487599744</v>
      </c>
      <c r="P555" s="3">
        <v>9.1124028710314171</v>
      </c>
      <c r="Q555" s="3">
        <v>7.8452834626157824</v>
      </c>
      <c r="R555" s="3">
        <v>22.029336574959114</v>
      </c>
      <c r="S555" s="3">
        <v>6.6517479146405298</v>
      </c>
      <c r="T555" s="3">
        <v>96.687908315593944</v>
      </c>
      <c r="U555" s="3">
        <v>99.833911466566562</v>
      </c>
      <c r="V555" s="3">
        <v>459.83613365093817</v>
      </c>
      <c r="W555" s="3">
        <v>46.478675531720008</v>
      </c>
      <c r="X555" s="3">
        <v>34.560763355587149</v>
      </c>
      <c r="Y555" s="3">
        <v>38.294692066248508</v>
      </c>
      <c r="Z555" s="3">
        <v>0</v>
      </c>
      <c r="AA555" s="5">
        <v>0</v>
      </c>
      <c r="AB555" s="3">
        <v>0</v>
      </c>
      <c r="AC555" s="3">
        <v>0</v>
      </c>
      <c r="AD555" s="5">
        <v>0</v>
      </c>
      <c r="AE555" s="6">
        <f t="shared" si="120"/>
        <v>0.2237329153122441</v>
      </c>
      <c r="AF555" s="6">
        <f t="shared" si="121"/>
        <v>0.19649805543359028</v>
      </c>
      <c r="AG555" s="6">
        <f t="shared" si="122"/>
        <v>0.13403852920010861</v>
      </c>
      <c r="AH555" s="6">
        <f t="shared" si="123"/>
        <v>0.61442565243939296</v>
      </c>
      <c r="AI555" s="4">
        <f t="shared" si="124"/>
        <v>12.573583168960262</v>
      </c>
      <c r="AJ555" s="4">
        <f t="shared" si="125"/>
        <v>13.106262659815659</v>
      </c>
      <c r="AK555" s="4">
        <f t="shared" si="126"/>
        <v>0.53267949085539712</v>
      </c>
      <c r="AL555" s="7">
        <f t="shared" si="127"/>
        <v>1.9703486704552815</v>
      </c>
      <c r="AM555" s="7">
        <f t="shared" si="128"/>
        <v>1.8902675402484426</v>
      </c>
      <c r="AN555" s="7">
        <f t="shared" si="129"/>
        <v>1.0325377103071038</v>
      </c>
      <c r="AO555" s="7">
        <f t="shared" si="130"/>
        <v>2.1467521687224469</v>
      </c>
      <c r="AP555" s="7">
        <f t="shared" si="131"/>
        <v>2.2166025688894848</v>
      </c>
      <c r="AQ555" s="7" t="str">
        <f t="shared" si="132"/>
        <v/>
      </c>
      <c r="AR555" s="7">
        <f t="shared" si="133"/>
        <v>0.87827066106636775</v>
      </c>
      <c r="AS555" s="7">
        <f t="shared" si="134"/>
        <v>2.2842452041655026</v>
      </c>
    </row>
    <row r="556" spans="1:45" ht="14.4" customHeight="1">
      <c r="A556" s="2" t="s">
        <v>1159</v>
      </c>
      <c r="B556" s="2" t="s">
        <v>1160</v>
      </c>
      <c r="C556" s="2" t="s">
        <v>51</v>
      </c>
      <c r="D556" s="2" t="s">
        <v>48</v>
      </c>
      <c r="E556" s="3">
        <v>252.31263047721256</v>
      </c>
      <c r="F556" s="5">
        <v>0.14111415029156832</v>
      </c>
      <c r="G556" s="3">
        <v>200.03303295716054</v>
      </c>
      <c r="H556" s="3">
        <v>52.279597520052015</v>
      </c>
      <c r="I556" s="5">
        <v>-2.7769114084264801E-3</v>
      </c>
      <c r="J556" s="3">
        <v>35.493107403076522</v>
      </c>
      <c r="K556" s="3">
        <v>11.258717655060519</v>
      </c>
      <c r="L556" s="5">
        <v>-7.997147937804322E-2</v>
      </c>
      <c r="M556" s="3">
        <v>4.5773682828950308</v>
      </c>
      <c r="N556" s="3">
        <v>6.6813493721654877</v>
      </c>
      <c r="O556" s="3">
        <v>54.745805732950352</v>
      </c>
      <c r="P556" s="3">
        <v>14.337968918240232</v>
      </c>
      <c r="Q556" s="3">
        <v>7.7921257025855013</v>
      </c>
      <c r="R556" s="3">
        <v>27.789284244830931</v>
      </c>
      <c r="S556" s="3">
        <v>6.7930029568466948</v>
      </c>
      <c r="T556" s="3">
        <v>169.9784278756278</v>
      </c>
      <c r="U556" s="3">
        <v>177.20968131719798</v>
      </c>
      <c r="V556" s="3">
        <v>433.67797425780475</v>
      </c>
      <c r="W556" s="3">
        <v>40.768418850366814</v>
      </c>
      <c r="X556" s="3">
        <v>52.466802572947955</v>
      </c>
      <c r="Y556" s="3">
        <v>11.958752542076226</v>
      </c>
      <c r="Z556" s="3">
        <v>0</v>
      </c>
      <c r="AA556" s="5">
        <v>0</v>
      </c>
      <c r="AB556" s="3">
        <v>0</v>
      </c>
      <c r="AC556" s="3">
        <v>0</v>
      </c>
      <c r="AD556" s="5">
        <v>0</v>
      </c>
      <c r="AE556" s="6">
        <f t="shared" si="120"/>
        <v>0.20720166652447314</v>
      </c>
      <c r="AF556" s="6">
        <f t="shared" si="121"/>
        <v>0.14067114807509432</v>
      </c>
      <c r="AG556" s="6">
        <f t="shared" si="122"/>
        <v>4.462209297158963E-2</v>
      </c>
      <c r="AH556" s="6">
        <f t="shared" si="123"/>
        <v>0.40656213461731278</v>
      </c>
      <c r="AI556" s="4">
        <f t="shared" si="124"/>
        <v>24.234389748016003</v>
      </c>
      <c r="AJ556" s="4">
        <f t="shared" si="125"/>
        <v>28.038342829229592</v>
      </c>
      <c r="AK556" s="4">
        <f t="shared" si="126"/>
        <v>3.8039530812135887</v>
      </c>
      <c r="AL556" s="7">
        <f t="shared" si="127"/>
        <v>4.127532846275245</v>
      </c>
      <c r="AM556" s="7">
        <f t="shared" si="128"/>
        <v>3.5675517737836495</v>
      </c>
      <c r="AN556" s="7">
        <f t="shared" si="129"/>
        <v>1.0425421833343538</v>
      </c>
      <c r="AO556" s="7">
        <f t="shared" si="130"/>
        <v>3.2513339034492761</v>
      </c>
      <c r="AP556" s="7">
        <f t="shared" si="131"/>
        <v>3.3896527464510147</v>
      </c>
      <c r="AQ556" s="7" t="str">
        <f t="shared" si="132"/>
        <v/>
      </c>
      <c r="AR556" s="7">
        <f t="shared" si="133"/>
        <v>0.67890934679562176</v>
      </c>
      <c r="AS556" s="7">
        <f t="shared" si="134"/>
        <v>1.7188119890691405</v>
      </c>
    </row>
    <row r="557" spans="1:45" ht="14.4" customHeight="1">
      <c r="A557" s="2" t="s">
        <v>1161</v>
      </c>
      <c r="B557" s="2" t="s">
        <v>1162</v>
      </c>
      <c r="C557" s="2" t="s">
        <v>51</v>
      </c>
      <c r="D557" s="2" t="s">
        <v>48</v>
      </c>
      <c r="E557" s="3">
        <v>342.3333701373503</v>
      </c>
      <c r="F557" s="5">
        <v>-5.4489847475195648E-2</v>
      </c>
      <c r="G557" s="3">
        <v>307.02321721651936</v>
      </c>
      <c r="H557" s="3">
        <v>35.310152920830973</v>
      </c>
      <c r="I557" s="5">
        <v>-2.5446072229211622E-2</v>
      </c>
      <c r="J557" s="3">
        <v>18.153764240145843</v>
      </c>
      <c r="K557" s="3">
        <v>30.792069274735066</v>
      </c>
      <c r="L557" s="5">
        <v>-0.14064814054609551</v>
      </c>
      <c r="M557" s="3">
        <v>17.361739173120952</v>
      </c>
      <c r="N557" s="3">
        <v>13.430330101614114</v>
      </c>
      <c r="O557" s="3">
        <v>37.949156081704402</v>
      </c>
      <c r="P557" s="3">
        <v>9.5605831739535496</v>
      </c>
      <c r="Q557" s="3">
        <v>5.1569279913713615</v>
      </c>
      <c r="R557" s="3">
        <v>11.774276948054226</v>
      </c>
      <c r="S557" s="3">
        <v>2.4775244514505563</v>
      </c>
      <c r="T557" s="3">
        <v>142.97054758855276</v>
      </c>
      <c r="U557" s="3">
        <v>138.56340145128064</v>
      </c>
      <c r="V557" s="3">
        <v>531.51650357602989</v>
      </c>
      <c r="W557" s="3">
        <v>27.146697418914815</v>
      </c>
      <c r="X557" s="3">
        <v>84.846426324697617</v>
      </c>
      <c r="Y557" s="3">
        <v>17.036878776860288</v>
      </c>
      <c r="Z557" s="3">
        <v>0</v>
      </c>
      <c r="AA557" s="5">
        <v>0</v>
      </c>
      <c r="AB557" s="3">
        <v>0</v>
      </c>
      <c r="AC557" s="3">
        <v>0</v>
      </c>
      <c r="AD557" s="5">
        <v>0</v>
      </c>
      <c r="AE557" s="6">
        <f t="shared" si="120"/>
        <v>0.10314551837778452</v>
      </c>
      <c r="AF557" s="6">
        <f t="shared" si="121"/>
        <v>5.3029490618639451E-2</v>
      </c>
      <c r="AG557" s="6">
        <f t="shared" si="122"/>
        <v>8.9947612359206272E-2</v>
      </c>
      <c r="AH557" s="6">
        <f t="shared" si="123"/>
        <v>0.56383801355520724</v>
      </c>
      <c r="AI557" s="4">
        <f t="shared" si="124"/>
        <v>-12.638305034589223</v>
      </c>
      <c r="AJ557" s="4">
        <f t="shared" si="125"/>
        <v>5.8699057432585384</v>
      </c>
      <c r="AK557" s="4">
        <f t="shared" si="126"/>
        <v>18.508210777847761</v>
      </c>
      <c r="AL557" s="7">
        <f t="shared" si="127"/>
        <v>2.3692624869239092</v>
      </c>
      <c r="AM557" s="7">
        <f t="shared" si="128"/>
        <v>-5.1011827662042526</v>
      </c>
      <c r="AN557" s="7">
        <f t="shared" si="129"/>
        <v>0.96917444738370029</v>
      </c>
      <c r="AO557" s="7">
        <f t="shared" si="130"/>
        <v>4.0489925917088936</v>
      </c>
      <c r="AP557" s="7">
        <f t="shared" si="131"/>
        <v>3.9241801575301634</v>
      </c>
      <c r="AQ557" s="7" t="str">
        <f t="shared" si="132"/>
        <v/>
      </c>
      <c r="AR557" s="7">
        <f t="shared" si="133"/>
        <v>0.51412307051879569</v>
      </c>
      <c r="AS557" s="7">
        <f t="shared" si="134"/>
        <v>1.552628373222207</v>
      </c>
    </row>
    <row r="558" spans="1:45" ht="14.4" customHeight="1">
      <c r="A558" s="2" t="s">
        <v>1163</v>
      </c>
      <c r="B558" s="2" t="s">
        <v>1164</v>
      </c>
      <c r="C558" s="2" t="s">
        <v>47</v>
      </c>
      <c r="D558" s="2" t="s">
        <v>48</v>
      </c>
      <c r="E558" s="3">
        <v>208.00547638502553</v>
      </c>
      <c r="F558" s="5">
        <v>3.5937759352327556E-2</v>
      </c>
      <c r="G558" s="3">
        <v>185.12612049354132</v>
      </c>
      <c r="H558" s="3">
        <v>22.87935589148422</v>
      </c>
      <c r="I558" s="5">
        <v>-1.6089301623906926E-3</v>
      </c>
      <c r="J558" s="3">
        <v>5.4239550392282219</v>
      </c>
      <c r="K558" s="3">
        <v>15.456558795806142</v>
      </c>
      <c r="L558" s="5">
        <v>-9.0647004654865165E-2</v>
      </c>
      <c r="M558" s="3">
        <v>10.308982301874314</v>
      </c>
      <c r="N558" s="3">
        <v>5.1475764939318278</v>
      </c>
      <c r="O558" s="3">
        <v>25.427490048797534</v>
      </c>
      <c r="P558" s="3">
        <v>2.6875743354500754</v>
      </c>
      <c r="Q558" s="3">
        <v>2.6326498557497229</v>
      </c>
      <c r="R558" s="3">
        <v>13.171364405745798</v>
      </c>
      <c r="S558" s="3">
        <v>0.92186685298973081</v>
      </c>
      <c r="T558" s="3">
        <v>48.964152971206367</v>
      </c>
      <c r="U558" s="3">
        <v>52.652163116619867</v>
      </c>
      <c r="V558" s="3">
        <v>281.71856622413605</v>
      </c>
      <c r="W558" s="3">
        <v>25.938978402016428</v>
      </c>
      <c r="X558" s="3">
        <v>24.800844053855894</v>
      </c>
      <c r="Y558" s="3">
        <v>24.640350249288378</v>
      </c>
      <c r="Z558" s="3">
        <v>0</v>
      </c>
      <c r="AA558" s="5">
        <v>0</v>
      </c>
      <c r="AB558" s="3">
        <v>0</v>
      </c>
      <c r="AC558" s="3">
        <v>0</v>
      </c>
      <c r="AD558" s="5">
        <v>0</v>
      </c>
      <c r="AE558" s="6">
        <f t="shared" si="120"/>
        <v>0.10999400731706563</v>
      </c>
      <c r="AF558" s="6">
        <f t="shared" si="121"/>
        <v>2.6076020369715115E-2</v>
      </c>
      <c r="AG558" s="6">
        <f t="shared" si="122"/>
        <v>7.4308422376320044E-2</v>
      </c>
      <c r="AH558" s="6">
        <f t="shared" si="123"/>
        <v>0.66696490713518142</v>
      </c>
      <c r="AI558" s="4">
        <f t="shared" si="124"/>
        <v>-10.03260375657792</v>
      </c>
      <c r="AJ558" s="4">
        <f t="shared" si="125"/>
        <v>9.7982835557234207</v>
      </c>
      <c r="AK558" s="4">
        <f t="shared" si="126"/>
        <v>19.830887312301343</v>
      </c>
      <c r="AL558" s="7">
        <f t="shared" si="127"/>
        <v>10.62874049972222</v>
      </c>
      <c r="AM558" s="7">
        <f t="shared" si="128"/>
        <v>-10.882920591016932</v>
      </c>
      <c r="AN558" s="7">
        <f t="shared" si="129"/>
        <v>1.0753206156263391</v>
      </c>
      <c r="AO558" s="7">
        <f t="shared" si="130"/>
        <v>2.1401018981234086</v>
      </c>
      <c r="AP558" s="7">
        <f t="shared" si="131"/>
        <v>2.3012956905931601</v>
      </c>
      <c r="AQ558" s="7" t="str">
        <f t="shared" si="132"/>
        <v/>
      </c>
      <c r="AR558" s="7">
        <f t="shared" si="133"/>
        <v>0.23706764582682319</v>
      </c>
      <c r="AS558" s="7">
        <f t="shared" si="134"/>
        <v>1.3543805245909246</v>
      </c>
    </row>
    <row r="559" spans="1:45" ht="14.4" customHeight="1">
      <c r="A559" s="2" t="s">
        <v>1165</v>
      </c>
      <c r="B559" s="2" t="s">
        <v>1166</v>
      </c>
      <c r="C559" s="2" t="s">
        <v>57</v>
      </c>
      <c r="D559" s="2" t="s">
        <v>48</v>
      </c>
      <c r="E559" s="3">
        <v>200.15450421787344</v>
      </c>
      <c r="F559" s="5">
        <v>-1.6142888308486349E-2</v>
      </c>
      <c r="G559" s="3">
        <v>129.26925309585954</v>
      </c>
      <c r="H559" s="3">
        <v>70.885251122013912</v>
      </c>
      <c r="I559" s="5">
        <v>-2.0855251403658459E-2</v>
      </c>
      <c r="J559" s="3">
        <v>55.96580800740611</v>
      </c>
      <c r="K559" s="3">
        <v>2.4674394330352891</v>
      </c>
      <c r="L559" s="5">
        <v>-4.7593532547980204E-2</v>
      </c>
      <c r="M559" s="3">
        <v>1.1414000964805315</v>
      </c>
      <c r="N559" s="3">
        <v>1.3260393365547576</v>
      </c>
      <c r="O559" s="3">
        <v>71.448639639561137</v>
      </c>
      <c r="P559" s="3">
        <v>18.4004008760846</v>
      </c>
      <c r="Q559" s="3">
        <v>6.3825346323173422</v>
      </c>
      <c r="R559" s="3">
        <v>43.364694446637365</v>
      </c>
      <c r="S559" s="3">
        <v>2.9964223634624432</v>
      </c>
      <c r="T559" s="3">
        <v>299.17571989380099</v>
      </c>
      <c r="U559" s="3">
        <v>299.57943520875074</v>
      </c>
      <c r="V559" s="3">
        <v>772.64685574826615</v>
      </c>
      <c r="W559" s="3">
        <v>51.21780828927789</v>
      </c>
      <c r="X559" s="3">
        <v>14.449370571392382</v>
      </c>
      <c r="Y559" s="3">
        <v>0.59847281748124848</v>
      </c>
      <c r="Z559" s="3">
        <v>38.578463562128348</v>
      </c>
      <c r="AA559" s="5">
        <v>0.23382333740601469</v>
      </c>
      <c r="AB559" s="3">
        <v>1.5863997255071065</v>
      </c>
      <c r="AC559" s="3">
        <v>11.222175087836085</v>
      </c>
      <c r="AD559" s="5">
        <v>-5.2263374936335816E-2</v>
      </c>
      <c r="AE559" s="6">
        <f t="shared" si="120"/>
        <v>0.35415266520734129</v>
      </c>
      <c r="AF559" s="6">
        <f t="shared" si="121"/>
        <v>0.27961303307212043</v>
      </c>
      <c r="AG559" s="6">
        <f t="shared" si="122"/>
        <v>1.232767377720072E-2</v>
      </c>
      <c r="AH559" s="6">
        <f t="shared" si="123"/>
        <v>0.46258484856767196</v>
      </c>
      <c r="AI559" s="4">
        <f t="shared" si="124"/>
        <v>53.498368574370822</v>
      </c>
      <c r="AJ559" s="4">
        <f t="shared" si="125"/>
        <v>45.524304034678657</v>
      </c>
      <c r="AK559" s="4">
        <f t="shared" si="126"/>
        <v>-7.974064539692165</v>
      </c>
      <c r="AL559" s="7">
        <f t="shared" si="127"/>
        <v>15.192886219843237</v>
      </c>
      <c r="AM559" s="7">
        <f t="shared" si="128"/>
        <v>17.854081329359751</v>
      </c>
      <c r="AN559" s="7">
        <f t="shared" si="129"/>
        <v>1.0013494253982009</v>
      </c>
      <c r="AO559" s="7">
        <f t="shared" si="130"/>
        <v>4.2205637302297694</v>
      </c>
      <c r="AP559" s="7">
        <f t="shared" si="131"/>
        <v>4.2262590661220676</v>
      </c>
      <c r="AQ559" s="7">
        <f t="shared" si="132"/>
        <v>0.29089222461551462</v>
      </c>
      <c r="AR559" s="7">
        <f t="shared" si="133"/>
        <v>0.78952683557645653</v>
      </c>
      <c r="AS559" s="7">
        <f t="shared" si="134"/>
        <v>3.8602521525432159</v>
      </c>
    </row>
    <row r="560" spans="1:45" ht="14.4" customHeight="1">
      <c r="A560" s="2" t="s">
        <v>1167</v>
      </c>
      <c r="B560" s="2" t="s">
        <v>1168</v>
      </c>
      <c r="C560" s="2" t="s">
        <v>54</v>
      </c>
      <c r="D560" s="2" t="s">
        <v>48</v>
      </c>
      <c r="E560" s="3">
        <v>305.72245048564025</v>
      </c>
      <c r="F560" s="5">
        <v>4.369771800590716E-2</v>
      </c>
      <c r="G560" s="3">
        <v>244.94603438407148</v>
      </c>
      <c r="H560" s="3">
        <v>60.776416101568771</v>
      </c>
      <c r="I560" s="5">
        <v>2.9801802881691819E-3</v>
      </c>
      <c r="J560" s="3">
        <v>40.447367599654108</v>
      </c>
      <c r="K560" s="3">
        <v>75.40972585800246</v>
      </c>
      <c r="L560" s="5">
        <v>-6.9568785980469228E-2</v>
      </c>
      <c r="M560" s="3">
        <v>49.491200976523693</v>
      </c>
      <c r="N560" s="3">
        <v>25.918524881478767</v>
      </c>
      <c r="O560" s="3">
        <v>62.600092092048556</v>
      </c>
      <c r="P560" s="3">
        <v>15.693180788051254</v>
      </c>
      <c r="Q560" s="3">
        <v>6.6473948238345066</v>
      </c>
      <c r="R560" s="3">
        <v>15.021538401225676</v>
      </c>
      <c r="S560" s="3">
        <v>7.9338890487953897</v>
      </c>
      <c r="T560" s="3">
        <v>165.59781270999412</v>
      </c>
      <c r="U560" s="3">
        <v>169.17325605807235</v>
      </c>
      <c r="V560" s="3">
        <v>613.31735682070507</v>
      </c>
      <c r="W560" s="3">
        <v>20.906420357847747</v>
      </c>
      <c r="X560" s="3">
        <v>50.033285594904811</v>
      </c>
      <c r="Y560" s="3">
        <v>26.256001635801422</v>
      </c>
      <c r="Z560" s="3">
        <v>0</v>
      </c>
      <c r="AA560" s="5">
        <v>0</v>
      </c>
      <c r="AB560" s="3">
        <v>0</v>
      </c>
      <c r="AC560" s="3">
        <v>0</v>
      </c>
      <c r="AD560" s="5">
        <v>0</v>
      </c>
      <c r="AE560" s="6">
        <f t="shared" si="120"/>
        <v>0.19879605179477466</v>
      </c>
      <c r="AF560" s="6">
        <f t="shared" si="121"/>
        <v>0.1323009400696725</v>
      </c>
      <c r="AG560" s="6">
        <f t="shared" si="122"/>
        <v>0.24666073995617291</v>
      </c>
      <c r="AH560" s="6">
        <f t="shared" si="123"/>
        <v>0.65629731992019569</v>
      </c>
      <c r="AI560" s="4">
        <f t="shared" si="124"/>
        <v>-34.962358258348353</v>
      </c>
      <c r="AJ560" s="4">
        <f t="shared" si="125"/>
        <v>-9.2316844963608951</v>
      </c>
      <c r="AK560" s="4">
        <f t="shared" si="126"/>
        <v>25.730673761987457</v>
      </c>
      <c r="AL560" s="7">
        <f t="shared" si="127"/>
        <v>-1.1635762032445551</v>
      </c>
      <c r="AM560" s="7">
        <f t="shared" si="128"/>
        <v>-4.4067112664824473</v>
      </c>
      <c r="AN560" s="7">
        <f t="shared" si="129"/>
        <v>1.0215911266553972</v>
      </c>
      <c r="AO560" s="7">
        <f t="shared" si="130"/>
        <v>2.7247051295892337</v>
      </c>
      <c r="AP560" s="7">
        <f t="shared" si="131"/>
        <v>2.7835345831408054</v>
      </c>
      <c r="AQ560" s="7" t="str">
        <f t="shared" si="132"/>
        <v/>
      </c>
      <c r="AR560" s="7">
        <f t="shared" si="133"/>
        <v>0.66551090363832877</v>
      </c>
      <c r="AS560" s="7">
        <f t="shared" si="134"/>
        <v>2.0061246920088798</v>
      </c>
    </row>
    <row r="561" spans="1:45" ht="14.4" customHeight="1">
      <c r="A561" s="2" t="s">
        <v>1169</v>
      </c>
      <c r="B561" s="2" t="s">
        <v>1170</v>
      </c>
      <c r="C561" s="2" t="s">
        <v>47</v>
      </c>
      <c r="D561" s="2" t="s">
        <v>48</v>
      </c>
      <c r="E561" s="3">
        <v>255.64732641373018</v>
      </c>
      <c r="F561" s="5">
        <v>-7.4675164306566344E-2</v>
      </c>
      <c r="G561" s="3">
        <v>246.69966998924963</v>
      </c>
      <c r="H561" s="3">
        <v>8.9476564244805576</v>
      </c>
      <c r="I561" s="5">
        <v>-2.620863107294219E-2</v>
      </c>
      <c r="J561" s="3">
        <v>-1.9602529137301787</v>
      </c>
      <c r="K561" s="3">
        <v>16.250586600576376</v>
      </c>
      <c r="L561" s="5">
        <v>-0.1354154135602208</v>
      </c>
      <c r="M561" s="3">
        <v>10.065214405511488</v>
      </c>
      <c r="N561" s="3">
        <v>6.1853721950648879</v>
      </c>
      <c r="O561" s="3">
        <v>11.250522517032216</v>
      </c>
      <c r="P561" s="3">
        <v>2.2919201509131262</v>
      </c>
      <c r="Q561" s="3">
        <v>1.0297119036065165</v>
      </c>
      <c r="R561" s="3">
        <v>2.367495852366178</v>
      </c>
      <c r="S561" s="3">
        <v>1.0993219540168924</v>
      </c>
      <c r="T561" s="3">
        <v>23.138868788778144</v>
      </c>
      <c r="U561" s="3">
        <v>23.578952935366374</v>
      </c>
      <c r="V561" s="3">
        <v>339.25476320745912</v>
      </c>
      <c r="W561" s="3">
        <v>30.464990021768184</v>
      </c>
      <c r="X561" s="3">
        <v>31.820725601146396</v>
      </c>
      <c r="Y561" s="3">
        <v>23.759356519690485</v>
      </c>
      <c r="Z561" s="3">
        <v>0</v>
      </c>
      <c r="AA561" s="5">
        <v>0</v>
      </c>
      <c r="AB561" s="3">
        <v>0</v>
      </c>
      <c r="AC561" s="3">
        <v>0</v>
      </c>
      <c r="AD561" s="5">
        <v>0</v>
      </c>
      <c r="AE561" s="6">
        <f t="shared" si="120"/>
        <v>3.5000000000000003E-2</v>
      </c>
      <c r="AF561" s="6">
        <f t="shared" si="121"/>
        <v>-7.667801346601129E-3</v>
      </c>
      <c r="AG561" s="6">
        <f t="shared" si="122"/>
        <v>6.3566424998621057E-2</v>
      </c>
      <c r="AH561" s="6">
        <f t="shared" si="123"/>
        <v>0.61937545104707148</v>
      </c>
      <c r="AI561" s="4">
        <f t="shared" si="124"/>
        <v>-18.210839514306556</v>
      </c>
      <c r="AJ561" s="4">
        <f t="shared" si="125"/>
        <v>-2.1363239429989154</v>
      </c>
      <c r="AK561" s="4">
        <f t="shared" si="126"/>
        <v>16.074515571307643</v>
      </c>
      <c r="AL561" s="7">
        <f t="shared" si="127"/>
        <v>-1.9433105426420769</v>
      </c>
      <c r="AM561" s="7">
        <f t="shared" si="128"/>
        <v>-16.565519725831589</v>
      </c>
      <c r="AN561" s="7">
        <f t="shared" si="129"/>
        <v>1.0190192593512464</v>
      </c>
      <c r="AO561" s="7">
        <f t="shared" si="130"/>
        <v>2.5860256240361212</v>
      </c>
      <c r="AP561" s="7">
        <f t="shared" si="131"/>
        <v>2.6352099160686326</v>
      </c>
      <c r="AQ561" s="7" t="str">
        <f t="shared" si="132"/>
        <v/>
      </c>
      <c r="AR561" s="7">
        <f t="shared" si="133"/>
        <v>-0.21908003847431795</v>
      </c>
      <c r="AS561" s="7">
        <f t="shared" si="134"/>
        <v>1.3270420933658496</v>
      </c>
    </row>
    <row r="562" spans="1:45" ht="14.4" customHeight="1">
      <c r="A562" s="2" t="s">
        <v>1171</v>
      </c>
      <c r="B562" s="2" t="s">
        <v>1172</v>
      </c>
      <c r="C562" s="2" t="s">
        <v>54</v>
      </c>
      <c r="D562" s="2" t="s">
        <v>48</v>
      </c>
      <c r="E562" s="3">
        <v>287.06611014708602</v>
      </c>
      <c r="F562" s="5">
        <v>3.6683763401768724E-2</v>
      </c>
      <c r="G562" s="3">
        <v>225.09943633309848</v>
      </c>
      <c r="H562" s="3">
        <v>61.966673813987541</v>
      </c>
      <c r="I562" s="5">
        <v>-6.3119690759637359E-3</v>
      </c>
      <c r="J562" s="3">
        <v>42.265913777817516</v>
      </c>
      <c r="K562" s="3">
        <v>74.620552140098596</v>
      </c>
      <c r="L562" s="5">
        <v>-6.7964839056370602E-2</v>
      </c>
      <c r="M562" s="3">
        <v>56.320897681435198</v>
      </c>
      <c r="N562" s="3">
        <v>18.299654458663397</v>
      </c>
      <c r="O562" s="3">
        <v>63.090844759366639</v>
      </c>
      <c r="P562" s="3">
        <v>8.3110492671119154</v>
      </c>
      <c r="Q562" s="3">
        <v>11.212985143662934</v>
      </c>
      <c r="R562" s="3">
        <v>20.322371784301804</v>
      </c>
      <c r="S562" s="3">
        <v>9.3311393600156798</v>
      </c>
      <c r="T562" s="3">
        <v>167.54518022171453</v>
      </c>
      <c r="U562" s="3">
        <v>178.14869547785077</v>
      </c>
      <c r="V562" s="3">
        <v>611.41197933954754</v>
      </c>
      <c r="W562" s="3">
        <v>49.534692131220304</v>
      </c>
      <c r="X562" s="3">
        <v>47.765688018010238</v>
      </c>
      <c r="Y562" s="3">
        <v>23.815739557630121</v>
      </c>
      <c r="Z562" s="3">
        <v>0</v>
      </c>
      <c r="AA562" s="5">
        <v>0</v>
      </c>
      <c r="AB562" s="3">
        <v>0</v>
      </c>
      <c r="AC562" s="3">
        <v>0</v>
      </c>
      <c r="AD562" s="5">
        <v>0</v>
      </c>
      <c r="AE562" s="6">
        <f t="shared" si="120"/>
        <v>0.21586203185822686</v>
      </c>
      <c r="AF562" s="6">
        <f t="shared" si="121"/>
        <v>0.14723407704295516</v>
      </c>
      <c r="AG562" s="6">
        <f t="shared" si="122"/>
        <v>0.25994204645705044</v>
      </c>
      <c r="AH562" s="6">
        <f t="shared" si="123"/>
        <v>0.75476388295403973</v>
      </c>
      <c r="AI562" s="4">
        <f t="shared" si="124"/>
        <v>-32.354638362281079</v>
      </c>
      <c r="AJ562" s="4">
        <f t="shared" si="125"/>
        <v>-12.754087332843412</v>
      </c>
      <c r="AK562" s="4">
        <f t="shared" si="126"/>
        <v>19.600551029437668</v>
      </c>
      <c r="AL562" s="7">
        <f t="shared" si="127"/>
        <v>-1.3668306560177641</v>
      </c>
      <c r="AM562" s="7">
        <f t="shared" si="128"/>
        <v>-3.4673834688314753</v>
      </c>
      <c r="AN562" s="7">
        <f t="shared" si="129"/>
        <v>1.0632874979877336</v>
      </c>
      <c r="AO562" s="7">
        <f t="shared" si="130"/>
        <v>2.703794957990711</v>
      </c>
      <c r="AP562" s="7">
        <f t="shared" si="131"/>
        <v>2.8749113759537925</v>
      </c>
      <c r="AQ562" s="7" t="str">
        <f t="shared" si="132"/>
        <v/>
      </c>
      <c r="AR562" s="7">
        <f t="shared" si="133"/>
        <v>0.68207491505340356</v>
      </c>
      <c r="AS562" s="7">
        <f t="shared" si="134"/>
        <v>2.129864716619716</v>
      </c>
    </row>
    <row r="563" spans="1:45" ht="14.4" customHeight="1">
      <c r="A563" s="2" t="s">
        <v>1173</v>
      </c>
      <c r="B563" s="2" t="s">
        <v>1174</v>
      </c>
      <c r="C563" s="2" t="s">
        <v>57</v>
      </c>
      <c r="D563" s="2" t="s">
        <v>48</v>
      </c>
      <c r="E563" s="3">
        <v>355.83734642774539</v>
      </c>
      <c r="F563" s="5">
        <v>8.6095433463591137E-2</v>
      </c>
      <c r="G563" s="3">
        <v>187.96420346591765</v>
      </c>
      <c r="H563" s="3">
        <v>167.87314296182774</v>
      </c>
      <c r="I563" s="5">
        <v>-1.0956558979810682E-2</v>
      </c>
      <c r="J563" s="3">
        <v>132.04017728190567</v>
      </c>
      <c r="K563" s="3">
        <v>5.3848557333243798</v>
      </c>
      <c r="L563" s="5">
        <v>0.12091061172954148</v>
      </c>
      <c r="M563" s="3">
        <v>2.89376268433876</v>
      </c>
      <c r="N563" s="3">
        <v>2.4910930489856198</v>
      </c>
      <c r="O563" s="3">
        <v>174.09455380168697</v>
      </c>
      <c r="P563" s="3">
        <v>66.818057428308023</v>
      </c>
      <c r="Q563" s="3">
        <v>22.999980872372983</v>
      </c>
      <c r="R563" s="3">
        <v>75.584899229267748</v>
      </c>
      <c r="S563" s="3">
        <v>28.256982576028118</v>
      </c>
      <c r="T563" s="3">
        <v>695.38978494791832</v>
      </c>
      <c r="U563" s="3">
        <v>668.88264240802357</v>
      </c>
      <c r="V563" s="3">
        <v>1226.2395562671297</v>
      </c>
      <c r="W563" s="3">
        <v>113.9489654237171</v>
      </c>
      <c r="X563" s="3">
        <v>18.600031314983617</v>
      </c>
      <c r="Y563" s="3">
        <v>2.6764632393522221</v>
      </c>
      <c r="Z563" s="3">
        <v>14.285338954936387</v>
      </c>
      <c r="AA563" s="5">
        <v>-2.7811155379246943E-2</v>
      </c>
      <c r="AB563" s="3">
        <v>1.468128472254616</v>
      </c>
      <c r="AC563" s="3">
        <v>5.0320137770720006</v>
      </c>
      <c r="AD563" s="5">
        <v>2.8290645180753526E-2</v>
      </c>
      <c r="AE563" s="6">
        <f t="shared" si="120"/>
        <v>0.47176932001968841</v>
      </c>
      <c r="AF563" s="6">
        <f t="shared" si="121"/>
        <v>0.37106891282620641</v>
      </c>
      <c r="AG563" s="6">
        <f t="shared" si="122"/>
        <v>1.5132913358822506E-2</v>
      </c>
      <c r="AH563" s="6">
        <f t="shared" si="123"/>
        <v>0.5373890829480541</v>
      </c>
      <c r="AI563" s="4">
        <f t="shared" si="124"/>
        <v>126.65532154858128</v>
      </c>
      <c r="AJ563" s="4">
        <f t="shared" si="125"/>
        <v>81.382752816667207</v>
      </c>
      <c r="AK563" s="4">
        <f t="shared" si="126"/>
        <v>-45.272568731914077</v>
      </c>
      <c r="AL563" s="7">
        <f t="shared" si="127"/>
        <v>2.880093534321972</v>
      </c>
      <c r="AM563" s="7">
        <f t="shared" si="128"/>
        <v>4.4822663286075581</v>
      </c>
      <c r="AN563" s="7">
        <f t="shared" si="129"/>
        <v>0.96188160494494468</v>
      </c>
      <c r="AO563" s="7">
        <f t="shared" si="130"/>
        <v>4.1423528068813322</v>
      </c>
      <c r="AP563" s="7">
        <f t="shared" si="131"/>
        <v>3.984452966131212</v>
      </c>
      <c r="AQ563" s="7">
        <f t="shared" si="132"/>
        <v>0.35225021911945303</v>
      </c>
      <c r="AR563" s="7">
        <f t="shared" si="133"/>
        <v>0.78654735922785435</v>
      </c>
      <c r="AS563" s="7">
        <f t="shared" si="134"/>
        <v>3.4460676165033286</v>
      </c>
    </row>
    <row r="564" spans="1:45" ht="14.4" customHeight="1">
      <c r="A564" s="2" t="s">
        <v>1175</v>
      </c>
      <c r="B564" s="2" t="s">
        <v>1176</v>
      </c>
      <c r="C564" s="2" t="s">
        <v>62</v>
      </c>
      <c r="D564" s="2" t="s">
        <v>48</v>
      </c>
      <c r="E564" s="3">
        <v>502.9831989175479</v>
      </c>
      <c r="F564" s="5">
        <v>3.9579740685308486E-2</v>
      </c>
      <c r="G564" s="3">
        <v>428.03614419585347</v>
      </c>
      <c r="H564" s="3">
        <v>74.947054721694457</v>
      </c>
      <c r="I564" s="5">
        <v>1.504273100388448E-3</v>
      </c>
      <c r="J564" s="3">
        <v>31.272626433376079</v>
      </c>
      <c r="K564" s="3">
        <v>36.035860718949884</v>
      </c>
      <c r="L564" s="5">
        <v>-8.1469459862185512E-2</v>
      </c>
      <c r="M564" s="3">
        <v>22.694057555370634</v>
      </c>
      <c r="N564" s="3">
        <v>13.34180316357925</v>
      </c>
      <c r="O564" s="3">
        <v>76.637187293539299</v>
      </c>
      <c r="P564" s="3">
        <v>16.73880290701775</v>
      </c>
      <c r="Q564" s="3">
        <v>7.7750009113787488</v>
      </c>
      <c r="R564" s="3">
        <v>40.894825959178959</v>
      </c>
      <c r="S564" s="3">
        <v>9.0796203542949918</v>
      </c>
      <c r="T564" s="3">
        <v>277.30891822864987</v>
      </c>
      <c r="U564" s="3">
        <v>266.79848517199912</v>
      </c>
      <c r="V564" s="3">
        <v>782.46635413552792</v>
      </c>
      <c r="W564" s="3">
        <v>75.631793139890277</v>
      </c>
      <c r="X564" s="3">
        <v>110.30643434014161</v>
      </c>
      <c r="Y564" s="3">
        <v>98.335617736893354</v>
      </c>
      <c r="Z564" s="3">
        <v>0</v>
      </c>
      <c r="AA564" s="5">
        <v>0</v>
      </c>
      <c r="AB564" s="3">
        <v>0</v>
      </c>
      <c r="AC564" s="3">
        <v>0</v>
      </c>
      <c r="AD564" s="5">
        <v>0</v>
      </c>
      <c r="AE564" s="6">
        <f t="shared" si="120"/>
        <v>0.14900508582192273</v>
      </c>
      <c r="AF564" s="6">
        <f t="shared" si="121"/>
        <v>6.2174296280028393E-2</v>
      </c>
      <c r="AG564" s="6">
        <f t="shared" si="122"/>
        <v>7.1644263260684182E-2</v>
      </c>
      <c r="AH564" s="6">
        <f t="shared" si="123"/>
        <v>0.62976316099026031</v>
      </c>
      <c r="AI564" s="4">
        <f t="shared" si="124"/>
        <v>-4.7632342855738052</v>
      </c>
      <c r="AJ564" s="4">
        <f t="shared" si="125"/>
        <v>29.429325919772168</v>
      </c>
      <c r="AK564" s="4">
        <f t="shared" si="126"/>
        <v>34.19256020534597</v>
      </c>
      <c r="AL564" s="7">
        <f t="shared" si="127"/>
        <v>3.2412507099871224</v>
      </c>
      <c r="AM564" s="7">
        <f t="shared" si="128"/>
        <v>-0.52460720819903239</v>
      </c>
      <c r="AN564" s="7">
        <f t="shared" si="129"/>
        <v>0.96209846721198999</v>
      </c>
      <c r="AO564" s="7">
        <f t="shared" si="130"/>
        <v>3.7000642554720566</v>
      </c>
      <c r="AP564" s="7">
        <f t="shared" si="131"/>
        <v>3.5598261487755387</v>
      </c>
      <c r="AQ564" s="7" t="str">
        <f t="shared" si="132"/>
        <v/>
      </c>
      <c r="AR564" s="7">
        <f t="shared" si="133"/>
        <v>0.41726291379297908</v>
      </c>
      <c r="AS564" s="7">
        <f t="shared" si="134"/>
        <v>1.5556510750646257</v>
      </c>
    </row>
    <row r="565" spans="1:45" ht="14.4" customHeight="1">
      <c r="A565" s="2" t="s">
        <v>1177</v>
      </c>
      <c r="B565" s="2" t="s">
        <v>1178</v>
      </c>
      <c r="C565" s="2" t="s">
        <v>62</v>
      </c>
      <c r="D565" s="2" t="s">
        <v>48</v>
      </c>
      <c r="E565" s="3">
        <v>322.01784506620481</v>
      </c>
      <c r="F565" s="5">
        <v>7.4749853852576556E-2</v>
      </c>
      <c r="G565" s="3">
        <v>274.95604067756813</v>
      </c>
      <c r="H565" s="3">
        <v>47.061804388636709</v>
      </c>
      <c r="I565" s="5">
        <v>1.1298131248020593E-2</v>
      </c>
      <c r="J565" s="3">
        <v>31.040938469317965</v>
      </c>
      <c r="K565" s="3">
        <v>32.54171120079647</v>
      </c>
      <c r="L565" s="5">
        <v>8.1478363363427758E-2</v>
      </c>
      <c r="M565" s="3">
        <v>20.192981905961148</v>
      </c>
      <c r="N565" s="3">
        <v>12.348729294835323</v>
      </c>
      <c r="O565" s="3">
        <v>51.143968280454459</v>
      </c>
      <c r="P565" s="3">
        <v>6.0188050884213578</v>
      </c>
      <c r="Q565" s="3">
        <v>8.7385598653001715</v>
      </c>
      <c r="R565" s="3">
        <v>23.312610771034866</v>
      </c>
      <c r="S565" s="3">
        <v>6.7158167151630144</v>
      </c>
      <c r="T565" s="3">
        <v>68.630220810548295</v>
      </c>
      <c r="U565" s="3">
        <v>66.95222839657707</v>
      </c>
      <c r="V565" s="3">
        <v>420.74005217458216</v>
      </c>
      <c r="W565" s="3">
        <v>36.176630698859462</v>
      </c>
      <c r="X565" s="3">
        <v>47.004522582338275</v>
      </c>
      <c r="Y565" s="3">
        <v>35.823092673073958</v>
      </c>
      <c r="Z565" s="3">
        <v>0</v>
      </c>
      <c r="AA565" s="5">
        <v>0</v>
      </c>
      <c r="AB565" s="3">
        <v>0</v>
      </c>
      <c r="AC565" s="3">
        <v>0</v>
      </c>
      <c r="AD565" s="5">
        <v>0</v>
      </c>
      <c r="AE565" s="6">
        <f t="shared" si="120"/>
        <v>0.1461465726502241</v>
      </c>
      <c r="AF565" s="6">
        <f t="shared" si="121"/>
        <v>9.6395087865196252E-2</v>
      </c>
      <c r="AG565" s="6">
        <f t="shared" si="122"/>
        <v>0.10105561446169575</v>
      </c>
      <c r="AH565" s="6">
        <f t="shared" si="123"/>
        <v>0.62052612357603731</v>
      </c>
      <c r="AI565" s="4">
        <f t="shared" si="124"/>
        <v>-1.5007727314785058</v>
      </c>
      <c r="AJ565" s="4">
        <f t="shared" si="125"/>
        <v>16.19362142077178</v>
      </c>
      <c r="AK565" s="4">
        <f t="shared" si="126"/>
        <v>17.694394152250286</v>
      </c>
      <c r="AL565" s="7">
        <f t="shared" si="127"/>
        <v>2.4112661359875585</v>
      </c>
      <c r="AM565" s="7">
        <f t="shared" si="128"/>
        <v>-0.22346838740998565</v>
      </c>
      <c r="AN565" s="7">
        <f t="shared" si="129"/>
        <v>0.97555024019807146</v>
      </c>
      <c r="AO565" s="7">
        <f t="shared" si="130"/>
        <v>1.4582998187617171</v>
      </c>
      <c r="AP565" s="7">
        <f t="shared" si="131"/>
        <v>1.4226447384737972</v>
      </c>
      <c r="AQ565" s="7" t="str">
        <f t="shared" si="132"/>
        <v/>
      </c>
      <c r="AR565" s="7">
        <f t="shared" si="133"/>
        <v>0.65957816264292968</v>
      </c>
      <c r="AS565" s="7">
        <f t="shared" si="134"/>
        <v>1.3065737151556949</v>
      </c>
    </row>
    <row r="566" spans="1:45" ht="14.4" customHeight="1">
      <c r="A566" s="2" t="s">
        <v>1179</v>
      </c>
      <c r="B566" s="2" t="s">
        <v>1180</v>
      </c>
      <c r="C566" s="2" t="s">
        <v>51</v>
      </c>
      <c r="D566" s="2" t="s">
        <v>48</v>
      </c>
      <c r="E566" s="3">
        <v>99.028904030646686</v>
      </c>
      <c r="F566" s="5">
        <v>0.10975205439870164</v>
      </c>
      <c r="G566" s="3">
        <v>66.981896997541</v>
      </c>
      <c r="H566" s="3">
        <v>32.047007033105686</v>
      </c>
      <c r="I566" s="5">
        <v>1.1767201805179539E-4</v>
      </c>
      <c r="J566" s="3">
        <v>27.32428542390841</v>
      </c>
      <c r="K566" s="3">
        <v>7.6402450208029471</v>
      </c>
      <c r="L566" s="5">
        <v>0.16472991300851708</v>
      </c>
      <c r="M566" s="3">
        <v>3.3671382971521058</v>
      </c>
      <c r="N566" s="3">
        <v>4.2731067236508409</v>
      </c>
      <c r="O566" s="3">
        <v>32.657480918236722</v>
      </c>
      <c r="P566" s="3">
        <v>9.5437248631461138</v>
      </c>
      <c r="Q566" s="3">
        <v>3.4584386055653065</v>
      </c>
      <c r="R566" s="3">
        <v>17.300013658726403</v>
      </c>
      <c r="S566" s="3">
        <v>3.0641848502527647</v>
      </c>
      <c r="T566" s="3">
        <v>120.94682643967566</v>
      </c>
      <c r="U566" s="3">
        <v>123.3787250244291</v>
      </c>
      <c r="V566" s="3">
        <v>141.88553377809345</v>
      </c>
      <c r="W566" s="3">
        <v>17.077145273023927</v>
      </c>
      <c r="X566" s="3">
        <v>16.975241503007382</v>
      </c>
      <c r="Y566" s="3">
        <v>2.7843335503733799</v>
      </c>
      <c r="Z566" s="3">
        <v>0</v>
      </c>
      <c r="AA566" s="5">
        <v>0</v>
      </c>
      <c r="AB566" s="3">
        <v>0</v>
      </c>
      <c r="AC566" s="3">
        <v>0</v>
      </c>
      <c r="AD566" s="5">
        <v>0</v>
      </c>
      <c r="AE566" s="6">
        <f t="shared" si="120"/>
        <v>0.32361265982695347</v>
      </c>
      <c r="AF566" s="6">
        <f t="shared" si="121"/>
        <v>0.27592232481389783</v>
      </c>
      <c r="AG566" s="6">
        <f t="shared" si="122"/>
        <v>7.7151666935933214E-2</v>
      </c>
      <c r="AH566" s="6">
        <f t="shared" si="123"/>
        <v>0.44071077406340015</v>
      </c>
      <c r="AI566" s="4">
        <f t="shared" si="124"/>
        <v>19.684040403105463</v>
      </c>
      <c r="AJ566" s="4">
        <f t="shared" si="125"/>
        <v>16.288179152373196</v>
      </c>
      <c r="AK566" s="4">
        <f t="shared" si="126"/>
        <v>-3.395861250732267</v>
      </c>
      <c r="AL566" s="7">
        <f t="shared" si="127"/>
        <v>5.3156646705010582</v>
      </c>
      <c r="AM566" s="7">
        <f t="shared" si="128"/>
        <v>6.4239076181979451</v>
      </c>
      <c r="AN566" s="7">
        <f t="shared" si="129"/>
        <v>1.0201071715260457</v>
      </c>
      <c r="AO566" s="7">
        <f t="shared" si="130"/>
        <v>3.7740443690961012</v>
      </c>
      <c r="AP566" s="7">
        <f t="shared" si="131"/>
        <v>3.8499297265724235</v>
      </c>
      <c r="AQ566" s="7" t="str">
        <f t="shared" si="132"/>
        <v/>
      </c>
      <c r="AR566" s="7">
        <f t="shared" si="133"/>
        <v>0.85263142968956385</v>
      </c>
      <c r="AS566" s="7">
        <f t="shared" si="134"/>
        <v>1.432768898807401</v>
      </c>
    </row>
    <row r="567" spans="1:45" ht="14.4" customHeight="1">
      <c r="A567" s="2" t="s">
        <v>1181</v>
      </c>
      <c r="B567" s="2" t="s">
        <v>1182</v>
      </c>
      <c r="C567" s="2" t="s">
        <v>51</v>
      </c>
      <c r="D567" s="2" t="s">
        <v>48</v>
      </c>
      <c r="E567" s="3">
        <v>316.48782464846977</v>
      </c>
      <c r="F567" s="5">
        <v>4.8804136936745519E-2</v>
      </c>
      <c r="G567" s="3">
        <v>210.42443137543682</v>
      </c>
      <c r="H567" s="3">
        <v>106.06339327303296</v>
      </c>
      <c r="I567" s="5">
        <v>4.3033181178350755E-3</v>
      </c>
      <c r="J567" s="3">
        <v>86.896934358849251</v>
      </c>
      <c r="K567" s="3">
        <v>19.148987155017689</v>
      </c>
      <c r="L567" s="5">
        <v>6.512806175755026E-2</v>
      </c>
      <c r="M567" s="3">
        <v>10.887102157505938</v>
      </c>
      <c r="N567" s="3">
        <v>8.2618849975117516</v>
      </c>
      <c r="O567" s="3">
        <v>111.38143011328614</v>
      </c>
      <c r="P567" s="3">
        <v>6.7583217074225868</v>
      </c>
      <c r="Q567" s="3">
        <v>17.081841908291953</v>
      </c>
      <c r="R567" s="3">
        <v>77.175243093858384</v>
      </c>
      <c r="S567" s="3">
        <v>7.4077868676023311</v>
      </c>
      <c r="T567" s="3">
        <v>123.81473040050783</v>
      </c>
      <c r="U567" s="3">
        <v>124.73505438116941</v>
      </c>
      <c r="V567" s="3">
        <v>493.02866470207334</v>
      </c>
      <c r="W567" s="3">
        <v>34.114398512315759</v>
      </c>
      <c r="X567" s="3">
        <v>62.5376555938034</v>
      </c>
      <c r="Y567" s="3">
        <v>7.3852608069075618</v>
      </c>
      <c r="Z567" s="3">
        <v>0</v>
      </c>
      <c r="AA567" s="5">
        <v>0</v>
      </c>
      <c r="AB567" s="3">
        <v>0</v>
      </c>
      <c r="AC567" s="3">
        <v>0</v>
      </c>
      <c r="AD567" s="5">
        <v>0</v>
      </c>
      <c r="AE567" s="6">
        <f t="shared" si="120"/>
        <v>0.33512629874732142</v>
      </c>
      <c r="AF567" s="6">
        <f t="shared" si="121"/>
        <v>0.27456643697231531</v>
      </c>
      <c r="AG567" s="6">
        <f t="shared" si="122"/>
        <v>6.0504656620793879E-2</v>
      </c>
      <c r="AH567" s="6">
        <f t="shared" si="123"/>
        <v>0.568547154445876</v>
      </c>
      <c r="AI567" s="4">
        <f t="shared" si="124"/>
        <v>67.747947203831558</v>
      </c>
      <c r="AJ567" s="4">
        <f t="shared" si="125"/>
        <v>76.654164340065677</v>
      </c>
      <c r="AK567" s="4">
        <f t="shared" si="126"/>
        <v>8.9062171362341189</v>
      </c>
      <c r="AL567" s="7">
        <f t="shared" si="127"/>
        <v>10.347782098768215</v>
      </c>
      <c r="AM567" s="7">
        <f t="shared" si="128"/>
        <v>9.14550437460945</v>
      </c>
      <c r="AN567" s="7">
        <f t="shared" si="129"/>
        <v>1.0074330734128691</v>
      </c>
      <c r="AO567" s="7">
        <f t="shared" si="130"/>
        <v>1.1673653517927587</v>
      </c>
      <c r="AP567" s="7">
        <f t="shared" si="131"/>
        <v>1.176042464152274</v>
      </c>
      <c r="AQ567" s="7" t="str">
        <f t="shared" si="132"/>
        <v/>
      </c>
      <c r="AR567" s="7">
        <f t="shared" si="133"/>
        <v>0.81929242198724883</v>
      </c>
      <c r="AS567" s="7">
        <f t="shared" si="134"/>
        <v>1.5578124221672398</v>
      </c>
    </row>
    <row r="568" spans="1:45" ht="14.4" customHeight="1">
      <c r="A568" s="2" t="s">
        <v>1183</v>
      </c>
      <c r="B568" s="2" t="s">
        <v>1184</v>
      </c>
      <c r="C568" s="2" t="s">
        <v>62</v>
      </c>
      <c r="D568" s="2" t="s">
        <v>48</v>
      </c>
      <c r="E568" s="3">
        <v>305.34141434944678</v>
      </c>
      <c r="F568" s="5">
        <v>-7.6104343187579603E-3</v>
      </c>
      <c r="G568" s="3">
        <v>287.26326805192002</v>
      </c>
      <c r="H568" s="3">
        <v>18.078146297526747</v>
      </c>
      <c r="I568" s="5">
        <v>-2.090256538850617E-2</v>
      </c>
      <c r="J568" s="3">
        <v>-3.6940757948902694</v>
      </c>
      <c r="K568" s="3">
        <v>40.594289579715628</v>
      </c>
      <c r="L568" s="5">
        <v>-0.11745372733630233</v>
      </c>
      <c r="M568" s="3">
        <v>28.512011884494701</v>
      </c>
      <c r="N568" s="3">
        <v>12.082277695220927</v>
      </c>
      <c r="O568" s="3">
        <v>19.972754452482917</v>
      </c>
      <c r="P568" s="3">
        <v>3.2005539984056219</v>
      </c>
      <c r="Q568" s="3">
        <v>2.7466349453747534</v>
      </c>
      <c r="R568" s="3">
        <v>0.82092109433907723</v>
      </c>
      <c r="S568" s="3">
        <v>0.31986363694302666</v>
      </c>
      <c r="T568" s="3">
        <v>28.340321331350484</v>
      </c>
      <c r="U568" s="3">
        <v>26.742267105064521</v>
      </c>
      <c r="V568" s="3">
        <v>643.14239451793765</v>
      </c>
      <c r="W568" s="3">
        <v>48.471113252615865</v>
      </c>
      <c r="X568" s="3">
        <v>52.754499530149673</v>
      </c>
      <c r="Y568" s="3">
        <v>69.456118114239686</v>
      </c>
      <c r="Z568" s="3">
        <v>0</v>
      </c>
      <c r="AA568" s="5">
        <v>0</v>
      </c>
      <c r="AB568" s="3">
        <v>0</v>
      </c>
      <c r="AC568" s="3">
        <v>0</v>
      </c>
      <c r="AD568" s="5">
        <v>0</v>
      </c>
      <c r="AE568" s="6">
        <f t="shared" si="120"/>
        <v>5.9206335753843348E-2</v>
      </c>
      <c r="AF568" s="6">
        <f t="shared" si="121"/>
        <v>-1.2098181318642216E-2</v>
      </c>
      <c r="AG568" s="6">
        <f t="shared" si="122"/>
        <v>0.13294721145575639</v>
      </c>
      <c r="AH568" s="6">
        <f t="shared" si="123"/>
        <v>0.70236509074768327</v>
      </c>
      <c r="AI568" s="4">
        <f t="shared" si="124"/>
        <v>-44.288365374605895</v>
      </c>
      <c r="AJ568" s="4">
        <f t="shared" si="125"/>
        <v>-14.486446375792157</v>
      </c>
      <c r="AK568" s="4">
        <f t="shared" si="126"/>
        <v>29.80191899881374</v>
      </c>
      <c r="AL568" s="7">
        <f t="shared" si="127"/>
        <v>-45.289444321463925</v>
      </c>
      <c r="AM568" s="7">
        <f t="shared" si="128"/>
        <v>-138.46014444741161</v>
      </c>
      <c r="AN568" s="7">
        <f t="shared" si="129"/>
        <v>0.94361199339973001</v>
      </c>
      <c r="AO568" s="7">
        <f t="shared" si="130"/>
        <v>1.5676563772043208</v>
      </c>
      <c r="AP568" s="7">
        <f t="shared" si="131"/>
        <v>1.4792593590595682</v>
      </c>
      <c r="AQ568" s="7" t="str">
        <f t="shared" si="132"/>
        <v/>
      </c>
      <c r="AR568" s="7">
        <f t="shared" si="133"/>
        <v>-0.20433930194467184</v>
      </c>
      <c r="AS568" s="7">
        <f t="shared" si="134"/>
        <v>2.1063058081662511</v>
      </c>
    </row>
    <row r="569" spans="1:45" ht="14.4" customHeight="1">
      <c r="A569" s="2" t="s">
        <v>1185</v>
      </c>
      <c r="B569" s="2" t="s">
        <v>1186</v>
      </c>
      <c r="C569" s="2" t="s">
        <v>57</v>
      </c>
      <c r="D569" s="2" t="s">
        <v>48</v>
      </c>
      <c r="E569" s="3">
        <v>406.88103874931431</v>
      </c>
      <c r="F569" s="5">
        <v>-1.8453232876418042E-2</v>
      </c>
      <c r="G569" s="3">
        <v>273.49149251959091</v>
      </c>
      <c r="H569" s="3">
        <v>133.38954622972344</v>
      </c>
      <c r="I569" s="5">
        <v>1.5818282689038676E-2</v>
      </c>
      <c r="J569" s="3">
        <v>92.608772107567859</v>
      </c>
      <c r="K569" s="3">
        <v>14.366732241620419</v>
      </c>
      <c r="L569" s="5">
        <v>2.8770398143537296E-2</v>
      </c>
      <c r="M569" s="3">
        <v>6.5398383608149917</v>
      </c>
      <c r="N569" s="3">
        <v>7.8268938808054269</v>
      </c>
      <c r="O569" s="3">
        <v>139.45807725937195</v>
      </c>
      <c r="P569" s="3">
        <v>11.723030057650151</v>
      </c>
      <c r="Q569" s="3">
        <v>14.978037053418763</v>
      </c>
      <c r="R569" s="3">
        <v>99.836270797826913</v>
      </c>
      <c r="S569" s="3">
        <v>16.876157198510818</v>
      </c>
      <c r="T569" s="3">
        <v>178.31702431923307</v>
      </c>
      <c r="U569" s="3">
        <v>175.79022496065039</v>
      </c>
      <c r="V569" s="3">
        <v>1484.7628197005804</v>
      </c>
      <c r="W569" s="3">
        <v>154.34909061799127</v>
      </c>
      <c r="X569" s="3">
        <v>14.989379380723163</v>
      </c>
      <c r="Y569" s="3">
        <v>1.6329927382408178</v>
      </c>
      <c r="Z569" s="3">
        <v>43.263904561501469</v>
      </c>
      <c r="AA569" s="5">
        <v>0.13197704849273481</v>
      </c>
      <c r="AB569" s="3">
        <v>3.612082249292663</v>
      </c>
      <c r="AC569" s="3">
        <v>13.439930413626568</v>
      </c>
      <c r="AD569" s="5">
        <v>2.4293538066346432E-2</v>
      </c>
      <c r="AE569" s="6">
        <f t="shared" si="120"/>
        <v>0.32783426487442391</v>
      </c>
      <c r="AF569" s="6">
        <f t="shared" si="121"/>
        <v>0.22760650727847151</v>
      </c>
      <c r="AG569" s="6">
        <f t="shared" si="122"/>
        <v>3.5309416938625111E-2</v>
      </c>
      <c r="AH569" s="6">
        <f t="shared" si="123"/>
        <v>0.45520708890704331</v>
      </c>
      <c r="AI569" s="4">
        <f t="shared" si="124"/>
        <v>78.242039865947447</v>
      </c>
      <c r="AJ569" s="4">
        <f t="shared" si="125"/>
        <v>106.21717178748804</v>
      </c>
      <c r="AK569" s="4">
        <f t="shared" si="126"/>
        <v>27.975131921540594</v>
      </c>
      <c r="AL569" s="7">
        <f t="shared" si="127"/>
        <v>6.2939193169438381</v>
      </c>
      <c r="AM569" s="7">
        <f t="shared" si="128"/>
        <v>4.636247395992001</v>
      </c>
      <c r="AN569" s="7">
        <f t="shared" si="129"/>
        <v>0.98582973572921972</v>
      </c>
      <c r="AO569" s="7">
        <f t="shared" si="130"/>
        <v>1.3368140859564477</v>
      </c>
      <c r="AP569" s="7">
        <f t="shared" si="131"/>
        <v>1.3178710770775435</v>
      </c>
      <c r="AQ569" s="7">
        <f t="shared" si="132"/>
        <v>0.31064996444140031</v>
      </c>
      <c r="AR569" s="7">
        <f t="shared" si="133"/>
        <v>0.69427308754823303</v>
      </c>
      <c r="AS569" s="7">
        <f t="shared" si="134"/>
        <v>3.6491324940196233</v>
      </c>
    </row>
    <row r="570" spans="1:45" ht="14.4" customHeight="1">
      <c r="A570" s="2" t="s">
        <v>1187</v>
      </c>
      <c r="B570" s="2" t="s">
        <v>1188</v>
      </c>
      <c r="C570" s="2" t="s">
        <v>47</v>
      </c>
      <c r="D570" s="2" t="s">
        <v>48</v>
      </c>
      <c r="E570" s="3">
        <v>200.26335289900416</v>
      </c>
      <c r="F570" s="5">
        <v>-0.10203947163465805</v>
      </c>
      <c r="G570" s="3">
        <v>183.26528641847716</v>
      </c>
      <c r="H570" s="3">
        <v>16.998066480526997</v>
      </c>
      <c r="I570" s="5">
        <v>-3.07739102891081E-2</v>
      </c>
      <c r="J570" s="3">
        <v>2.4692874032560681</v>
      </c>
      <c r="K570" s="3">
        <v>10.71160146241324</v>
      </c>
      <c r="L570" s="5">
        <v>-0.18398286295203239</v>
      </c>
      <c r="M570" s="3">
        <v>6.0190314234045941</v>
      </c>
      <c r="N570" s="3">
        <v>4.692570039008646</v>
      </c>
      <c r="O570" s="3">
        <v>18.750063315563267</v>
      </c>
      <c r="P570" s="3">
        <v>4.9438704052718618</v>
      </c>
      <c r="Q570" s="3">
        <v>1.9605730390343152</v>
      </c>
      <c r="R570" s="3">
        <v>7.8627922108132147</v>
      </c>
      <c r="S570" s="3">
        <v>1.3800699020762768</v>
      </c>
      <c r="T570" s="3">
        <v>41.500771632046764</v>
      </c>
      <c r="U570" s="3">
        <v>44.090024077071</v>
      </c>
      <c r="V570" s="3">
        <v>300.58133387058342</v>
      </c>
      <c r="W570" s="3">
        <v>32.752085446474574</v>
      </c>
      <c r="X570" s="3">
        <v>25.504784038321716</v>
      </c>
      <c r="Y570" s="3">
        <v>41.01909521679417</v>
      </c>
      <c r="Z570" s="3">
        <v>0</v>
      </c>
      <c r="AA570" s="5">
        <v>0</v>
      </c>
      <c r="AB570" s="3">
        <v>0</v>
      </c>
      <c r="AC570" s="3">
        <v>0</v>
      </c>
      <c r="AD570" s="5">
        <v>0</v>
      </c>
      <c r="AE570" s="6">
        <f t="shared" si="120"/>
        <v>8.4878567318801362E-2</v>
      </c>
      <c r="AF570" s="6">
        <f t="shared" si="121"/>
        <v>1.2330201045327385E-2</v>
      </c>
      <c r="AG570" s="6">
        <f t="shared" si="122"/>
        <v>5.3487576770050699E-2</v>
      </c>
      <c r="AH570" s="6">
        <f t="shared" si="123"/>
        <v>0.56191704335950465</v>
      </c>
      <c r="AI570" s="4">
        <f t="shared" si="124"/>
        <v>-8.242314059157172</v>
      </c>
      <c r="AJ570" s="4">
        <f t="shared" si="125"/>
        <v>5.8265884478524947</v>
      </c>
      <c r="AK570" s="4">
        <f t="shared" si="126"/>
        <v>14.068902507009668</v>
      </c>
      <c r="AL570" s="7">
        <f t="shared" si="127"/>
        <v>4.2219516845389897</v>
      </c>
      <c r="AM570" s="7">
        <f t="shared" si="128"/>
        <v>-5.9723888237522171</v>
      </c>
      <c r="AN570" s="7">
        <f t="shared" si="129"/>
        <v>1.0623904651214924</v>
      </c>
      <c r="AO570" s="7">
        <f t="shared" si="130"/>
        <v>2.441499548174499</v>
      </c>
      <c r="AP570" s="7">
        <f t="shared" si="131"/>
        <v>2.59382584057902</v>
      </c>
      <c r="AQ570" s="7" t="str">
        <f t="shared" si="132"/>
        <v/>
      </c>
      <c r="AR570" s="7">
        <f t="shared" si="133"/>
        <v>0.14526872253881853</v>
      </c>
      <c r="AS570" s="7">
        <f t="shared" si="134"/>
        <v>1.5009302976275003</v>
      </c>
    </row>
    <row r="571" spans="1:45" ht="14.4" customHeight="1">
      <c r="A571" s="2" t="s">
        <v>1189</v>
      </c>
      <c r="B571" s="2" t="s">
        <v>1190</v>
      </c>
      <c r="C571" s="2" t="s">
        <v>54</v>
      </c>
      <c r="D571" s="2" t="s">
        <v>48</v>
      </c>
      <c r="E571" s="3">
        <v>204.26850348948972</v>
      </c>
      <c r="F571" s="5">
        <v>5.6362728959243394E-3</v>
      </c>
      <c r="G571" s="3">
        <v>135.51543336354592</v>
      </c>
      <c r="H571" s="3">
        <v>68.753070125943779</v>
      </c>
      <c r="I571" s="5">
        <v>-2.5930795424327857E-2</v>
      </c>
      <c r="J571" s="3">
        <v>53.374093451310038</v>
      </c>
      <c r="K571" s="3">
        <v>51.850094785389857</v>
      </c>
      <c r="L571" s="5">
        <v>2.1643809465389519E-2</v>
      </c>
      <c r="M571" s="3">
        <v>36.815852529233361</v>
      </c>
      <c r="N571" s="3">
        <v>15.034242256156496</v>
      </c>
      <c r="O571" s="3">
        <v>72.291627401830951</v>
      </c>
      <c r="P571" s="3">
        <v>8.4173977008697296</v>
      </c>
      <c r="Q571" s="3">
        <v>13.156602891489314</v>
      </c>
      <c r="R571" s="3">
        <v>34.735601770417105</v>
      </c>
      <c r="S571" s="3">
        <v>4.8567919831820667</v>
      </c>
      <c r="T571" s="3">
        <v>109.37523530184995</v>
      </c>
      <c r="U571" s="3">
        <v>109.08812451851274</v>
      </c>
      <c r="V571" s="3">
        <v>381.62803983166185</v>
      </c>
      <c r="W571" s="3">
        <v>10.853495111848305</v>
      </c>
      <c r="X571" s="3">
        <v>36.371922977827417</v>
      </c>
      <c r="Y571" s="3">
        <v>8.4102584002994671</v>
      </c>
      <c r="Z571" s="3">
        <v>0</v>
      </c>
      <c r="AA571" s="5">
        <v>0</v>
      </c>
      <c r="AB571" s="3">
        <v>0</v>
      </c>
      <c r="AC571" s="3">
        <v>0</v>
      </c>
      <c r="AD571" s="5">
        <v>0</v>
      </c>
      <c r="AE571" s="6">
        <f t="shared" si="120"/>
        <v>0.33658184669415442</v>
      </c>
      <c r="AF571" s="6">
        <f t="shared" si="121"/>
        <v>0.26129379977592243</v>
      </c>
      <c r="AG571" s="6">
        <f t="shared" si="122"/>
        <v>0.25383303788710487</v>
      </c>
      <c r="AH571" s="6">
        <f t="shared" si="123"/>
        <v>0.71004407381733869</v>
      </c>
      <c r="AI571" s="4">
        <f t="shared" si="124"/>
        <v>1.5239986659201818</v>
      </c>
      <c r="AJ571" s="4">
        <f t="shared" si="125"/>
        <v>13.901774280238548</v>
      </c>
      <c r="AK571" s="4">
        <f t="shared" si="126"/>
        <v>12.377775614318367</v>
      </c>
      <c r="AL571" s="7">
        <f t="shared" si="127"/>
        <v>2.8623367705220106</v>
      </c>
      <c r="AM571" s="7">
        <f t="shared" si="128"/>
        <v>0.31378709880872646</v>
      </c>
      <c r="AN571" s="7">
        <f t="shared" si="129"/>
        <v>0.99737499277103403</v>
      </c>
      <c r="AO571" s="7">
        <f t="shared" si="130"/>
        <v>1.590841472264342</v>
      </c>
      <c r="AP571" s="7">
        <f t="shared" si="131"/>
        <v>1.5866655018995093</v>
      </c>
      <c r="AQ571" s="7" t="str">
        <f t="shared" si="132"/>
        <v/>
      </c>
      <c r="AR571" s="7">
        <f t="shared" si="133"/>
        <v>0.77631578275032509</v>
      </c>
      <c r="AS571" s="7">
        <f t="shared" si="134"/>
        <v>1.8682666848406115</v>
      </c>
    </row>
    <row r="572" spans="1:45" ht="14.4" customHeight="1">
      <c r="A572" s="2" t="s">
        <v>1191</v>
      </c>
      <c r="B572" s="2" t="s">
        <v>1192</v>
      </c>
      <c r="C572" s="2" t="s">
        <v>47</v>
      </c>
      <c r="D572" s="2" t="s">
        <v>48</v>
      </c>
      <c r="E572" s="3">
        <v>112.61411491484068</v>
      </c>
      <c r="F572" s="5">
        <v>-1.8614283611206463E-2</v>
      </c>
      <c r="G572" s="3">
        <v>98.351885998494907</v>
      </c>
      <c r="H572" s="3">
        <v>14.262228916345775</v>
      </c>
      <c r="I572" s="5">
        <v>1.4897905374128759E-2</v>
      </c>
      <c r="J572" s="3">
        <v>7.0964113543059639</v>
      </c>
      <c r="K572" s="3">
        <v>5.9824071489235386</v>
      </c>
      <c r="L572" s="5">
        <v>-8.1872220640383658E-3</v>
      </c>
      <c r="M572" s="3">
        <v>4.0830817516436442</v>
      </c>
      <c r="N572" s="3">
        <v>1.8993253972798945</v>
      </c>
      <c r="O572" s="3">
        <v>14.502204134533581</v>
      </c>
      <c r="P572" s="3">
        <v>2.1948085799461761</v>
      </c>
      <c r="Q572" s="3">
        <v>2.8879910705761223</v>
      </c>
      <c r="R572" s="3">
        <v>8.0646191087628942</v>
      </c>
      <c r="S572" s="3">
        <v>2.3136612888567409</v>
      </c>
      <c r="T572" s="3">
        <v>23.22179066468793</v>
      </c>
      <c r="U572" s="3">
        <v>24.7933103678021</v>
      </c>
      <c r="V572" s="3">
        <v>187.11554018354775</v>
      </c>
      <c r="W572" s="3">
        <v>16.59276289651169</v>
      </c>
      <c r="X572" s="3">
        <v>10.572117523489949</v>
      </c>
      <c r="Y572" s="3">
        <v>22.781583337555922</v>
      </c>
      <c r="Z572" s="3">
        <v>0</v>
      </c>
      <c r="AA572" s="5">
        <v>0</v>
      </c>
      <c r="AB572" s="3">
        <v>0</v>
      </c>
      <c r="AC572" s="3">
        <v>0</v>
      </c>
      <c r="AD572" s="5">
        <v>0</v>
      </c>
      <c r="AE572" s="6">
        <f t="shared" si="120"/>
        <v>0.12664690325125708</v>
      </c>
      <c r="AF572" s="6">
        <f t="shared" si="121"/>
        <v>6.3015292174274096E-2</v>
      </c>
      <c r="AG572" s="6">
        <f t="shared" si="122"/>
        <v>5.3123066797154714E-2</v>
      </c>
      <c r="AH572" s="6">
        <f t="shared" si="123"/>
        <v>0.68251485564273995</v>
      </c>
      <c r="AI572" s="4">
        <f t="shared" si="124"/>
        <v>1.1140042053824253</v>
      </c>
      <c r="AJ572" s="4">
        <f t="shared" si="125"/>
        <v>5.3363227323676394</v>
      </c>
      <c r="AK572" s="4">
        <f t="shared" si="126"/>
        <v>4.2223185269852141</v>
      </c>
      <c r="AL572" s="7">
        <f t="shared" si="127"/>
        <v>2.3064407733616439</v>
      </c>
      <c r="AM572" s="7">
        <f t="shared" si="128"/>
        <v>0.48148975424699819</v>
      </c>
      <c r="AN572" s="7">
        <f t="shared" si="129"/>
        <v>1.0676743549111349</v>
      </c>
      <c r="AO572" s="7">
        <f t="shared" si="130"/>
        <v>1.6282020714219294</v>
      </c>
      <c r="AP572" s="7">
        <f t="shared" si="131"/>
        <v>1.7383895962703821</v>
      </c>
      <c r="AQ572" s="7" t="str">
        <f t="shared" si="132"/>
        <v/>
      </c>
      <c r="AR572" s="7">
        <f t="shared" si="133"/>
        <v>0.49756678257862269</v>
      </c>
      <c r="AS572" s="7">
        <f t="shared" si="134"/>
        <v>1.6615638308310232</v>
      </c>
    </row>
    <row r="573" spans="1:45" ht="14.4" customHeight="1">
      <c r="A573" s="2" t="s">
        <v>1193</v>
      </c>
      <c r="B573" s="2" t="s">
        <v>1194</v>
      </c>
      <c r="C573" s="2" t="s">
        <v>62</v>
      </c>
      <c r="D573" s="2" t="s">
        <v>48</v>
      </c>
      <c r="E573" s="3">
        <v>83.37431454856484</v>
      </c>
      <c r="F573" s="5">
        <v>7.8377907605863439E-2</v>
      </c>
      <c r="G573" s="3">
        <v>62.964446875612154</v>
      </c>
      <c r="H573" s="3">
        <v>20.409867672952686</v>
      </c>
      <c r="I573" s="5">
        <v>5.6972357628230219E-3</v>
      </c>
      <c r="J573" s="3">
        <v>14.26473456726869</v>
      </c>
      <c r="K573" s="3">
        <v>6.7049905082736929</v>
      </c>
      <c r="L573" s="5">
        <v>-9.2318326158506964E-2</v>
      </c>
      <c r="M573" s="3">
        <v>4.3948041672203955</v>
      </c>
      <c r="N573" s="3">
        <v>2.3101863410532975</v>
      </c>
      <c r="O573" s="3">
        <v>20.665568435980067</v>
      </c>
      <c r="P573" s="3">
        <v>2.2128293888875383</v>
      </c>
      <c r="Q573" s="3">
        <v>3.7249360652085888</v>
      </c>
      <c r="R573" s="3">
        <v>12.373148761430642</v>
      </c>
      <c r="S573" s="3">
        <v>2.8886847674784804</v>
      </c>
      <c r="T573" s="3">
        <v>25.404855149965503</v>
      </c>
      <c r="U573" s="3">
        <v>24.797778806255323</v>
      </c>
      <c r="V573" s="3">
        <v>154.04287106697862</v>
      </c>
      <c r="W573" s="3">
        <v>6.6505652539091109</v>
      </c>
      <c r="X573" s="3">
        <v>14.534921287422099</v>
      </c>
      <c r="Y573" s="3">
        <v>18.76634751404853</v>
      </c>
      <c r="Z573" s="3">
        <v>0</v>
      </c>
      <c r="AA573" s="5">
        <v>0</v>
      </c>
      <c r="AB573" s="3">
        <v>0</v>
      </c>
      <c r="AC573" s="3">
        <v>0</v>
      </c>
      <c r="AD573" s="5">
        <v>0</v>
      </c>
      <c r="AE573" s="6">
        <f t="shared" si="120"/>
        <v>0.24479802662802233</v>
      </c>
      <c r="AF573" s="6">
        <f t="shared" si="121"/>
        <v>0.17109267577797718</v>
      </c>
      <c r="AG573" s="6">
        <f t="shared" si="122"/>
        <v>8.0420337421402033E-2</v>
      </c>
      <c r="AH573" s="6">
        <f t="shared" si="123"/>
        <v>0.65545270523461308</v>
      </c>
      <c r="AI573" s="4">
        <f t="shared" si="124"/>
        <v>7.5597440589949967</v>
      </c>
      <c r="AJ573" s="4">
        <f t="shared" si="125"/>
        <v>10.332998814663544</v>
      </c>
      <c r="AK573" s="4">
        <f t="shared" si="126"/>
        <v>2.773254755668547</v>
      </c>
      <c r="AL573" s="7">
        <f t="shared" si="127"/>
        <v>3.5770600278005311</v>
      </c>
      <c r="AM573" s="7">
        <f t="shared" si="128"/>
        <v>2.6170193937754802</v>
      </c>
      <c r="AN573" s="7">
        <f t="shared" si="129"/>
        <v>0.97610392422524783</v>
      </c>
      <c r="AO573" s="7">
        <f t="shared" si="130"/>
        <v>1.2447339471794916</v>
      </c>
      <c r="AP573" s="7">
        <f t="shared" si="131"/>
        <v>1.2149896904582842</v>
      </c>
      <c r="AQ573" s="7" t="str">
        <f t="shared" si="132"/>
        <v/>
      </c>
      <c r="AR573" s="7">
        <f t="shared" si="133"/>
        <v>0.698913623343694</v>
      </c>
      <c r="AS573" s="7">
        <f t="shared" si="134"/>
        <v>1.8476058472090939</v>
      </c>
    </row>
    <row r="574" spans="1:45" ht="14.4" customHeight="1">
      <c r="A574" s="2" t="s">
        <v>1195</v>
      </c>
      <c r="B574" s="2" t="s">
        <v>1196</v>
      </c>
      <c r="C574" s="2" t="s">
        <v>54</v>
      </c>
      <c r="D574" s="2" t="s">
        <v>48</v>
      </c>
      <c r="E574" s="3">
        <v>1438.7573970654369</v>
      </c>
      <c r="F574" s="5">
        <v>-2.7962160631922306E-2</v>
      </c>
      <c r="G574" s="3">
        <v>913.97716070786714</v>
      </c>
      <c r="H574" s="3">
        <v>524.78023635756972</v>
      </c>
      <c r="I574" s="5">
        <v>2.2768142295312488E-2</v>
      </c>
      <c r="J574" s="3">
        <v>420.35546037834871</v>
      </c>
      <c r="K574" s="3">
        <v>332.56059702721888</v>
      </c>
      <c r="L574" s="5">
        <v>-7.4404785993001876E-2</v>
      </c>
      <c r="M574" s="3">
        <v>269.77256967365241</v>
      </c>
      <c r="N574" s="3">
        <v>62.788027353566463</v>
      </c>
      <c r="O574" s="3">
        <v>528.65666504732098</v>
      </c>
      <c r="P574" s="3">
        <v>190.0375098968789</v>
      </c>
      <c r="Q574" s="3">
        <v>53.798321622458545</v>
      </c>
      <c r="R574" s="3">
        <v>205.23841560538682</v>
      </c>
      <c r="S574" s="3">
        <v>56.264349496145847</v>
      </c>
      <c r="T574" s="3">
        <v>1821.7188306152552</v>
      </c>
      <c r="U574" s="3">
        <v>1834.3631279426472</v>
      </c>
      <c r="V574" s="3">
        <v>4365.4811162827036</v>
      </c>
      <c r="W574" s="3">
        <v>267.15251776688336</v>
      </c>
      <c r="X574" s="3">
        <v>274.02493879119226</v>
      </c>
      <c r="Y574" s="3">
        <v>91.176117756574683</v>
      </c>
      <c r="Z574" s="3">
        <v>0</v>
      </c>
      <c r="AA574" s="5">
        <v>0</v>
      </c>
      <c r="AB574" s="3">
        <v>0</v>
      </c>
      <c r="AC574" s="3">
        <v>0</v>
      </c>
      <c r="AD574" s="5">
        <v>0</v>
      </c>
      <c r="AE574" s="6">
        <f t="shared" si="120"/>
        <v>0.3647454653772334</v>
      </c>
      <c r="AF574" s="6">
        <f t="shared" si="121"/>
        <v>0.29216562933801571</v>
      </c>
      <c r="AG574" s="6">
        <f t="shared" si="122"/>
        <v>0.23114431780196332</v>
      </c>
      <c r="AH574" s="6">
        <f t="shared" si="123"/>
        <v>0.81119823600621122</v>
      </c>
      <c r="AI574" s="4">
        <f t="shared" si="124"/>
        <v>87.794863351129834</v>
      </c>
      <c r="AJ574" s="4">
        <f t="shared" si="125"/>
        <v>15.048263854331154</v>
      </c>
      <c r="AK574" s="4">
        <f t="shared" si="126"/>
        <v>-72.74659949679868</v>
      </c>
      <c r="AL574" s="7">
        <f t="shared" si="127"/>
        <v>0.26745646202418055</v>
      </c>
      <c r="AM574" s="7">
        <f t="shared" si="128"/>
        <v>1.5603995094112633</v>
      </c>
      <c r="AN574" s="7">
        <f t="shared" si="129"/>
        <v>1.0069408610785022</v>
      </c>
      <c r="AO574" s="7">
        <f t="shared" si="130"/>
        <v>3.4713937461890048</v>
      </c>
      <c r="AP574" s="7">
        <f t="shared" si="131"/>
        <v>3.4954882079300837</v>
      </c>
      <c r="AQ574" s="7" t="str">
        <f t="shared" si="132"/>
        <v/>
      </c>
      <c r="AR574" s="7">
        <f t="shared" si="133"/>
        <v>0.80101236909373796</v>
      </c>
      <c r="AS574" s="7">
        <f t="shared" si="134"/>
        <v>3.0342023785154897</v>
      </c>
    </row>
    <row r="575" spans="1:45" ht="14.4" customHeight="1">
      <c r="A575" s="2" t="s">
        <v>1197</v>
      </c>
      <c r="B575" s="2" t="s">
        <v>1198</v>
      </c>
      <c r="C575" s="2" t="s">
        <v>51</v>
      </c>
      <c r="D575" s="2" t="s">
        <v>48</v>
      </c>
      <c r="E575" s="3">
        <v>77.365897809167777</v>
      </c>
      <c r="F575" s="5">
        <v>5.2001279868102157E-2</v>
      </c>
      <c r="G575" s="3">
        <v>59.486306123367847</v>
      </c>
      <c r="H575" s="3">
        <v>17.87959168579993</v>
      </c>
      <c r="I575" s="5">
        <v>-1.041440630317414E-3</v>
      </c>
      <c r="J575" s="3">
        <v>12.449212303386568</v>
      </c>
      <c r="K575" s="3">
        <v>6.2953041921334343</v>
      </c>
      <c r="L575" s="5">
        <v>-9.788937754358569E-2</v>
      </c>
      <c r="M575" s="3">
        <v>2.4589921191639359</v>
      </c>
      <c r="N575" s="3">
        <v>3.8363120729694984</v>
      </c>
      <c r="O575" s="3">
        <v>18.533668784888</v>
      </c>
      <c r="P575" s="3">
        <v>2.3905542020648567</v>
      </c>
      <c r="Q575" s="3">
        <v>3.4536325179528831</v>
      </c>
      <c r="R575" s="3">
        <v>10.223977492278779</v>
      </c>
      <c r="S575" s="3">
        <v>1.9305370115953813</v>
      </c>
      <c r="T575" s="3">
        <v>45.914356986256529</v>
      </c>
      <c r="U575" s="3">
        <v>48.829261278289344</v>
      </c>
      <c r="V575" s="3">
        <v>101.99405506349594</v>
      </c>
      <c r="W575" s="3">
        <v>7.6907598124248553</v>
      </c>
      <c r="X575" s="3">
        <v>11.846889637830966</v>
      </c>
      <c r="Y575" s="3">
        <v>3.5894958669061262E-2</v>
      </c>
      <c r="Z575" s="3">
        <v>0</v>
      </c>
      <c r="AA575" s="5">
        <v>0</v>
      </c>
      <c r="AB575" s="3">
        <v>0</v>
      </c>
      <c r="AC575" s="3">
        <v>0</v>
      </c>
      <c r="AD575" s="5">
        <v>0</v>
      </c>
      <c r="AE575" s="6">
        <f t="shared" si="120"/>
        <v>0.23110430037149027</v>
      </c>
      <c r="AF575" s="6">
        <f t="shared" si="121"/>
        <v>0.1609134341605398</v>
      </c>
      <c r="AG575" s="6">
        <f t="shared" si="122"/>
        <v>8.1370531078971686E-2</v>
      </c>
      <c r="AH575" s="6">
        <f t="shared" si="123"/>
        <v>0.39060735496096827</v>
      </c>
      <c r="AI575" s="4">
        <f t="shared" si="124"/>
        <v>6.1539081112531342</v>
      </c>
      <c r="AJ575" s="4">
        <f t="shared" si="125"/>
        <v>10.230489945706326</v>
      </c>
      <c r="AK575" s="4">
        <f t="shared" si="126"/>
        <v>4.0765818344531919</v>
      </c>
      <c r="AL575" s="7">
        <f t="shared" si="127"/>
        <v>5.2992974930078791</v>
      </c>
      <c r="AM575" s="7">
        <f t="shared" si="128"/>
        <v>3.1876664753335087</v>
      </c>
      <c r="AN575" s="7">
        <f t="shared" si="129"/>
        <v>1.0634856825481696</v>
      </c>
      <c r="AO575" s="7">
        <f t="shared" si="130"/>
        <v>2.5679757006264277</v>
      </c>
      <c r="AP575" s="7">
        <f t="shared" si="131"/>
        <v>2.7310053907478107</v>
      </c>
      <c r="AQ575" s="7" t="str">
        <f t="shared" si="132"/>
        <v/>
      </c>
      <c r="AR575" s="7">
        <f t="shared" si="133"/>
        <v>0.69628057072879357</v>
      </c>
      <c r="AS575" s="7">
        <f t="shared" si="134"/>
        <v>1.3183335028965404</v>
      </c>
    </row>
    <row r="576" spans="1:45" ht="14.4" customHeight="1">
      <c r="A576" s="2" t="s">
        <v>1199</v>
      </c>
      <c r="B576" s="2" t="s">
        <v>1200</v>
      </c>
      <c r="C576" s="2" t="s">
        <v>54</v>
      </c>
      <c r="D576" s="2" t="s">
        <v>48</v>
      </c>
      <c r="E576" s="3">
        <v>385.41949791146419</v>
      </c>
      <c r="F576" s="5">
        <v>1.7843710003794554E-2</v>
      </c>
      <c r="G576" s="3">
        <v>258.54373346288395</v>
      </c>
      <c r="H576" s="3">
        <v>126.87576444858024</v>
      </c>
      <c r="I576" s="5">
        <v>7.2334003356317456E-3</v>
      </c>
      <c r="J576" s="3">
        <v>94.785514673544569</v>
      </c>
      <c r="K576" s="3">
        <v>93.9964513450456</v>
      </c>
      <c r="L576" s="5">
        <v>-1.8295629069609576E-3</v>
      </c>
      <c r="M576" s="3">
        <v>71.411288900136711</v>
      </c>
      <c r="N576" s="3">
        <v>22.585162444908889</v>
      </c>
      <c r="O576" s="3">
        <v>131.63381655371541</v>
      </c>
      <c r="P576" s="3">
        <v>47.891713653220492</v>
      </c>
      <c r="Q576" s="3">
        <v>10.674103986080095</v>
      </c>
      <c r="R576" s="3">
        <v>40.83329842544893</v>
      </c>
      <c r="S576" s="3">
        <v>14.329413590972607</v>
      </c>
      <c r="T576" s="3">
        <v>509.17865232133613</v>
      </c>
      <c r="U576" s="3">
        <v>513.12342824408574</v>
      </c>
      <c r="V576" s="3">
        <v>758.62606423715056</v>
      </c>
      <c r="W576" s="3">
        <v>31.993926824818288</v>
      </c>
      <c r="X576" s="3">
        <v>50.322020640361281</v>
      </c>
      <c r="Y576" s="3">
        <v>44.654827710054924</v>
      </c>
      <c r="Z576" s="3">
        <v>0</v>
      </c>
      <c r="AA576" s="5">
        <v>0</v>
      </c>
      <c r="AB576" s="3">
        <v>0</v>
      </c>
      <c r="AC576" s="3">
        <v>0</v>
      </c>
      <c r="AD576" s="5">
        <v>0</v>
      </c>
      <c r="AE576" s="6">
        <f t="shared" si="120"/>
        <v>0.32918875442499079</v>
      </c>
      <c r="AF576" s="6">
        <f t="shared" si="121"/>
        <v>0.24592817744606688</v>
      </c>
      <c r="AG576" s="6">
        <f t="shared" si="122"/>
        <v>0.24388089303836361</v>
      </c>
      <c r="AH576" s="6">
        <f t="shared" si="123"/>
        <v>0.75972324357222321</v>
      </c>
      <c r="AI576" s="4">
        <f t="shared" si="124"/>
        <v>0.78906332849896899</v>
      </c>
      <c r="AJ576" s="4">
        <f t="shared" si="125"/>
        <v>1.6567100142781079</v>
      </c>
      <c r="AK576" s="4">
        <f t="shared" si="126"/>
        <v>0.86764668577913895</v>
      </c>
      <c r="AL576" s="7">
        <f t="shared" si="127"/>
        <v>0.11561603716441121</v>
      </c>
      <c r="AM576" s="7">
        <f t="shared" si="128"/>
        <v>5.5065988813113143E-2</v>
      </c>
      <c r="AN576" s="7">
        <f t="shared" si="129"/>
        <v>1.0077473317170025</v>
      </c>
      <c r="AO576" s="7">
        <f t="shared" si="130"/>
        <v>4.013206576798158</v>
      </c>
      <c r="AP576" s="7">
        <f t="shared" si="131"/>
        <v>4.0442982193974686</v>
      </c>
      <c r="AQ576" s="7" t="str">
        <f t="shared" si="132"/>
        <v/>
      </c>
      <c r="AR576" s="7">
        <f t="shared" si="133"/>
        <v>0.74707344689110355</v>
      </c>
      <c r="AS576" s="7">
        <f t="shared" si="134"/>
        <v>1.9683126264966924</v>
      </c>
    </row>
    <row r="577" spans="1:45" ht="14.4" customHeight="1">
      <c r="A577" s="2" t="s">
        <v>1201</v>
      </c>
      <c r="B577" s="2" t="s">
        <v>1202</v>
      </c>
      <c r="C577" s="2" t="s">
        <v>57</v>
      </c>
      <c r="D577" s="2" t="s">
        <v>48</v>
      </c>
      <c r="E577" s="3">
        <v>279.29497392641838</v>
      </c>
      <c r="F577" s="5">
        <v>6.8004643650502239E-2</v>
      </c>
      <c r="G577" s="3">
        <v>169.25953450997372</v>
      </c>
      <c r="H577" s="3">
        <v>110.03543941644467</v>
      </c>
      <c r="I577" s="5">
        <v>1.895851767349388E-2</v>
      </c>
      <c r="J577" s="3">
        <v>74.643844791462811</v>
      </c>
      <c r="K577" s="3">
        <v>5.7376782211327022</v>
      </c>
      <c r="L577" s="5">
        <v>-6.0896448077402465E-2</v>
      </c>
      <c r="M577" s="3">
        <v>2.8351515386358925</v>
      </c>
      <c r="N577" s="3">
        <v>2.9025266824968097</v>
      </c>
      <c r="O577" s="3">
        <v>114.97180983004668</v>
      </c>
      <c r="P577" s="3">
        <v>24.860611499350121</v>
      </c>
      <c r="Q577" s="3">
        <v>13.013488060292019</v>
      </c>
      <c r="R577" s="3">
        <v>67.811513331571319</v>
      </c>
      <c r="S577" s="3">
        <v>6.9846465656593262</v>
      </c>
      <c r="T577" s="3">
        <v>335.36244426453044</v>
      </c>
      <c r="U577" s="3">
        <v>328.4467917536544</v>
      </c>
      <c r="V577" s="3">
        <v>1540.0745320499188</v>
      </c>
      <c r="W577" s="3">
        <v>165.21022780547963</v>
      </c>
      <c r="X577" s="3">
        <v>18.021117125180169</v>
      </c>
      <c r="Y577" s="3">
        <v>2.5418610956682506</v>
      </c>
      <c r="Z577" s="3">
        <v>51.672257751914515</v>
      </c>
      <c r="AA577" s="5">
        <v>8.8153436211428932E-2</v>
      </c>
      <c r="AB577" s="3">
        <v>3.0164759691612359</v>
      </c>
      <c r="AC577" s="3">
        <v>16.385438034646047</v>
      </c>
      <c r="AD577" s="5">
        <v>2.678217043011466E-3</v>
      </c>
      <c r="AE577" s="6">
        <f t="shared" si="120"/>
        <v>0.39397572347805315</v>
      </c>
      <c r="AF577" s="6">
        <f t="shared" si="121"/>
        <v>0.26725810257913235</v>
      </c>
      <c r="AG577" s="6">
        <f t="shared" si="122"/>
        <v>2.0543435280880928E-2</v>
      </c>
      <c r="AH577" s="6">
        <f t="shared" si="123"/>
        <v>0.4941287101450928</v>
      </c>
      <c r="AI577" s="4">
        <f t="shared" si="124"/>
        <v>68.906166570330114</v>
      </c>
      <c r="AJ577" s="4">
        <f t="shared" si="125"/>
        <v>74.26255873176865</v>
      </c>
      <c r="AK577" s="4">
        <f t="shared" si="126"/>
        <v>5.356392161438535</v>
      </c>
      <c r="AL577" s="7">
        <f t="shared" si="127"/>
        <v>10.6322571992243</v>
      </c>
      <c r="AM577" s="7">
        <f t="shared" si="128"/>
        <v>9.8653762824755926</v>
      </c>
      <c r="AN577" s="7">
        <f t="shared" si="129"/>
        <v>0.9793785719625151</v>
      </c>
      <c r="AO577" s="7">
        <f t="shared" si="130"/>
        <v>3.0477675741840216</v>
      </c>
      <c r="AP577" s="7">
        <f t="shared" si="131"/>
        <v>2.9849182544780057</v>
      </c>
      <c r="AQ577" s="7">
        <f t="shared" si="132"/>
        <v>0.3171031951674097</v>
      </c>
      <c r="AR577" s="7">
        <f t="shared" si="133"/>
        <v>0.67836185493804979</v>
      </c>
      <c r="AS577" s="7">
        <f t="shared" si="134"/>
        <v>5.5141505427006319</v>
      </c>
    </row>
    <row r="578" spans="1:45" ht="14.4" customHeight="1">
      <c r="A578" s="2" t="s">
        <v>1203</v>
      </c>
      <c r="B578" s="2" t="s">
        <v>1204</v>
      </c>
      <c r="C578" s="2" t="s">
        <v>57</v>
      </c>
      <c r="D578" s="2" t="s">
        <v>48</v>
      </c>
      <c r="E578" s="3">
        <v>365.33988780291469</v>
      </c>
      <c r="F578" s="5">
        <v>4.2057548709009086E-3</v>
      </c>
      <c r="G578" s="3">
        <v>246.35466666504874</v>
      </c>
      <c r="H578" s="3">
        <v>118.98522113786593</v>
      </c>
      <c r="I578" s="5">
        <v>6.6404644235236177E-3</v>
      </c>
      <c r="J578" s="3">
        <v>96.991862401712041</v>
      </c>
      <c r="K578" s="3">
        <v>8.8553247204511205</v>
      </c>
      <c r="L578" s="5">
        <v>-7.1469579558136556E-2</v>
      </c>
      <c r="M578" s="3">
        <v>5.6038115196363734</v>
      </c>
      <c r="N578" s="3">
        <v>3.2515132008147472</v>
      </c>
      <c r="O578" s="3">
        <v>122.24057941549093</v>
      </c>
      <c r="P578" s="3">
        <v>22.680865596754575</v>
      </c>
      <c r="Q578" s="3">
        <v>18.946633422684648</v>
      </c>
      <c r="R578" s="3">
        <v>72.41578748595893</v>
      </c>
      <c r="S578" s="3">
        <v>11.196910623452034</v>
      </c>
      <c r="T578" s="3">
        <v>392.09029151588203</v>
      </c>
      <c r="U578" s="3">
        <v>411.65251022049409</v>
      </c>
      <c r="V578" s="3">
        <v>1541.9015570722649</v>
      </c>
      <c r="W578" s="3">
        <v>39.851406050036367</v>
      </c>
      <c r="X578" s="3">
        <v>16.732764432767656</v>
      </c>
      <c r="Y578" s="3">
        <v>3.1888814131511469</v>
      </c>
      <c r="Z578" s="3">
        <v>32.40816484214762</v>
      </c>
      <c r="AA578" s="5">
        <v>0.14704659977508797</v>
      </c>
      <c r="AB578" s="3">
        <v>2.7841871187615088</v>
      </c>
      <c r="AC578" s="3">
        <v>12.342185153416894</v>
      </c>
      <c r="AD578" s="5">
        <v>1.5175676178850128E-2</v>
      </c>
      <c r="AE578" s="6">
        <f t="shared" ref="AE578:AE641" si="135">IF(E578=0,"",H578/E578)</f>
        <v>0.32568363080587959</v>
      </c>
      <c r="AF578" s="6">
        <f t="shared" ref="AF578:AF641" si="136">IF(E578=0,"",J578/E578)</f>
        <v>0.26548391139276589</v>
      </c>
      <c r="AG578" s="6">
        <f t="shared" ref="AG578:AG641" si="137">IF(E578=0,"",K578/E578)</f>
        <v>2.4238592653283431E-2</v>
      </c>
      <c r="AH578" s="6">
        <f t="shared" ref="AH578:AH641" si="138">IF(K578=0,"",M578/K578)</f>
        <v>0.63281829820362545</v>
      </c>
      <c r="AI578" s="4">
        <f t="shared" ref="AI578:AI641" si="139">J578-K578</f>
        <v>88.136537681260918</v>
      </c>
      <c r="AJ578" s="4">
        <f t="shared" ref="AJ578:AJ641" si="140">O578-P578-M578-Q578</f>
        <v>75.009268876415348</v>
      </c>
      <c r="AK578" s="4">
        <f t="shared" ref="AK578:AK641" si="141">AJ578-AI578</f>
        <v>-13.127268804845571</v>
      </c>
      <c r="AL578" s="7">
        <f t="shared" ref="AL578:AL641" si="142">IF(S578=0,"",AJ578/S578)</f>
        <v>6.6991040117179939</v>
      </c>
      <c r="AM578" s="7">
        <f t="shared" ref="AM578:AM641" si="143">IF(S578=0,"",AI578/S578)</f>
        <v>7.871504975368663</v>
      </c>
      <c r="AN578" s="7">
        <f t="shared" ref="AN578:AN641" si="144">IF(T578=0,"",U578/T578)</f>
        <v>1.049892127216365</v>
      </c>
      <c r="AO578" s="7">
        <f t="shared" ref="AO578:AO641" si="145">IF(H578=0,"",T578/H578)</f>
        <v>3.295285647799691</v>
      </c>
      <c r="AP578" s="7">
        <f t="shared" ref="AP578:AP641" si="146">IF(H578=0,"",U578/H578)</f>
        <v>3.4596944585539751</v>
      </c>
      <c r="AQ578" s="7">
        <f t="shared" ref="AQ578:AQ641" si="147">IF(Z578=0,"",AC578/Z578)</f>
        <v>0.38083566945344516</v>
      </c>
      <c r="AR578" s="7">
        <f t="shared" ref="AR578:AR641" si="148">IF(H578=0,"",J578/H578)</f>
        <v>0.81515890355264709</v>
      </c>
      <c r="AS578" s="7">
        <f t="shared" ref="AS578:AS641" si="149">IF(E578=0,"",V578/E578)</f>
        <v>4.2204577396269833</v>
      </c>
    </row>
    <row r="579" spans="1:45" ht="14.4" customHeight="1">
      <c r="A579" s="2" t="s">
        <v>1205</v>
      </c>
      <c r="B579" s="2" t="s">
        <v>1206</v>
      </c>
      <c r="C579" s="2" t="s">
        <v>54</v>
      </c>
      <c r="D579" s="2" t="s">
        <v>48</v>
      </c>
      <c r="E579" s="3">
        <v>203.54947079840321</v>
      </c>
      <c r="F579" s="5">
        <v>1.4343182258018623E-2</v>
      </c>
      <c r="G579" s="3">
        <v>164.59048690057489</v>
      </c>
      <c r="H579" s="3">
        <v>38.958983897828325</v>
      </c>
      <c r="I579" s="5">
        <v>-1.8835998368422507E-2</v>
      </c>
      <c r="J579" s="3">
        <v>24.069009428386458</v>
      </c>
      <c r="K579" s="3">
        <v>41.728738743764893</v>
      </c>
      <c r="L579" s="5">
        <v>0.11343663987826014</v>
      </c>
      <c r="M579" s="3">
        <v>26.498499360390763</v>
      </c>
      <c r="N579" s="3">
        <v>15.23023938337413</v>
      </c>
      <c r="O579" s="3">
        <v>38.999737283561203</v>
      </c>
      <c r="P579" s="3">
        <v>8.9165329960573612</v>
      </c>
      <c r="Q579" s="3">
        <v>7.1050084378355249</v>
      </c>
      <c r="R579" s="3">
        <v>11.979009429754573</v>
      </c>
      <c r="S579" s="3">
        <v>5.1839988014915361</v>
      </c>
      <c r="T579" s="3">
        <v>98.775275660487182</v>
      </c>
      <c r="U579" s="3">
        <v>98.991337859758772</v>
      </c>
      <c r="V579" s="3">
        <v>382.85292454830636</v>
      </c>
      <c r="W579" s="3">
        <v>21.867369435406367</v>
      </c>
      <c r="X579" s="3">
        <v>34.31085600079691</v>
      </c>
      <c r="Y579" s="3">
        <v>12.889753625290414</v>
      </c>
      <c r="Z579" s="3">
        <v>0</v>
      </c>
      <c r="AA579" s="5">
        <v>0</v>
      </c>
      <c r="AB579" s="3">
        <v>0</v>
      </c>
      <c r="AC579" s="3">
        <v>0</v>
      </c>
      <c r="AD579" s="5">
        <v>0</v>
      </c>
      <c r="AE579" s="6">
        <f t="shared" si="135"/>
        <v>0.1913981094866789</v>
      </c>
      <c r="AF579" s="6">
        <f t="shared" si="136"/>
        <v>0.11824648491581966</v>
      </c>
      <c r="AG579" s="6">
        <f t="shared" si="137"/>
        <v>0.20500539048363983</v>
      </c>
      <c r="AH579" s="6">
        <f t="shared" si="138"/>
        <v>0.63501797940993765</v>
      </c>
      <c r="AI579" s="4">
        <f t="shared" si="139"/>
        <v>-17.659729315378435</v>
      </c>
      <c r="AJ579" s="4">
        <f t="shared" si="140"/>
        <v>-3.5203035107224485</v>
      </c>
      <c r="AK579" s="4">
        <f t="shared" si="141"/>
        <v>14.139425804655986</v>
      </c>
      <c r="AL579" s="7">
        <f t="shared" si="142"/>
        <v>-0.67907105026906822</v>
      </c>
      <c r="AM579" s="7">
        <f t="shared" si="143"/>
        <v>-3.4065843746525157</v>
      </c>
      <c r="AN579" s="7">
        <f t="shared" si="144"/>
        <v>1.0021874117569081</v>
      </c>
      <c r="AO579" s="7">
        <f t="shared" si="145"/>
        <v>2.5353658072687355</v>
      </c>
      <c r="AP579" s="7">
        <f t="shared" si="146"/>
        <v>2.5409116962436182</v>
      </c>
      <c r="AQ579" s="7" t="str">
        <f t="shared" si="147"/>
        <v/>
      </c>
      <c r="AR579" s="7">
        <f t="shared" si="148"/>
        <v>0.6178038290605451</v>
      </c>
      <c r="AS579" s="7">
        <f t="shared" si="149"/>
        <v>1.88088391016986</v>
      </c>
    </row>
    <row r="580" spans="1:45" ht="14.4" customHeight="1">
      <c r="A580" s="2" t="s">
        <v>1207</v>
      </c>
      <c r="B580" s="2" t="s">
        <v>1208</v>
      </c>
      <c r="C580" s="2" t="s">
        <v>57</v>
      </c>
      <c r="D580" s="2" t="s">
        <v>48</v>
      </c>
      <c r="E580" s="3">
        <v>235.83840158784503</v>
      </c>
      <c r="F580" s="5">
        <v>6.8900766727437973E-2</v>
      </c>
      <c r="G580" s="3">
        <v>133.07324312188791</v>
      </c>
      <c r="H580" s="3">
        <v>102.7651584659571</v>
      </c>
      <c r="I580" s="5">
        <v>3.4625688500972696E-3</v>
      </c>
      <c r="J580" s="3">
        <v>70.964683377455145</v>
      </c>
      <c r="K580" s="3">
        <v>2.388889666206309</v>
      </c>
      <c r="L580" s="5">
        <v>0.13868992780000422</v>
      </c>
      <c r="M580" s="3">
        <v>1.522478840170052</v>
      </c>
      <c r="N580" s="3">
        <v>0.86641082603625708</v>
      </c>
      <c r="O580" s="3">
        <v>104.19081455707088</v>
      </c>
      <c r="P580" s="3">
        <v>14.606280189296927</v>
      </c>
      <c r="Q580" s="3">
        <v>11.979872028965364</v>
      </c>
      <c r="R580" s="3">
        <v>72.139892279037412</v>
      </c>
      <c r="S580" s="3">
        <v>16.842097993550965</v>
      </c>
      <c r="T580" s="3">
        <v>146.98536191442057</v>
      </c>
      <c r="U580" s="3">
        <v>148.6790626482925</v>
      </c>
      <c r="V580" s="3">
        <v>933.32714701565658</v>
      </c>
      <c r="W580" s="3">
        <v>92.906850207937453</v>
      </c>
      <c r="X580" s="3">
        <v>8.2437692799352291</v>
      </c>
      <c r="Y580" s="3">
        <v>0.20613127453946692</v>
      </c>
      <c r="Z580" s="3">
        <v>22.844687308152825</v>
      </c>
      <c r="AA580" s="5">
        <v>-4.0331855140327416E-3</v>
      </c>
      <c r="AB580" s="3">
        <v>3.5778868876783982</v>
      </c>
      <c r="AC580" s="3">
        <v>11.015611115350643</v>
      </c>
      <c r="AD580" s="5">
        <v>1.5072999368940132E-2</v>
      </c>
      <c r="AE580" s="6">
        <f t="shared" si="135"/>
        <v>0.43574395761700901</v>
      </c>
      <c r="AF580" s="6">
        <f t="shared" si="136"/>
        <v>0.30090385153421351</v>
      </c>
      <c r="AG580" s="6">
        <f t="shared" si="137"/>
        <v>1.0129349801060689E-2</v>
      </c>
      <c r="AH580" s="6">
        <f t="shared" si="138"/>
        <v>0.63731651641652998</v>
      </c>
      <c r="AI580" s="4">
        <f t="shared" si="139"/>
        <v>68.575793711248835</v>
      </c>
      <c r="AJ580" s="4">
        <f t="shared" si="140"/>
        <v>76.082183498638543</v>
      </c>
      <c r="AK580" s="4">
        <f t="shared" si="141"/>
        <v>7.5063897873897076</v>
      </c>
      <c r="AL580" s="7">
        <f t="shared" si="142"/>
        <v>4.5173815950822336</v>
      </c>
      <c r="AM580" s="7">
        <f t="shared" si="143"/>
        <v>4.0716895090805973</v>
      </c>
      <c r="AN580" s="7">
        <f t="shared" si="144"/>
        <v>1.0115229211386236</v>
      </c>
      <c r="AO580" s="7">
        <f t="shared" si="145"/>
        <v>1.4303034618791761</v>
      </c>
      <c r="AP580" s="7">
        <f t="shared" si="146"/>
        <v>1.4467847358747103</v>
      </c>
      <c r="AQ580" s="7">
        <f t="shared" si="147"/>
        <v>0.48219574935566684</v>
      </c>
      <c r="AR580" s="7">
        <f t="shared" si="148"/>
        <v>0.69055197731207252</v>
      </c>
      <c r="AS580" s="7">
        <f t="shared" si="149"/>
        <v>3.9574858917452893</v>
      </c>
    </row>
    <row r="581" spans="1:45" ht="14.4" customHeight="1">
      <c r="A581" s="2" t="s">
        <v>1209</v>
      </c>
      <c r="B581" s="2" t="s">
        <v>1210</v>
      </c>
      <c r="C581" s="2" t="s">
        <v>47</v>
      </c>
      <c r="D581" s="2" t="s">
        <v>48</v>
      </c>
      <c r="E581" s="3">
        <v>163.40894782719184</v>
      </c>
      <c r="F581" s="5">
        <v>-4.5132622017934089E-3</v>
      </c>
      <c r="G581" s="3">
        <v>145.8533570783481</v>
      </c>
      <c r="H581" s="3">
        <v>17.555590748843727</v>
      </c>
      <c r="I581" s="5">
        <v>3.9568814220178744E-3</v>
      </c>
      <c r="J581" s="3">
        <v>12.138680555246181</v>
      </c>
      <c r="K581" s="3">
        <v>7.5820467035359087</v>
      </c>
      <c r="L581" s="5">
        <v>0.13559909897742672</v>
      </c>
      <c r="M581" s="3">
        <v>5.3866721070680317</v>
      </c>
      <c r="N581" s="3">
        <v>2.195374596467877</v>
      </c>
      <c r="O581" s="3">
        <v>19.517191781134724</v>
      </c>
      <c r="P581" s="3">
        <v>3.5474177800050248</v>
      </c>
      <c r="Q581" s="3">
        <v>2.0769755960832592</v>
      </c>
      <c r="R581" s="3">
        <v>9.8625763775559463</v>
      </c>
      <c r="S581" s="3">
        <v>3.0205598056065099</v>
      </c>
      <c r="T581" s="3">
        <v>43.732757620828018</v>
      </c>
      <c r="U581" s="3">
        <v>41.615058642834079</v>
      </c>
      <c r="V581" s="3">
        <v>168.87957956670581</v>
      </c>
      <c r="W581" s="3">
        <v>17.348039198972966</v>
      </c>
      <c r="X581" s="3">
        <v>9.3927446020866032</v>
      </c>
      <c r="Y581" s="3">
        <v>33.35233763187815</v>
      </c>
      <c r="Z581" s="3">
        <v>0</v>
      </c>
      <c r="AA581" s="5">
        <v>0</v>
      </c>
      <c r="AB581" s="3">
        <v>0</v>
      </c>
      <c r="AC581" s="3">
        <v>0</v>
      </c>
      <c r="AD581" s="5">
        <v>0</v>
      </c>
      <c r="AE581" s="6">
        <f t="shared" si="135"/>
        <v>0.10743347278270898</v>
      </c>
      <c r="AF581" s="6">
        <f t="shared" si="136"/>
        <v>7.4284062878142224E-2</v>
      </c>
      <c r="AG581" s="6">
        <f t="shared" si="137"/>
        <v>4.6399213778391568E-2</v>
      </c>
      <c r="AH581" s="6">
        <f t="shared" si="138"/>
        <v>0.71045092673406274</v>
      </c>
      <c r="AI581" s="4">
        <f t="shared" si="139"/>
        <v>4.5566338517102718</v>
      </c>
      <c r="AJ581" s="4">
        <f t="shared" si="140"/>
        <v>8.5061262979784082</v>
      </c>
      <c r="AK581" s="4">
        <f t="shared" si="141"/>
        <v>3.9494924462681364</v>
      </c>
      <c r="AL581" s="7">
        <f t="shared" si="142"/>
        <v>2.8160761068825884</v>
      </c>
      <c r="AM581" s="7">
        <f t="shared" si="143"/>
        <v>1.5085395241149107</v>
      </c>
      <c r="AN581" s="7">
        <f t="shared" si="144"/>
        <v>0.95157636762001552</v>
      </c>
      <c r="AO581" s="7">
        <f t="shared" si="145"/>
        <v>2.491101452892345</v>
      </c>
      <c r="AP581" s="7">
        <f t="shared" si="146"/>
        <v>2.3704732719162407</v>
      </c>
      <c r="AQ581" s="7" t="str">
        <f t="shared" si="147"/>
        <v/>
      </c>
      <c r="AR581" s="7">
        <f t="shared" si="148"/>
        <v>0.69144244297479285</v>
      </c>
      <c r="AS581" s="7">
        <f t="shared" si="149"/>
        <v>1.0334781651326663</v>
      </c>
    </row>
    <row r="582" spans="1:45" ht="14.4" customHeight="1">
      <c r="A582" s="2" t="s">
        <v>1211</v>
      </c>
      <c r="B582" s="2" t="s">
        <v>1212</v>
      </c>
      <c r="C582" s="2" t="s">
        <v>54</v>
      </c>
      <c r="D582" s="2" t="s">
        <v>48</v>
      </c>
      <c r="E582" s="3">
        <v>257.55964405770271</v>
      </c>
      <c r="F582" s="5">
        <v>3.6659164194540652E-3</v>
      </c>
      <c r="G582" s="3">
        <v>194.97252000119363</v>
      </c>
      <c r="H582" s="3">
        <v>62.587124056509104</v>
      </c>
      <c r="I582" s="5">
        <v>-2.3114559181029476E-2</v>
      </c>
      <c r="J582" s="3">
        <v>46.974497920622262</v>
      </c>
      <c r="K582" s="3">
        <v>91.603230252812807</v>
      </c>
      <c r="L582" s="5">
        <v>6.1013478153364477E-2</v>
      </c>
      <c r="M582" s="3">
        <v>59.172188150936371</v>
      </c>
      <c r="N582" s="3">
        <v>32.431042101876436</v>
      </c>
      <c r="O582" s="3">
        <v>65.294678635100638</v>
      </c>
      <c r="P582" s="3">
        <v>8.689636114397203</v>
      </c>
      <c r="Q582" s="3">
        <v>8.3114259953410503</v>
      </c>
      <c r="R582" s="3">
        <v>16.881917413133031</v>
      </c>
      <c r="S582" s="3">
        <v>1.2753768521149611</v>
      </c>
      <c r="T582" s="3">
        <v>128.3877983677701</v>
      </c>
      <c r="U582" s="3">
        <v>132.58241741872797</v>
      </c>
      <c r="V582" s="3">
        <v>574.29089584147073</v>
      </c>
      <c r="W582" s="3">
        <v>61.203090048312227</v>
      </c>
      <c r="X582" s="3">
        <v>28.737894290013607</v>
      </c>
      <c r="Y582" s="3">
        <v>20.384646788004844</v>
      </c>
      <c r="Z582" s="3">
        <v>0</v>
      </c>
      <c r="AA582" s="5">
        <v>0</v>
      </c>
      <c r="AB582" s="3">
        <v>0</v>
      </c>
      <c r="AC582" s="3">
        <v>0</v>
      </c>
      <c r="AD582" s="5">
        <v>0</v>
      </c>
      <c r="AE582" s="6">
        <f t="shared" si="135"/>
        <v>0.24300050687477778</v>
      </c>
      <c r="AF582" s="6">
        <f t="shared" si="136"/>
        <v>0.18238298974391451</v>
      </c>
      <c r="AG582" s="6">
        <f t="shared" si="137"/>
        <v>0.35565831979597845</v>
      </c>
      <c r="AH582" s="6">
        <f t="shared" si="138"/>
        <v>0.64596180710689954</v>
      </c>
      <c r="AI582" s="4">
        <f t="shared" si="139"/>
        <v>-44.628732332190545</v>
      </c>
      <c r="AJ582" s="4">
        <f t="shared" si="140"/>
        <v>-10.878571625573986</v>
      </c>
      <c r="AK582" s="4">
        <f t="shared" si="141"/>
        <v>33.750160706616555</v>
      </c>
      <c r="AL582" s="7">
        <f t="shared" si="142"/>
        <v>-8.5296919161846319</v>
      </c>
      <c r="AM582" s="7">
        <f t="shared" si="143"/>
        <v>-34.992584551132936</v>
      </c>
      <c r="AN582" s="7">
        <f t="shared" si="144"/>
        <v>1.0326714773855867</v>
      </c>
      <c r="AO582" s="7">
        <f t="shared" si="145"/>
        <v>2.0513452296010666</v>
      </c>
      <c r="AP582" s="7">
        <f t="shared" si="146"/>
        <v>2.1183657088800087</v>
      </c>
      <c r="AQ582" s="7" t="str">
        <f t="shared" si="147"/>
        <v/>
      </c>
      <c r="AR582" s="7">
        <f t="shared" si="148"/>
        <v>0.75054571733012687</v>
      </c>
      <c r="AS582" s="7">
        <f t="shared" si="149"/>
        <v>2.2297394374128299</v>
      </c>
    </row>
    <row r="583" spans="1:45" ht="14.4" customHeight="1">
      <c r="A583" s="2" t="s">
        <v>1213</v>
      </c>
      <c r="B583" s="2" t="s">
        <v>1214</v>
      </c>
      <c r="C583" s="2" t="s">
        <v>57</v>
      </c>
      <c r="D583" s="2" t="s">
        <v>48</v>
      </c>
      <c r="E583" s="3">
        <v>163.86009869863102</v>
      </c>
      <c r="F583" s="5">
        <v>-2.2233038184953681E-3</v>
      </c>
      <c r="G583" s="3">
        <v>126.60554437706926</v>
      </c>
      <c r="H583" s="3">
        <v>37.254554321561749</v>
      </c>
      <c r="I583" s="5">
        <v>-2.5225062580831237E-2</v>
      </c>
      <c r="J583" s="3">
        <v>23.281023255274754</v>
      </c>
      <c r="K583" s="3">
        <v>2.2576903246101754</v>
      </c>
      <c r="L583" s="5">
        <v>-2.7622312799114618E-2</v>
      </c>
      <c r="M583" s="3">
        <v>1.027178826158768</v>
      </c>
      <c r="N583" s="3">
        <v>1.2305114984514074</v>
      </c>
      <c r="O583" s="3">
        <v>38.050751889856549</v>
      </c>
      <c r="P583" s="3">
        <v>16.921334351668854</v>
      </c>
      <c r="Q583" s="3">
        <v>4.652213672463553</v>
      </c>
      <c r="R583" s="3">
        <v>9.3349943579180152</v>
      </c>
      <c r="S583" s="3">
        <v>4.0387442360515031</v>
      </c>
      <c r="T583" s="3">
        <v>141.95255504274854</v>
      </c>
      <c r="U583" s="3">
        <v>139.51887403464522</v>
      </c>
      <c r="V583" s="3">
        <v>811.61744537995719</v>
      </c>
      <c r="W583" s="3">
        <v>36.073544915428016</v>
      </c>
      <c r="X583" s="3">
        <v>6.262546980436932</v>
      </c>
      <c r="Y583" s="3">
        <v>1.5686289937494928</v>
      </c>
      <c r="Z583" s="3">
        <v>53.912984814733171</v>
      </c>
      <c r="AA583" s="5">
        <v>0.21581770447278628</v>
      </c>
      <c r="AB583" s="3">
        <v>5.7902960335376488</v>
      </c>
      <c r="AC583" s="3">
        <v>25.445027596326089</v>
      </c>
      <c r="AD583" s="5">
        <v>-1.401078918142834E-2</v>
      </c>
      <c r="AE583" s="6">
        <f t="shared" si="135"/>
        <v>0.22735586404155506</v>
      </c>
      <c r="AF583" s="6">
        <f t="shared" si="136"/>
        <v>0.14207866002871666</v>
      </c>
      <c r="AG583" s="6">
        <f t="shared" si="137"/>
        <v>1.3778157968539278E-2</v>
      </c>
      <c r="AH583" s="6">
        <f t="shared" si="138"/>
        <v>0.45496887458917823</v>
      </c>
      <c r="AI583" s="4">
        <f t="shared" si="139"/>
        <v>21.02333293066458</v>
      </c>
      <c r="AJ583" s="4">
        <f t="shared" si="140"/>
        <v>15.450025039565375</v>
      </c>
      <c r="AK583" s="4">
        <f t="shared" si="141"/>
        <v>-5.5733078910992049</v>
      </c>
      <c r="AL583" s="7">
        <f t="shared" si="142"/>
        <v>3.8254526992950075</v>
      </c>
      <c r="AM583" s="7">
        <f t="shared" si="143"/>
        <v>5.2054132923302268</v>
      </c>
      <c r="AN583" s="7">
        <f t="shared" si="144"/>
        <v>0.98285567309887145</v>
      </c>
      <c r="AO583" s="7">
        <f t="shared" si="145"/>
        <v>3.8103409805278741</v>
      </c>
      <c r="AP583" s="7">
        <f t="shared" si="146"/>
        <v>3.7450152491529378</v>
      </c>
      <c r="AQ583" s="7">
        <f t="shared" si="147"/>
        <v>0.47196473509610898</v>
      </c>
      <c r="AR583" s="7">
        <f t="shared" si="148"/>
        <v>0.62491750818772884</v>
      </c>
      <c r="AS583" s="7">
        <f t="shared" si="149"/>
        <v>4.9531121476539051</v>
      </c>
    </row>
    <row r="584" spans="1:45" ht="14.4" customHeight="1">
      <c r="A584" s="2" t="s">
        <v>1215</v>
      </c>
      <c r="B584" s="2" t="s">
        <v>1216</v>
      </c>
      <c r="C584" s="2" t="s">
        <v>62</v>
      </c>
      <c r="D584" s="2" t="s">
        <v>48</v>
      </c>
      <c r="E584" s="3">
        <v>283.81652279190689</v>
      </c>
      <c r="F584" s="5">
        <v>1.9495828231887197E-2</v>
      </c>
      <c r="G584" s="3">
        <v>248.91669791171716</v>
      </c>
      <c r="H584" s="3">
        <v>34.89982488018974</v>
      </c>
      <c r="I584" s="5">
        <v>1.7225727763859763E-2</v>
      </c>
      <c r="J584" s="3">
        <v>15.860697740809767</v>
      </c>
      <c r="K584" s="3">
        <v>25.350055833828403</v>
      </c>
      <c r="L584" s="5">
        <v>-5.4326093762519428E-2</v>
      </c>
      <c r="M584" s="3">
        <v>13.804200970550632</v>
      </c>
      <c r="N584" s="3">
        <v>11.545854863277771</v>
      </c>
      <c r="O584" s="3">
        <v>35.195667637296992</v>
      </c>
      <c r="P584" s="3">
        <v>5.2116368975002008</v>
      </c>
      <c r="Q584" s="3">
        <v>4.1586791710534925</v>
      </c>
      <c r="R584" s="3">
        <v>17.497905019060646</v>
      </c>
      <c r="S584" s="3">
        <v>5.1154993923200509</v>
      </c>
      <c r="T584" s="3">
        <v>52.023954878397056</v>
      </c>
      <c r="U584" s="3">
        <v>54.938080581906135</v>
      </c>
      <c r="V584" s="3">
        <v>429.21152628739782</v>
      </c>
      <c r="W584" s="3">
        <v>44.313407363739579</v>
      </c>
      <c r="X584" s="3">
        <v>46.463236034693068</v>
      </c>
      <c r="Y584" s="3">
        <v>35.948211234497393</v>
      </c>
      <c r="Z584" s="3">
        <v>0</v>
      </c>
      <c r="AA584" s="5">
        <v>0</v>
      </c>
      <c r="AB584" s="3">
        <v>0</v>
      </c>
      <c r="AC584" s="3">
        <v>0</v>
      </c>
      <c r="AD584" s="5">
        <v>0</v>
      </c>
      <c r="AE584" s="6">
        <f t="shared" si="135"/>
        <v>0.12296614917581154</v>
      </c>
      <c r="AF584" s="6">
        <f t="shared" si="136"/>
        <v>5.5883630680792905E-2</v>
      </c>
      <c r="AG584" s="6">
        <f t="shared" si="137"/>
        <v>8.9318463859889369E-2</v>
      </c>
      <c r="AH584" s="6">
        <f t="shared" si="138"/>
        <v>0.54454321761806945</v>
      </c>
      <c r="AI584" s="4">
        <f t="shared" si="139"/>
        <v>-9.4893580930186356</v>
      </c>
      <c r="AJ584" s="4">
        <f t="shared" si="140"/>
        <v>12.021150598192669</v>
      </c>
      <c r="AK584" s="4">
        <f t="shared" si="141"/>
        <v>21.510508691211307</v>
      </c>
      <c r="AL584" s="7">
        <f t="shared" si="142"/>
        <v>2.3499466379059961</v>
      </c>
      <c r="AM584" s="7">
        <f t="shared" si="143"/>
        <v>-1.8550208621400877</v>
      </c>
      <c r="AN584" s="7">
        <f t="shared" si="144"/>
        <v>1.0560150744079468</v>
      </c>
      <c r="AO584" s="7">
        <f t="shared" si="145"/>
        <v>1.4906652127050506</v>
      </c>
      <c r="AP584" s="7">
        <f t="shared" si="146"/>
        <v>1.5741649355120619</v>
      </c>
      <c r="AQ584" s="7" t="str">
        <f t="shared" si="147"/>
        <v/>
      </c>
      <c r="AR584" s="7">
        <f t="shared" si="148"/>
        <v>0.45446353370709341</v>
      </c>
      <c r="AS584" s="7">
        <f t="shared" si="149"/>
        <v>1.5122851977229457</v>
      </c>
    </row>
    <row r="585" spans="1:45" ht="14.4" customHeight="1">
      <c r="A585" s="2" t="s">
        <v>1217</v>
      </c>
      <c r="B585" s="2" t="s">
        <v>1218</v>
      </c>
      <c r="C585" s="2" t="s">
        <v>47</v>
      </c>
      <c r="D585" s="2" t="s">
        <v>48</v>
      </c>
      <c r="E585" s="3">
        <v>116.86850768480291</v>
      </c>
      <c r="F585" s="5">
        <v>-7.7908677686218369E-2</v>
      </c>
      <c r="G585" s="3">
        <v>101.35585681739684</v>
      </c>
      <c r="H585" s="3">
        <v>15.512650867406059</v>
      </c>
      <c r="I585" s="5">
        <v>-1.3886524080412299E-2</v>
      </c>
      <c r="J585" s="3">
        <v>11.448895239116927</v>
      </c>
      <c r="K585" s="3">
        <v>9.0529162259538101</v>
      </c>
      <c r="L585" s="5">
        <v>8.8618176472388954E-2</v>
      </c>
      <c r="M585" s="3">
        <v>4.1988483628933135</v>
      </c>
      <c r="N585" s="3">
        <v>4.8540678630604965</v>
      </c>
      <c r="O585" s="3">
        <v>17.037458734758072</v>
      </c>
      <c r="P585" s="3">
        <v>2.8260748545559471</v>
      </c>
      <c r="Q585" s="3">
        <v>1.869213131038951</v>
      </c>
      <c r="R585" s="3">
        <v>8.3855596757121624</v>
      </c>
      <c r="S585" s="3">
        <v>1.5140763735302361</v>
      </c>
      <c r="T585" s="3">
        <v>33.363470821327049</v>
      </c>
      <c r="U585" s="3">
        <v>34.818482945008626</v>
      </c>
      <c r="V585" s="3">
        <v>108.93773248458486</v>
      </c>
      <c r="W585" s="3">
        <v>7.8468751230603795</v>
      </c>
      <c r="X585" s="3">
        <v>4.740396324739339</v>
      </c>
      <c r="Y585" s="3">
        <v>24.529777543741332</v>
      </c>
      <c r="Z585" s="3">
        <v>0</v>
      </c>
      <c r="AA585" s="5">
        <v>0</v>
      </c>
      <c r="AB585" s="3">
        <v>0</v>
      </c>
      <c r="AC585" s="3">
        <v>0</v>
      </c>
      <c r="AD585" s="5">
        <v>0</v>
      </c>
      <c r="AE585" s="6">
        <f t="shared" si="135"/>
        <v>0.13273593694927671</v>
      </c>
      <c r="AF585" s="6">
        <f t="shared" si="136"/>
        <v>9.7963903757502108E-2</v>
      </c>
      <c r="AG585" s="6">
        <f t="shared" si="137"/>
        <v>7.7462409722640901E-2</v>
      </c>
      <c r="AH585" s="6">
        <f t="shared" si="138"/>
        <v>0.46381168875236389</v>
      </c>
      <c r="AI585" s="4">
        <f t="shared" si="139"/>
        <v>2.3959790131631173</v>
      </c>
      <c r="AJ585" s="4">
        <f t="shared" si="140"/>
        <v>8.14332238626986</v>
      </c>
      <c r="AK585" s="4">
        <f t="shared" si="141"/>
        <v>5.7473433731067427</v>
      </c>
      <c r="AL585" s="7">
        <f t="shared" si="142"/>
        <v>5.3784092590275385</v>
      </c>
      <c r="AM585" s="7">
        <f t="shared" si="143"/>
        <v>1.5824690583980436</v>
      </c>
      <c r="AN585" s="7">
        <f t="shared" si="144"/>
        <v>1.0436109339904613</v>
      </c>
      <c r="AO585" s="7">
        <f t="shared" si="145"/>
        <v>2.1507265976976058</v>
      </c>
      <c r="AP585" s="7">
        <f t="shared" si="146"/>
        <v>2.2445217933813257</v>
      </c>
      <c r="AQ585" s="7" t="str">
        <f t="shared" si="147"/>
        <v/>
      </c>
      <c r="AR585" s="7">
        <f t="shared" si="148"/>
        <v>0.73803602859214923</v>
      </c>
      <c r="AS585" s="7">
        <f t="shared" si="149"/>
        <v>0.93213933028384743</v>
      </c>
    </row>
    <row r="586" spans="1:45" ht="14.4" customHeight="1">
      <c r="A586" s="2" t="s">
        <v>1219</v>
      </c>
      <c r="B586" s="2" t="s">
        <v>1220</v>
      </c>
      <c r="C586" s="2" t="s">
        <v>62</v>
      </c>
      <c r="D586" s="2" t="s">
        <v>48</v>
      </c>
      <c r="E586" s="3">
        <v>212.87329456255927</v>
      </c>
      <c r="F586" s="5">
        <v>-3.966753739986232E-2</v>
      </c>
      <c r="G586" s="3">
        <v>190.81547080894595</v>
      </c>
      <c r="H586" s="3">
        <v>22.057823753613317</v>
      </c>
      <c r="I586" s="5">
        <v>-2.389136740660254E-2</v>
      </c>
      <c r="J586" s="3">
        <v>10.945439707333477</v>
      </c>
      <c r="K586" s="3">
        <v>21.250105810069581</v>
      </c>
      <c r="L586" s="5">
        <v>2.1490254443085124E-2</v>
      </c>
      <c r="M586" s="3">
        <v>14.272595430126163</v>
      </c>
      <c r="N586" s="3">
        <v>6.9775103799434177</v>
      </c>
      <c r="O586" s="3">
        <v>22.853292774373156</v>
      </c>
      <c r="P586" s="3">
        <v>4.4077677222441398</v>
      </c>
      <c r="Q586" s="3">
        <v>2.6656603051717793</v>
      </c>
      <c r="R586" s="3">
        <v>8.4915618353290618</v>
      </c>
      <c r="S586" s="3">
        <v>3.9581046566845388</v>
      </c>
      <c r="T586" s="3">
        <v>42.600913327025673</v>
      </c>
      <c r="U586" s="3">
        <v>44.455931420521104</v>
      </c>
      <c r="V586" s="3">
        <v>291.9439883082951</v>
      </c>
      <c r="W586" s="3">
        <v>27.7302160405028</v>
      </c>
      <c r="X586" s="3">
        <v>43.958172972391921</v>
      </c>
      <c r="Y586" s="3">
        <v>26.306334334257247</v>
      </c>
      <c r="Z586" s="3">
        <v>0</v>
      </c>
      <c r="AA586" s="5">
        <v>0</v>
      </c>
      <c r="AB586" s="3">
        <v>0</v>
      </c>
      <c r="AC586" s="3">
        <v>0</v>
      </c>
      <c r="AD586" s="5">
        <v>0</v>
      </c>
      <c r="AE586" s="6">
        <f t="shared" si="135"/>
        <v>0.10361949721753828</v>
      </c>
      <c r="AF586" s="6">
        <f t="shared" si="136"/>
        <v>5.1417627231380256E-2</v>
      </c>
      <c r="AG586" s="6">
        <f t="shared" si="137"/>
        <v>9.9825137078547885E-2</v>
      </c>
      <c r="AH586" s="6">
        <f t="shared" si="138"/>
        <v>0.67164820531683878</v>
      </c>
      <c r="AI586" s="4">
        <f t="shared" si="139"/>
        <v>-10.304666102736103</v>
      </c>
      <c r="AJ586" s="4">
        <f t="shared" si="140"/>
        <v>1.5072693168310716</v>
      </c>
      <c r="AK586" s="4">
        <f t="shared" si="141"/>
        <v>11.811935419567174</v>
      </c>
      <c r="AL586" s="7">
        <f t="shared" si="142"/>
        <v>0.38080582692162024</v>
      </c>
      <c r="AM586" s="7">
        <f t="shared" si="143"/>
        <v>-2.6034344709236894</v>
      </c>
      <c r="AN586" s="7">
        <f t="shared" si="144"/>
        <v>1.0435440921009227</v>
      </c>
      <c r="AO586" s="7">
        <f t="shared" si="145"/>
        <v>1.9313289381073766</v>
      </c>
      <c r="AP586" s="7">
        <f t="shared" si="146"/>
        <v>2.0154269032655012</v>
      </c>
      <c r="AQ586" s="7" t="str">
        <f t="shared" si="147"/>
        <v/>
      </c>
      <c r="AR586" s="7">
        <f t="shared" si="148"/>
        <v>0.49621575680331986</v>
      </c>
      <c r="AS586" s="7">
        <f t="shared" si="149"/>
        <v>1.3714448724449957</v>
      </c>
    </row>
    <row r="587" spans="1:45" ht="14.4" customHeight="1">
      <c r="A587" s="2" t="s">
        <v>1221</v>
      </c>
      <c r="B587" s="2" t="s">
        <v>1222</v>
      </c>
      <c r="C587" s="2" t="s">
        <v>62</v>
      </c>
      <c r="D587" s="2" t="s">
        <v>48</v>
      </c>
      <c r="E587" s="3">
        <v>366.76577873404358</v>
      </c>
      <c r="F587" s="5">
        <v>1.7662597683687786E-2</v>
      </c>
      <c r="G587" s="3">
        <v>318.09677156575145</v>
      </c>
      <c r="H587" s="3">
        <v>48.669007168292133</v>
      </c>
      <c r="I587" s="5">
        <v>7.3747066521463456E-3</v>
      </c>
      <c r="J587" s="3">
        <v>21.61033565223326</v>
      </c>
      <c r="K587" s="3">
        <v>31.359982482725879</v>
      </c>
      <c r="L587" s="5">
        <v>-0.11738543175516727</v>
      </c>
      <c r="M587" s="3">
        <v>22.53555159419512</v>
      </c>
      <c r="N587" s="3">
        <v>8.8244308885307596</v>
      </c>
      <c r="O587" s="3">
        <v>50.000076994921024</v>
      </c>
      <c r="P587" s="3">
        <v>8.4098530625577492</v>
      </c>
      <c r="Q587" s="3">
        <v>9.244103864597589</v>
      </c>
      <c r="R587" s="3">
        <v>20.651905401473073</v>
      </c>
      <c r="S587" s="3">
        <v>4.1758580397189142</v>
      </c>
      <c r="T587" s="3">
        <v>97.310427312577232</v>
      </c>
      <c r="U587" s="3">
        <v>96.648877358533653</v>
      </c>
      <c r="V587" s="3">
        <v>605.78392416065628</v>
      </c>
      <c r="W587" s="3">
        <v>75.13051047681337</v>
      </c>
      <c r="X587" s="3">
        <v>68.915724962892199</v>
      </c>
      <c r="Y587" s="3">
        <v>41.976315370772092</v>
      </c>
      <c r="Z587" s="3">
        <v>0</v>
      </c>
      <c r="AA587" s="5">
        <v>0</v>
      </c>
      <c r="AB587" s="3">
        <v>0</v>
      </c>
      <c r="AC587" s="3">
        <v>0</v>
      </c>
      <c r="AD587" s="5">
        <v>0</v>
      </c>
      <c r="AE587" s="6">
        <f t="shared" si="135"/>
        <v>0.13269778695352044</v>
      </c>
      <c r="AF587" s="6">
        <f t="shared" si="136"/>
        <v>5.8921352277808266E-2</v>
      </c>
      <c r="AG587" s="6">
        <f t="shared" si="137"/>
        <v>8.5504112709125585E-2</v>
      </c>
      <c r="AH587" s="6">
        <f t="shared" si="138"/>
        <v>0.71860855173016924</v>
      </c>
      <c r="AI587" s="4">
        <f t="shared" si="139"/>
        <v>-9.7496468304926189</v>
      </c>
      <c r="AJ587" s="4">
        <f t="shared" si="140"/>
        <v>9.8105684735705641</v>
      </c>
      <c r="AK587" s="4">
        <f t="shared" si="141"/>
        <v>19.560215304063185</v>
      </c>
      <c r="AL587" s="7">
        <f t="shared" si="142"/>
        <v>2.3493539244525978</v>
      </c>
      <c r="AM587" s="7">
        <f t="shared" si="143"/>
        <v>-2.3347649124463263</v>
      </c>
      <c r="AN587" s="7">
        <f t="shared" si="144"/>
        <v>0.99320165400241667</v>
      </c>
      <c r="AO587" s="7">
        <f t="shared" si="145"/>
        <v>1.9994331706025636</v>
      </c>
      <c r="AP587" s="7">
        <f t="shared" si="146"/>
        <v>1.9858403321097624</v>
      </c>
      <c r="AQ587" s="7" t="str">
        <f t="shared" si="147"/>
        <v/>
      </c>
      <c r="AR587" s="7">
        <f t="shared" si="148"/>
        <v>0.44402663850337176</v>
      </c>
      <c r="AS587" s="7">
        <f t="shared" si="149"/>
        <v>1.6516915134547878</v>
      </c>
    </row>
    <row r="588" spans="1:45" ht="14.4" customHeight="1">
      <c r="A588" s="2" t="s">
        <v>1223</v>
      </c>
      <c r="B588" s="2" t="s">
        <v>1224</v>
      </c>
      <c r="C588" s="2" t="s">
        <v>62</v>
      </c>
      <c r="D588" s="2" t="s">
        <v>48</v>
      </c>
      <c r="E588" s="3">
        <v>365.51041465438402</v>
      </c>
      <c r="F588" s="5">
        <v>-4.6456099677947255E-2</v>
      </c>
      <c r="G588" s="3">
        <v>342.44460361790061</v>
      </c>
      <c r="H588" s="3">
        <v>23.065811036483421</v>
      </c>
      <c r="I588" s="5">
        <v>-2.7083052987423209E-2</v>
      </c>
      <c r="J588" s="3">
        <v>5.7984876493398474</v>
      </c>
      <c r="K588" s="3">
        <v>30.670983306977796</v>
      </c>
      <c r="L588" s="5">
        <v>-0.1704302266927224</v>
      </c>
      <c r="M588" s="3">
        <v>18.590731196559439</v>
      </c>
      <c r="N588" s="3">
        <v>12.080252110418357</v>
      </c>
      <c r="O588" s="3">
        <v>28.889485762320021</v>
      </c>
      <c r="P588" s="3">
        <v>7.1363405458016906</v>
      </c>
      <c r="Q588" s="3">
        <v>3.5174236354780657</v>
      </c>
      <c r="R588" s="3">
        <v>3.6965480340462893</v>
      </c>
      <c r="S588" s="3">
        <v>0.59553323877462772</v>
      </c>
      <c r="T588" s="3">
        <v>100.26515031472768</v>
      </c>
      <c r="U588" s="3">
        <v>95.938530952182617</v>
      </c>
      <c r="V588" s="3">
        <v>732.57582719977199</v>
      </c>
      <c r="W588" s="3">
        <v>53.311710857356474</v>
      </c>
      <c r="X588" s="3">
        <v>72.407576814240898</v>
      </c>
      <c r="Y588" s="3">
        <v>39.023938429837493</v>
      </c>
      <c r="Z588" s="3">
        <v>0</v>
      </c>
      <c r="AA588" s="5">
        <v>0</v>
      </c>
      <c r="AB588" s="3">
        <v>0</v>
      </c>
      <c r="AC588" s="3">
        <v>0</v>
      </c>
      <c r="AD588" s="5">
        <v>0</v>
      </c>
      <c r="AE588" s="6">
        <f t="shared" si="135"/>
        <v>6.3105755983160636E-2</v>
      </c>
      <c r="AF588" s="6">
        <f t="shared" si="136"/>
        <v>1.5864083256896328E-2</v>
      </c>
      <c r="AG588" s="6">
        <f t="shared" si="137"/>
        <v>8.3912747974580648E-2</v>
      </c>
      <c r="AH588" s="6">
        <f t="shared" si="138"/>
        <v>0.6061341760872061</v>
      </c>
      <c r="AI588" s="4">
        <f t="shared" si="139"/>
        <v>-24.872495657637948</v>
      </c>
      <c r="AJ588" s="4">
        <f t="shared" si="140"/>
        <v>-0.3550096155191742</v>
      </c>
      <c r="AK588" s="4">
        <f t="shared" si="141"/>
        <v>24.517486042118776</v>
      </c>
      <c r="AL588" s="7">
        <f t="shared" si="142"/>
        <v>-0.5961205729669159</v>
      </c>
      <c r="AM588" s="7">
        <f t="shared" si="143"/>
        <v>-41.765083857982006</v>
      </c>
      <c r="AN588" s="7">
        <f t="shared" si="144"/>
        <v>0.95684822344589315</v>
      </c>
      <c r="AO588" s="7">
        <f t="shared" si="145"/>
        <v>4.3469163150663679</v>
      </c>
      <c r="AP588" s="7">
        <f t="shared" si="146"/>
        <v>4.1593391535392232</v>
      </c>
      <c r="AQ588" s="7" t="str">
        <f t="shared" si="147"/>
        <v/>
      </c>
      <c r="AR588" s="7">
        <f t="shared" si="148"/>
        <v>0.25138884733635952</v>
      </c>
      <c r="AS588" s="7">
        <f t="shared" si="149"/>
        <v>2.0042543189705668</v>
      </c>
    </row>
    <row r="589" spans="1:45" ht="14.4" customHeight="1">
      <c r="A589" s="2" t="s">
        <v>1225</v>
      </c>
      <c r="B589" s="2" t="s">
        <v>1226</v>
      </c>
      <c r="C589" s="2" t="s">
        <v>54</v>
      </c>
      <c r="D589" s="2" t="s">
        <v>48</v>
      </c>
      <c r="E589" s="3">
        <v>311.20101512503896</v>
      </c>
      <c r="F589" s="5">
        <v>-7.2520190743718391E-2</v>
      </c>
      <c r="G589" s="3">
        <v>219.62496775376175</v>
      </c>
      <c r="H589" s="3">
        <v>91.576047371277213</v>
      </c>
      <c r="I589" s="5">
        <v>-1.5132446315672288E-2</v>
      </c>
      <c r="J589" s="3">
        <v>65.870119118982316</v>
      </c>
      <c r="K589" s="3">
        <v>65.750922955023256</v>
      </c>
      <c r="L589" s="5">
        <v>0.11257889423160188</v>
      </c>
      <c r="M589" s="3">
        <v>48.245125859362034</v>
      </c>
      <c r="N589" s="3">
        <v>17.505797095661222</v>
      </c>
      <c r="O589" s="3">
        <v>92.943064216496666</v>
      </c>
      <c r="P589" s="3">
        <v>31.34428827622062</v>
      </c>
      <c r="Q589" s="3">
        <v>12.010979276787953</v>
      </c>
      <c r="R589" s="3">
        <v>34.714871095756763</v>
      </c>
      <c r="S589" s="3">
        <v>9.7604414643083981</v>
      </c>
      <c r="T589" s="3">
        <v>322.28133576163589</v>
      </c>
      <c r="U589" s="3">
        <v>308.92935510459421</v>
      </c>
      <c r="V589" s="3">
        <v>658.60590317843571</v>
      </c>
      <c r="W589" s="3">
        <v>21.967043421353491</v>
      </c>
      <c r="X589" s="3">
        <v>46.796197647841794</v>
      </c>
      <c r="Y589" s="3">
        <v>32.037668593831071</v>
      </c>
      <c r="Z589" s="3">
        <v>0</v>
      </c>
      <c r="AA589" s="5">
        <v>0</v>
      </c>
      <c r="AB589" s="3">
        <v>0</v>
      </c>
      <c r="AC589" s="3">
        <v>0</v>
      </c>
      <c r="AD589" s="5">
        <v>0</v>
      </c>
      <c r="AE589" s="6">
        <f t="shared" si="135"/>
        <v>0.29426654451780121</v>
      </c>
      <c r="AF589" s="6">
        <f t="shared" si="136"/>
        <v>0.21166421675236516</v>
      </c>
      <c r="AG589" s="6">
        <f t="shared" si="137"/>
        <v>0.21128119690935093</v>
      </c>
      <c r="AH589" s="6">
        <f t="shared" si="138"/>
        <v>0.73375587278621146</v>
      </c>
      <c r="AI589" s="4">
        <f t="shared" si="139"/>
        <v>0.11919616395906019</v>
      </c>
      <c r="AJ589" s="4">
        <f t="shared" si="140"/>
        <v>1.3426708041260547</v>
      </c>
      <c r="AK589" s="4">
        <f t="shared" si="141"/>
        <v>1.2234746401669945</v>
      </c>
      <c r="AL589" s="7">
        <f t="shared" si="142"/>
        <v>0.1375625077037633</v>
      </c>
      <c r="AM589" s="7">
        <f t="shared" si="143"/>
        <v>1.221216933628792E-2</v>
      </c>
      <c r="AN589" s="7">
        <f t="shared" si="144"/>
        <v>0.95857041914795527</v>
      </c>
      <c r="AO589" s="7">
        <f t="shared" si="145"/>
        <v>3.5192754548032532</v>
      </c>
      <c r="AP589" s="7">
        <f t="shared" si="146"/>
        <v>3.3734733478078653</v>
      </c>
      <c r="AQ589" s="7" t="str">
        <f t="shared" si="147"/>
        <v/>
      </c>
      <c r="AR589" s="7">
        <f t="shared" si="148"/>
        <v>0.7192941932940693</v>
      </c>
      <c r="AS589" s="7">
        <f t="shared" si="149"/>
        <v>2.116335973113106</v>
      </c>
    </row>
    <row r="590" spans="1:45" ht="14.4" customHeight="1">
      <c r="A590" s="2" t="s">
        <v>1227</v>
      </c>
      <c r="B590" s="2" t="s">
        <v>1228</v>
      </c>
      <c r="C590" s="2" t="s">
        <v>57</v>
      </c>
      <c r="D590" s="2" t="s">
        <v>48</v>
      </c>
      <c r="E590" s="3">
        <v>418.02358609157505</v>
      </c>
      <c r="F590" s="5">
        <v>3.4938178683896343E-2</v>
      </c>
      <c r="G590" s="3">
        <v>270.04517452695882</v>
      </c>
      <c r="H590" s="3">
        <v>147.97841156461627</v>
      </c>
      <c r="I590" s="5">
        <v>-2.5510158361068569E-2</v>
      </c>
      <c r="J590" s="3">
        <v>113.50949348986238</v>
      </c>
      <c r="K590" s="3">
        <v>9.3681426056255344</v>
      </c>
      <c r="L590" s="5">
        <v>0.15440920520058704</v>
      </c>
      <c r="M590" s="3">
        <v>3.8596861413312427</v>
      </c>
      <c r="N590" s="3">
        <v>5.5084564642942917</v>
      </c>
      <c r="O590" s="3">
        <v>148.79812835714594</v>
      </c>
      <c r="P590" s="3">
        <v>28.899954084929192</v>
      </c>
      <c r="Q590" s="3">
        <v>15.953976257382655</v>
      </c>
      <c r="R590" s="3">
        <v>94.431049576732107</v>
      </c>
      <c r="S590" s="3">
        <v>15.96784785048578</v>
      </c>
      <c r="T590" s="3">
        <v>411.02383164626491</v>
      </c>
      <c r="U590" s="3">
        <v>418.92728455700973</v>
      </c>
      <c r="V590" s="3">
        <v>1552.3712168249799</v>
      </c>
      <c r="W590" s="3">
        <v>175.11302009341637</v>
      </c>
      <c r="X590" s="3">
        <v>20.262451969597024</v>
      </c>
      <c r="Y590" s="3">
        <v>0.65625632365200182</v>
      </c>
      <c r="Z590" s="3">
        <v>55.395772980766893</v>
      </c>
      <c r="AA590" s="5">
        <v>8.4822970227437872E-2</v>
      </c>
      <c r="AB590" s="3">
        <v>5.8671009954037601</v>
      </c>
      <c r="AC590" s="3">
        <v>24.342983461807325</v>
      </c>
      <c r="AD590" s="5">
        <v>-3.866972119988521E-2</v>
      </c>
      <c r="AE590" s="6">
        <f t="shared" si="135"/>
        <v>0.35399536410895033</v>
      </c>
      <c r="AF590" s="6">
        <f t="shared" si="136"/>
        <v>0.27153849033053418</v>
      </c>
      <c r="AG590" s="6">
        <f t="shared" si="137"/>
        <v>2.2410559875856589E-2</v>
      </c>
      <c r="AH590" s="6">
        <f t="shared" si="138"/>
        <v>0.4120012155892584</v>
      </c>
      <c r="AI590" s="4">
        <f t="shared" si="139"/>
        <v>104.14135088423684</v>
      </c>
      <c r="AJ590" s="4">
        <f t="shared" si="140"/>
        <v>100.08451187350286</v>
      </c>
      <c r="AK590" s="4">
        <f t="shared" si="141"/>
        <v>-4.0568390107339809</v>
      </c>
      <c r="AL590" s="7">
        <f t="shared" si="142"/>
        <v>6.2678773502002052</v>
      </c>
      <c r="AM590" s="7">
        <f t="shared" si="143"/>
        <v>6.5219403303037238</v>
      </c>
      <c r="AN590" s="7">
        <f t="shared" si="144"/>
        <v>1.0192286974677096</v>
      </c>
      <c r="AO590" s="7">
        <f t="shared" si="145"/>
        <v>2.7775932130937031</v>
      </c>
      <c r="AP590" s="7">
        <f t="shared" si="146"/>
        <v>2.8310027126766455</v>
      </c>
      <c r="AQ590" s="7">
        <f t="shared" si="147"/>
        <v>0.43943756268658035</v>
      </c>
      <c r="AR590" s="7">
        <f t="shared" si="148"/>
        <v>0.76706792760981435</v>
      </c>
      <c r="AS590" s="7">
        <f t="shared" si="149"/>
        <v>3.7135971951709612</v>
      </c>
    </row>
    <row r="591" spans="1:45" ht="14.4" customHeight="1">
      <c r="A591" s="2" t="s">
        <v>1229</v>
      </c>
      <c r="B591" s="2" t="s">
        <v>1230</v>
      </c>
      <c r="C591" s="2" t="s">
        <v>54</v>
      </c>
      <c r="D591" s="2" t="s">
        <v>48</v>
      </c>
      <c r="E591" s="3">
        <v>88.245007519873909</v>
      </c>
      <c r="F591" s="5">
        <v>-5.9168598595662439E-2</v>
      </c>
      <c r="G591" s="3">
        <v>76.141987959281522</v>
      </c>
      <c r="H591" s="3">
        <v>12.103019560592379</v>
      </c>
      <c r="I591" s="5">
        <v>-3.1394767432450094E-2</v>
      </c>
      <c r="J591" s="3">
        <v>7.063700789056214</v>
      </c>
      <c r="K591" s="3">
        <v>19.870301207657857</v>
      </c>
      <c r="L591" s="5">
        <v>-0.12861876891256852</v>
      </c>
      <c r="M591" s="3">
        <v>15.548157310749986</v>
      </c>
      <c r="N591" s="3">
        <v>4.3221438969078712</v>
      </c>
      <c r="O591" s="3">
        <v>12.46151928410699</v>
      </c>
      <c r="P591" s="3">
        <v>3.322826311564179</v>
      </c>
      <c r="Q591" s="3">
        <v>1.8216642201055748</v>
      </c>
      <c r="R591" s="3">
        <v>2.9299645997110479</v>
      </c>
      <c r="S591" s="3">
        <v>1.0556483186677421</v>
      </c>
      <c r="T591" s="3">
        <v>28.193139914370814</v>
      </c>
      <c r="U591" s="3">
        <v>28.302054871341912</v>
      </c>
      <c r="V591" s="3">
        <v>199.55372910524108</v>
      </c>
      <c r="W591" s="3">
        <v>15.914685823187391</v>
      </c>
      <c r="X591" s="3">
        <v>16.298616687038567</v>
      </c>
      <c r="Y591" s="3">
        <v>10.037044878096532</v>
      </c>
      <c r="Z591" s="3">
        <v>0</v>
      </c>
      <c r="AA591" s="5">
        <v>0</v>
      </c>
      <c r="AB591" s="3">
        <v>0</v>
      </c>
      <c r="AC591" s="3">
        <v>0</v>
      </c>
      <c r="AD591" s="5">
        <v>0</v>
      </c>
      <c r="AE591" s="6">
        <f t="shared" si="135"/>
        <v>0.13715245656097455</v>
      </c>
      <c r="AF591" s="6">
        <f t="shared" si="136"/>
        <v>8.004646367632047E-2</v>
      </c>
      <c r="AG591" s="6">
        <f t="shared" si="137"/>
        <v>0.22517195891430811</v>
      </c>
      <c r="AH591" s="6">
        <f t="shared" si="138"/>
        <v>0.7824822154561929</v>
      </c>
      <c r="AI591" s="4">
        <f t="shared" si="139"/>
        <v>-12.806600418601644</v>
      </c>
      <c r="AJ591" s="4">
        <f t="shared" si="140"/>
        <v>-8.2311285583127507</v>
      </c>
      <c r="AK591" s="4">
        <f t="shared" si="141"/>
        <v>4.5754718602888929</v>
      </c>
      <c r="AL591" s="7">
        <f t="shared" si="142"/>
        <v>-7.7972260389716403</v>
      </c>
      <c r="AM591" s="7">
        <f t="shared" si="143"/>
        <v>-12.131502690937769</v>
      </c>
      <c r="AN591" s="7">
        <f t="shared" si="144"/>
        <v>1.0038631722930436</v>
      </c>
      <c r="AO591" s="7">
        <f t="shared" si="145"/>
        <v>2.3294302527749453</v>
      </c>
      <c r="AP591" s="7">
        <f t="shared" si="146"/>
        <v>2.3384292431860429</v>
      </c>
      <c r="AQ591" s="7" t="str">
        <f t="shared" si="147"/>
        <v/>
      </c>
      <c r="AR591" s="7">
        <f t="shared" si="148"/>
        <v>0.58363127925990754</v>
      </c>
      <c r="AS591" s="7">
        <f t="shared" si="149"/>
        <v>2.2613599875358275</v>
      </c>
    </row>
    <row r="592" spans="1:45" ht="14.4" customHeight="1">
      <c r="A592" s="2" t="s">
        <v>1231</v>
      </c>
      <c r="B592" s="2" t="s">
        <v>1232</v>
      </c>
      <c r="C592" s="2" t="s">
        <v>54</v>
      </c>
      <c r="D592" s="2" t="s">
        <v>48</v>
      </c>
      <c r="E592" s="3">
        <v>325.38257243890916</v>
      </c>
      <c r="F592" s="5">
        <v>-1.0259652688813369E-2</v>
      </c>
      <c r="G592" s="3">
        <v>250.33707286240931</v>
      </c>
      <c r="H592" s="3">
        <v>75.04549957649985</v>
      </c>
      <c r="I592" s="5">
        <v>-1.4285281349157547E-2</v>
      </c>
      <c r="J592" s="3">
        <v>38.410468808644559</v>
      </c>
      <c r="K592" s="3">
        <v>59.006019539831222</v>
      </c>
      <c r="L592" s="5">
        <v>7.4717166702480631E-2</v>
      </c>
      <c r="M592" s="3">
        <v>39.382202994037073</v>
      </c>
      <c r="N592" s="3">
        <v>19.623816545794149</v>
      </c>
      <c r="O592" s="3">
        <v>78.74516277887129</v>
      </c>
      <c r="P592" s="3">
        <v>10.855892801041017</v>
      </c>
      <c r="Q592" s="3">
        <v>12.151534816271429</v>
      </c>
      <c r="R592" s="3">
        <v>32.378622424183874</v>
      </c>
      <c r="S592" s="3">
        <v>7.3506894742107933</v>
      </c>
      <c r="T592" s="3">
        <v>167.73491971367849</v>
      </c>
      <c r="U592" s="3">
        <v>149.38477460419946</v>
      </c>
      <c r="V592" s="3">
        <v>659.59593690856104</v>
      </c>
      <c r="W592" s="3">
        <v>17.37911557142542</v>
      </c>
      <c r="X592" s="3">
        <v>57.953619663066384</v>
      </c>
      <c r="Y592" s="3">
        <v>15.271075084931553</v>
      </c>
      <c r="Z592" s="3">
        <v>0</v>
      </c>
      <c r="AA592" s="5">
        <v>0</v>
      </c>
      <c r="AB592" s="3">
        <v>0</v>
      </c>
      <c r="AC592" s="3">
        <v>0</v>
      </c>
      <c r="AD592" s="5">
        <v>0</v>
      </c>
      <c r="AE592" s="6">
        <f t="shared" si="135"/>
        <v>0.23063773518660008</v>
      </c>
      <c r="AF592" s="6">
        <f t="shared" si="136"/>
        <v>0.11804709920613882</v>
      </c>
      <c r="AG592" s="6">
        <f t="shared" si="137"/>
        <v>0.18134351541187613</v>
      </c>
      <c r="AH592" s="6">
        <f t="shared" si="138"/>
        <v>0.66742687104071885</v>
      </c>
      <c r="AI592" s="4">
        <f t="shared" si="139"/>
        <v>-20.595550731186663</v>
      </c>
      <c r="AJ592" s="4">
        <f t="shared" si="140"/>
        <v>16.355532167521766</v>
      </c>
      <c r="AK592" s="4">
        <f t="shared" si="141"/>
        <v>36.951082898708428</v>
      </c>
      <c r="AL592" s="7">
        <f t="shared" si="142"/>
        <v>2.2250337502221553</v>
      </c>
      <c r="AM592" s="7">
        <f t="shared" si="143"/>
        <v>-2.801852915082895</v>
      </c>
      <c r="AN592" s="7">
        <f t="shared" si="144"/>
        <v>0.89060032853741777</v>
      </c>
      <c r="AO592" s="7">
        <f t="shared" si="145"/>
        <v>2.2351096422869827</v>
      </c>
      <c r="AP592" s="7">
        <f t="shared" si="146"/>
        <v>1.9905893817379372</v>
      </c>
      <c r="AQ592" s="7" t="str">
        <f t="shared" si="147"/>
        <v/>
      </c>
      <c r="AR592" s="7">
        <f t="shared" si="148"/>
        <v>0.51182907736512184</v>
      </c>
      <c r="AS592" s="7">
        <f t="shared" si="149"/>
        <v>2.0271397203745467</v>
      </c>
    </row>
    <row r="593" spans="1:45" ht="14.4" customHeight="1">
      <c r="A593" s="2" t="s">
        <v>1233</v>
      </c>
      <c r="B593" s="2" t="s">
        <v>1234</v>
      </c>
      <c r="C593" s="2" t="s">
        <v>54</v>
      </c>
      <c r="D593" s="2" t="s">
        <v>48</v>
      </c>
      <c r="E593" s="3">
        <v>320.09541055273996</v>
      </c>
      <c r="F593" s="5">
        <v>7.2245712653934105E-2</v>
      </c>
      <c r="G593" s="3">
        <v>249.41428670552153</v>
      </c>
      <c r="H593" s="3">
        <v>70.681123847218416</v>
      </c>
      <c r="I593" s="5">
        <v>-1.4665698081621437E-2</v>
      </c>
      <c r="J593" s="3">
        <v>47.860615436937806</v>
      </c>
      <c r="K593" s="3">
        <v>61.581463808786026</v>
      </c>
      <c r="L593" s="5">
        <v>-3.9073273697396355E-2</v>
      </c>
      <c r="M593" s="3">
        <v>37.854301527845308</v>
      </c>
      <c r="N593" s="3">
        <v>23.727162280940718</v>
      </c>
      <c r="O593" s="3">
        <v>75.1527096403549</v>
      </c>
      <c r="P593" s="3">
        <v>16.937431557068159</v>
      </c>
      <c r="Q593" s="3">
        <v>11.663575487741383</v>
      </c>
      <c r="R593" s="3">
        <v>28.58183174394113</v>
      </c>
      <c r="S593" s="3">
        <v>4.2152250579678512</v>
      </c>
      <c r="T593" s="3">
        <v>287.65758006101908</v>
      </c>
      <c r="U593" s="3">
        <v>273.1514539043402</v>
      </c>
      <c r="V593" s="3">
        <v>1008.9889125510517</v>
      </c>
      <c r="W593" s="3">
        <v>109.59774256783246</v>
      </c>
      <c r="X593" s="3">
        <v>34.576998632715643</v>
      </c>
      <c r="Y593" s="3">
        <v>28.972840567966941</v>
      </c>
      <c r="Z593" s="3">
        <v>0</v>
      </c>
      <c r="AA593" s="5">
        <v>0</v>
      </c>
      <c r="AB593" s="3">
        <v>0</v>
      </c>
      <c r="AC593" s="3">
        <v>0</v>
      </c>
      <c r="AD593" s="5">
        <v>0</v>
      </c>
      <c r="AE593" s="6">
        <f t="shared" si="135"/>
        <v>0.22081267496202595</v>
      </c>
      <c r="AF593" s="6">
        <f t="shared" si="136"/>
        <v>0.14951984270656118</v>
      </c>
      <c r="AG593" s="6">
        <f t="shared" si="137"/>
        <v>0.19238471336545346</v>
      </c>
      <c r="AH593" s="6">
        <f t="shared" si="138"/>
        <v>0.61470285353048904</v>
      </c>
      <c r="AI593" s="4">
        <f t="shared" si="139"/>
        <v>-13.72084837184822</v>
      </c>
      <c r="AJ593" s="4">
        <f t="shared" si="140"/>
        <v>8.6974010677000493</v>
      </c>
      <c r="AK593" s="4">
        <f t="shared" si="141"/>
        <v>22.418249439548269</v>
      </c>
      <c r="AL593" s="7">
        <f t="shared" si="142"/>
        <v>2.063330177652019</v>
      </c>
      <c r="AM593" s="7">
        <f t="shared" si="143"/>
        <v>-3.2550689899492591</v>
      </c>
      <c r="AN593" s="7">
        <f t="shared" si="144"/>
        <v>0.94957154908415142</v>
      </c>
      <c r="AO593" s="7">
        <f t="shared" si="145"/>
        <v>4.0697935234138125</v>
      </c>
      <c r="AP593" s="7">
        <f t="shared" si="146"/>
        <v>3.8645601404807008</v>
      </c>
      <c r="AQ593" s="7" t="str">
        <f t="shared" si="147"/>
        <v/>
      </c>
      <c r="AR593" s="7">
        <f t="shared" si="148"/>
        <v>0.67713432995762013</v>
      </c>
      <c r="AS593" s="7">
        <f t="shared" si="149"/>
        <v>3.152150512900926</v>
      </c>
    </row>
    <row r="594" spans="1:45" ht="14.4" customHeight="1">
      <c r="A594" s="2" t="s">
        <v>1235</v>
      </c>
      <c r="B594" s="2" t="s">
        <v>1236</v>
      </c>
      <c r="C594" s="2" t="s">
        <v>54</v>
      </c>
      <c r="D594" s="2" t="s">
        <v>48</v>
      </c>
      <c r="E594" s="3">
        <v>241.11668679254686</v>
      </c>
      <c r="F594" s="5">
        <v>8.6453367602649711E-2</v>
      </c>
      <c r="G594" s="3">
        <v>177.62120471483752</v>
      </c>
      <c r="H594" s="3">
        <v>63.495482077709347</v>
      </c>
      <c r="I594" s="5">
        <v>-1.2315962208094389E-2</v>
      </c>
      <c r="J594" s="3">
        <v>35.454836685878256</v>
      </c>
      <c r="K594" s="3">
        <v>42.931076123033371</v>
      </c>
      <c r="L594" s="5">
        <v>-6.2454281466330919E-3</v>
      </c>
      <c r="M594" s="3">
        <v>27.264588603662567</v>
      </c>
      <c r="N594" s="3">
        <v>15.666487519370804</v>
      </c>
      <c r="O594" s="3">
        <v>64.711314495525798</v>
      </c>
      <c r="P594" s="3">
        <v>14.04405459729489</v>
      </c>
      <c r="Q594" s="3">
        <v>6.7539879374051353</v>
      </c>
      <c r="R594" s="3">
        <v>29.161282817277488</v>
      </c>
      <c r="S594" s="3">
        <v>8.6479689937968018</v>
      </c>
      <c r="T594" s="3">
        <v>166.66740930988976</v>
      </c>
      <c r="U594" s="3">
        <v>166.97824059034846</v>
      </c>
      <c r="V594" s="3">
        <v>522.71051873680756</v>
      </c>
      <c r="W594" s="3">
        <v>23.724370590505902</v>
      </c>
      <c r="X594" s="3">
        <v>31.87691210754253</v>
      </c>
      <c r="Y594" s="3">
        <v>15.962905526556263</v>
      </c>
      <c r="Z594" s="3">
        <v>0</v>
      </c>
      <c r="AA594" s="5">
        <v>0</v>
      </c>
      <c r="AB594" s="3">
        <v>0</v>
      </c>
      <c r="AC594" s="3">
        <v>0</v>
      </c>
      <c r="AD594" s="5">
        <v>0</v>
      </c>
      <c r="AE594" s="6">
        <f t="shared" si="135"/>
        <v>0.26333922766755624</v>
      </c>
      <c r="AF594" s="6">
        <f t="shared" si="136"/>
        <v>0.14704430936537818</v>
      </c>
      <c r="AG594" s="6">
        <f t="shared" si="137"/>
        <v>0.17805103700670297</v>
      </c>
      <c r="AH594" s="6">
        <f t="shared" si="138"/>
        <v>0.63507815470375728</v>
      </c>
      <c r="AI594" s="4">
        <f t="shared" si="139"/>
        <v>-7.4762394371551153</v>
      </c>
      <c r="AJ594" s="4">
        <f t="shared" si="140"/>
        <v>16.648683357163208</v>
      </c>
      <c r="AK594" s="4">
        <f t="shared" si="141"/>
        <v>24.124922794318323</v>
      </c>
      <c r="AL594" s="7">
        <f t="shared" si="142"/>
        <v>1.9251553016789638</v>
      </c>
      <c r="AM594" s="7">
        <f t="shared" si="143"/>
        <v>-0.86450812237160313</v>
      </c>
      <c r="AN594" s="7">
        <f t="shared" si="144"/>
        <v>1.0018649793726664</v>
      </c>
      <c r="AO594" s="7">
        <f t="shared" si="145"/>
        <v>2.624870366460291</v>
      </c>
      <c r="AP594" s="7">
        <f t="shared" si="146"/>
        <v>2.6297656955496627</v>
      </c>
      <c r="AQ594" s="7" t="str">
        <f t="shared" si="147"/>
        <v/>
      </c>
      <c r="AR594" s="7">
        <f t="shared" si="148"/>
        <v>0.55838361290787009</v>
      </c>
      <c r="AS594" s="7">
        <f t="shared" si="149"/>
        <v>2.1678736784673047</v>
      </c>
    </row>
    <row r="595" spans="1:45" ht="14.4" customHeight="1">
      <c r="A595" s="2" t="s">
        <v>1237</v>
      </c>
      <c r="B595" s="2" t="s">
        <v>1238</v>
      </c>
      <c r="C595" s="2" t="s">
        <v>57</v>
      </c>
      <c r="D595" s="2" t="s">
        <v>48</v>
      </c>
      <c r="E595" s="3">
        <v>153.19189156209382</v>
      </c>
      <c r="F595" s="5">
        <v>5.494738769814219E-2</v>
      </c>
      <c r="G595" s="3">
        <v>108.21392593770528</v>
      </c>
      <c r="H595" s="3">
        <v>44.977965624388524</v>
      </c>
      <c r="I595" s="5">
        <v>-1.2408510430160447E-2</v>
      </c>
      <c r="J595" s="3">
        <v>39.575202462124317</v>
      </c>
      <c r="K595" s="3">
        <v>4.69393935006166</v>
      </c>
      <c r="L595" s="5">
        <v>-9.369263556670511E-2</v>
      </c>
      <c r="M595" s="3">
        <v>3.0227300386090055</v>
      </c>
      <c r="N595" s="3">
        <v>1.6712093114526545</v>
      </c>
      <c r="O595" s="3">
        <v>45.482733347779579</v>
      </c>
      <c r="P595" s="3">
        <v>10.285299484767247</v>
      </c>
      <c r="Q595" s="3">
        <v>6.1958756369054004</v>
      </c>
      <c r="R595" s="3">
        <v>25.309325840462797</v>
      </c>
      <c r="S595" s="3">
        <v>3.293037041651067</v>
      </c>
      <c r="T595" s="3">
        <v>154.99603486343304</v>
      </c>
      <c r="U595" s="3">
        <v>148.95187427604932</v>
      </c>
      <c r="V595" s="3">
        <v>586.50837719967592</v>
      </c>
      <c r="W595" s="3">
        <v>21.149942502710925</v>
      </c>
      <c r="X595" s="3">
        <v>10.500578414446158</v>
      </c>
      <c r="Y595" s="3">
        <v>0.81653882260426891</v>
      </c>
      <c r="Z595" s="3">
        <v>16.406214697185906</v>
      </c>
      <c r="AA595" s="5">
        <v>-3.1784368122527024E-2</v>
      </c>
      <c r="AB595" s="3">
        <v>1.8745035184407353</v>
      </c>
      <c r="AC595" s="3">
        <v>5.6750473350695998</v>
      </c>
      <c r="AD595" s="5">
        <v>2.3823865608511074E-2</v>
      </c>
      <c r="AE595" s="6">
        <f t="shared" si="135"/>
        <v>0.29360539363898019</v>
      </c>
      <c r="AF595" s="6">
        <f t="shared" si="136"/>
        <v>0.25833744892485488</v>
      </c>
      <c r="AG595" s="6">
        <f t="shared" si="137"/>
        <v>3.0640912532626106E-2</v>
      </c>
      <c r="AH595" s="6">
        <f t="shared" si="138"/>
        <v>0.64396444290855581</v>
      </c>
      <c r="AI595" s="4">
        <f t="shared" si="139"/>
        <v>34.881263112062655</v>
      </c>
      <c r="AJ595" s="4">
        <f t="shared" si="140"/>
        <v>25.978828187497932</v>
      </c>
      <c r="AK595" s="4">
        <f t="shared" si="141"/>
        <v>-8.902434924564723</v>
      </c>
      <c r="AL595" s="7">
        <f t="shared" si="142"/>
        <v>7.8890179062403245</v>
      </c>
      <c r="AM595" s="7">
        <f t="shared" si="143"/>
        <v>10.592429623741445</v>
      </c>
      <c r="AN595" s="7">
        <f t="shared" si="144"/>
        <v>0.96100441799876224</v>
      </c>
      <c r="AO595" s="7">
        <f t="shared" si="145"/>
        <v>3.4460436952130427</v>
      </c>
      <c r="AP595" s="7">
        <f t="shared" si="146"/>
        <v>3.3116632157165138</v>
      </c>
      <c r="AQ595" s="7">
        <f t="shared" si="147"/>
        <v>0.34590839141237245</v>
      </c>
      <c r="AR595" s="7">
        <f t="shared" si="148"/>
        <v>0.87987977919271088</v>
      </c>
      <c r="AS595" s="7">
        <f t="shared" si="149"/>
        <v>3.8285862993077826</v>
      </c>
    </row>
    <row r="596" spans="1:45" ht="14.4" customHeight="1">
      <c r="A596" s="2" t="s">
        <v>1239</v>
      </c>
      <c r="B596" s="2" t="s">
        <v>1240</v>
      </c>
      <c r="C596" s="2" t="s">
        <v>54</v>
      </c>
      <c r="D596" s="2" t="s">
        <v>48</v>
      </c>
      <c r="E596" s="3">
        <v>308.77810149849017</v>
      </c>
      <c r="F596" s="5">
        <v>-4.4402864445192466E-2</v>
      </c>
      <c r="G596" s="3">
        <v>229.35426644458289</v>
      </c>
      <c r="H596" s="3">
        <v>79.423835053907268</v>
      </c>
      <c r="I596" s="5">
        <v>8.5187308125504735E-3</v>
      </c>
      <c r="J596" s="3">
        <v>55.159305022553895</v>
      </c>
      <c r="K596" s="3">
        <v>71.023697844800438</v>
      </c>
      <c r="L596" s="5">
        <v>-0.10869379387364211</v>
      </c>
      <c r="M596" s="3">
        <v>51.00065821493363</v>
      </c>
      <c r="N596" s="3">
        <v>20.023039629866808</v>
      </c>
      <c r="O596" s="3">
        <v>83.309846194776952</v>
      </c>
      <c r="P596" s="3">
        <v>21.663238120672023</v>
      </c>
      <c r="Q596" s="3">
        <v>9.7312407582259368</v>
      </c>
      <c r="R596" s="3">
        <v>29.411803923754775</v>
      </c>
      <c r="S596" s="3">
        <v>4.0899953231845085</v>
      </c>
      <c r="T596" s="3">
        <v>281.01485148747514</v>
      </c>
      <c r="U596" s="3">
        <v>278.81975310948593</v>
      </c>
      <c r="V596" s="3">
        <v>560.368862400127</v>
      </c>
      <c r="W596" s="3">
        <v>31.84640637228539</v>
      </c>
      <c r="X596" s="3">
        <v>33.307368151308708</v>
      </c>
      <c r="Y596" s="3">
        <v>23.198420445723301</v>
      </c>
      <c r="Z596" s="3">
        <v>0</v>
      </c>
      <c r="AA596" s="5">
        <v>0</v>
      </c>
      <c r="AB596" s="3">
        <v>0</v>
      </c>
      <c r="AC596" s="3">
        <v>0</v>
      </c>
      <c r="AD596" s="5">
        <v>0</v>
      </c>
      <c r="AE596" s="6">
        <f t="shared" si="135"/>
        <v>0.25721977908558269</v>
      </c>
      <c r="AF596" s="6">
        <f t="shared" si="136"/>
        <v>0.17863736046975989</v>
      </c>
      <c r="AG596" s="6">
        <f t="shared" si="137"/>
        <v>0.23001533301786856</v>
      </c>
      <c r="AH596" s="6">
        <f t="shared" si="138"/>
        <v>0.71807945464032652</v>
      </c>
      <c r="AI596" s="4">
        <f t="shared" si="139"/>
        <v>-15.864392822246543</v>
      </c>
      <c r="AJ596" s="4">
        <f t="shared" si="140"/>
        <v>0.91470910094536606</v>
      </c>
      <c r="AK596" s="4">
        <f t="shared" si="141"/>
        <v>16.779101923191909</v>
      </c>
      <c r="AL596" s="7">
        <f t="shared" si="142"/>
        <v>0.22364551268805977</v>
      </c>
      <c r="AM596" s="7">
        <f t="shared" si="143"/>
        <v>-3.8788290862627144</v>
      </c>
      <c r="AN596" s="7">
        <f t="shared" si="144"/>
        <v>0.99218867484629347</v>
      </c>
      <c r="AO596" s="7">
        <f t="shared" si="145"/>
        <v>3.5381677464547283</v>
      </c>
      <c r="AP596" s="7">
        <f t="shared" si="146"/>
        <v>3.5105299677388135</v>
      </c>
      <c r="AQ596" s="7" t="str">
        <f t="shared" si="147"/>
        <v/>
      </c>
      <c r="AR596" s="7">
        <f t="shared" si="148"/>
        <v>0.69449309498988143</v>
      </c>
      <c r="AS596" s="7">
        <f t="shared" si="149"/>
        <v>1.8147947010512564</v>
      </c>
    </row>
    <row r="597" spans="1:45" ht="14.4" customHeight="1">
      <c r="A597" s="2" t="s">
        <v>1241</v>
      </c>
      <c r="B597" s="2" t="s">
        <v>1242</v>
      </c>
      <c r="C597" s="2" t="s">
        <v>62</v>
      </c>
      <c r="D597" s="2" t="s">
        <v>48</v>
      </c>
      <c r="E597" s="3">
        <v>85.943717744416617</v>
      </c>
      <c r="F597" s="5">
        <v>9.209600036075076E-2</v>
      </c>
      <c r="G597" s="3">
        <v>67.099576573190021</v>
      </c>
      <c r="H597" s="3">
        <v>18.844141171226596</v>
      </c>
      <c r="I597" s="5">
        <v>3.7975717081269733E-3</v>
      </c>
      <c r="J597" s="3">
        <v>12.899873038319644</v>
      </c>
      <c r="K597" s="3">
        <v>6.658267816197915</v>
      </c>
      <c r="L597" s="5">
        <v>0.13594631250574912</v>
      </c>
      <c r="M597" s="3">
        <v>3.4720307736991614</v>
      </c>
      <c r="N597" s="3">
        <v>3.1862370424987536</v>
      </c>
      <c r="O597" s="3">
        <v>19.637378453978581</v>
      </c>
      <c r="P597" s="3">
        <v>3.2743035201670994</v>
      </c>
      <c r="Q597" s="3">
        <v>1.9331988884203559</v>
      </c>
      <c r="R597" s="3">
        <v>12.013630121848667</v>
      </c>
      <c r="S597" s="3">
        <v>2.9243385910340884</v>
      </c>
      <c r="T597" s="3">
        <v>68.479095223870814</v>
      </c>
      <c r="U597" s="3">
        <v>68.147335125753159</v>
      </c>
      <c r="V597" s="3">
        <v>177.71966801330106</v>
      </c>
      <c r="W597" s="3">
        <v>21.815376562035578</v>
      </c>
      <c r="X597" s="3">
        <v>16.786641463536363</v>
      </c>
      <c r="Y597" s="3">
        <v>10.1894767280917</v>
      </c>
      <c r="Z597" s="3">
        <v>0</v>
      </c>
      <c r="AA597" s="5">
        <v>0</v>
      </c>
      <c r="AB597" s="3">
        <v>0</v>
      </c>
      <c r="AC597" s="3">
        <v>0</v>
      </c>
      <c r="AD597" s="5">
        <v>0</v>
      </c>
      <c r="AE597" s="6">
        <f t="shared" si="135"/>
        <v>0.21926141509570449</v>
      </c>
      <c r="AF597" s="6">
        <f t="shared" si="136"/>
        <v>0.15009675374623518</v>
      </c>
      <c r="AG597" s="6">
        <f t="shared" si="137"/>
        <v>7.7472420218061527E-2</v>
      </c>
      <c r="AH597" s="6">
        <f t="shared" si="138"/>
        <v>0.52146156771473973</v>
      </c>
      <c r="AI597" s="4">
        <f t="shared" si="139"/>
        <v>6.2416052221217289</v>
      </c>
      <c r="AJ597" s="4">
        <f t="shared" si="140"/>
        <v>10.957845271691966</v>
      </c>
      <c r="AK597" s="4">
        <f t="shared" si="141"/>
        <v>4.7162400495702368</v>
      </c>
      <c r="AL597" s="7">
        <f t="shared" si="142"/>
        <v>3.7471191965555235</v>
      </c>
      <c r="AM597" s="7">
        <f t="shared" si="143"/>
        <v>2.1343647555923431</v>
      </c>
      <c r="AN597" s="7">
        <f t="shared" si="144"/>
        <v>0.99515530838961774</v>
      </c>
      <c r="AO597" s="7">
        <f t="shared" si="145"/>
        <v>3.6339727346360884</v>
      </c>
      <c r="AP597" s="7">
        <f t="shared" si="146"/>
        <v>3.6163672574162389</v>
      </c>
      <c r="AQ597" s="7" t="str">
        <f t="shared" si="147"/>
        <v/>
      </c>
      <c r="AR597" s="7">
        <f t="shared" si="148"/>
        <v>0.68455616634928707</v>
      </c>
      <c r="AS597" s="7">
        <f t="shared" si="149"/>
        <v>2.0678610685869092</v>
      </c>
    </row>
    <row r="598" spans="1:45" ht="14.4" customHeight="1">
      <c r="A598" s="2" t="s">
        <v>1243</v>
      </c>
      <c r="B598" s="2" t="s">
        <v>1244</v>
      </c>
      <c r="C598" s="2" t="s">
        <v>51</v>
      </c>
      <c r="D598" s="2" t="s">
        <v>48</v>
      </c>
      <c r="E598" s="3">
        <v>89.629981489750364</v>
      </c>
      <c r="F598" s="5">
        <v>8.3556006024006098E-3</v>
      </c>
      <c r="G598" s="3">
        <v>69.185479183362361</v>
      </c>
      <c r="H598" s="3">
        <v>20.444502306388006</v>
      </c>
      <c r="I598" s="5">
        <v>-3.2009246257948903E-2</v>
      </c>
      <c r="J598" s="3">
        <v>17.400820280278811</v>
      </c>
      <c r="K598" s="3">
        <v>3.2594207781164615</v>
      </c>
      <c r="L598" s="5">
        <v>-0.17184023756771358</v>
      </c>
      <c r="M598" s="3">
        <v>1.2265431460220126</v>
      </c>
      <c r="N598" s="3">
        <v>2.0328776320944488</v>
      </c>
      <c r="O598" s="3">
        <v>20.977996069132082</v>
      </c>
      <c r="P598" s="3">
        <v>6.2193166514342977</v>
      </c>
      <c r="Q598" s="3">
        <v>3.1686022363980069</v>
      </c>
      <c r="R598" s="3">
        <v>10.303353787886591</v>
      </c>
      <c r="S598" s="3">
        <v>1.7691558765825781</v>
      </c>
      <c r="T598" s="3">
        <v>54.741011199321747</v>
      </c>
      <c r="U598" s="3">
        <v>51.689470807076475</v>
      </c>
      <c r="V598" s="3">
        <v>102.22243970264077</v>
      </c>
      <c r="W598" s="3">
        <v>8.8985092082320314</v>
      </c>
      <c r="X598" s="3">
        <v>12.200238850269127</v>
      </c>
      <c r="Y598" s="3">
        <v>4.4538731743357038</v>
      </c>
      <c r="Z598" s="3">
        <v>0</v>
      </c>
      <c r="AA598" s="5">
        <v>0</v>
      </c>
      <c r="AB598" s="3">
        <v>0</v>
      </c>
      <c r="AC598" s="3">
        <v>0</v>
      </c>
      <c r="AD598" s="5">
        <v>0</v>
      </c>
      <c r="AE598" s="6">
        <f t="shared" si="135"/>
        <v>0.22809892367015536</v>
      </c>
      <c r="AF598" s="6">
        <f t="shared" si="136"/>
        <v>0.19414062115218311</v>
      </c>
      <c r="AG598" s="6">
        <f t="shared" si="137"/>
        <v>3.6365295673849857E-2</v>
      </c>
      <c r="AH598" s="6">
        <f t="shared" si="138"/>
        <v>0.37630708936291485</v>
      </c>
      <c r="AI598" s="4">
        <f t="shared" si="139"/>
        <v>14.141399502162351</v>
      </c>
      <c r="AJ598" s="4">
        <f t="shared" si="140"/>
        <v>10.363534035277764</v>
      </c>
      <c r="AK598" s="4">
        <f t="shared" si="141"/>
        <v>-3.7778654668845864</v>
      </c>
      <c r="AL598" s="7">
        <f t="shared" si="142"/>
        <v>5.8578976405949437</v>
      </c>
      <c r="AM598" s="7">
        <f t="shared" si="143"/>
        <v>7.993303297547099</v>
      </c>
      <c r="AN598" s="7">
        <f t="shared" si="144"/>
        <v>0.94425495025778627</v>
      </c>
      <c r="AO598" s="7">
        <f t="shared" si="145"/>
        <v>2.6775418828472821</v>
      </c>
      <c r="AP598" s="7">
        <f t="shared" si="146"/>
        <v>2.5282821774011</v>
      </c>
      <c r="AQ598" s="7" t="str">
        <f t="shared" si="147"/>
        <v/>
      </c>
      <c r="AR598" s="7">
        <f t="shared" si="148"/>
        <v>0.85112467007043846</v>
      </c>
      <c r="AS598" s="7">
        <f t="shared" si="149"/>
        <v>1.1404938169526502</v>
      </c>
    </row>
    <row r="599" spans="1:45" ht="14.4" customHeight="1">
      <c r="A599" s="2" t="s">
        <v>1245</v>
      </c>
      <c r="B599" s="2" t="s">
        <v>1246</v>
      </c>
      <c r="C599" s="2" t="s">
        <v>57</v>
      </c>
      <c r="D599" s="2" t="s">
        <v>48</v>
      </c>
      <c r="E599" s="3">
        <v>152.4137436049368</v>
      </c>
      <c r="F599" s="5">
        <v>4.7208250945445743E-2</v>
      </c>
      <c r="G599" s="3">
        <v>87.709397765286951</v>
      </c>
      <c r="H599" s="3">
        <v>64.704345839649847</v>
      </c>
      <c r="I599" s="5">
        <v>-1.2634863060156931E-3</v>
      </c>
      <c r="J599" s="3">
        <v>54.746490560290752</v>
      </c>
      <c r="K599" s="3">
        <v>4.2213042794058673</v>
      </c>
      <c r="L599" s="5">
        <v>0.16148365030703599</v>
      </c>
      <c r="M599" s="3">
        <v>2.4909548800207002</v>
      </c>
      <c r="N599" s="3">
        <v>1.7303493993851671</v>
      </c>
      <c r="O599" s="3">
        <v>65.461971546209668</v>
      </c>
      <c r="P599" s="3">
        <v>12.727771631153153</v>
      </c>
      <c r="Q599" s="3">
        <v>6.7616382717078816</v>
      </c>
      <c r="R599" s="3">
        <v>41.702791188930178</v>
      </c>
      <c r="S599" s="3">
        <v>7.6650047268841703</v>
      </c>
      <c r="T599" s="3">
        <v>271.27395649406355</v>
      </c>
      <c r="U599" s="3">
        <v>262.90056237645985</v>
      </c>
      <c r="V599" s="3">
        <v>670.48456452147673</v>
      </c>
      <c r="W599" s="3">
        <v>53.205862873703943</v>
      </c>
      <c r="X599" s="3">
        <v>8.5757035494936797</v>
      </c>
      <c r="Y599" s="3">
        <v>0.33730275961697243</v>
      </c>
      <c r="Z599" s="3">
        <v>17.38124104135067</v>
      </c>
      <c r="AA599" s="5">
        <v>-3.0738419932135802E-2</v>
      </c>
      <c r="AB599" s="3">
        <v>2.0827025610185781</v>
      </c>
      <c r="AC599" s="3">
        <v>6.3955220311900787</v>
      </c>
      <c r="AD599" s="5">
        <v>1.2573488072741945E-2</v>
      </c>
      <c r="AE599" s="6">
        <f t="shared" si="135"/>
        <v>0.42453091374335894</v>
      </c>
      <c r="AF599" s="6">
        <f t="shared" si="136"/>
        <v>0.3591965479320296</v>
      </c>
      <c r="AG599" s="6">
        <f t="shared" si="137"/>
        <v>2.7696349289521263E-2</v>
      </c>
      <c r="AH599" s="6">
        <f t="shared" si="138"/>
        <v>0.59009128817676526</v>
      </c>
      <c r="AI599" s="4">
        <f t="shared" si="139"/>
        <v>50.525186280884881</v>
      </c>
      <c r="AJ599" s="4">
        <f t="shared" si="140"/>
        <v>43.481606763327932</v>
      </c>
      <c r="AK599" s="4">
        <f t="shared" si="141"/>
        <v>-7.0435795175569496</v>
      </c>
      <c r="AL599" s="7">
        <f t="shared" si="142"/>
        <v>5.6727436332584276</v>
      </c>
      <c r="AM599" s="7">
        <f t="shared" si="143"/>
        <v>6.5916705965846685</v>
      </c>
      <c r="AN599" s="7">
        <f t="shared" si="144"/>
        <v>0.96913307039930707</v>
      </c>
      <c r="AO599" s="7">
        <f t="shared" si="145"/>
        <v>4.1925152472190046</v>
      </c>
      <c r="AP599" s="7">
        <f t="shared" si="146"/>
        <v>4.0631051742332636</v>
      </c>
      <c r="AQ599" s="7">
        <f t="shared" si="147"/>
        <v>0.36795543056878821</v>
      </c>
      <c r="AR599" s="7">
        <f t="shared" si="148"/>
        <v>0.84610221848101785</v>
      </c>
      <c r="AS599" s="7">
        <f t="shared" si="149"/>
        <v>4.3991082999667181</v>
      </c>
    </row>
    <row r="600" spans="1:45" ht="14.4" customHeight="1">
      <c r="A600" s="2" t="s">
        <v>1247</v>
      </c>
      <c r="B600" s="2" t="s">
        <v>1248</v>
      </c>
      <c r="C600" s="2" t="s">
        <v>51</v>
      </c>
      <c r="D600" s="2" t="s">
        <v>48</v>
      </c>
      <c r="E600" s="3">
        <v>149.81775420633613</v>
      </c>
      <c r="F600" s="5">
        <v>9.1845741890250659E-2</v>
      </c>
      <c r="G600" s="3">
        <v>104.58238442389884</v>
      </c>
      <c r="H600" s="3">
        <v>45.235369782437296</v>
      </c>
      <c r="I600" s="5">
        <v>-1.0406149770308182E-2</v>
      </c>
      <c r="J600" s="3">
        <v>35.515876832413539</v>
      </c>
      <c r="K600" s="3">
        <v>12.091966148209657</v>
      </c>
      <c r="L600" s="5">
        <v>0.1537027091153737</v>
      </c>
      <c r="M600" s="3">
        <v>6.4380740952265274</v>
      </c>
      <c r="N600" s="3">
        <v>5.6538920529831298</v>
      </c>
      <c r="O600" s="3">
        <v>47.103427635824268</v>
      </c>
      <c r="P600" s="3">
        <v>11.83462518525795</v>
      </c>
      <c r="Q600" s="3">
        <v>4.1391812427958197</v>
      </c>
      <c r="R600" s="3">
        <v>26.754101693367168</v>
      </c>
      <c r="S600" s="3">
        <v>8.5111185128502278</v>
      </c>
      <c r="T600" s="3">
        <v>120.56210043396108</v>
      </c>
      <c r="U600" s="3">
        <v>122.35863667723372</v>
      </c>
      <c r="V600" s="3">
        <v>201.67773572594396</v>
      </c>
      <c r="W600" s="3">
        <v>24.164053137719328</v>
      </c>
      <c r="X600" s="3">
        <v>33.781583558892045</v>
      </c>
      <c r="Y600" s="3">
        <v>5.866097080452338</v>
      </c>
      <c r="Z600" s="3">
        <v>0</v>
      </c>
      <c r="AA600" s="5">
        <v>0</v>
      </c>
      <c r="AB600" s="3">
        <v>0</v>
      </c>
      <c r="AC600" s="3">
        <v>0</v>
      </c>
      <c r="AD600" s="5">
        <v>0</v>
      </c>
      <c r="AE600" s="6">
        <f t="shared" si="135"/>
        <v>0.30193597562633995</v>
      </c>
      <c r="AF600" s="6">
        <f t="shared" si="136"/>
        <v>0.23706053411733422</v>
      </c>
      <c r="AG600" s="6">
        <f t="shared" si="137"/>
        <v>8.0711169462305693E-2</v>
      </c>
      <c r="AH600" s="6">
        <f t="shared" si="138"/>
        <v>0.53242574584777114</v>
      </c>
      <c r="AI600" s="4">
        <f t="shared" si="139"/>
        <v>23.423910684203882</v>
      </c>
      <c r="AJ600" s="4">
        <f t="shared" si="140"/>
        <v>24.691547112543972</v>
      </c>
      <c r="AK600" s="4">
        <f t="shared" si="141"/>
        <v>1.26763642834009</v>
      </c>
      <c r="AL600" s="7">
        <f t="shared" si="142"/>
        <v>2.9010930907922696</v>
      </c>
      <c r="AM600" s="7">
        <f t="shared" si="143"/>
        <v>2.75215421437712</v>
      </c>
      <c r="AN600" s="7">
        <f t="shared" si="144"/>
        <v>1.014901334970161</v>
      </c>
      <c r="AO600" s="7">
        <f t="shared" si="145"/>
        <v>2.6652175280939012</v>
      </c>
      <c r="AP600" s="7">
        <f t="shared" si="146"/>
        <v>2.7049328272483728</v>
      </c>
      <c r="AQ600" s="7" t="str">
        <f t="shared" si="147"/>
        <v/>
      </c>
      <c r="AR600" s="7">
        <f t="shared" si="148"/>
        <v>0.78513510563149269</v>
      </c>
      <c r="AS600" s="7">
        <f t="shared" si="149"/>
        <v>1.346153777263166</v>
      </c>
    </row>
    <row r="601" spans="1:45" ht="14.4" customHeight="1">
      <c r="A601" s="2" t="s">
        <v>1249</v>
      </c>
      <c r="B601" s="2" t="s">
        <v>1250</v>
      </c>
      <c r="C601" s="2" t="s">
        <v>57</v>
      </c>
      <c r="D601" s="2" t="s">
        <v>48</v>
      </c>
      <c r="E601" s="3">
        <v>263.8305590948118</v>
      </c>
      <c r="F601" s="5">
        <v>-0.12689072181643518</v>
      </c>
      <c r="G601" s="3">
        <v>174.47502366040146</v>
      </c>
      <c r="H601" s="3">
        <v>89.355535434410342</v>
      </c>
      <c r="I601" s="5">
        <v>-2.8064584754506627E-2</v>
      </c>
      <c r="J601" s="3">
        <v>68.712217410598285</v>
      </c>
      <c r="K601" s="3">
        <v>3.7091691105618696</v>
      </c>
      <c r="L601" s="5">
        <v>-0.14198955768309979</v>
      </c>
      <c r="M601" s="3">
        <v>1.6473339020503361</v>
      </c>
      <c r="N601" s="3">
        <v>2.0618352085115337</v>
      </c>
      <c r="O601" s="3">
        <v>89.462604620427257</v>
      </c>
      <c r="P601" s="3">
        <v>33.014864850233053</v>
      </c>
      <c r="Q601" s="3">
        <v>12.250020761192465</v>
      </c>
      <c r="R601" s="3">
        <v>37.829699269151682</v>
      </c>
      <c r="S601" s="3">
        <v>4.505972638892251</v>
      </c>
      <c r="T601" s="3">
        <v>306.73048182242587</v>
      </c>
      <c r="U601" s="3">
        <v>293.22183385173355</v>
      </c>
      <c r="V601" s="3">
        <v>1024.3196223391708</v>
      </c>
      <c r="W601" s="3">
        <v>48.805709000958082</v>
      </c>
      <c r="X601" s="3">
        <v>7.1402248158336672</v>
      </c>
      <c r="Y601" s="3">
        <v>2.4166189054344756</v>
      </c>
      <c r="Z601" s="3">
        <v>45.334003901392371</v>
      </c>
      <c r="AA601" s="5">
        <v>0.21575934041427447</v>
      </c>
      <c r="AB601" s="3">
        <v>5.2360292918996247</v>
      </c>
      <c r="AC601" s="3">
        <v>14.414479671525783</v>
      </c>
      <c r="AD601" s="5">
        <v>3.4327950573495025E-3</v>
      </c>
      <c r="AE601" s="6">
        <f t="shared" si="135"/>
        <v>0.33868531280449199</v>
      </c>
      <c r="AF601" s="6">
        <f t="shared" si="136"/>
        <v>0.26044070727191776</v>
      </c>
      <c r="AG601" s="6">
        <f t="shared" si="137"/>
        <v>1.4058906304439582E-2</v>
      </c>
      <c r="AH601" s="6">
        <f t="shared" si="138"/>
        <v>0.4441247764518334</v>
      </c>
      <c r="AI601" s="4">
        <f t="shared" si="139"/>
        <v>65.003048300036411</v>
      </c>
      <c r="AJ601" s="4">
        <f t="shared" si="140"/>
        <v>42.550385106951403</v>
      </c>
      <c r="AK601" s="4">
        <f t="shared" si="141"/>
        <v>-22.452663193085009</v>
      </c>
      <c r="AL601" s="7">
        <f t="shared" si="142"/>
        <v>9.4431077409764299</v>
      </c>
      <c r="AM601" s="7">
        <f t="shared" si="143"/>
        <v>14.425974924698338</v>
      </c>
      <c r="AN601" s="7">
        <f t="shared" si="144"/>
        <v>0.95595922553757529</v>
      </c>
      <c r="AO601" s="7">
        <f t="shared" si="145"/>
        <v>3.4326970380875319</v>
      </c>
      <c r="AP601" s="7">
        <f t="shared" si="146"/>
        <v>3.2815184020352852</v>
      </c>
      <c r="AQ601" s="7">
        <f t="shared" si="147"/>
        <v>0.3179617600704151</v>
      </c>
      <c r="AR601" s="7">
        <f t="shared" si="148"/>
        <v>0.7689754985692534</v>
      </c>
      <c r="AS601" s="7">
        <f t="shared" si="149"/>
        <v>3.8824904357310057</v>
      </c>
    </row>
    <row r="602" spans="1:45" ht="14.4" customHeight="1">
      <c r="A602" s="2" t="s">
        <v>1251</v>
      </c>
      <c r="B602" s="2" t="s">
        <v>1252</v>
      </c>
      <c r="C602" s="2" t="s">
        <v>57</v>
      </c>
      <c r="D602" s="2" t="s">
        <v>48</v>
      </c>
      <c r="E602" s="3">
        <v>80.557530983555921</v>
      </c>
      <c r="F602" s="5">
        <v>-4.431078186237597E-2</v>
      </c>
      <c r="G602" s="3">
        <v>48.920943979068362</v>
      </c>
      <c r="H602" s="3">
        <v>31.636587004487559</v>
      </c>
      <c r="I602" s="5">
        <v>-1.3131841288040069E-2</v>
      </c>
      <c r="J602" s="3">
        <v>20.978015760854301</v>
      </c>
      <c r="K602" s="3">
        <v>2.4083426898209779</v>
      </c>
      <c r="L602" s="5">
        <v>-0.14147525439010922</v>
      </c>
      <c r="M602" s="3">
        <v>1.4902893512584952</v>
      </c>
      <c r="N602" s="3">
        <v>0.91805333856248272</v>
      </c>
      <c r="O602" s="3">
        <v>32.672796556485082</v>
      </c>
      <c r="P602" s="3">
        <v>10.229155237319176</v>
      </c>
      <c r="Q602" s="3">
        <v>3.8202597101177962</v>
      </c>
      <c r="R602" s="3">
        <v>16.67880091515158</v>
      </c>
      <c r="S602" s="3">
        <v>1.4399291418271414</v>
      </c>
      <c r="T602" s="3">
        <v>129.253300171456</v>
      </c>
      <c r="U602" s="3">
        <v>128.83963499549611</v>
      </c>
      <c r="V602" s="3">
        <v>304.86600649240034</v>
      </c>
      <c r="W602" s="3">
        <v>15.769595298007363</v>
      </c>
      <c r="X602" s="3">
        <v>1.6781743774272828</v>
      </c>
      <c r="Y602" s="3">
        <v>0.4550232573998555</v>
      </c>
      <c r="Z602" s="3">
        <v>8.7141260116791024</v>
      </c>
      <c r="AA602" s="5">
        <v>0.10363672671053081</v>
      </c>
      <c r="AB602" s="3">
        <v>0.23341811692443215</v>
      </c>
      <c r="AC602" s="3">
        <v>2.1087550726426487</v>
      </c>
      <c r="AD602" s="5">
        <v>-4.2617977745332297E-2</v>
      </c>
      <c r="AE602" s="6">
        <f t="shared" si="135"/>
        <v>0.3927204150651723</v>
      </c>
      <c r="AF602" s="6">
        <f t="shared" si="136"/>
        <v>0.26041036144884466</v>
      </c>
      <c r="AG602" s="6">
        <f t="shared" si="137"/>
        <v>2.9895934748950897E-2</v>
      </c>
      <c r="AH602" s="6">
        <f t="shared" si="138"/>
        <v>0.61880286288047925</v>
      </c>
      <c r="AI602" s="4">
        <f t="shared" si="139"/>
        <v>18.569673071033325</v>
      </c>
      <c r="AJ602" s="4">
        <f t="shared" si="140"/>
        <v>17.133092257789613</v>
      </c>
      <c r="AK602" s="4">
        <f t="shared" si="141"/>
        <v>-1.4365808132437117</v>
      </c>
      <c r="AL602" s="7">
        <f t="shared" si="142"/>
        <v>11.898566228091786</v>
      </c>
      <c r="AM602" s="7">
        <f t="shared" si="143"/>
        <v>12.896240885485566</v>
      </c>
      <c r="AN602" s="7">
        <f t="shared" si="144"/>
        <v>0.99679957745441583</v>
      </c>
      <c r="AO602" s="7">
        <f t="shared" si="145"/>
        <v>4.0855639754415289</v>
      </c>
      <c r="AP602" s="7">
        <f t="shared" si="146"/>
        <v>4.0724884443830991</v>
      </c>
      <c r="AQ602" s="7">
        <f t="shared" si="147"/>
        <v>0.24199272191111201</v>
      </c>
      <c r="AR602" s="7">
        <f t="shared" si="148"/>
        <v>0.66309351757440305</v>
      </c>
      <c r="AS602" s="7">
        <f t="shared" si="149"/>
        <v>3.7844507244720815</v>
      </c>
    </row>
    <row r="603" spans="1:45" ht="14.4" customHeight="1">
      <c r="A603" s="2" t="s">
        <v>1253</v>
      </c>
      <c r="B603" s="2" t="s">
        <v>1254</v>
      </c>
      <c r="C603" s="2" t="s">
        <v>47</v>
      </c>
      <c r="D603" s="2" t="s">
        <v>48</v>
      </c>
      <c r="E603" s="3">
        <v>236.43915050959839</v>
      </c>
      <c r="F603" s="5">
        <v>-1.7455049280931671E-2</v>
      </c>
      <c r="G603" s="3">
        <v>208.27997093335907</v>
      </c>
      <c r="H603" s="3">
        <v>28.159179576239328</v>
      </c>
      <c r="I603" s="5">
        <v>1.8155302337070606E-2</v>
      </c>
      <c r="J603" s="3">
        <v>19.658793395874888</v>
      </c>
      <c r="K603" s="3">
        <v>13.687141024364104</v>
      </c>
      <c r="L603" s="5">
        <v>-8.7386761084688735E-4</v>
      </c>
      <c r="M603" s="3">
        <v>9.0047279849949096</v>
      </c>
      <c r="N603" s="3">
        <v>4.6824130393691945</v>
      </c>
      <c r="O603" s="3">
        <v>30.76256551452942</v>
      </c>
      <c r="P603" s="3">
        <v>6.2410891583332138</v>
      </c>
      <c r="Q603" s="3">
        <v>4.4201123800615898</v>
      </c>
      <c r="R603" s="3">
        <v>13.340049592127393</v>
      </c>
      <c r="S603" s="3">
        <v>3.0129882024096943</v>
      </c>
      <c r="T603" s="3">
        <v>95.618824488665453</v>
      </c>
      <c r="U603" s="3">
        <v>96.570398993200484</v>
      </c>
      <c r="V603" s="3">
        <v>311.85253137308104</v>
      </c>
      <c r="W603" s="3">
        <v>13.601915612510538</v>
      </c>
      <c r="X603" s="3">
        <v>24.416559338393871</v>
      </c>
      <c r="Y603" s="3">
        <v>19.438069302313298</v>
      </c>
      <c r="Z603" s="3">
        <v>0</v>
      </c>
      <c r="AA603" s="5">
        <v>0</v>
      </c>
      <c r="AB603" s="3">
        <v>0</v>
      </c>
      <c r="AC603" s="3">
        <v>0</v>
      </c>
      <c r="AD603" s="5">
        <v>0</v>
      </c>
      <c r="AE603" s="6">
        <f t="shared" si="135"/>
        <v>0.11909694107573859</v>
      </c>
      <c r="AF603" s="6">
        <f t="shared" si="136"/>
        <v>8.3145254724119086E-2</v>
      </c>
      <c r="AG603" s="6">
        <f t="shared" si="137"/>
        <v>5.7888640670820148E-2</v>
      </c>
      <c r="AH603" s="6">
        <f t="shared" si="138"/>
        <v>0.65789692449035486</v>
      </c>
      <c r="AI603" s="4">
        <f t="shared" si="139"/>
        <v>5.9716523715107837</v>
      </c>
      <c r="AJ603" s="4">
        <f t="shared" si="140"/>
        <v>11.096635991139706</v>
      </c>
      <c r="AK603" s="4">
        <f t="shared" si="141"/>
        <v>5.1249836196289227</v>
      </c>
      <c r="AL603" s="7">
        <f t="shared" si="142"/>
        <v>3.6829337673028264</v>
      </c>
      <c r="AM603" s="7">
        <f t="shared" si="143"/>
        <v>1.9819700477867261</v>
      </c>
      <c r="AN603" s="7">
        <f t="shared" si="144"/>
        <v>1.0099517486187861</v>
      </c>
      <c r="AO603" s="7">
        <f t="shared" si="145"/>
        <v>3.3956537771202848</v>
      </c>
      <c r="AP603" s="7">
        <f t="shared" si="146"/>
        <v>3.4294464699066176</v>
      </c>
      <c r="AQ603" s="7" t="str">
        <f t="shared" si="147"/>
        <v/>
      </c>
      <c r="AR603" s="7">
        <f t="shared" si="148"/>
        <v>0.69813090053457905</v>
      </c>
      <c r="AS603" s="7">
        <f t="shared" si="149"/>
        <v>1.3189547107614954</v>
      </c>
    </row>
    <row r="604" spans="1:45" ht="14.4" customHeight="1">
      <c r="A604" s="2" t="s">
        <v>1255</v>
      </c>
      <c r="B604" s="2" t="s">
        <v>1256</v>
      </c>
      <c r="C604" s="2" t="s">
        <v>62</v>
      </c>
      <c r="D604" s="2" t="s">
        <v>48</v>
      </c>
      <c r="E604" s="3">
        <v>88.074233354162402</v>
      </c>
      <c r="F604" s="5">
        <v>6.2967501165979628E-2</v>
      </c>
      <c r="G604" s="3">
        <v>73.216332272743429</v>
      </c>
      <c r="H604" s="3">
        <v>14.857901081418975</v>
      </c>
      <c r="I604" s="5">
        <v>8.7189867824793155E-3</v>
      </c>
      <c r="J604" s="3">
        <v>8.1949755826719706</v>
      </c>
      <c r="K604" s="3">
        <v>6.1816275917865156</v>
      </c>
      <c r="L604" s="5">
        <v>0.14256237673879085</v>
      </c>
      <c r="M604" s="3">
        <v>2.7923777791433375</v>
      </c>
      <c r="N604" s="3">
        <v>3.389249812643178</v>
      </c>
      <c r="O604" s="3">
        <v>15.411366540324295</v>
      </c>
      <c r="P604" s="3">
        <v>3.2250602961722343</v>
      </c>
      <c r="Q604" s="3">
        <v>2.6615740146473361</v>
      </c>
      <c r="R604" s="3">
        <v>7.4625500171425347</v>
      </c>
      <c r="S604" s="3">
        <v>1.9579704376646734</v>
      </c>
      <c r="T604" s="3">
        <v>31.895267102861876</v>
      </c>
      <c r="U604" s="3">
        <v>31.996835618289769</v>
      </c>
      <c r="V604" s="3">
        <v>191.4807230313925</v>
      </c>
      <c r="W604" s="3">
        <v>14.182918994775134</v>
      </c>
      <c r="X604" s="3">
        <v>11.705290122885391</v>
      </c>
      <c r="Y604" s="3">
        <v>12.756460059192344</v>
      </c>
      <c r="Z604" s="3">
        <v>0</v>
      </c>
      <c r="AA604" s="5">
        <v>0</v>
      </c>
      <c r="AB604" s="3">
        <v>0</v>
      </c>
      <c r="AC604" s="3">
        <v>0</v>
      </c>
      <c r="AD604" s="5">
        <v>0</v>
      </c>
      <c r="AE604" s="6">
        <f t="shared" si="135"/>
        <v>0.16869747842905053</v>
      </c>
      <c r="AF604" s="6">
        <f t="shared" si="136"/>
        <v>9.3046232372168303E-2</v>
      </c>
      <c r="AG604" s="6">
        <f t="shared" si="137"/>
        <v>7.0186561453553328E-2</v>
      </c>
      <c r="AH604" s="6">
        <f t="shared" si="138"/>
        <v>0.45172209708225547</v>
      </c>
      <c r="AI604" s="4">
        <f t="shared" si="139"/>
        <v>2.013347990885455</v>
      </c>
      <c r="AJ604" s="4">
        <f t="shared" si="140"/>
        <v>6.7323544503613881</v>
      </c>
      <c r="AK604" s="4">
        <f t="shared" si="141"/>
        <v>4.7190064594759331</v>
      </c>
      <c r="AL604" s="7">
        <f t="shared" si="142"/>
        <v>3.4384351882203377</v>
      </c>
      <c r="AM604" s="7">
        <f t="shared" si="143"/>
        <v>1.0282831406212813</v>
      </c>
      <c r="AN604" s="7">
        <f t="shared" si="144"/>
        <v>1.0031844384654418</v>
      </c>
      <c r="AO604" s="7">
        <f t="shared" si="145"/>
        <v>2.1466872694925616</v>
      </c>
      <c r="AP604" s="7">
        <f t="shared" si="146"/>
        <v>2.1535232630068077</v>
      </c>
      <c r="AQ604" s="7" t="str">
        <f t="shared" si="147"/>
        <v/>
      </c>
      <c r="AR604" s="7">
        <f t="shared" si="148"/>
        <v>0.55155674666056709</v>
      </c>
      <c r="AS604" s="7">
        <f t="shared" si="149"/>
        <v>2.1740833356041138</v>
      </c>
    </row>
    <row r="605" spans="1:45" ht="14.4" customHeight="1">
      <c r="A605" s="2" t="s">
        <v>1257</v>
      </c>
      <c r="B605" s="2" t="s">
        <v>1258</v>
      </c>
      <c r="C605" s="2" t="s">
        <v>57</v>
      </c>
      <c r="D605" s="2" t="s">
        <v>48</v>
      </c>
      <c r="E605" s="3">
        <v>374.54991338778058</v>
      </c>
      <c r="F605" s="5">
        <v>3.6354777223344133E-2</v>
      </c>
      <c r="G605" s="3">
        <v>237.50930463218563</v>
      </c>
      <c r="H605" s="3">
        <v>137.04060875559495</v>
      </c>
      <c r="I605" s="5">
        <v>-1.102961241902306E-2</v>
      </c>
      <c r="J605" s="3">
        <v>95.419506970656741</v>
      </c>
      <c r="K605" s="3">
        <v>12.437828881618133</v>
      </c>
      <c r="L605" s="5">
        <v>-6.6875954385678282E-2</v>
      </c>
      <c r="M605" s="3">
        <v>7.4191800854254728</v>
      </c>
      <c r="N605" s="3">
        <v>5.01864879619266</v>
      </c>
      <c r="O605" s="3">
        <v>143.07665748467392</v>
      </c>
      <c r="P605" s="3">
        <v>36.164664000517995</v>
      </c>
      <c r="Q605" s="3">
        <v>20.34917867255157</v>
      </c>
      <c r="R605" s="3">
        <v>75.722104708972026</v>
      </c>
      <c r="S605" s="3">
        <v>7.0869279364142024</v>
      </c>
      <c r="T605" s="3">
        <v>553.17054403555312</v>
      </c>
      <c r="U605" s="3">
        <v>559.12588688461688</v>
      </c>
      <c r="V605" s="3">
        <v>1898.883058476526</v>
      </c>
      <c r="W605" s="3">
        <v>51.425806221551611</v>
      </c>
      <c r="X605" s="3">
        <v>13.222464422605896</v>
      </c>
      <c r="Y605" s="3">
        <v>2.5704635376813703</v>
      </c>
      <c r="Z605" s="3">
        <v>27.174397386899635</v>
      </c>
      <c r="AA605" s="5">
        <v>-5.0819860650942739E-4</v>
      </c>
      <c r="AB605" s="3">
        <v>2.4809074546077263</v>
      </c>
      <c r="AC605" s="3">
        <v>8.5412562558072889</v>
      </c>
      <c r="AD605" s="5">
        <v>2.905326454175311E-2</v>
      </c>
      <c r="AE605" s="6">
        <f t="shared" si="135"/>
        <v>0.3658807647719664</v>
      </c>
      <c r="AF605" s="6">
        <f t="shared" si="136"/>
        <v>0.25475778677291167</v>
      </c>
      <c r="AG605" s="6">
        <f t="shared" si="137"/>
        <v>3.3207400234373963E-2</v>
      </c>
      <c r="AH605" s="6">
        <f t="shared" si="138"/>
        <v>0.59650121866447925</v>
      </c>
      <c r="AI605" s="4">
        <f t="shared" si="139"/>
        <v>82.98167808903861</v>
      </c>
      <c r="AJ605" s="4">
        <f t="shared" si="140"/>
        <v>79.143634726178874</v>
      </c>
      <c r="AK605" s="4">
        <f t="shared" si="141"/>
        <v>-3.8380433628597359</v>
      </c>
      <c r="AL605" s="7">
        <f t="shared" si="142"/>
        <v>11.167551784959091</v>
      </c>
      <c r="AM605" s="7">
        <f t="shared" si="143"/>
        <v>11.709118370268788</v>
      </c>
      <c r="AN605" s="7">
        <f t="shared" si="144"/>
        <v>1.0107658350815603</v>
      </c>
      <c r="AO605" s="7">
        <f t="shared" si="145"/>
        <v>4.0365447078690746</v>
      </c>
      <c r="AP605" s="7">
        <f t="shared" si="146"/>
        <v>4.0800014824933379</v>
      </c>
      <c r="AQ605" s="7">
        <f t="shared" si="147"/>
        <v>0.31431262795637555</v>
      </c>
      <c r="AR605" s="7">
        <f t="shared" si="148"/>
        <v>0.69628636239373864</v>
      </c>
      <c r="AS605" s="7">
        <f t="shared" si="149"/>
        <v>5.0697730545476496</v>
      </c>
    </row>
    <row r="606" spans="1:45" ht="14.4" customHeight="1">
      <c r="A606" s="2" t="s">
        <v>1259</v>
      </c>
      <c r="B606" s="2" t="s">
        <v>1260</v>
      </c>
      <c r="C606" s="2" t="s">
        <v>47</v>
      </c>
      <c r="D606" s="2" t="s">
        <v>48</v>
      </c>
      <c r="E606" s="3">
        <v>269.14100785558941</v>
      </c>
      <c r="F606" s="5">
        <v>5.9714658007798058E-2</v>
      </c>
      <c r="G606" s="3">
        <v>223.86670708497624</v>
      </c>
      <c r="H606" s="3">
        <v>45.274300770613159</v>
      </c>
      <c r="I606" s="5">
        <v>-1.2166879914779105E-2</v>
      </c>
      <c r="J606" s="3">
        <v>39.313026271143741</v>
      </c>
      <c r="K606" s="3">
        <v>16.478017945225538</v>
      </c>
      <c r="L606" s="5">
        <v>1.54511483633199E-2</v>
      </c>
      <c r="M606" s="3">
        <v>10.543111686802192</v>
      </c>
      <c r="N606" s="3">
        <v>5.9349062584233465</v>
      </c>
      <c r="O606" s="3">
        <v>46.295282373557953</v>
      </c>
      <c r="P606" s="3">
        <v>5.5019621246377604</v>
      </c>
      <c r="Q606" s="3">
        <v>5.9169610027177217</v>
      </c>
      <c r="R606" s="3">
        <v>29.403777756447134</v>
      </c>
      <c r="S606" s="3">
        <v>2.8895092552116415</v>
      </c>
      <c r="T606" s="3">
        <v>76.545538598812584</v>
      </c>
      <c r="U606" s="3">
        <v>77.040214309110027</v>
      </c>
      <c r="V606" s="3">
        <v>346.23899001143349</v>
      </c>
      <c r="W606" s="3">
        <v>36.299716223470554</v>
      </c>
      <c r="X606" s="3">
        <v>29.506185635003412</v>
      </c>
      <c r="Y606" s="3">
        <v>26.809426652572029</v>
      </c>
      <c r="Z606" s="3">
        <v>0</v>
      </c>
      <c r="AA606" s="5">
        <v>0</v>
      </c>
      <c r="AB606" s="3">
        <v>0</v>
      </c>
      <c r="AC606" s="3">
        <v>0</v>
      </c>
      <c r="AD606" s="5">
        <v>0</v>
      </c>
      <c r="AE606" s="6">
        <f t="shared" si="135"/>
        <v>0.1682177722798214</v>
      </c>
      <c r="AF606" s="6">
        <f t="shared" si="136"/>
        <v>0.14606851101723445</v>
      </c>
      <c r="AG606" s="6">
        <f t="shared" si="137"/>
        <v>6.1224478857814936E-2</v>
      </c>
      <c r="AH606" s="6">
        <f t="shared" si="138"/>
        <v>0.63982887516256348</v>
      </c>
      <c r="AI606" s="4">
        <f t="shared" si="139"/>
        <v>22.835008325918203</v>
      </c>
      <c r="AJ606" s="4">
        <f t="shared" si="140"/>
        <v>24.333247559400284</v>
      </c>
      <c r="AK606" s="4">
        <f t="shared" si="141"/>
        <v>1.4982392334820815</v>
      </c>
      <c r="AL606" s="7">
        <f t="shared" si="142"/>
        <v>8.4212388368411712</v>
      </c>
      <c r="AM606" s="7">
        <f t="shared" si="143"/>
        <v>7.9027289096693538</v>
      </c>
      <c r="AN606" s="7">
        <f t="shared" si="144"/>
        <v>1.0064625021830484</v>
      </c>
      <c r="AO606" s="7">
        <f t="shared" si="145"/>
        <v>1.6907061466644913</v>
      </c>
      <c r="AP606" s="7">
        <f t="shared" si="146"/>
        <v>1.701632338828204</v>
      </c>
      <c r="AQ606" s="7" t="str">
        <f t="shared" si="147"/>
        <v/>
      </c>
      <c r="AR606" s="7">
        <f t="shared" si="148"/>
        <v>0.86832983838507372</v>
      </c>
      <c r="AS606" s="7">
        <f t="shared" si="149"/>
        <v>1.2864594391249804</v>
      </c>
    </row>
    <row r="607" spans="1:45" ht="14.4" customHeight="1">
      <c r="A607" s="2" t="s">
        <v>1261</v>
      </c>
      <c r="B607" s="2" t="s">
        <v>1262</v>
      </c>
      <c r="C607" s="2" t="s">
        <v>47</v>
      </c>
      <c r="D607" s="2" t="s">
        <v>48</v>
      </c>
      <c r="E607" s="3">
        <v>95.848391088595562</v>
      </c>
      <c r="F607" s="5">
        <v>1.1141337444421542E-2</v>
      </c>
      <c r="G607" s="3">
        <v>76.846785133041422</v>
      </c>
      <c r="H607" s="3">
        <v>19.00160595555414</v>
      </c>
      <c r="I607" s="5">
        <v>-3.8735553150769375E-3</v>
      </c>
      <c r="J607" s="3">
        <v>12.400545290370463</v>
      </c>
      <c r="K607" s="3">
        <v>2.9885864123384045</v>
      </c>
      <c r="L607" s="5">
        <v>-0.11488796284323712</v>
      </c>
      <c r="M607" s="3">
        <v>2.0670595040630322</v>
      </c>
      <c r="N607" s="3">
        <v>0.92152690827537231</v>
      </c>
      <c r="O607" s="3">
        <v>20.642407429842901</v>
      </c>
      <c r="P607" s="3">
        <v>4.5618056252208063</v>
      </c>
      <c r="Q607" s="3">
        <v>3.214453206331207</v>
      </c>
      <c r="R607" s="3">
        <v>10.371121481624478</v>
      </c>
      <c r="S607" s="3">
        <v>1.89890737916446</v>
      </c>
      <c r="T607" s="3">
        <v>49.936834726309741</v>
      </c>
      <c r="U607" s="3">
        <v>47.800603825893432</v>
      </c>
      <c r="V607" s="3">
        <v>125.33576915281076</v>
      </c>
      <c r="W607" s="3">
        <v>11.768007473242589</v>
      </c>
      <c r="X607" s="3">
        <v>12.422605200984417</v>
      </c>
      <c r="Y607" s="3">
        <v>11.109556833863776</v>
      </c>
      <c r="Z607" s="3">
        <v>0</v>
      </c>
      <c r="AA607" s="5">
        <v>0</v>
      </c>
      <c r="AB607" s="3">
        <v>0</v>
      </c>
      <c r="AC607" s="3">
        <v>0</v>
      </c>
      <c r="AD607" s="5">
        <v>0</v>
      </c>
      <c r="AE607" s="6">
        <f t="shared" si="135"/>
        <v>0.1982464780028533</v>
      </c>
      <c r="AF607" s="6">
        <f t="shared" si="136"/>
        <v>0.12937666610291104</v>
      </c>
      <c r="AG607" s="6">
        <f t="shared" si="137"/>
        <v>3.1180350326130816E-2</v>
      </c>
      <c r="AH607" s="6">
        <f t="shared" si="138"/>
        <v>0.69165124204846795</v>
      </c>
      <c r="AI607" s="4">
        <f t="shared" si="139"/>
        <v>9.411958878032058</v>
      </c>
      <c r="AJ607" s="4">
        <f t="shared" si="140"/>
        <v>10.799089094227856</v>
      </c>
      <c r="AK607" s="4">
        <f t="shared" si="141"/>
        <v>1.3871302161957981</v>
      </c>
      <c r="AL607" s="7">
        <f t="shared" si="142"/>
        <v>5.6870014897617462</v>
      </c>
      <c r="AM607" s="7">
        <f t="shared" si="143"/>
        <v>4.9565128775124476</v>
      </c>
      <c r="AN607" s="7">
        <f t="shared" si="144"/>
        <v>0.95722133947567145</v>
      </c>
      <c r="AO607" s="7">
        <f t="shared" si="145"/>
        <v>2.6280323275366775</v>
      </c>
      <c r="AP607" s="7">
        <f t="shared" si="146"/>
        <v>2.5156086247500249</v>
      </c>
      <c r="AQ607" s="7" t="str">
        <f t="shared" si="147"/>
        <v/>
      </c>
      <c r="AR607" s="7">
        <f t="shared" si="148"/>
        <v>0.65260511766089979</v>
      </c>
      <c r="AS607" s="7">
        <f t="shared" si="149"/>
        <v>1.3076460411000443</v>
      </c>
    </row>
    <row r="608" spans="1:45" ht="14.4" customHeight="1">
      <c r="A608" s="2" t="s">
        <v>1263</v>
      </c>
      <c r="B608" s="2" t="s">
        <v>1264</v>
      </c>
      <c r="C608" s="2" t="s">
        <v>47</v>
      </c>
      <c r="D608" s="2" t="s">
        <v>48</v>
      </c>
      <c r="E608" s="3">
        <v>426.75545748143594</v>
      </c>
      <c r="F608" s="5">
        <v>3.5673237365421981E-2</v>
      </c>
      <c r="G608" s="3">
        <v>389.59634923979121</v>
      </c>
      <c r="H608" s="3">
        <v>37.159108241644738</v>
      </c>
      <c r="I608" s="5">
        <v>-3.4234743720624267E-2</v>
      </c>
      <c r="J608" s="3">
        <v>21.519464529712952</v>
      </c>
      <c r="K608" s="3">
        <v>22.088162289284288</v>
      </c>
      <c r="L608" s="5">
        <v>1.2972267877679466E-3</v>
      </c>
      <c r="M608" s="3">
        <v>14.611484455766913</v>
      </c>
      <c r="N608" s="3">
        <v>7.4766778335173747</v>
      </c>
      <c r="O608" s="3">
        <v>37.926435461290453</v>
      </c>
      <c r="P608" s="3">
        <v>3.0271411591920816</v>
      </c>
      <c r="Q608" s="3">
        <v>5.7739345262166877</v>
      </c>
      <c r="R608" s="3">
        <v>23.607968042149658</v>
      </c>
      <c r="S608" s="3">
        <v>3.646269429484025</v>
      </c>
      <c r="T608" s="3">
        <v>49.145770186159488</v>
      </c>
      <c r="U608" s="3">
        <v>48.205232388543834</v>
      </c>
      <c r="V608" s="3">
        <v>440.79172960168762</v>
      </c>
      <c r="W608" s="3">
        <v>14.115741301050898</v>
      </c>
      <c r="X608" s="3">
        <v>50.344317857624546</v>
      </c>
      <c r="Y608" s="3">
        <v>53.897732407601666</v>
      </c>
      <c r="Z608" s="3">
        <v>0</v>
      </c>
      <c r="AA608" s="5">
        <v>0</v>
      </c>
      <c r="AB608" s="3">
        <v>0</v>
      </c>
      <c r="AC608" s="3">
        <v>0</v>
      </c>
      <c r="AD608" s="5">
        <v>0</v>
      </c>
      <c r="AE608" s="6">
        <f t="shared" si="135"/>
        <v>8.7073539635427341E-2</v>
      </c>
      <c r="AF608" s="6">
        <f t="shared" si="136"/>
        <v>5.0425751217602316E-2</v>
      </c>
      <c r="AG608" s="6">
        <f t="shared" si="137"/>
        <v>5.1758359271234705E-2</v>
      </c>
      <c r="AH608" s="6">
        <f t="shared" si="138"/>
        <v>0.66150747465557314</v>
      </c>
      <c r="AI608" s="4">
        <f t="shared" si="139"/>
        <v>-0.56869775957133584</v>
      </c>
      <c r="AJ608" s="4">
        <f t="shared" si="140"/>
        <v>14.513875320114767</v>
      </c>
      <c r="AK608" s="4">
        <f t="shared" si="141"/>
        <v>15.082573079686103</v>
      </c>
      <c r="AL608" s="7">
        <f t="shared" si="142"/>
        <v>3.9804725352313288</v>
      </c>
      <c r="AM608" s="7">
        <f t="shared" si="143"/>
        <v>-0.15596701521088938</v>
      </c>
      <c r="AN608" s="7">
        <f t="shared" si="144"/>
        <v>0.98086228389436192</v>
      </c>
      <c r="AO608" s="7">
        <f t="shared" si="145"/>
        <v>1.3225766847408122</v>
      </c>
      <c r="AP608" s="7">
        <f t="shared" si="146"/>
        <v>1.2972655876203065</v>
      </c>
      <c r="AQ608" s="7" t="str">
        <f t="shared" si="147"/>
        <v/>
      </c>
      <c r="AR608" s="7">
        <f t="shared" si="148"/>
        <v>0.57911681813708826</v>
      </c>
      <c r="AS608" s="7">
        <f t="shared" si="149"/>
        <v>1.0328906681196039</v>
      </c>
    </row>
    <row r="609" spans="1:45" ht="14.4" customHeight="1">
      <c r="A609" s="2" t="s">
        <v>1265</v>
      </c>
      <c r="B609" s="2" t="s">
        <v>1266</v>
      </c>
      <c r="C609" s="2" t="s">
        <v>51</v>
      </c>
      <c r="D609" s="2" t="s">
        <v>48</v>
      </c>
      <c r="E609" s="3">
        <v>387.55574774143213</v>
      </c>
      <c r="F609" s="5">
        <v>-8.896432048865513E-2</v>
      </c>
      <c r="G609" s="3">
        <v>297.3320781631482</v>
      </c>
      <c r="H609" s="3">
        <v>90.223669578283918</v>
      </c>
      <c r="I609" s="5">
        <v>-2.7133413801602418E-2</v>
      </c>
      <c r="J609" s="3">
        <v>80.994688055800367</v>
      </c>
      <c r="K609" s="3">
        <v>15.509843747999755</v>
      </c>
      <c r="L609" s="5">
        <v>-0.15188571212641036</v>
      </c>
      <c r="M609" s="3">
        <v>8.9176320971966128</v>
      </c>
      <c r="N609" s="3">
        <v>6.5922116508031419</v>
      </c>
      <c r="O609" s="3">
        <v>96.117248737556039</v>
      </c>
      <c r="P609" s="3">
        <v>21.759651247644705</v>
      </c>
      <c r="Q609" s="3">
        <v>16.332409443035242</v>
      </c>
      <c r="R609" s="3">
        <v>48.965366037958589</v>
      </c>
      <c r="S609" s="3">
        <v>11.619053785044326</v>
      </c>
      <c r="T609" s="3">
        <v>272.02715716361371</v>
      </c>
      <c r="U609" s="3">
        <v>257.31257270194777</v>
      </c>
      <c r="V609" s="3">
        <v>544.57249082465592</v>
      </c>
      <c r="W609" s="3">
        <v>62.797807017184269</v>
      </c>
      <c r="X609" s="3">
        <v>89.020165239314323</v>
      </c>
      <c r="Y609" s="3">
        <v>6.9543593065985787</v>
      </c>
      <c r="Z609" s="3">
        <v>0</v>
      </c>
      <c r="AA609" s="5">
        <v>0</v>
      </c>
      <c r="AB609" s="3">
        <v>0</v>
      </c>
      <c r="AC609" s="3">
        <v>0</v>
      </c>
      <c r="AD609" s="5">
        <v>0</v>
      </c>
      <c r="AE609" s="6">
        <f t="shared" si="135"/>
        <v>0.23280178426995998</v>
      </c>
      <c r="AF609" s="6">
        <f t="shared" si="136"/>
        <v>0.208988483664131</v>
      </c>
      <c r="AG609" s="6">
        <f t="shared" si="137"/>
        <v>4.001964578873321E-2</v>
      </c>
      <c r="AH609" s="6">
        <f t="shared" si="138"/>
        <v>0.57496595337052869</v>
      </c>
      <c r="AI609" s="4">
        <f t="shared" si="139"/>
        <v>65.484844307800614</v>
      </c>
      <c r="AJ609" s="4">
        <f t="shared" si="140"/>
        <v>49.10755594967948</v>
      </c>
      <c r="AK609" s="4">
        <f t="shared" si="141"/>
        <v>-16.377288358121135</v>
      </c>
      <c r="AL609" s="7">
        <f t="shared" si="142"/>
        <v>4.226467736373607</v>
      </c>
      <c r="AM609" s="7">
        <f t="shared" si="143"/>
        <v>5.6359877077159766</v>
      </c>
      <c r="AN609" s="7">
        <f t="shared" si="144"/>
        <v>0.94590766372338442</v>
      </c>
      <c r="AO609" s="7">
        <f t="shared" si="145"/>
        <v>3.0150309606680903</v>
      </c>
      <c r="AP609" s="7">
        <f t="shared" si="146"/>
        <v>2.8519408920592246</v>
      </c>
      <c r="AQ609" s="7" t="str">
        <f t="shared" si="147"/>
        <v/>
      </c>
      <c r="AR609" s="7">
        <f t="shared" si="148"/>
        <v>0.89770997382814399</v>
      </c>
      <c r="AS609" s="7">
        <f t="shared" si="149"/>
        <v>1.4051462118631295</v>
      </c>
    </row>
    <row r="610" spans="1:45" ht="14.4" customHeight="1">
      <c r="A610" s="2" t="s">
        <v>1267</v>
      </c>
      <c r="B610" s="2" t="s">
        <v>1268</v>
      </c>
      <c r="C610" s="2" t="s">
        <v>57</v>
      </c>
      <c r="D610" s="2" t="s">
        <v>48</v>
      </c>
      <c r="E610" s="3">
        <v>337.92481510459959</v>
      </c>
      <c r="F610" s="5">
        <v>-2.9898472937995284E-2</v>
      </c>
      <c r="G610" s="3">
        <v>247.94526740043977</v>
      </c>
      <c r="H610" s="3">
        <v>89.979547704159828</v>
      </c>
      <c r="I610" s="5">
        <v>-1.6963018256849871E-2</v>
      </c>
      <c r="J610" s="3">
        <v>65.445441987169843</v>
      </c>
      <c r="K610" s="3">
        <v>10.778746304893181</v>
      </c>
      <c r="L610" s="5">
        <v>-0.10863472127567547</v>
      </c>
      <c r="M610" s="3">
        <v>6.0104345065748355</v>
      </c>
      <c r="N610" s="3">
        <v>4.7683117983183454</v>
      </c>
      <c r="O610" s="3">
        <v>95.674152496566222</v>
      </c>
      <c r="P610" s="3">
        <v>12.478164925489331</v>
      </c>
      <c r="Q610" s="3">
        <v>10.206532815822305</v>
      </c>
      <c r="R610" s="3">
        <v>52.880031216178573</v>
      </c>
      <c r="S610" s="3">
        <v>9.1745806589949908</v>
      </c>
      <c r="T610" s="3">
        <v>134.26915923720097</v>
      </c>
      <c r="U610" s="3">
        <v>141.17626549014025</v>
      </c>
      <c r="V610" s="3">
        <v>1541.2031020326597</v>
      </c>
      <c r="W610" s="3">
        <v>129.41754113310398</v>
      </c>
      <c r="X610" s="3">
        <v>18.43700574331509</v>
      </c>
      <c r="Y610" s="3">
        <v>3.007853887663436</v>
      </c>
      <c r="Z610" s="3">
        <v>99.05513128496041</v>
      </c>
      <c r="AA610" s="5">
        <v>0.24218491003991294</v>
      </c>
      <c r="AB610" s="3">
        <v>10.962104171407715</v>
      </c>
      <c r="AC610" s="3">
        <v>35.859841986531791</v>
      </c>
      <c r="AD610" s="5">
        <v>2.4493126483548289E-2</v>
      </c>
      <c r="AE610" s="6">
        <f t="shared" si="135"/>
        <v>0.26627090903728984</v>
      </c>
      <c r="AF610" s="6">
        <f t="shared" si="136"/>
        <v>0.19366864776388848</v>
      </c>
      <c r="AG610" s="6">
        <f t="shared" si="137"/>
        <v>3.1896877125039726E-2</v>
      </c>
      <c r="AH610" s="6">
        <f t="shared" si="138"/>
        <v>0.55761907150985679</v>
      </c>
      <c r="AI610" s="4">
        <f t="shared" si="139"/>
        <v>54.666695682276661</v>
      </c>
      <c r="AJ610" s="4">
        <f t="shared" si="140"/>
        <v>66.97902024867976</v>
      </c>
      <c r="AK610" s="4">
        <f t="shared" si="141"/>
        <v>12.312324566403099</v>
      </c>
      <c r="AL610" s="7">
        <f t="shared" si="142"/>
        <v>7.3004993621165495</v>
      </c>
      <c r="AM610" s="7">
        <f t="shared" si="143"/>
        <v>5.9584952941342397</v>
      </c>
      <c r="AN610" s="7">
        <f t="shared" si="144"/>
        <v>1.0514422395446532</v>
      </c>
      <c r="AO610" s="7">
        <f t="shared" si="145"/>
        <v>1.4922186503832982</v>
      </c>
      <c r="AP610" s="7">
        <f t="shared" si="146"/>
        <v>1.568981719649315</v>
      </c>
      <c r="AQ610" s="7">
        <f t="shared" si="147"/>
        <v>0.36201902436907285</v>
      </c>
      <c r="AR610" s="7">
        <f t="shared" si="148"/>
        <v>0.72733686328748071</v>
      </c>
      <c r="AS610" s="7">
        <f t="shared" si="149"/>
        <v>4.5607869950468221</v>
      </c>
    </row>
    <row r="611" spans="1:45" ht="14.4" customHeight="1">
      <c r="A611" s="2" t="s">
        <v>1269</v>
      </c>
      <c r="B611" s="2" t="s">
        <v>1270</v>
      </c>
      <c r="C611" s="2" t="s">
        <v>51</v>
      </c>
      <c r="D611" s="2" t="s">
        <v>48</v>
      </c>
      <c r="E611" s="3">
        <v>149.74782328669588</v>
      </c>
      <c r="F611" s="5">
        <v>1.6715179904711625E-2</v>
      </c>
      <c r="G611" s="3">
        <v>101.73173025117325</v>
      </c>
      <c r="H611" s="3">
        <v>48.016093035522623</v>
      </c>
      <c r="I611" s="5">
        <v>-4.0349422114473454E-3</v>
      </c>
      <c r="J611" s="3">
        <v>37.039521059833731</v>
      </c>
      <c r="K611" s="3">
        <v>12.134647605464744</v>
      </c>
      <c r="L611" s="5">
        <v>-2.987114881097172E-2</v>
      </c>
      <c r="M611" s="3">
        <v>6.0387151155922396</v>
      </c>
      <c r="N611" s="3">
        <v>6.0959324898725047</v>
      </c>
      <c r="O611" s="3">
        <v>48.57013952118934</v>
      </c>
      <c r="P611" s="3">
        <v>15.482007084583554</v>
      </c>
      <c r="Q611" s="3">
        <v>5.4310163031640259</v>
      </c>
      <c r="R611" s="3">
        <v>23.643513859823919</v>
      </c>
      <c r="S611" s="3">
        <v>5.7365808062566597</v>
      </c>
      <c r="T611" s="3">
        <v>155.17300016407356</v>
      </c>
      <c r="U611" s="3">
        <v>162.53563572916011</v>
      </c>
      <c r="V611" s="3">
        <v>211.22274020783794</v>
      </c>
      <c r="W611" s="3">
        <v>12.137307229513066</v>
      </c>
      <c r="X611" s="3">
        <v>18.835810169603622</v>
      </c>
      <c r="Y611" s="3">
        <v>6.6897350690143336</v>
      </c>
      <c r="Z611" s="3">
        <v>0</v>
      </c>
      <c r="AA611" s="5">
        <v>0</v>
      </c>
      <c r="AB611" s="3">
        <v>0</v>
      </c>
      <c r="AC611" s="3">
        <v>0</v>
      </c>
      <c r="AD611" s="5">
        <v>0</v>
      </c>
      <c r="AE611" s="6">
        <f t="shared" si="135"/>
        <v>0.32064635052220181</v>
      </c>
      <c r="AF611" s="6">
        <f t="shared" si="136"/>
        <v>0.24734597302907477</v>
      </c>
      <c r="AG611" s="6">
        <f t="shared" si="137"/>
        <v>8.1033883091794018E-2</v>
      </c>
      <c r="AH611" s="6">
        <f t="shared" si="138"/>
        <v>0.49764239654332865</v>
      </c>
      <c r="AI611" s="4">
        <f t="shared" si="139"/>
        <v>24.904873454368989</v>
      </c>
      <c r="AJ611" s="4">
        <f t="shared" si="140"/>
        <v>21.618401017849525</v>
      </c>
      <c r="AK611" s="4">
        <f t="shared" si="141"/>
        <v>-3.286472436519464</v>
      </c>
      <c r="AL611" s="7">
        <f t="shared" si="142"/>
        <v>3.7685167781949831</v>
      </c>
      <c r="AM611" s="7">
        <f t="shared" si="143"/>
        <v>4.3414142144055985</v>
      </c>
      <c r="AN611" s="7">
        <f t="shared" si="144"/>
        <v>1.0474479165660366</v>
      </c>
      <c r="AO611" s="7">
        <f t="shared" si="145"/>
        <v>3.2316873438510614</v>
      </c>
      <c r="AP611" s="7">
        <f t="shared" si="146"/>
        <v>3.3850241753096233</v>
      </c>
      <c r="AQ611" s="7" t="str">
        <f t="shared" si="147"/>
        <v/>
      </c>
      <c r="AR611" s="7">
        <f t="shared" si="148"/>
        <v>0.771398060904948</v>
      </c>
      <c r="AS611" s="7">
        <f t="shared" si="149"/>
        <v>1.4105229416486864</v>
      </c>
    </row>
    <row r="612" spans="1:45" ht="14.4" customHeight="1">
      <c r="A612" s="2" t="s">
        <v>1271</v>
      </c>
      <c r="B612" s="2" t="s">
        <v>1272</v>
      </c>
      <c r="C612" s="2" t="s">
        <v>47</v>
      </c>
      <c r="D612" s="2" t="s">
        <v>48</v>
      </c>
      <c r="E612" s="3">
        <v>134.26055934376035</v>
      </c>
      <c r="F612" s="5">
        <v>-8.5384177460601965E-2</v>
      </c>
      <c r="G612" s="3">
        <v>114.68264405739049</v>
      </c>
      <c r="H612" s="3">
        <v>19.577915286369862</v>
      </c>
      <c r="I612" s="5">
        <v>-2.007998964460106E-2</v>
      </c>
      <c r="J612" s="3">
        <v>7.2087810859445218</v>
      </c>
      <c r="K612" s="3">
        <v>4.184800241318789</v>
      </c>
      <c r="L612" s="5">
        <v>2.8260074510934992E-2</v>
      </c>
      <c r="M612" s="3">
        <v>2.1251414834023734</v>
      </c>
      <c r="N612" s="3">
        <v>2.0596587579164156</v>
      </c>
      <c r="O612" s="3">
        <v>21.084190012204747</v>
      </c>
      <c r="P612" s="3">
        <v>2.8977616765222969</v>
      </c>
      <c r="Q612" s="3">
        <v>3.9162291859328136</v>
      </c>
      <c r="R612" s="3">
        <v>11.688580681945457</v>
      </c>
      <c r="S612" s="3">
        <v>1.4225595217084863</v>
      </c>
      <c r="T612" s="3">
        <v>37.519249640999014</v>
      </c>
      <c r="U612" s="3">
        <v>32.089073719858845</v>
      </c>
      <c r="V612" s="3">
        <v>163.04584286035731</v>
      </c>
      <c r="W612" s="3">
        <v>21.134445666192207</v>
      </c>
      <c r="X612" s="3">
        <v>11.887067481350071</v>
      </c>
      <c r="Y612" s="3">
        <v>21.004043742605525</v>
      </c>
      <c r="Z612" s="3">
        <v>0</v>
      </c>
      <c r="AA612" s="5">
        <v>0</v>
      </c>
      <c r="AB612" s="3">
        <v>0</v>
      </c>
      <c r="AC612" s="3">
        <v>0</v>
      </c>
      <c r="AD612" s="5">
        <v>0</v>
      </c>
      <c r="AE612" s="6">
        <f t="shared" si="135"/>
        <v>0.14582030182253766</v>
      </c>
      <c r="AF612" s="6">
        <f t="shared" si="136"/>
        <v>5.3692470232357514E-2</v>
      </c>
      <c r="AG612" s="6">
        <f t="shared" si="137"/>
        <v>3.116924480110379E-2</v>
      </c>
      <c r="AH612" s="6">
        <f t="shared" si="138"/>
        <v>0.50782387709207855</v>
      </c>
      <c r="AI612" s="4">
        <f t="shared" si="139"/>
        <v>3.0239808446257328</v>
      </c>
      <c r="AJ612" s="4">
        <f t="shared" si="140"/>
        <v>12.145057666347263</v>
      </c>
      <c r="AK612" s="4">
        <f t="shared" si="141"/>
        <v>9.1210768217215303</v>
      </c>
      <c r="AL612" s="7">
        <f t="shared" si="142"/>
        <v>8.5374688939279775</v>
      </c>
      <c r="AM612" s="7">
        <f t="shared" si="143"/>
        <v>2.1257323848171557</v>
      </c>
      <c r="AN612" s="7">
        <f t="shared" si="144"/>
        <v>0.85526960232151428</v>
      </c>
      <c r="AO612" s="7">
        <f t="shared" si="145"/>
        <v>1.9164067824483797</v>
      </c>
      <c r="AP612" s="7">
        <f t="shared" si="146"/>
        <v>1.6390444667108783</v>
      </c>
      <c r="AQ612" s="7" t="str">
        <f t="shared" si="147"/>
        <v/>
      </c>
      <c r="AR612" s="7">
        <f t="shared" si="148"/>
        <v>0.36820984157405529</v>
      </c>
      <c r="AS612" s="7">
        <f t="shared" si="149"/>
        <v>1.2143986562941036</v>
      </c>
    </row>
    <row r="613" spans="1:45" ht="14.4" customHeight="1">
      <c r="A613" s="2" t="s">
        <v>1273</v>
      </c>
      <c r="B613" s="2" t="s">
        <v>1274</v>
      </c>
      <c r="C613" s="2" t="s">
        <v>47</v>
      </c>
      <c r="D613" s="2" t="s">
        <v>48</v>
      </c>
      <c r="E613" s="3">
        <v>131.46423274150979</v>
      </c>
      <c r="F613" s="5">
        <v>-1.3871738563877075E-2</v>
      </c>
      <c r="G613" s="3">
        <v>104.87578052913572</v>
      </c>
      <c r="H613" s="3">
        <v>26.588452212374062</v>
      </c>
      <c r="I613" s="5">
        <v>1.1517881212959186E-2</v>
      </c>
      <c r="J613" s="3">
        <v>20.972691450124838</v>
      </c>
      <c r="K613" s="3">
        <v>8.6986912981273452</v>
      </c>
      <c r="L613" s="5">
        <v>8.1987931136113884E-2</v>
      </c>
      <c r="M613" s="3">
        <v>5.1133892349243908</v>
      </c>
      <c r="N613" s="3">
        <v>3.5853020632029544</v>
      </c>
      <c r="O613" s="3">
        <v>26.734060440913556</v>
      </c>
      <c r="P613" s="3">
        <v>5.9867059804419496</v>
      </c>
      <c r="Q613" s="3">
        <v>3.7375406452343758</v>
      </c>
      <c r="R613" s="3">
        <v>15.156443249502168</v>
      </c>
      <c r="S613" s="3">
        <v>5.2912957680002188</v>
      </c>
      <c r="T613" s="3">
        <v>92.203318823830344</v>
      </c>
      <c r="U613" s="3">
        <v>90.382280350434968</v>
      </c>
      <c r="V613" s="3">
        <v>219.93138821841313</v>
      </c>
      <c r="W613" s="3">
        <v>20.992406228352081</v>
      </c>
      <c r="X613" s="3">
        <v>16.076923304038235</v>
      </c>
      <c r="Y613" s="3">
        <v>23.774581372509267</v>
      </c>
      <c r="Z613" s="3">
        <v>0</v>
      </c>
      <c r="AA613" s="5">
        <v>0</v>
      </c>
      <c r="AB613" s="3">
        <v>0</v>
      </c>
      <c r="AC613" s="3">
        <v>0</v>
      </c>
      <c r="AD613" s="5">
        <v>0</v>
      </c>
      <c r="AE613" s="6">
        <f t="shared" si="135"/>
        <v>0.20224856341460826</v>
      </c>
      <c r="AF613" s="6">
        <f t="shared" si="136"/>
        <v>0.15953153958888711</v>
      </c>
      <c r="AG613" s="6">
        <f t="shared" si="137"/>
        <v>6.6167740964426874E-2</v>
      </c>
      <c r="AH613" s="6">
        <f t="shared" si="138"/>
        <v>0.58783431434395217</v>
      </c>
      <c r="AI613" s="4">
        <f t="shared" si="139"/>
        <v>12.274000151997493</v>
      </c>
      <c r="AJ613" s="4">
        <f t="shared" si="140"/>
        <v>11.896424580312839</v>
      </c>
      <c r="AK613" s="4">
        <f t="shared" si="141"/>
        <v>-0.37757557168465361</v>
      </c>
      <c r="AL613" s="7">
        <f t="shared" si="142"/>
        <v>2.2483008136226239</v>
      </c>
      <c r="AM613" s="7">
        <f t="shared" si="143"/>
        <v>2.3196586791133589</v>
      </c>
      <c r="AN613" s="7">
        <f t="shared" si="144"/>
        <v>0.98024975134707715</v>
      </c>
      <c r="AO613" s="7">
        <f t="shared" si="145"/>
        <v>3.4677956462963881</v>
      </c>
      <c r="AP613" s="7">
        <f t="shared" si="146"/>
        <v>3.399305820004511</v>
      </c>
      <c r="AQ613" s="7" t="str">
        <f t="shared" si="147"/>
        <v/>
      </c>
      <c r="AR613" s="7">
        <f t="shared" si="148"/>
        <v>0.78878948208817923</v>
      </c>
      <c r="AS613" s="7">
        <f t="shared" si="149"/>
        <v>1.6729370691331003</v>
      </c>
    </row>
    <row r="614" spans="1:45" ht="14.4" customHeight="1">
      <c r="A614" s="2" t="s">
        <v>1275</v>
      </c>
      <c r="B614" s="2" t="s">
        <v>1276</v>
      </c>
      <c r="C614" s="2" t="s">
        <v>51</v>
      </c>
      <c r="D614" s="2" t="s">
        <v>48</v>
      </c>
      <c r="E614" s="3">
        <v>135.47124574111047</v>
      </c>
      <c r="F614" s="5">
        <v>7.7085426817397065E-2</v>
      </c>
      <c r="G614" s="3">
        <v>91.998931740627782</v>
      </c>
      <c r="H614" s="3">
        <v>43.472314000482683</v>
      </c>
      <c r="I614" s="5">
        <v>-2.4814635285297371E-2</v>
      </c>
      <c r="J614" s="3">
        <v>33.396122151589495</v>
      </c>
      <c r="K614" s="3">
        <v>5.0795432019647198</v>
      </c>
      <c r="L614" s="5">
        <v>-9.5696122876371831E-3</v>
      </c>
      <c r="M614" s="3">
        <v>2.5938980563658647</v>
      </c>
      <c r="N614" s="3">
        <v>2.4856451455988551</v>
      </c>
      <c r="O614" s="3">
        <v>45.71575381395882</v>
      </c>
      <c r="P614" s="3">
        <v>17.811290558328917</v>
      </c>
      <c r="Q614" s="3">
        <v>3.2188788768353631</v>
      </c>
      <c r="R614" s="3">
        <v>21.434889018761421</v>
      </c>
      <c r="S614" s="3">
        <v>6.2368929867230047</v>
      </c>
      <c r="T614" s="3">
        <v>180.80326147007236</v>
      </c>
      <c r="U614" s="3">
        <v>193.54708037358566</v>
      </c>
      <c r="V614" s="3">
        <v>222.57914242962349</v>
      </c>
      <c r="W614" s="3">
        <v>8.366902319968446</v>
      </c>
      <c r="X614" s="3">
        <v>33.058747923533765</v>
      </c>
      <c r="Y614" s="3">
        <v>6.4223228019541345</v>
      </c>
      <c r="Z614" s="3">
        <v>0</v>
      </c>
      <c r="AA614" s="5">
        <v>0</v>
      </c>
      <c r="AB614" s="3">
        <v>0</v>
      </c>
      <c r="AC614" s="3">
        <v>0</v>
      </c>
      <c r="AD614" s="5">
        <v>0</v>
      </c>
      <c r="AE614" s="6">
        <f t="shared" si="135"/>
        <v>0.32089698269667905</v>
      </c>
      <c r="AF614" s="6">
        <f t="shared" si="136"/>
        <v>0.24651815939900978</v>
      </c>
      <c r="AG614" s="6">
        <f t="shared" si="137"/>
        <v>3.7495360540729626E-2</v>
      </c>
      <c r="AH614" s="6">
        <f t="shared" si="138"/>
        <v>0.51065577222821323</v>
      </c>
      <c r="AI614" s="4">
        <f t="shared" si="139"/>
        <v>28.316578949624777</v>
      </c>
      <c r="AJ614" s="4">
        <f t="shared" si="140"/>
        <v>22.091686322428675</v>
      </c>
      <c r="AK614" s="4">
        <f t="shared" si="141"/>
        <v>-6.2248926271961018</v>
      </c>
      <c r="AL614" s="7">
        <f t="shared" si="142"/>
        <v>3.5420980237206399</v>
      </c>
      <c r="AM614" s="7">
        <f t="shared" si="143"/>
        <v>4.540173931139214</v>
      </c>
      <c r="AN614" s="7">
        <f t="shared" si="144"/>
        <v>1.0704844525474599</v>
      </c>
      <c r="AO614" s="7">
        <f t="shared" si="145"/>
        <v>4.1590438794692375</v>
      </c>
      <c r="AP614" s="7">
        <f t="shared" si="146"/>
        <v>4.4521918104344911</v>
      </c>
      <c r="AQ614" s="7" t="str">
        <f t="shared" si="147"/>
        <v/>
      </c>
      <c r="AR614" s="7">
        <f t="shared" si="148"/>
        <v>0.76821588451028144</v>
      </c>
      <c r="AS614" s="7">
        <f t="shared" si="149"/>
        <v>1.6429991561085868</v>
      </c>
    </row>
    <row r="615" spans="1:45" ht="14.4" customHeight="1">
      <c r="A615" s="2" t="s">
        <v>1277</v>
      </c>
      <c r="B615" s="2" t="s">
        <v>1278</v>
      </c>
      <c r="C615" s="2" t="s">
        <v>54</v>
      </c>
      <c r="D615" s="2" t="s">
        <v>48</v>
      </c>
      <c r="E615" s="3">
        <v>275.57951908307854</v>
      </c>
      <c r="F615" s="5">
        <v>2.8696209138810373E-2</v>
      </c>
      <c r="G615" s="3">
        <v>209.40489758031794</v>
      </c>
      <c r="H615" s="3">
        <v>66.174621502760615</v>
      </c>
      <c r="I615" s="5">
        <v>1.6970823056634832E-2</v>
      </c>
      <c r="J615" s="3">
        <v>46.199897420683854</v>
      </c>
      <c r="K615" s="3">
        <v>75.638394375689131</v>
      </c>
      <c r="L615" s="5">
        <v>0.15167834756963355</v>
      </c>
      <c r="M615" s="3">
        <v>45.910789383075873</v>
      </c>
      <c r="N615" s="3">
        <v>29.727604992613259</v>
      </c>
      <c r="O615" s="3">
        <v>68.804789110029873</v>
      </c>
      <c r="P615" s="3">
        <v>12.023011863898683</v>
      </c>
      <c r="Q615" s="3">
        <v>11.391389289472755</v>
      </c>
      <c r="R615" s="3">
        <v>26.354723863473374</v>
      </c>
      <c r="S615" s="3">
        <v>8.9581402744358023</v>
      </c>
      <c r="T615" s="3">
        <v>199.56160369444638</v>
      </c>
      <c r="U615" s="3">
        <v>200.74040915648538</v>
      </c>
      <c r="V615" s="3">
        <v>699.33707277405586</v>
      </c>
      <c r="W615" s="3">
        <v>78.435125620814816</v>
      </c>
      <c r="X615" s="3">
        <v>48.474452328821698</v>
      </c>
      <c r="Y615" s="3">
        <v>17.242518359112392</v>
      </c>
      <c r="Z615" s="3">
        <v>0</v>
      </c>
      <c r="AA615" s="5">
        <v>0</v>
      </c>
      <c r="AB615" s="3">
        <v>0</v>
      </c>
      <c r="AC615" s="3">
        <v>0</v>
      </c>
      <c r="AD615" s="5">
        <v>0</v>
      </c>
      <c r="AE615" s="6">
        <f t="shared" si="135"/>
        <v>0.24012895342491344</v>
      </c>
      <c r="AF615" s="6">
        <f t="shared" si="136"/>
        <v>0.16764633879325422</v>
      </c>
      <c r="AG615" s="6">
        <f t="shared" si="137"/>
        <v>0.27447030398832556</v>
      </c>
      <c r="AH615" s="6">
        <f t="shared" si="138"/>
        <v>0.60697731306988212</v>
      </c>
      <c r="AI615" s="4">
        <f t="shared" si="139"/>
        <v>-29.438496955005277</v>
      </c>
      <c r="AJ615" s="4">
        <f t="shared" si="140"/>
        <v>-0.52040142641743614</v>
      </c>
      <c r="AK615" s="4">
        <f t="shared" si="141"/>
        <v>28.918095528587841</v>
      </c>
      <c r="AL615" s="7">
        <f t="shared" si="142"/>
        <v>-5.8092573957847726E-2</v>
      </c>
      <c r="AM615" s="7">
        <f t="shared" si="143"/>
        <v>-3.2862286203549496</v>
      </c>
      <c r="AN615" s="7">
        <f t="shared" si="144"/>
        <v>1.0059069752909178</v>
      </c>
      <c r="AO615" s="7">
        <f t="shared" si="145"/>
        <v>3.0156818303240502</v>
      </c>
      <c r="AP615" s="7">
        <f t="shared" si="146"/>
        <v>3.0334953883810436</v>
      </c>
      <c r="AQ615" s="7" t="str">
        <f t="shared" si="147"/>
        <v/>
      </c>
      <c r="AR615" s="7">
        <f t="shared" si="148"/>
        <v>0.69815129080498828</v>
      </c>
      <c r="AS615" s="7">
        <f t="shared" si="149"/>
        <v>2.5376961071015867</v>
      </c>
    </row>
    <row r="616" spans="1:45" ht="14.4" customHeight="1">
      <c r="A616" s="2" t="s">
        <v>1279</v>
      </c>
      <c r="B616" s="2" t="s">
        <v>1280</v>
      </c>
      <c r="C616" s="2" t="s">
        <v>54</v>
      </c>
      <c r="D616" s="2" t="s">
        <v>48</v>
      </c>
      <c r="E616" s="3">
        <v>366.79366484750119</v>
      </c>
      <c r="F616" s="5">
        <v>6.9333606214320914E-2</v>
      </c>
      <c r="G616" s="3">
        <v>258.08285369543842</v>
      </c>
      <c r="H616" s="3">
        <v>108.71081115206279</v>
      </c>
      <c r="I616" s="5">
        <v>2.8934457028320648E-3</v>
      </c>
      <c r="J616" s="3">
        <v>77.877997132612492</v>
      </c>
      <c r="K616" s="3">
        <v>86.703054609834098</v>
      </c>
      <c r="L616" s="5">
        <v>-0.10193942696815737</v>
      </c>
      <c r="M616" s="3">
        <v>57.781312768875466</v>
      </c>
      <c r="N616" s="3">
        <v>28.921741840958632</v>
      </c>
      <c r="O616" s="3">
        <v>111.12635469050427</v>
      </c>
      <c r="P616" s="3">
        <v>16.679365911640755</v>
      </c>
      <c r="Q616" s="3">
        <v>18.707527065780994</v>
      </c>
      <c r="R616" s="3">
        <v>46.214714980802611</v>
      </c>
      <c r="S616" s="3">
        <v>10.285686675607684</v>
      </c>
      <c r="T616" s="3">
        <v>170.33707980744344</v>
      </c>
      <c r="U616" s="3">
        <v>166.39173094842673</v>
      </c>
      <c r="V616" s="3">
        <v>1127.8339689380703</v>
      </c>
      <c r="W616" s="3">
        <v>30.19030932020377</v>
      </c>
      <c r="X616" s="3">
        <v>61.144240952837443</v>
      </c>
      <c r="Y616" s="3">
        <v>24.095186442284835</v>
      </c>
      <c r="Z616" s="3">
        <v>0</v>
      </c>
      <c r="AA616" s="5">
        <v>0</v>
      </c>
      <c r="AB616" s="3">
        <v>0</v>
      </c>
      <c r="AC616" s="3">
        <v>0</v>
      </c>
      <c r="AD616" s="5">
        <v>0</v>
      </c>
      <c r="AE616" s="6">
        <f t="shared" si="135"/>
        <v>0.29638137615397636</v>
      </c>
      <c r="AF616" s="6">
        <f t="shared" si="136"/>
        <v>0.21232099841471141</v>
      </c>
      <c r="AG616" s="6">
        <f t="shared" si="137"/>
        <v>0.2363810035974365</v>
      </c>
      <c r="AH616" s="6">
        <f t="shared" si="138"/>
        <v>0.66642764812488797</v>
      </c>
      <c r="AI616" s="4">
        <f t="shared" si="139"/>
        <v>-8.8250574772216055</v>
      </c>
      <c r="AJ616" s="4">
        <f t="shared" si="140"/>
        <v>17.958148944207053</v>
      </c>
      <c r="AK616" s="4">
        <f t="shared" si="141"/>
        <v>26.783206421428659</v>
      </c>
      <c r="AL616" s="7">
        <f t="shared" si="142"/>
        <v>1.7459358339968174</v>
      </c>
      <c r="AM616" s="7">
        <f t="shared" si="143"/>
        <v>-0.85799400230128209</v>
      </c>
      <c r="AN616" s="7">
        <f t="shared" si="144"/>
        <v>0.97683799168403784</v>
      </c>
      <c r="AO616" s="7">
        <f t="shared" si="145"/>
        <v>1.5668826127070186</v>
      </c>
      <c r="AP616" s="7">
        <f t="shared" si="146"/>
        <v>1.5305904646013622</v>
      </c>
      <c r="AQ616" s="7" t="str">
        <f t="shared" si="147"/>
        <v/>
      </c>
      <c r="AR616" s="7">
        <f t="shared" si="148"/>
        <v>0.71637766572892281</v>
      </c>
      <c r="AS616" s="7">
        <f t="shared" si="149"/>
        <v>3.0748458248508208</v>
      </c>
    </row>
    <row r="617" spans="1:45" ht="14.4" customHeight="1">
      <c r="A617" s="2" t="s">
        <v>1281</v>
      </c>
      <c r="B617" s="2" t="s">
        <v>1282</v>
      </c>
      <c r="C617" s="2" t="s">
        <v>51</v>
      </c>
      <c r="D617" s="2" t="s">
        <v>48</v>
      </c>
      <c r="E617" s="3">
        <v>127.65543218332537</v>
      </c>
      <c r="F617" s="5">
        <v>0.1146442806624631</v>
      </c>
      <c r="G617" s="3">
        <v>95.481677524645761</v>
      </c>
      <c r="H617" s="3">
        <v>32.17375465867962</v>
      </c>
      <c r="I617" s="5">
        <v>2.9139702588937333E-2</v>
      </c>
      <c r="J617" s="3">
        <v>23.396479030114339</v>
      </c>
      <c r="K617" s="3">
        <v>7.8088038335685601</v>
      </c>
      <c r="L617" s="5">
        <v>-0.11051323508751415</v>
      </c>
      <c r="M617" s="3">
        <v>2.9382650152359506</v>
      </c>
      <c r="N617" s="3">
        <v>4.8705388183326095</v>
      </c>
      <c r="O617" s="3">
        <v>33.84781790511672</v>
      </c>
      <c r="P617" s="3">
        <v>7.7005978201466974</v>
      </c>
      <c r="Q617" s="3">
        <v>3.7575685078241143</v>
      </c>
      <c r="R617" s="3">
        <v>19.209714543374165</v>
      </c>
      <c r="S617" s="3">
        <v>3.3861609243708015</v>
      </c>
      <c r="T617" s="3">
        <v>92.618363734732853</v>
      </c>
      <c r="U617" s="3">
        <v>94.354220419486381</v>
      </c>
      <c r="V617" s="3">
        <v>214.61535923687239</v>
      </c>
      <c r="W617" s="3">
        <v>13.163302235589311</v>
      </c>
      <c r="X617" s="3">
        <v>23.827810297294327</v>
      </c>
      <c r="Y617" s="3">
        <v>3.6193051969104775</v>
      </c>
      <c r="Z617" s="3">
        <v>0</v>
      </c>
      <c r="AA617" s="5">
        <v>0</v>
      </c>
      <c r="AB617" s="3">
        <v>0</v>
      </c>
      <c r="AC617" s="3">
        <v>0</v>
      </c>
      <c r="AD617" s="5">
        <v>0</v>
      </c>
      <c r="AE617" s="6">
        <f t="shared" si="135"/>
        <v>0.25203592286206072</v>
      </c>
      <c r="AF617" s="6">
        <f t="shared" si="136"/>
        <v>0.1832783660668256</v>
      </c>
      <c r="AG617" s="6">
        <f t="shared" si="137"/>
        <v>6.1170948231598743E-2</v>
      </c>
      <c r="AH617" s="6">
        <f t="shared" si="138"/>
        <v>0.37627594159875155</v>
      </c>
      <c r="AI617" s="4">
        <f t="shared" si="139"/>
        <v>15.587675196545778</v>
      </c>
      <c r="AJ617" s="4">
        <f t="shared" si="140"/>
        <v>19.45138656190996</v>
      </c>
      <c r="AK617" s="4">
        <f t="shared" si="141"/>
        <v>3.8637113653641819</v>
      </c>
      <c r="AL617" s="7">
        <f t="shared" si="142"/>
        <v>5.7443774812693853</v>
      </c>
      <c r="AM617" s="7">
        <f t="shared" si="143"/>
        <v>4.6033474322967081</v>
      </c>
      <c r="AN617" s="7">
        <f t="shared" si="144"/>
        <v>1.0187420357557295</v>
      </c>
      <c r="AO617" s="7">
        <f t="shared" si="145"/>
        <v>2.8786930439822598</v>
      </c>
      <c r="AP617" s="7">
        <f t="shared" si="146"/>
        <v>2.9326456119423456</v>
      </c>
      <c r="AQ617" s="7" t="str">
        <f t="shared" si="147"/>
        <v/>
      </c>
      <c r="AR617" s="7">
        <f t="shared" si="148"/>
        <v>0.72719144154356863</v>
      </c>
      <c r="AS617" s="7">
        <f t="shared" si="149"/>
        <v>1.6812081990264565</v>
      </c>
    </row>
    <row r="618" spans="1:45" ht="14.4" customHeight="1">
      <c r="A618" s="2" t="s">
        <v>1283</v>
      </c>
      <c r="B618" s="2" t="s">
        <v>1284</v>
      </c>
      <c r="C618" s="2" t="s">
        <v>47</v>
      </c>
      <c r="D618" s="2" t="s">
        <v>48</v>
      </c>
      <c r="E618" s="3">
        <v>287.27250508886294</v>
      </c>
      <c r="F618" s="5">
        <v>-6.2213074713661047E-3</v>
      </c>
      <c r="G618" s="3">
        <v>244.42615740100041</v>
      </c>
      <c r="H618" s="3">
        <v>42.846347687862526</v>
      </c>
      <c r="I618" s="5">
        <v>-1.4531792539489774E-2</v>
      </c>
      <c r="J618" s="3">
        <v>31.768283775906131</v>
      </c>
      <c r="K618" s="3">
        <v>16.64498184452173</v>
      </c>
      <c r="L618" s="5">
        <v>-0.11233327899837763</v>
      </c>
      <c r="M618" s="3">
        <v>8.8116225762478742</v>
      </c>
      <c r="N618" s="3">
        <v>7.8333592682738562</v>
      </c>
      <c r="O618" s="3">
        <v>46.498436196983413</v>
      </c>
      <c r="P618" s="3">
        <v>8.2808689015502246</v>
      </c>
      <c r="Q618" s="3">
        <v>4.5748166068042195</v>
      </c>
      <c r="R618" s="3">
        <v>24.341983981648657</v>
      </c>
      <c r="S618" s="3">
        <v>4.0880102670826322</v>
      </c>
      <c r="T618" s="3">
        <v>141.3725538719425</v>
      </c>
      <c r="U618" s="3">
        <v>140.69436383418179</v>
      </c>
      <c r="V618" s="3">
        <v>264.37561474216074</v>
      </c>
      <c r="W618" s="3">
        <v>19.863853384582615</v>
      </c>
      <c r="X618" s="3">
        <v>14.990920737439444</v>
      </c>
      <c r="Y618" s="3">
        <v>44.955380687594136</v>
      </c>
      <c r="Z618" s="3">
        <v>0</v>
      </c>
      <c r="AA618" s="5">
        <v>0</v>
      </c>
      <c r="AB618" s="3">
        <v>0</v>
      </c>
      <c r="AC618" s="3">
        <v>0</v>
      </c>
      <c r="AD618" s="5">
        <v>0</v>
      </c>
      <c r="AE618" s="6">
        <f t="shared" si="135"/>
        <v>0.14914879401566372</v>
      </c>
      <c r="AF618" s="6">
        <f t="shared" si="136"/>
        <v>0.11058588348397332</v>
      </c>
      <c r="AG618" s="6">
        <f t="shared" si="137"/>
        <v>5.7941437310099986E-2</v>
      </c>
      <c r="AH618" s="6">
        <f t="shared" si="138"/>
        <v>0.52938613322356942</v>
      </c>
      <c r="AI618" s="4">
        <f t="shared" si="139"/>
        <v>15.1233019313844</v>
      </c>
      <c r="AJ618" s="4">
        <f t="shared" si="140"/>
        <v>24.831128112381091</v>
      </c>
      <c r="AK618" s="4">
        <f t="shared" si="141"/>
        <v>9.7078261809966904</v>
      </c>
      <c r="AL618" s="7">
        <f t="shared" si="142"/>
        <v>6.0741354571258395</v>
      </c>
      <c r="AM618" s="7">
        <f t="shared" si="143"/>
        <v>3.6994285589642106</v>
      </c>
      <c r="AN618" s="7">
        <f t="shared" si="144"/>
        <v>0.99520281681849621</v>
      </c>
      <c r="AO618" s="7">
        <f t="shared" si="145"/>
        <v>3.2995240318229127</v>
      </c>
      <c r="AP618" s="7">
        <f t="shared" si="146"/>
        <v>3.2836956106304847</v>
      </c>
      <c r="AQ618" s="7" t="str">
        <f t="shared" si="147"/>
        <v/>
      </c>
      <c r="AR618" s="7">
        <f t="shared" si="148"/>
        <v>0.74144671577002164</v>
      </c>
      <c r="AS618" s="7">
        <f t="shared" si="149"/>
        <v>0.92029557322369071</v>
      </c>
    </row>
    <row r="619" spans="1:45" ht="14.4" customHeight="1">
      <c r="A619" s="2" t="s">
        <v>1285</v>
      </c>
      <c r="B619" s="2" t="s">
        <v>1286</v>
      </c>
      <c r="C619" s="2" t="s">
        <v>54</v>
      </c>
      <c r="D619" s="2" t="s">
        <v>48</v>
      </c>
      <c r="E619" s="3">
        <v>325.93891354515489</v>
      </c>
      <c r="F619" s="5">
        <v>5.7733674208033554E-2</v>
      </c>
      <c r="G619" s="3">
        <v>237.99717350072495</v>
      </c>
      <c r="H619" s="3">
        <v>87.941740044429935</v>
      </c>
      <c r="I619" s="5">
        <v>8.3145985119577603E-3</v>
      </c>
      <c r="J619" s="3">
        <v>49.500804737006987</v>
      </c>
      <c r="K619" s="3">
        <v>70.273058875286395</v>
      </c>
      <c r="L619" s="5">
        <v>3.8672356754771292E-2</v>
      </c>
      <c r="M619" s="3">
        <v>49.244214302201392</v>
      </c>
      <c r="N619" s="3">
        <v>21.028844573085003</v>
      </c>
      <c r="O619" s="3">
        <v>91.958907772251266</v>
      </c>
      <c r="P619" s="3">
        <v>8.6617941744216242</v>
      </c>
      <c r="Q619" s="3">
        <v>13.904150562540602</v>
      </c>
      <c r="R619" s="3">
        <v>43.867453916036808</v>
      </c>
      <c r="S619" s="3">
        <v>5.0544116665908252</v>
      </c>
      <c r="T619" s="3">
        <v>145.96687558576127</v>
      </c>
      <c r="U619" s="3">
        <v>148.21212560535221</v>
      </c>
      <c r="V619" s="3">
        <v>840.74992754009133</v>
      </c>
      <c r="W619" s="3">
        <v>109.14728464511489</v>
      </c>
      <c r="X619" s="3">
        <v>43.018087526239363</v>
      </c>
      <c r="Y619" s="3">
        <v>30.862979235958477</v>
      </c>
      <c r="Z619" s="3">
        <v>0</v>
      </c>
      <c r="AA619" s="5">
        <v>0</v>
      </c>
      <c r="AB619" s="3">
        <v>0</v>
      </c>
      <c r="AC619" s="3">
        <v>0</v>
      </c>
      <c r="AD619" s="5">
        <v>0</v>
      </c>
      <c r="AE619" s="6">
        <f t="shared" si="135"/>
        <v>0.26981049635316612</v>
      </c>
      <c r="AF619" s="6">
        <f t="shared" si="136"/>
        <v>0.15187141724993586</v>
      </c>
      <c r="AG619" s="6">
        <f t="shared" si="137"/>
        <v>0.21560193016214038</v>
      </c>
      <c r="AH619" s="6">
        <f t="shared" si="138"/>
        <v>0.70075524091807506</v>
      </c>
      <c r="AI619" s="4">
        <f t="shared" si="139"/>
        <v>-20.772254138279408</v>
      </c>
      <c r="AJ619" s="4">
        <f t="shared" si="140"/>
        <v>20.148748733087643</v>
      </c>
      <c r="AK619" s="4">
        <f t="shared" si="141"/>
        <v>40.921002871367051</v>
      </c>
      <c r="AL619" s="7">
        <f t="shared" si="142"/>
        <v>3.9863687531169916</v>
      </c>
      <c r="AM619" s="7">
        <f t="shared" si="143"/>
        <v>-4.109727404196617</v>
      </c>
      <c r="AN619" s="7">
        <f t="shared" si="144"/>
        <v>1.0153819146335825</v>
      </c>
      <c r="AO619" s="7">
        <f t="shared" si="145"/>
        <v>1.6598133663493111</v>
      </c>
      <c r="AP619" s="7">
        <f t="shared" si="146"/>
        <v>1.6853444738581755</v>
      </c>
      <c r="AQ619" s="7" t="str">
        <f t="shared" si="147"/>
        <v/>
      </c>
      <c r="AR619" s="7">
        <f t="shared" si="148"/>
        <v>0.5628817977901982</v>
      </c>
      <c r="AS619" s="7">
        <f t="shared" si="149"/>
        <v>2.5794708535886914</v>
      </c>
    </row>
    <row r="620" spans="1:45" ht="14.4" customHeight="1">
      <c r="A620" s="2" t="s">
        <v>1287</v>
      </c>
      <c r="B620" s="2" t="s">
        <v>1288</v>
      </c>
      <c r="C620" s="2" t="s">
        <v>51</v>
      </c>
      <c r="D620" s="2" t="s">
        <v>48</v>
      </c>
      <c r="E620" s="3">
        <v>251.66186789261394</v>
      </c>
      <c r="F620" s="5">
        <v>7.7216870379922878E-2</v>
      </c>
      <c r="G620" s="3">
        <v>191.19641911589321</v>
      </c>
      <c r="H620" s="3">
        <v>60.465448776720727</v>
      </c>
      <c r="I620" s="5">
        <v>5.144607065214496E-3</v>
      </c>
      <c r="J620" s="3">
        <v>47.155133781956103</v>
      </c>
      <c r="K620" s="3">
        <v>16.444110309458416</v>
      </c>
      <c r="L620" s="5">
        <v>-5.7869008018338101E-2</v>
      </c>
      <c r="M620" s="3">
        <v>9.4762816044433489</v>
      </c>
      <c r="N620" s="3">
        <v>6.9678287050150676</v>
      </c>
      <c r="O620" s="3">
        <v>62.702902487963954</v>
      </c>
      <c r="P620" s="3">
        <v>7.5025240669872293</v>
      </c>
      <c r="Q620" s="3">
        <v>12.427426366720271</v>
      </c>
      <c r="R620" s="3">
        <v>36.874777963087062</v>
      </c>
      <c r="S620" s="3">
        <v>9.7944975864169201</v>
      </c>
      <c r="T620" s="3">
        <v>95.883337783079327</v>
      </c>
      <c r="U620" s="3">
        <v>93.328477766137254</v>
      </c>
      <c r="V620" s="3">
        <v>381.40695451369811</v>
      </c>
      <c r="W620" s="3">
        <v>12.420929481538646</v>
      </c>
      <c r="X620" s="3">
        <v>52.301114895143094</v>
      </c>
      <c r="Y620" s="3">
        <v>10.83890199862199</v>
      </c>
      <c r="Z620" s="3">
        <v>0</v>
      </c>
      <c r="AA620" s="5">
        <v>0</v>
      </c>
      <c r="AB620" s="3">
        <v>0</v>
      </c>
      <c r="AC620" s="3">
        <v>0</v>
      </c>
      <c r="AD620" s="5">
        <v>0</v>
      </c>
      <c r="AE620" s="6">
        <f t="shared" si="135"/>
        <v>0.24026464272498288</v>
      </c>
      <c r="AF620" s="6">
        <f t="shared" si="136"/>
        <v>0.18737496537249562</v>
      </c>
      <c r="AG620" s="6">
        <f t="shared" si="137"/>
        <v>6.5342081607990155E-2</v>
      </c>
      <c r="AH620" s="6">
        <f t="shared" si="138"/>
        <v>0.5762720771212978</v>
      </c>
      <c r="AI620" s="4">
        <f t="shared" si="139"/>
        <v>30.711023472497686</v>
      </c>
      <c r="AJ620" s="4">
        <f t="shared" si="140"/>
        <v>33.296670449813107</v>
      </c>
      <c r="AK620" s="4">
        <f t="shared" si="141"/>
        <v>2.5856469773154203</v>
      </c>
      <c r="AL620" s="7">
        <f t="shared" si="142"/>
        <v>3.3995281693661519</v>
      </c>
      <c r="AM620" s="7">
        <f t="shared" si="143"/>
        <v>3.1355384185389923</v>
      </c>
      <c r="AN620" s="7">
        <f t="shared" si="144"/>
        <v>0.97335449436770716</v>
      </c>
      <c r="AO620" s="7">
        <f t="shared" si="145"/>
        <v>1.5857541740431857</v>
      </c>
      <c r="AP620" s="7">
        <f t="shared" si="146"/>
        <v>1.5435009522672862</v>
      </c>
      <c r="AQ620" s="7" t="str">
        <f t="shared" si="147"/>
        <v/>
      </c>
      <c r="AR620" s="7">
        <f t="shared" si="148"/>
        <v>0.77986907789413262</v>
      </c>
      <c r="AS620" s="7">
        <f t="shared" si="149"/>
        <v>1.515553221103991</v>
      </c>
    </row>
    <row r="621" spans="1:45" ht="14.4" customHeight="1">
      <c r="A621" s="2" t="s">
        <v>1289</v>
      </c>
      <c r="B621" s="2" t="s">
        <v>1290</v>
      </c>
      <c r="C621" s="2" t="s">
        <v>57</v>
      </c>
      <c r="D621" s="2" t="s">
        <v>48</v>
      </c>
      <c r="E621" s="3">
        <v>232.65327990986574</v>
      </c>
      <c r="F621" s="5">
        <v>4.5089767372783196E-3</v>
      </c>
      <c r="G621" s="3">
        <v>148.95678428128409</v>
      </c>
      <c r="H621" s="3">
        <v>83.696495628581658</v>
      </c>
      <c r="I621" s="5">
        <v>1.3722427412412197E-2</v>
      </c>
      <c r="J621" s="3">
        <v>59.043177132859746</v>
      </c>
      <c r="K621" s="3">
        <v>3.281674639723152</v>
      </c>
      <c r="L621" s="5">
        <v>5.0421992261086013E-3</v>
      </c>
      <c r="M621" s="3">
        <v>1.5306682997754344</v>
      </c>
      <c r="N621" s="3">
        <v>1.7510063399477176</v>
      </c>
      <c r="O621" s="3">
        <v>86.964746631082889</v>
      </c>
      <c r="P621" s="3">
        <v>26.317410738922369</v>
      </c>
      <c r="Q621" s="3">
        <v>9.3150311703644775</v>
      </c>
      <c r="R621" s="3">
        <v>45.557332075976746</v>
      </c>
      <c r="S621" s="3">
        <v>4.0566203452988434</v>
      </c>
      <c r="T621" s="3">
        <v>306.00097504100364</v>
      </c>
      <c r="U621" s="3">
        <v>322.56705005745084</v>
      </c>
      <c r="V621" s="3">
        <v>917.34168921738205</v>
      </c>
      <c r="W621" s="3">
        <v>92.519691738201118</v>
      </c>
      <c r="X621" s="3">
        <v>15.182799814132469</v>
      </c>
      <c r="Y621" s="3">
        <v>1.5945049365315171</v>
      </c>
      <c r="Z621" s="3">
        <v>12.137312175690598</v>
      </c>
      <c r="AA621" s="5">
        <v>8.2017048395523456E-2</v>
      </c>
      <c r="AB621" s="3">
        <v>1.4290349746471747</v>
      </c>
      <c r="AC621" s="3">
        <v>4.2446820447443701</v>
      </c>
      <c r="AD621" s="5">
        <v>-2.1724789233613706E-2</v>
      </c>
      <c r="AE621" s="6">
        <f t="shared" si="135"/>
        <v>0.35974775709591222</v>
      </c>
      <c r="AF621" s="6">
        <f t="shared" si="136"/>
        <v>0.2537818386043566</v>
      </c>
      <c r="AG621" s="6">
        <f t="shared" si="137"/>
        <v>1.4105430368291108E-2</v>
      </c>
      <c r="AH621" s="6">
        <f t="shared" si="138"/>
        <v>0.46642902414742871</v>
      </c>
      <c r="AI621" s="4">
        <f t="shared" si="139"/>
        <v>55.761502493136597</v>
      </c>
      <c r="AJ621" s="4">
        <f t="shared" si="140"/>
        <v>49.801636422020607</v>
      </c>
      <c r="AK621" s="4">
        <f t="shared" si="141"/>
        <v>-5.9598660711159894</v>
      </c>
      <c r="AL621" s="7">
        <f t="shared" si="142"/>
        <v>12.276632315305271</v>
      </c>
      <c r="AM621" s="7">
        <f t="shared" si="143"/>
        <v>13.745802600866449</v>
      </c>
      <c r="AN621" s="7">
        <f t="shared" si="144"/>
        <v>1.0541373275501078</v>
      </c>
      <c r="AO621" s="7">
        <f t="shared" si="145"/>
        <v>3.6560787012987777</v>
      </c>
      <c r="AP621" s="7">
        <f t="shared" si="146"/>
        <v>3.8540090314999627</v>
      </c>
      <c r="AQ621" s="7">
        <f t="shared" si="147"/>
        <v>0.34972174920621196</v>
      </c>
      <c r="AR621" s="7">
        <f t="shared" si="148"/>
        <v>0.70544383835225943</v>
      </c>
      <c r="AS621" s="7">
        <f t="shared" si="149"/>
        <v>3.9429561860154196</v>
      </c>
    </row>
    <row r="622" spans="1:45" ht="14.4" customHeight="1">
      <c r="A622" s="2" t="s">
        <v>1291</v>
      </c>
      <c r="B622" s="2" t="s">
        <v>1292</v>
      </c>
      <c r="C622" s="2" t="s">
        <v>57</v>
      </c>
      <c r="D622" s="2" t="s">
        <v>48</v>
      </c>
      <c r="E622" s="3">
        <v>105.2186905544968</v>
      </c>
      <c r="F622" s="5">
        <v>2.0118144732052184E-2</v>
      </c>
      <c r="G622" s="3">
        <v>77.079256109845034</v>
      </c>
      <c r="H622" s="3">
        <v>28.139434444651773</v>
      </c>
      <c r="I622" s="5">
        <v>-1.1707349019245417E-2</v>
      </c>
      <c r="J622" s="3">
        <v>16.999689222258311</v>
      </c>
      <c r="K622" s="3">
        <v>3.4408215792402168</v>
      </c>
      <c r="L622" s="5">
        <v>-4.2824971369799056E-2</v>
      </c>
      <c r="M622" s="3">
        <v>2.2195935517053944</v>
      </c>
      <c r="N622" s="3">
        <v>1.2212280275348224</v>
      </c>
      <c r="O622" s="3">
        <v>29.189900648004677</v>
      </c>
      <c r="P622" s="3">
        <v>7.1586132736194017</v>
      </c>
      <c r="Q622" s="3">
        <v>3.2227393497775991</v>
      </c>
      <c r="R622" s="3">
        <v>16.310952982004768</v>
      </c>
      <c r="S622" s="3">
        <v>5.4246803784481523</v>
      </c>
      <c r="T622" s="3">
        <v>76.76727243988249</v>
      </c>
      <c r="U622" s="3">
        <v>76.302916946987111</v>
      </c>
      <c r="V622" s="3">
        <v>321.06842355150252</v>
      </c>
      <c r="W622" s="3">
        <v>12.682013809425339</v>
      </c>
      <c r="X622" s="3">
        <v>3.9410136143841625</v>
      </c>
      <c r="Y622" s="3">
        <v>7.8972401507108811E-2</v>
      </c>
      <c r="Z622" s="3">
        <v>5.6244806061975323</v>
      </c>
      <c r="AA622" s="5">
        <v>3.5315143738549472E-2</v>
      </c>
      <c r="AB622" s="3">
        <v>0.79033979559986889</v>
      </c>
      <c r="AC622" s="3">
        <v>2.6200358772285788</v>
      </c>
      <c r="AD622" s="5">
        <v>1.6093950358760378E-2</v>
      </c>
      <c r="AE622" s="6">
        <f t="shared" si="135"/>
        <v>0.26743760349381346</v>
      </c>
      <c r="AF622" s="6">
        <f t="shared" si="136"/>
        <v>0.16156529921319937</v>
      </c>
      <c r="AG622" s="6">
        <f t="shared" si="137"/>
        <v>3.2701619466154477E-2</v>
      </c>
      <c r="AH622" s="6">
        <f t="shared" si="138"/>
        <v>0.64507661922868809</v>
      </c>
      <c r="AI622" s="4">
        <f t="shared" si="139"/>
        <v>13.558867643018095</v>
      </c>
      <c r="AJ622" s="4">
        <f t="shared" si="140"/>
        <v>16.588954472902284</v>
      </c>
      <c r="AK622" s="4">
        <f t="shared" si="141"/>
        <v>3.0300868298841888</v>
      </c>
      <c r="AL622" s="7">
        <f t="shared" si="142"/>
        <v>3.0580519616987858</v>
      </c>
      <c r="AM622" s="7">
        <f t="shared" si="143"/>
        <v>2.4994777013750813</v>
      </c>
      <c r="AN622" s="7">
        <f t="shared" si="144"/>
        <v>0.99395112685214881</v>
      </c>
      <c r="AO622" s="7">
        <f t="shared" si="145"/>
        <v>2.7281028903007325</v>
      </c>
      <c r="AP622" s="7">
        <f t="shared" si="146"/>
        <v>2.7116009419830172</v>
      </c>
      <c r="AQ622" s="7">
        <f t="shared" si="147"/>
        <v>0.46582716888410991</v>
      </c>
      <c r="AR622" s="7">
        <f t="shared" si="148"/>
        <v>0.6041233435481963</v>
      </c>
      <c r="AS622" s="7">
        <f t="shared" si="149"/>
        <v>3.0514390728442762</v>
      </c>
    </row>
    <row r="623" spans="1:45" ht="14.4" customHeight="1">
      <c r="A623" s="2" t="s">
        <v>1293</v>
      </c>
      <c r="B623" s="2" t="s">
        <v>1294</v>
      </c>
      <c r="C623" s="2" t="s">
        <v>47</v>
      </c>
      <c r="D623" s="2" t="s">
        <v>48</v>
      </c>
      <c r="E623" s="3">
        <v>228.95680836921363</v>
      </c>
      <c r="F623" s="5">
        <v>4.0826553405695756E-2</v>
      </c>
      <c r="G623" s="3">
        <v>188.20207352608205</v>
      </c>
      <c r="H623" s="3">
        <v>40.754734843131587</v>
      </c>
      <c r="I623" s="5">
        <v>-4.4477650115746226E-3</v>
      </c>
      <c r="J623" s="3">
        <v>27.16994068862024</v>
      </c>
      <c r="K623" s="3">
        <v>14.411281407681354</v>
      </c>
      <c r="L623" s="5">
        <v>0.11089217066305354</v>
      </c>
      <c r="M623" s="3">
        <v>7.6571890005179295</v>
      </c>
      <c r="N623" s="3">
        <v>6.7540924071634247</v>
      </c>
      <c r="O623" s="3">
        <v>42.454836129965337</v>
      </c>
      <c r="P623" s="3">
        <v>8.9112596189005266</v>
      </c>
      <c r="Q623" s="3">
        <v>6.4521722055835076</v>
      </c>
      <c r="R623" s="3">
        <v>20.510376595188692</v>
      </c>
      <c r="S623" s="3">
        <v>3.2445263659743233</v>
      </c>
      <c r="T623" s="3">
        <v>98.45386692218095</v>
      </c>
      <c r="U623" s="3">
        <v>95.410120122306367</v>
      </c>
      <c r="V623" s="3">
        <v>328.45368142464469</v>
      </c>
      <c r="W623" s="3">
        <v>32.526134146618915</v>
      </c>
      <c r="X623" s="3">
        <v>17.678738730592364</v>
      </c>
      <c r="Y623" s="3">
        <v>20.012035693008428</v>
      </c>
      <c r="Z623" s="3">
        <v>0</v>
      </c>
      <c r="AA623" s="5">
        <v>0</v>
      </c>
      <c r="AB623" s="3">
        <v>0</v>
      </c>
      <c r="AC623" s="3">
        <v>0</v>
      </c>
      <c r="AD623" s="5">
        <v>0</v>
      </c>
      <c r="AE623" s="6">
        <f t="shared" si="135"/>
        <v>0.17800184730654908</v>
      </c>
      <c r="AF623" s="6">
        <f t="shared" si="136"/>
        <v>0.11866841122630538</v>
      </c>
      <c r="AG623" s="6">
        <f t="shared" si="137"/>
        <v>6.2943231565500579E-2</v>
      </c>
      <c r="AH623" s="6">
        <f t="shared" si="138"/>
        <v>0.53133297337713303</v>
      </c>
      <c r="AI623" s="4">
        <f t="shared" si="139"/>
        <v>12.758659280938886</v>
      </c>
      <c r="AJ623" s="4">
        <f t="shared" si="140"/>
        <v>19.434215304963374</v>
      </c>
      <c r="AK623" s="4">
        <f t="shared" si="141"/>
        <v>6.6755560240244876</v>
      </c>
      <c r="AL623" s="7">
        <f t="shared" si="142"/>
        <v>5.9898466256190606</v>
      </c>
      <c r="AM623" s="7">
        <f t="shared" si="143"/>
        <v>3.9323641856451648</v>
      </c>
      <c r="AN623" s="7">
        <f t="shared" si="144"/>
        <v>0.96908453781423953</v>
      </c>
      <c r="AO623" s="7">
        <f t="shared" si="145"/>
        <v>2.4157651203262196</v>
      </c>
      <c r="AP623" s="7">
        <f t="shared" si="146"/>
        <v>2.341080625099095</v>
      </c>
      <c r="AQ623" s="7" t="str">
        <f t="shared" si="147"/>
        <v/>
      </c>
      <c r="AR623" s="7">
        <f t="shared" si="148"/>
        <v>0.66666954878248219</v>
      </c>
      <c r="AS623" s="7">
        <f t="shared" si="149"/>
        <v>1.434566125218619</v>
      </c>
    </row>
    <row r="624" spans="1:45" ht="14.4" customHeight="1">
      <c r="A624" s="2" t="s">
        <v>1295</v>
      </c>
      <c r="B624" s="2" t="s">
        <v>1296</v>
      </c>
      <c r="C624" s="2" t="s">
        <v>51</v>
      </c>
      <c r="D624" s="2" t="s">
        <v>48</v>
      </c>
      <c r="E624" s="3">
        <v>178.51057576329544</v>
      </c>
      <c r="F624" s="5">
        <v>4.3443368453556244E-2</v>
      </c>
      <c r="G624" s="3">
        <v>132.8574013040695</v>
      </c>
      <c r="H624" s="3">
        <v>45.65317445922593</v>
      </c>
      <c r="I624" s="5">
        <v>-2.2348210981737116E-2</v>
      </c>
      <c r="J624" s="3">
        <v>27.538620116907353</v>
      </c>
      <c r="K624" s="3">
        <v>12.468300462403999</v>
      </c>
      <c r="L624" s="5">
        <v>-5.092607294867197E-2</v>
      </c>
      <c r="M624" s="3">
        <v>7.2023989274364837</v>
      </c>
      <c r="N624" s="3">
        <v>5.2659015349675151</v>
      </c>
      <c r="O624" s="3">
        <v>48.361043883144646</v>
      </c>
      <c r="P624" s="3">
        <v>16.683197132682444</v>
      </c>
      <c r="Q624" s="3">
        <v>4.3045187172546742</v>
      </c>
      <c r="R624" s="3">
        <v>20.635251370990247</v>
      </c>
      <c r="S624" s="3">
        <v>7.8658961697316796</v>
      </c>
      <c r="T624" s="3">
        <v>153.33608193386212</v>
      </c>
      <c r="U624" s="3">
        <v>151.00053734883826</v>
      </c>
      <c r="V624" s="3">
        <v>292.20049695145372</v>
      </c>
      <c r="W624" s="3">
        <v>12.259830061420036</v>
      </c>
      <c r="X624" s="3">
        <v>33.044512816574525</v>
      </c>
      <c r="Y624" s="3">
        <v>5.1525551880905613</v>
      </c>
      <c r="Z624" s="3">
        <v>0</v>
      </c>
      <c r="AA624" s="5">
        <v>0</v>
      </c>
      <c r="AB624" s="3">
        <v>0</v>
      </c>
      <c r="AC624" s="3">
        <v>0</v>
      </c>
      <c r="AD624" s="5">
        <v>0</v>
      </c>
      <c r="AE624" s="6">
        <f t="shared" si="135"/>
        <v>0.25574492863527548</v>
      </c>
      <c r="AF624" s="6">
        <f t="shared" si="136"/>
        <v>0.15426884373183297</v>
      </c>
      <c r="AG624" s="6">
        <f t="shared" si="137"/>
        <v>6.9846284507742176E-2</v>
      </c>
      <c r="AH624" s="6">
        <f t="shared" si="138"/>
        <v>0.57765683054832295</v>
      </c>
      <c r="AI624" s="4">
        <f t="shared" si="139"/>
        <v>15.070319654503354</v>
      </c>
      <c r="AJ624" s="4">
        <f t="shared" si="140"/>
        <v>20.170929105771044</v>
      </c>
      <c r="AK624" s="4">
        <f t="shared" si="141"/>
        <v>5.1006094512676903</v>
      </c>
      <c r="AL624" s="7">
        <f t="shared" si="142"/>
        <v>2.564352321784984</v>
      </c>
      <c r="AM624" s="7">
        <f t="shared" si="143"/>
        <v>1.915906252677809</v>
      </c>
      <c r="AN624" s="7">
        <f t="shared" si="144"/>
        <v>0.98476846052430611</v>
      </c>
      <c r="AO624" s="7">
        <f t="shared" si="145"/>
        <v>3.3587167540958331</v>
      </c>
      <c r="AP624" s="7">
        <f t="shared" si="146"/>
        <v>3.3075583272681484</v>
      </c>
      <c r="AQ624" s="7" t="str">
        <f t="shared" si="147"/>
        <v/>
      </c>
      <c r="AR624" s="7">
        <f t="shared" si="148"/>
        <v>0.6032136963772986</v>
      </c>
      <c r="AS624" s="7">
        <f t="shared" si="149"/>
        <v>1.6368805920995451</v>
      </c>
    </row>
    <row r="625" spans="1:45" ht="14.4" customHeight="1">
      <c r="A625" s="2" t="s">
        <v>1297</v>
      </c>
      <c r="B625" s="2" t="s">
        <v>1298</v>
      </c>
      <c r="C625" s="2" t="s">
        <v>51</v>
      </c>
      <c r="D625" s="2" t="s">
        <v>48</v>
      </c>
      <c r="E625" s="3">
        <v>138.89866416376017</v>
      </c>
      <c r="F625" s="5">
        <v>8.1179113443957285E-2</v>
      </c>
      <c r="G625" s="3">
        <v>97.474145278973197</v>
      </c>
      <c r="H625" s="3">
        <v>41.42451888478697</v>
      </c>
      <c r="I625" s="5">
        <v>-1.8308415866849836E-2</v>
      </c>
      <c r="J625" s="3">
        <v>25.293192798547171</v>
      </c>
      <c r="K625" s="3">
        <v>11.095121035244302</v>
      </c>
      <c r="L625" s="5">
        <v>-4.3245012144414036E-2</v>
      </c>
      <c r="M625" s="3">
        <v>6.2315721382462135</v>
      </c>
      <c r="N625" s="3">
        <v>4.8635488969980889</v>
      </c>
      <c r="O625" s="3">
        <v>41.455333988373653</v>
      </c>
      <c r="P625" s="3">
        <v>15.785394939010333</v>
      </c>
      <c r="Q625" s="3">
        <v>4.8222559358662531</v>
      </c>
      <c r="R625" s="3">
        <v>17.657655961416623</v>
      </c>
      <c r="S625" s="3">
        <v>3.5394353431576113</v>
      </c>
      <c r="T625" s="3">
        <v>171.13309788170065</v>
      </c>
      <c r="U625" s="3">
        <v>180.7939999394317</v>
      </c>
      <c r="V625" s="3">
        <v>245.79810868820309</v>
      </c>
      <c r="W625" s="3">
        <v>6.6523648957987085</v>
      </c>
      <c r="X625" s="3">
        <v>23.421220753001464</v>
      </c>
      <c r="Y625" s="3">
        <v>4.8770283506574597</v>
      </c>
      <c r="Z625" s="3">
        <v>0</v>
      </c>
      <c r="AA625" s="5">
        <v>0</v>
      </c>
      <c r="AB625" s="3">
        <v>0</v>
      </c>
      <c r="AC625" s="3">
        <v>0</v>
      </c>
      <c r="AD625" s="5">
        <v>0</v>
      </c>
      <c r="AE625" s="6">
        <f t="shared" si="135"/>
        <v>0.29823554556253951</v>
      </c>
      <c r="AF625" s="6">
        <f t="shared" si="136"/>
        <v>0.18209817171982837</v>
      </c>
      <c r="AG625" s="6">
        <f t="shared" si="137"/>
        <v>7.9879249394099738E-2</v>
      </c>
      <c r="AH625" s="6">
        <f t="shared" si="138"/>
        <v>0.56164976645601783</v>
      </c>
      <c r="AI625" s="4">
        <f t="shared" si="139"/>
        <v>14.198071763302869</v>
      </c>
      <c r="AJ625" s="4">
        <f t="shared" si="140"/>
        <v>14.616110975250855</v>
      </c>
      <c r="AK625" s="4">
        <f t="shared" si="141"/>
        <v>0.41803921194798654</v>
      </c>
      <c r="AL625" s="7">
        <f t="shared" si="142"/>
        <v>4.1295035953987753</v>
      </c>
      <c r="AM625" s="7">
        <f t="shared" si="143"/>
        <v>4.0113945832491016</v>
      </c>
      <c r="AN625" s="7">
        <f t="shared" si="144"/>
        <v>1.0564525633983985</v>
      </c>
      <c r="AO625" s="7">
        <f t="shared" si="145"/>
        <v>4.1312030287586214</v>
      </c>
      <c r="AP625" s="7">
        <f t="shared" si="146"/>
        <v>4.3644200296512734</v>
      </c>
      <c r="AQ625" s="7" t="str">
        <f t="shared" si="147"/>
        <v/>
      </c>
      <c r="AR625" s="7">
        <f t="shared" si="148"/>
        <v>0.610585070858506</v>
      </c>
      <c r="AS625" s="7">
        <f t="shared" si="149"/>
        <v>1.7696218330682396</v>
      </c>
    </row>
    <row r="626" spans="1:45" ht="14.4" customHeight="1">
      <c r="A626" s="2" t="s">
        <v>1299</v>
      </c>
      <c r="B626" s="2" t="s">
        <v>1300</v>
      </c>
      <c r="C626" s="2" t="s">
        <v>62</v>
      </c>
      <c r="D626" s="2" t="s">
        <v>48</v>
      </c>
      <c r="E626" s="3">
        <v>201.56186790049389</v>
      </c>
      <c r="F626" s="5">
        <v>-3.2378395401612844E-2</v>
      </c>
      <c r="G626" s="3">
        <v>171.64632181632572</v>
      </c>
      <c r="H626" s="3">
        <v>29.91554608416817</v>
      </c>
      <c r="I626" s="5">
        <v>-4.1960205016930985E-3</v>
      </c>
      <c r="J626" s="3">
        <v>20.771374930146379</v>
      </c>
      <c r="K626" s="3">
        <v>23.184654118074601</v>
      </c>
      <c r="L626" s="5">
        <v>5.6672249406188147E-2</v>
      </c>
      <c r="M626" s="3">
        <v>15.948252070902409</v>
      </c>
      <c r="N626" s="3">
        <v>7.2364020471721915</v>
      </c>
      <c r="O626" s="3">
        <v>32.750755019009063</v>
      </c>
      <c r="P626" s="3">
        <v>6.2975436699816649</v>
      </c>
      <c r="Q626" s="3">
        <v>3.5053672111234171</v>
      </c>
      <c r="R626" s="3">
        <v>12.598252948862662</v>
      </c>
      <c r="S626" s="3">
        <v>3.5072570305761617</v>
      </c>
      <c r="T626" s="3">
        <v>114.64290287436793</v>
      </c>
      <c r="U626" s="3">
        <v>117.38327421360304</v>
      </c>
      <c r="V626" s="3">
        <v>473.42951502521038</v>
      </c>
      <c r="W626" s="3">
        <v>35.905198504113585</v>
      </c>
      <c r="X626" s="3">
        <v>46.217523282959576</v>
      </c>
      <c r="Y626" s="3">
        <v>46.759930481973456</v>
      </c>
      <c r="Z626" s="3">
        <v>0</v>
      </c>
      <c r="AA626" s="5">
        <v>0</v>
      </c>
      <c r="AB626" s="3">
        <v>0</v>
      </c>
      <c r="AC626" s="3">
        <v>0</v>
      </c>
      <c r="AD626" s="5">
        <v>0</v>
      </c>
      <c r="AE626" s="6">
        <f t="shared" si="135"/>
        <v>0.14841867857136914</v>
      </c>
      <c r="AF626" s="6">
        <f t="shared" si="136"/>
        <v>0.10305210577032702</v>
      </c>
      <c r="AG626" s="6">
        <f t="shared" si="137"/>
        <v>0.11502500130391871</v>
      </c>
      <c r="AH626" s="6">
        <f t="shared" si="138"/>
        <v>0.68787966340499596</v>
      </c>
      <c r="AI626" s="4">
        <f t="shared" si="139"/>
        <v>-2.4132791879282216</v>
      </c>
      <c r="AJ626" s="4">
        <f t="shared" si="140"/>
        <v>6.9995920670015721</v>
      </c>
      <c r="AK626" s="4">
        <f t="shared" si="141"/>
        <v>9.4128712549297937</v>
      </c>
      <c r="AL626" s="7">
        <f t="shared" si="142"/>
        <v>1.9957453947570247</v>
      </c>
      <c r="AM626" s="7">
        <f t="shared" si="143"/>
        <v>-0.68808164525420468</v>
      </c>
      <c r="AN626" s="7">
        <f t="shared" si="144"/>
        <v>1.02390354108739</v>
      </c>
      <c r="AO626" s="7">
        <f t="shared" si="145"/>
        <v>3.8322182905107978</v>
      </c>
      <c r="AP626" s="7">
        <f t="shared" si="146"/>
        <v>3.9238218778738698</v>
      </c>
      <c r="AQ626" s="7" t="str">
        <f t="shared" si="147"/>
        <v/>
      </c>
      <c r="AR626" s="7">
        <f t="shared" si="148"/>
        <v>0.69433380462805439</v>
      </c>
      <c r="AS626" s="7">
        <f t="shared" si="149"/>
        <v>2.3488049597701228</v>
      </c>
    </row>
    <row r="627" spans="1:45" ht="14.4" customHeight="1">
      <c r="A627" s="2" t="s">
        <v>1301</v>
      </c>
      <c r="B627" s="2" t="s">
        <v>1302</v>
      </c>
      <c r="C627" s="2" t="s">
        <v>51</v>
      </c>
      <c r="D627" s="2" t="s">
        <v>48</v>
      </c>
      <c r="E627" s="3">
        <v>319.22647746495835</v>
      </c>
      <c r="F627" s="5">
        <v>0.13329419642534812</v>
      </c>
      <c r="G627" s="3">
        <v>224.53651326974642</v>
      </c>
      <c r="H627" s="3">
        <v>94.689964195211942</v>
      </c>
      <c r="I627" s="5">
        <v>-9.780778140477342E-3</v>
      </c>
      <c r="J627" s="3">
        <v>65.80754783628683</v>
      </c>
      <c r="K627" s="3">
        <v>10.049376857836435</v>
      </c>
      <c r="L627" s="5">
        <v>-0.11045547580112675</v>
      </c>
      <c r="M627" s="3">
        <v>5.4652632278387765</v>
      </c>
      <c r="N627" s="3">
        <v>4.5841136299976588</v>
      </c>
      <c r="O627" s="3">
        <v>95.866719487291448</v>
      </c>
      <c r="P627" s="3">
        <v>18.159642625001041</v>
      </c>
      <c r="Q627" s="3">
        <v>15.204150338912378</v>
      </c>
      <c r="R627" s="3">
        <v>58.978735396718982</v>
      </c>
      <c r="S627" s="3">
        <v>9.0765822143844375</v>
      </c>
      <c r="T627" s="3">
        <v>238.3892662908444</v>
      </c>
      <c r="U627" s="3">
        <v>241.41407669630746</v>
      </c>
      <c r="V627" s="3">
        <v>538.80221474117548</v>
      </c>
      <c r="W627" s="3">
        <v>20.861824263963069</v>
      </c>
      <c r="X627" s="3">
        <v>64.923104968736453</v>
      </c>
      <c r="Y627" s="3">
        <v>10.114458532470511</v>
      </c>
      <c r="Z627" s="3">
        <v>0</v>
      </c>
      <c r="AA627" s="5">
        <v>0</v>
      </c>
      <c r="AB627" s="3">
        <v>0</v>
      </c>
      <c r="AC627" s="3">
        <v>0</v>
      </c>
      <c r="AD627" s="5">
        <v>0</v>
      </c>
      <c r="AE627" s="6">
        <f t="shared" si="135"/>
        <v>0.29662315277593509</v>
      </c>
      <c r="AF627" s="6">
        <f t="shared" si="136"/>
        <v>0.20614689720877102</v>
      </c>
      <c r="AG627" s="6">
        <f t="shared" si="137"/>
        <v>3.1480398924426813E-2</v>
      </c>
      <c r="AH627" s="6">
        <f t="shared" si="138"/>
        <v>0.54384100677615665</v>
      </c>
      <c r="AI627" s="4">
        <f t="shared" si="139"/>
        <v>55.758170978450394</v>
      </c>
      <c r="AJ627" s="4">
        <f t="shared" si="140"/>
        <v>57.037663295539254</v>
      </c>
      <c r="AK627" s="4">
        <f t="shared" si="141"/>
        <v>1.2794923170888595</v>
      </c>
      <c r="AL627" s="7">
        <f t="shared" si="142"/>
        <v>6.2840463456769866</v>
      </c>
      <c r="AM627" s="7">
        <f t="shared" si="143"/>
        <v>6.1430800340336962</v>
      </c>
      <c r="AN627" s="7">
        <f t="shared" si="144"/>
        <v>1.0126885343980743</v>
      </c>
      <c r="AO627" s="7">
        <f t="shared" si="145"/>
        <v>2.5175768975831834</v>
      </c>
      <c r="AP627" s="7">
        <f t="shared" si="146"/>
        <v>2.5495212586479647</v>
      </c>
      <c r="AQ627" s="7" t="str">
        <f t="shared" si="147"/>
        <v/>
      </c>
      <c r="AR627" s="7">
        <f t="shared" si="148"/>
        <v>0.69497911838490722</v>
      </c>
      <c r="AS627" s="7">
        <f t="shared" si="149"/>
        <v>1.6878368580824255</v>
      </c>
    </row>
    <row r="628" spans="1:45" ht="14.4" customHeight="1">
      <c r="A628" s="2" t="s">
        <v>1303</v>
      </c>
      <c r="B628" s="2" t="s">
        <v>1304</v>
      </c>
      <c r="C628" s="2" t="s">
        <v>51</v>
      </c>
      <c r="D628" s="2" t="s">
        <v>48</v>
      </c>
      <c r="E628" s="3">
        <v>417.79520412345209</v>
      </c>
      <c r="F628" s="5">
        <v>-1.5322183040336387E-2</v>
      </c>
      <c r="G628" s="3">
        <v>311.06075210184554</v>
      </c>
      <c r="H628" s="3">
        <v>106.73445202160657</v>
      </c>
      <c r="I628" s="5">
        <v>-1.1239297014301097E-2</v>
      </c>
      <c r="J628" s="3">
        <v>84.326227912382123</v>
      </c>
      <c r="K628" s="3">
        <v>20.778102421824851</v>
      </c>
      <c r="L628" s="5">
        <v>-2.6679685682466925E-3</v>
      </c>
      <c r="M628" s="3">
        <v>10.61322597938846</v>
      </c>
      <c r="N628" s="3">
        <v>10.164876442436391</v>
      </c>
      <c r="O628" s="3">
        <v>109.91191929806772</v>
      </c>
      <c r="P628" s="3">
        <v>32.472177570410324</v>
      </c>
      <c r="Q628" s="3">
        <v>13.661283350420749</v>
      </c>
      <c r="R628" s="3">
        <v>54.2713228192532</v>
      </c>
      <c r="S628" s="3">
        <v>9.0825984195811387</v>
      </c>
      <c r="T628" s="3">
        <v>348.37312311456799</v>
      </c>
      <c r="U628" s="3">
        <v>336.5153297327638</v>
      </c>
      <c r="V628" s="3">
        <v>386.99262919267835</v>
      </c>
      <c r="W628" s="3">
        <v>11.341512520503366</v>
      </c>
      <c r="X628" s="3">
        <v>69.173068879813613</v>
      </c>
      <c r="Y628" s="3">
        <v>12.731491212908729</v>
      </c>
      <c r="Z628" s="3">
        <v>0</v>
      </c>
      <c r="AA628" s="5">
        <v>0</v>
      </c>
      <c r="AB628" s="3">
        <v>0</v>
      </c>
      <c r="AC628" s="3">
        <v>0</v>
      </c>
      <c r="AD628" s="5">
        <v>0</v>
      </c>
      <c r="AE628" s="6">
        <f t="shared" si="135"/>
        <v>0.25547074492044236</v>
      </c>
      <c r="AF628" s="6">
        <f t="shared" si="136"/>
        <v>0.20183627547688415</v>
      </c>
      <c r="AG628" s="6">
        <f t="shared" si="137"/>
        <v>4.9732745174559827E-2</v>
      </c>
      <c r="AH628" s="6">
        <f t="shared" si="138"/>
        <v>0.51078899140667278</v>
      </c>
      <c r="AI628" s="4">
        <f t="shared" si="139"/>
        <v>63.548125490557268</v>
      </c>
      <c r="AJ628" s="4">
        <f t="shared" si="140"/>
        <v>53.165232397848186</v>
      </c>
      <c r="AK628" s="4">
        <f t="shared" si="141"/>
        <v>-10.382893092709082</v>
      </c>
      <c r="AL628" s="7">
        <f t="shared" si="142"/>
        <v>5.8535267047841142</v>
      </c>
      <c r="AM628" s="7">
        <f t="shared" si="143"/>
        <v>6.9966899949637886</v>
      </c>
      <c r="AN628" s="7">
        <f t="shared" si="144"/>
        <v>0.96596237598414114</v>
      </c>
      <c r="AO628" s="7">
        <f t="shared" si="145"/>
        <v>3.263923845733014</v>
      </c>
      <c r="AP628" s="7">
        <f t="shared" si="146"/>
        <v>3.1528276330555576</v>
      </c>
      <c r="AQ628" s="7" t="str">
        <f t="shared" si="147"/>
        <v/>
      </c>
      <c r="AR628" s="7">
        <f t="shared" si="148"/>
        <v>0.7900563156056839</v>
      </c>
      <c r="AS628" s="7">
        <f t="shared" si="149"/>
        <v>0.92627350762582694</v>
      </c>
    </row>
    <row r="629" spans="1:45" ht="14.4" customHeight="1">
      <c r="A629" s="2" t="s">
        <v>1305</v>
      </c>
      <c r="B629" s="2" t="s">
        <v>1306</v>
      </c>
      <c r="C629" s="2" t="s">
        <v>51</v>
      </c>
      <c r="D629" s="2" t="s">
        <v>48</v>
      </c>
      <c r="E629" s="3">
        <v>434.65035775937196</v>
      </c>
      <c r="F629" s="5">
        <v>9.8963866873032894E-2</v>
      </c>
      <c r="G629" s="3">
        <v>328.7002804944027</v>
      </c>
      <c r="H629" s="3">
        <v>105.95007726496927</v>
      </c>
      <c r="I629" s="5">
        <v>4.9590137078489305E-3</v>
      </c>
      <c r="J629" s="3">
        <v>69.439712587159121</v>
      </c>
      <c r="K629" s="3">
        <v>33.088458563962185</v>
      </c>
      <c r="L629" s="5">
        <v>0.17058822105519561</v>
      </c>
      <c r="M629" s="3">
        <v>12.553971718634221</v>
      </c>
      <c r="N629" s="3">
        <v>20.534486845327962</v>
      </c>
      <c r="O629" s="3">
        <v>108.72993274037658</v>
      </c>
      <c r="P629" s="3">
        <v>12.32924323923174</v>
      </c>
      <c r="Q629" s="3">
        <v>14.601169846775687</v>
      </c>
      <c r="R629" s="3">
        <v>70.617636293270024</v>
      </c>
      <c r="S629" s="3">
        <v>15.177439951909209</v>
      </c>
      <c r="T629" s="3">
        <v>139.92045251796293</v>
      </c>
      <c r="U629" s="3">
        <v>146.22510161093831</v>
      </c>
      <c r="V629" s="3">
        <v>660.24481164705196</v>
      </c>
      <c r="W629" s="3">
        <v>37.146845662716444</v>
      </c>
      <c r="X629" s="3">
        <v>82.480811778953083</v>
      </c>
      <c r="Y629" s="3">
        <v>2.2449827496784294</v>
      </c>
      <c r="Z629" s="3">
        <v>0</v>
      </c>
      <c r="AA629" s="5">
        <v>0</v>
      </c>
      <c r="AB629" s="3">
        <v>0</v>
      </c>
      <c r="AC629" s="3">
        <v>0</v>
      </c>
      <c r="AD629" s="5">
        <v>0</v>
      </c>
      <c r="AE629" s="6">
        <f t="shared" si="135"/>
        <v>0.24375932372664605</v>
      </c>
      <c r="AF629" s="6">
        <f t="shared" si="136"/>
        <v>0.15975993427250748</v>
      </c>
      <c r="AG629" s="6">
        <f t="shared" si="137"/>
        <v>7.6126610672848871E-2</v>
      </c>
      <c r="AH629" s="6">
        <f t="shared" si="138"/>
        <v>0.37940636292762209</v>
      </c>
      <c r="AI629" s="4">
        <f t="shared" si="139"/>
        <v>36.351254023196937</v>
      </c>
      <c r="AJ629" s="4">
        <f t="shared" si="140"/>
        <v>69.245547935734933</v>
      </c>
      <c r="AK629" s="4">
        <f t="shared" si="141"/>
        <v>32.894293912537997</v>
      </c>
      <c r="AL629" s="7">
        <f t="shared" si="142"/>
        <v>4.5623997298058399</v>
      </c>
      <c r="AM629" s="7">
        <f t="shared" si="143"/>
        <v>2.395084687429399</v>
      </c>
      <c r="AN629" s="7">
        <f t="shared" si="144"/>
        <v>1.0450588100561353</v>
      </c>
      <c r="AO629" s="7">
        <f t="shared" si="145"/>
        <v>1.3206262433205931</v>
      </c>
      <c r="AP629" s="7">
        <f t="shared" si="146"/>
        <v>1.380132090373523</v>
      </c>
      <c r="AQ629" s="7" t="str">
        <f t="shared" si="147"/>
        <v/>
      </c>
      <c r="AR629" s="7">
        <f t="shared" si="148"/>
        <v>0.65540030153539375</v>
      </c>
      <c r="AS629" s="7">
        <f t="shared" si="149"/>
        <v>1.5190251195250872</v>
      </c>
    </row>
    <row r="630" spans="1:45" ht="14.4" customHeight="1">
      <c r="A630" s="2" t="s">
        <v>1307</v>
      </c>
      <c r="B630" s="2" t="s">
        <v>1308</v>
      </c>
      <c r="C630" s="2" t="s">
        <v>54</v>
      </c>
      <c r="D630" s="2" t="s">
        <v>48</v>
      </c>
      <c r="E630" s="3">
        <v>205.92544096917948</v>
      </c>
      <c r="F630" s="5">
        <v>-6.132012216722086E-2</v>
      </c>
      <c r="G630" s="3">
        <v>143.06561684140718</v>
      </c>
      <c r="H630" s="3">
        <v>62.859824127772285</v>
      </c>
      <c r="I630" s="5">
        <v>-2.2814032449931521E-2</v>
      </c>
      <c r="J630" s="3">
        <v>38.261543943804419</v>
      </c>
      <c r="K630" s="3">
        <v>43.204502895123625</v>
      </c>
      <c r="L630" s="5">
        <v>-9.6528631303635287E-2</v>
      </c>
      <c r="M630" s="3">
        <v>27.01487688269566</v>
      </c>
      <c r="N630" s="3">
        <v>16.189626012427965</v>
      </c>
      <c r="O630" s="3">
        <v>63.17978518728254</v>
      </c>
      <c r="P630" s="3">
        <v>24.705524582135116</v>
      </c>
      <c r="Q630" s="3">
        <v>7.6643717768405626</v>
      </c>
      <c r="R630" s="3">
        <v>21.280131568325054</v>
      </c>
      <c r="S630" s="3">
        <v>5.5353376679756856</v>
      </c>
      <c r="T630" s="3">
        <v>217.54021268214197</v>
      </c>
      <c r="U630" s="3">
        <v>219.50439450117818</v>
      </c>
      <c r="V630" s="3">
        <v>511.84575431057829</v>
      </c>
      <c r="W630" s="3">
        <v>25.73700841640947</v>
      </c>
      <c r="X630" s="3">
        <v>24.94897888154291</v>
      </c>
      <c r="Y630" s="3">
        <v>16.598621674677879</v>
      </c>
      <c r="Z630" s="3">
        <v>0</v>
      </c>
      <c r="AA630" s="5">
        <v>0</v>
      </c>
      <c r="AB630" s="3">
        <v>0</v>
      </c>
      <c r="AC630" s="3">
        <v>0</v>
      </c>
      <c r="AD630" s="5">
        <v>0</v>
      </c>
      <c r="AE630" s="6">
        <f t="shared" si="135"/>
        <v>0.305255260505575</v>
      </c>
      <c r="AF630" s="6">
        <f t="shared" si="136"/>
        <v>0.18580289916451345</v>
      </c>
      <c r="AG630" s="6">
        <f t="shared" si="137"/>
        <v>0.20980653333450902</v>
      </c>
      <c r="AH630" s="6">
        <f t="shared" si="138"/>
        <v>0.62527919713074065</v>
      </c>
      <c r="AI630" s="4">
        <f t="shared" si="139"/>
        <v>-4.9429589513192056</v>
      </c>
      <c r="AJ630" s="4">
        <f t="shared" si="140"/>
        <v>3.7950119456111988</v>
      </c>
      <c r="AK630" s="4">
        <f t="shared" si="141"/>
        <v>8.7379708969304044</v>
      </c>
      <c r="AL630" s="7">
        <f t="shared" si="142"/>
        <v>0.68559718905081057</v>
      </c>
      <c r="AM630" s="7">
        <f t="shared" si="143"/>
        <v>-0.89298237032879746</v>
      </c>
      <c r="AN630" s="7">
        <f t="shared" si="144"/>
        <v>1.0090290516627662</v>
      </c>
      <c r="AO630" s="7">
        <f t="shared" si="145"/>
        <v>3.4607193974955761</v>
      </c>
      <c r="AP630" s="7">
        <f t="shared" si="146"/>
        <v>3.4919664117259006</v>
      </c>
      <c r="AQ630" s="7" t="str">
        <f t="shared" si="147"/>
        <v/>
      </c>
      <c r="AR630" s="7">
        <f t="shared" si="148"/>
        <v>0.60868041670037021</v>
      </c>
      <c r="AS630" s="7">
        <f t="shared" si="149"/>
        <v>2.4855877540026023</v>
      </c>
    </row>
    <row r="631" spans="1:45" ht="14.4" customHeight="1">
      <c r="A631" s="2" t="s">
        <v>1309</v>
      </c>
      <c r="B631" s="2" t="s">
        <v>1310</v>
      </c>
      <c r="C631" s="2" t="s">
        <v>62</v>
      </c>
      <c r="D631" s="2" t="s">
        <v>48</v>
      </c>
      <c r="E631" s="3">
        <v>208.24918775814209</v>
      </c>
      <c r="F631" s="5">
        <v>9.0681848547011168E-2</v>
      </c>
      <c r="G631" s="3">
        <v>181.90594146541301</v>
      </c>
      <c r="H631" s="3">
        <v>26.343246292729081</v>
      </c>
      <c r="I631" s="5">
        <v>-5.0123375550057137E-3</v>
      </c>
      <c r="J631" s="3">
        <v>18.122985277359973</v>
      </c>
      <c r="K631" s="3">
        <v>29.014550366738991</v>
      </c>
      <c r="L631" s="5">
        <v>7.8848850568004475E-2</v>
      </c>
      <c r="M631" s="3">
        <v>18.735870572005492</v>
      </c>
      <c r="N631" s="3">
        <v>10.278679794733499</v>
      </c>
      <c r="O631" s="3">
        <v>29.748431264298713</v>
      </c>
      <c r="P631" s="3">
        <v>5.2178792363736468</v>
      </c>
      <c r="Q631" s="3">
        <v>3.3063825057182017</v>
      </c>
      <c r="R631" s="3">
        <v>11.755515974994776</v>
      </c>
      <c r="S631" s="3">
        <v>1.9320267135642817</v>
      </c>
      <c r="T631" s="3">
        <v>52.429592994290147</v>
      </c>
      <c r="U631" s="3">
        <v>49.798432278241087</v>
      </c>
      <c r="V631" s="3">
        <v>423.25945928352343</v>
      </c>
      <c r="W631" s="3">
        <v>24.616508030350218</v>
      </c>
      <c r="X631" s="3">
        <v>30.395728603054909</v>
      </c>
      <c r="Y631" s="3">
        <v>33.603235087447715</v>
      </c>
      <c r="Z631" s="3">
        <v>0</v>
      </c>
      <c r="AA631" s="5">
        <v>0</v>
      </c>
      <c r="AB631" s="3">
        <v>0</v>
      </c>
      <c r="AC631" s="3">
        <v>0</v>
      </c>
      <c r="AD631" s="5">
        <v>0</v>
      </c>
      <c r="AE631" s="6">
        <f t="shared" si="135"/>
        <v>0.12649867486313457</v>
      </c>
      <c r="AF631" s="6">
        <f t="shared" si="136"/>
        <v>8.7025478814389295E-2</v>
      </c>
      <c r="AG631" s="6">
        <f t="shared" si="137"/>
        <v>0.13932611540572304</v>
      </c>
      <c r="AH631" s="6">
        <f t="shared" si="138"/>
        <v>0.64574051071573635</v>
      </c>
      <c r="AI631" s="4">
        <f t="shared" si="139"/>
        <v>-10.891565089379018</v>
      </c>
      <c r="AJ631" s="4">
        <f t="shared" si="140"/>
        <v>2.4882989502013713</v>
      </c>
      <c r="AK631" s="4">
        <f t="shared" si="141"/>
        <v>13.37986403958039</v>
      </c>
      <c r="AL631" s="7">
        <f t="shared" si="142"/>
        <v>1.287921607259175</v>
      </c>
      <c r="AM631" s="7">
        <f t="shared" si="143"/>
        <v>-5.6373781029589463</v>
      </c>
      <c r="AN631" s="7">
        <f t="shared" si="144"/>
        <v>0.94981535110647142</v>
      </c>
      <c r="AO631" s="7">
        <f t="shared" si="145"/>
        <v>1.9902479903838228</v>
      </c>
      <c r="AP631" s="7">
        <f t="shared" si="146"/>
        <v>1.8903680937753597</v>
      </c>
      <c r="AQ631" s="7" t="str">
        <f t="shared" si="147"/>
        <v/>
      </c>
      <c r="AR631" s="7">
        <f t="shared" si="148"/>
        <v>0.68795565572956907</v>
      </c>
      <c r="AS631" s="7">
        <f t="shared" si="149"/>
        <v>2.0324663151872242</v>
      </c>
    </row>
    <row r="632" spans="1:45" ht="14.4" customHeight="1">
      <c r="A632" s="2" t="s">
        <v>1311</v>
      </c>
      <c r="B632" s="2" t="s">
        <v>1312</v>
      </c>
      <c r="C632" s="2" t="s">
        <v>57</v>
      </c>
      <c r="D632" s="2" t="s">
        <v>48</v>
      </c>
      <c r="E632" s="3">
        <v>167.3659111749476</v>
      </c>
      <c r="F632" s="5">
        <v>1.6226819367914494E-2</v>
      </c>
      <c r="G632" s="3">
        <v>120.61757632765389</v>
      </c>
      <c r="H632" s="3">
        <v>46.748334847293705</v>
      </c>
      <c r="I632" s="5">
        <v>-1.6142737522070683E-2</v>
      </c>
      <c r="J632" s="3">
        <v>29.966580886972967</v>
      </c>
      <c r="K632" s="3">
        <v>6.2561195270634951</v>
      </c>
      <c r="L632" s="5">
        <v>7.3404190844658129E-2</v>
      </c>
      <c r="M632" s="3">
        <v>3.2758703734701435</v>
      </c>
      <c r="N632" s="3">
        <v>2.9802491535933515</v>
      </c>
      <c r="O632" s="3">
        <v>47.622670574612442</v>
      </c>
      <c r="P632" s="3">
        <v>9.998965818154387</v>
      </c>
      <c r="Q632" s="3">
        <v>4.5941807462867574</v>
      </c>
      <c r="R632" s="3">
        <v>26.855711832399709</v>
      </c>
      <c r="S632" s="3">
        <v>8.0358993397026364</v>
      </c>
      <c r="T632" s="3">
        <v>87.140176424408395</v>
      </c>
      <c r="U632" s="3">
        <v>90.702425950644766</v>
      </c>
      <c r="V632" s="3">
        <v>952.51172402431894</v>
      </c>
      <c r="W632" s="3">
        <v>109.34536072475291</v>
      </c>
      <c r="X632" s="3">
        <v>3.8007996710230092</v>
      </c>
      <c r="Y632" s="3">
        <v>6.1854173249578433E-2</v>
      </c>
      <c r="Z632" s="3">
        <v>35.433200817384439</v>
      </c>
      <c r="AA632" s="5">
        <v>0.21649407030989609</v>
      </c>
      <c r="AB632" s="3">
        <v>3.1873533987352669</v>
      </c>
      <c r="AC632" s="3">
        <v>11.395756957006991</v>
      </c>
      <c r="AD632" s="5">
        <v>-1.0350148391517044E-2</v>
      </c>
      <c r="AE632" s="6">
        <f t="shared" si="135"/>
        <v>0.27931813903506114</v>
      </c>
      <c r="AF632" s="6">
        <f t="shared" si="136"/>
        <v>0.17904829410362363</v>
      </c>
      <c r="AG632" s="6">
        <f t="shared" si="137"/>
        <v>3.7379891061113231E-2</v>
      </c>
      <c r="AH632" s="6">
        <f t="shared" si="138"/>
        <v>0.52362656424625176</v>
      </c>
      <c r="AI632" s="4">
        <f t="shared" si="139"/>
        <v>23.710461359909473</v>
      </c>
      <c r="AJ632" s="4">
        <f t="shared" si="140"/>
        <v>29.753653636701156</v>
      </c>
      <c r="AK632" s="4">
        <f t="shared" si="141"/>
        <v>6.0431922767916824</v>
      </c>
      <c r="AL632" s="7">
        <f t="shared" si="142"/>
        <v>3.7025916302483415</v>
      </c>
      <c r="AM632" s="7">
        <f t="shared" si="143"/>
        <v>2.9505672430171161</v>
      </c>
      <c r="AN632" s="7">
        <f t="shared" si="144"/>
        <v>1.0408795308020351</v>
      </c>
      <c r="AO632" s="7">
        <f t="shared" si="145"/>
        <v>1.864027386409743</v>
      </c>
      <c r="AP632" s="7">
        <f t="shared" si="146"/>
        <v>1.9402279513683169</v>
      </c>
      <c r="AQ632" s="7">
        <f t="shared" si="147"/>
        <v>0.32161240571345562</v>
      </c>
      <c r="AR632" s="7">
        <f t="shared" si="148"/>
        <v>0.64101921458508915</v>
      </c>
      <c r="AS632" s="7">
        <f t="shared" si="149"/>
        <v>5.6911931308918602</v>
      </c>
    </row>
    <row r="633" spans="1:45" ht="14.4" customHeight="1">
      <c r="A633" s="2" t="s">
        <v>1313</v>
      </c>
      <c r="B633" s="2" t="s">
        <v>1314</v>
      </c>
      <c r="C633" s="2" t="s">
        <v>57</v>
      </c>
      <c r="D633" s="2" t="s">
        <v>48</v>
      </c>
      <c r="E633" s="3">
        <v>95.675647141574856</v>
      </c>
      <c r="F633" s="5">
        <v>4.8351370986595872E-3</v>
      </c>
      <c r="G633" s="3">
        <v>67.824379501045684</v>
      </c>
      <c r="H633" s="3">
        <v>27.851267640529176</v>
      </c>
      <c r="I633" s="5">
        <v>-2.0101419520355879E-2</v>
      </c>
      <c r="J633" s="3">
        <v>20.264516827229254</v>
      </c>
      <c r="K633" s="3">
        <v>3.6142297421446083</v>
      </c>
      <c r="L633" s="5">
        <v>-4.0940487806985039E-2</v>
      </c>
      <c r="M633" s="3">
        <v>1.8261081671921815</v>
      </c>
      <c r="N633" s="3">
        <v>1.7881215749524269</v>
      </c>
      <c r="O633" s="3">
        <v>29.352463001639666</v>
      </c>
      <c r="P633" s="3">
        <v>6.4410728651917895</v>
      </c>
      <c r="Q633" s="3">
        <v>3.3248104189042218</v>
      </c>
      <c r="R633" s="3">
        <v>14.678491208611391</v>
      </c>
      <c r="S633" s="3">
        <v>3.4783979891665315</v>
      </c>
      <c r="T633" s="3">
        <v>65.13808560319265</v>
      </c>
      <c r="U633" s="3">
        <v>67.307615971828994</v>
      </c>
      <c r="V633" s="3">
        <v>585.51036635990442</v>
      </c>
      <c r="W633" s="3">
        <v>67.752939310356354</v>
      </c>
      <c r="X633" s="3">
        <v>7.0848654166049636</v>
      </c>
      <c r="Y633" s="3">
        <v>0.7473774153048437</v>
      </c>
      <c r="Z633" s="3">
        <v>26.79106263974997</v>
      </c>
      <c r="AA633" s="5">
        <v>0.2354965713570423</v>
      </c>
      <c r="AB633" s="3">
        <v>2.365584095126211</v>
      </c>
      <c r="AC633" s="3">
        <v>12.12170893059033</v>
      </c>
      <c r="AD633" s="5">
        <v>-3.0649560023139844E-2</v>
      </c>
      <c r="AE633" s="6">
        <f t="shared" si="135"/>
        <v>0.29110090678891992</v>
      </c>
      <c r="AF633" s="6">
        <f t="shared" si="136"/>
        <v>0.21180433509107166</v>
      </c>
      <c r="AG633" s="6">
        <f t="shared" si="137"/>
        <v>3.7775858853575317E-2</v>
      </c>
      <c r="AH633" s="6">
        <f t="shared" si="138"/>
        <v>0.5052551435506164</v>
      </c>
      <c r="AI633" s="4">
        <f t="shared" si="139"/>
        <v>16.650287085084646</v>
      </c>
      <c r="AJ633" s="4">
        <f t="shared" si="140"/>
        <v>17.760471550351475</v>
      </c>
      <c r="AK633" s="4">
        <f t="shared" si="141"/>
        <v>1.1101844652668298</v>
      </c>
      <c r="AL633" s="7">
        <f t="shared" si="142"/>
        <v>5.105934285169913</v>
      </c>
      <c r="AM633" s="7">
        <f t="shared" si="143"/>
        <v>4.7867688335095506</v>
      </c>
      <c r="AN633" s="7">
        <f t="shared" si="144"/>
        <v>1.0333066338770325</v>
      </c>
      <c r="AO633" s="7">
        <f t="shared" si="145"/>
        <v>2.3387835140546236</v>
      </c>
      <c r="AP633" s="7">
        <f t="shared" si="146"/>
        <v>2.4166805202748805</v>
      </c>
      <c r="AQ633" s="7">
        <f t="shared" si="147"/>
        <v>0.45245345784102337</v>
      </c>
      <c r="AR633" s="7">
        <f t="shared" si="148"/>
        <v>0.72759764793399639</v>
      </c>
      <c r="AS633" s="7">
        <f t="shared" si="149"/>
        <v>6.1197429424595651</v>
      </c>
    </row>
    <row r="634" spans="1:45" ht="14.4" customHeight="1">
      <c r="A634" s="2" t="s">
        <v>1315</v>
      </c>
      <c r="B634" s="2" t="s">
        <v>1316</v>
      </c>
      <c r="C634" s="2" t="s">
        <v>54</v>
      </c>
      <c r="D634" s="2" t="s">
        <v>48</v>
      </c>
      <c r="E634" s="3">
        <v>355.62981354163361</v>
      </c>
      <c r="F634" s="5">
        <v>4.4642726615966619E-2</v>
      </c>
      <c r="G634" s="3">
        <v>224.8099944449003</v>
      </c>
      <c r="H634" s="3">
        <v>130.81981909673331</v>
      </c>
      <c r="I634" s="5">
        <v>-3.2742926461832855E-3</v>
      </c>
      <c r="J634" s="3">
        <v>86.114920327757417</v>
      </c>
      <c r="K634" s="3">
        <v>97.822529313557467</v>
      </c>
      <c r="L634" s="5">
        <v>4.7949488645576438E-2</v>
      </c>
      <c r="M634" s="3">
        <v>54.477785427350256</v>
      </c>
      <c r="N634" s="3">
        <v>43.344743886207212</v>
      </c>
      <c r="O634" s="3">
        <v>136.75273597233297</v>
      </c>
      <c r="P634" s="3">
        <v>16.10593679132672</v>
      </c>
      <c r="Q634" s="3">
        <v>16.302685680974999</v>
      </c>
      <c r="R634" s="3">
        <v>72.758874027504874</v>
      </c>
      <c r="S634" s="3">
        <v>25.328460633525545</v>
      </c>
      <c r="T634" s="3">
        <v>263.62189970872231</v>
      </c>
      <c r="U634" s="3">
        <v>263.7629314415131</v>
      </c>
      <c r="V634" s="3">
        <v>1013.86269590208</v>
      </c>
      <c r="W634" s="3">
        <v>41.974853652464134</v>
      </c>
      <c r="X634" s="3">
        <v>65.189982644495217</v>
      </c>
      <c r="Y634" s="3">
        <v>23.255183876140102</v>
      </c>
      <c r="Z634" s="3">
        <v>0</v>
      </c>
      <c r="AA634" s="5">
        <v>0</v>
      </c>
      <c r="AB634" s="3">
        <v>0</v>
      </c>
      <c r="AC634" s="3">
        <v>0</v>
      </c>
      <c r="AD634" s="5">
        <v>0</v>
      </c>
      <c r="AE634" s="6">
        <f t="shared" si="135"/>
        <v>0.36785391470397133</v>
      </c>
      <c r="AF634" s="6">
        <f t="shared" si="136"/>
        <v>0.24214764074518724</v>
      </c>
      <c r="AG634" s="6">
        <f t="shared" si="137"/>
        <v>0.27506841549465699</v>
      </c>
      <c r="AH634" s="6">
        <f t="shared" si="138"/>
        <v>0.55690428176037809</v>
      </c>
      <c r="AI634" s="4">
        <f t="shared" si="139"/>
        <v>-11.70760898580005</v>
      </c>
      <c r="AJ634" s="4">
        <f t="shared" si="140"/>
        <v>49.866328072681</v>
      </c>
      <c r="AK634" s="4">
        <f t="shared" si="141"/>
        <v>61.57393705848105</v>
      </c>
      <c r="AL634" s="7">
        <f t="shared" si="142"/>
        <v>1.9687863701703359</v>
      </c>
      <c r="AM634" s="7">
        <f t="shared" si="143"/>
        <v>-0.46223136712475499</v>
      </c>
      <c r="AN634" s="7">
        <f t="shared" si="144"/>
        <v>1.0005349773025178</v>
      </c>
      <c r="AO634" s="7">
        <f t="shared" si="145"/>
        <v>2.0151526085951086</v>
      </c>
      <c r="AP634" s="7">
        <f t="shared" si="146"/>
        <v>2.0162306695018164</v>
      </c>
      <c r="AQ634" s="7" t="str">
        <f t="shared" si="147"/>
        <v/>
      </c>
      <c r="AR634" s="7">
        <f t="shared" si="148"/>
        <v>0.65827120785177562</v>
      </c>
      <c r="AS634" s="7">
        <f t="shared" si="149"/>
        <v>2.850893421463347</v>
      </c>
    </row>
    <row r="635" spans="1:45" ht="14.4" customHeight="1">
      <c r="A635" s="2" t="s">
        <v>1317</v>
      </c>
      <c r="B635" s="2" t="s">
        <v>1318</v>
      </c>
      <c r="C635" s="2" t="s">
        <v>62</v>
      </c>
      <c r="D635" s="2" t="s">
        <v>48</v>
      </c>
      <c r="E635" s="3">
        <v>127.15248090916464</v>
      </c>
      <c r="F635" s="5">
        <v>-1.8867739837110743E-2</v>
      </c>
      <c r="G635" s="3">
        <v>98.173862138016048</v>
      </c>
      <c r="H635" s="3">
        <v>28.978618771148586</v>
      </c>
      <c r="I635" s="5">
        <v>-2.1475414082103017E-3</v>
      </c>
      <c r="J635" s="3">
        <v>15.322178489074194</v>
      </c>
      <c r="K635" s="3">
        <v>11.253041065255426</v>
      </c>
      <c r="L635" s="5">
        <v>1.2376903304364723E-2</v>
      </c>
      <c r="M635" s="3">
        <v>7.0875493368121267</v>
      </c>
      <c r="N635" s="3">
        <v>4.1654917284432988</v>
      </c>
      <c r="O635" s="3">
        <v>29.447366031555038</v>
      </c>
      <c r="P635" s="3">
        <v>8.3077363906850508</v>
      </c>
      <c r="Q635" s="3">
        <v>4.682881225261192</v>
      </c>
      <c r="R635" s="3">
        <v>13.352488936434941</v>
      </c>
      <c r="S635" s="3">
        <v>4.9714048683351644</v>
      </c>
      <c r="T635" s="3">
        <v>94.73668842368798</v>
      </c>
      <c r="U635" s="3">
        <v>89.618115212687371</v>
      </c>
      <c r="V635" s="3">
        <v>225.57721980072199</v>
      </c>
      <c r="W635" s="3">
        <v>24.372163622873746</v>
      </c>
      <c r="X635" s="3">
        <v>28.347522469555503</v>
      </c>
      <c r="Y635" s="3">
        <v>26.863967440949072</v>
      </c>
      <c r="Z635" s="3">
        <v>0</v>
      </c>
      <c r="AA635" s="5">
        <v>0</v>
      </c>
      <c r="AB635" s="3">
        <v>0</v>
      </c>
      <c r="AC635" s="3">
        <v>0</v>
      </c>
      <c r="AD635" s="5">
        <v>0</v>
      </c>
      <c r="AE635" s="6">
        <f t="shared" si="135"/>
        <v>0.22790447000283362</v>
      </c>
      <c r="AF635" s="6">
        <f t="shared" si="136"/>
        <v>0.12050239507336134</v>
      </c>
      <c r="AG635" s="6">
        <f t="shared" si="137"/>
        <v>8.8500365740361672E-2</v>
      </c>
      <c r="AH635" s="6">
        <f t="shared" si="138"/>
        <v>0.62983413067739047</v>
      </c>
      <c r="AI635" s="4">
        <f t="shared" si="139"/>
        <v>4.0691374238187681</v>
      </c>
      <c r="AJ635" s="4">
        <f t="shared" si="140"/>
        <v>9.3691990787966688</v>
      </c>
      <c r="AK635" s="4">
        <f t="shared" si="141"/>
        <v>5.3000616549779007</v>
      </c>
      <c r="AL635" s="7">
        <f t="shared" si="142"/>
        <v>1.8846179957043507</v>
      </c>
      <c r="AM635" s="7">
        <f t="shared" si="143"/>
        <v>0.81850855675358625</v>
      </c>
      <c r="AN635" s="7">
        <f t="shared" si="144"/>
        <v>0.94597052845979823</v>
      </c>
      <c r="AO635" s="7">
        <f t="shared" si="145"/>
        <v>3.2691926820890722</v>
      </c>
      <c r="AP635" s="7">
        <f t="shared" si="146"/>
        <v>3.0925599291127051</v>
      </c>
      <c r="AQ635" s="7" t="str">
        <f t="shared" si="147"/>
        <v/>
      </c>
      <c r="AR635" s="7">
        <f t="shared" si="148"/>
        <v>0.52874081439413234</v>
      </c>
      <c r="AS635" s="7">
        <f t="shared" si="149"/>
        <v>1.7740685686020563</v>
      </c>
    </row>
    <row r="636" spans="1:45" ht="14.4" customHeight="1">
      <c r="A636" s="2" t="s">
        <v>1319</v>
      </c>
      <c r="B636" s="2" t="s">
        <v>1320</v>
      </c>
      <c r="C636" s="2" t="s">
        <v>51</v>
      </c>
      <c r="D636" s="2" t="s">
        <v>48</v>
      </c>
      <c r="E636" s="3">
        <v>239.22378736593657</v>
      </c>
      <c r="F636" s="5">
        <v>4.9638983796268216E-2</v>
      </c>
      <c r="G636" s="3">
        <v>186.20578990264468</v>
      </c>
      <c r="H636" s="3">
        <v>53.017997463291891</v>
      </c>
      <c r="I636" s="5">
        <v>-8.5745349516800073E-3</v>
      </c>
      <c r="J636" s="3">
        <v>37.43019169257316</v>
      </c>
      <c r="K636" s="3">
        <v>9.3254923785787494</v>
      </c>
      <c r="L636" s="5">
        <v>0.11845501536460817</v>
      </c>
      <c r="M636" s="3">
        <v>5.3919761345945281</v>
      </c>
      <c r="N636" s="3">
        <v>3.9335162439842213</v>
      </c>
      <c r="O636" s="3">
        <v>54.723216631315942</v>
      </c>
      <c r="P636" s="3">
        <v>5.3759362979520269</v>
      </c>
      <c r="Q636" s="3">
        <v>10.962801685458727</v>
      </c>
      <c r="R636" s="3">
        <v>33.920130870490453</v>
      </c>
      <c r="S636" s="3">
        <v>7.6031777879534044</v>
      </c>
      <c r="T636" s="3">
        <v>89.886054418126008</v>
      </c>
      <c r="U636" s="3">
        <v>96.793367337614683</v>
      </c>
      <c r="V636" s="3">
        <v>356.77186477708591</v>
      </c>
      <c r="W636" s="3">
        <v>23.984773509245716</v>
      </c>
      <c r="X636" s="3">
        <v>33.522278114027351</v>
      </c>
      <c r="Y636" s="3">
        <v>11.134037280756107</v>
      </c>
      <c r="Z636" s="3">
        <v>0</v>
      </c>
      <c r="AA636" s="5">
        <v>0</v>
      </c>
      <c r="AB636" s="3">
        <v>0</v>
      </c>
      <c r="AC636" s="3">
        <v>0</v>
      </c>
      <c r="AD636" s="5">
        <v>0</v>
      </c>
      <c r="AE636" s="6">
        <f t="shared" si="135"/>
        <v>0.22162510696392895</v>
      </c>
      <c r="AF636" s="6">
        <f t="shared" si="136"/>
        <v>0.15646517474166075</v>
      </c>
      <c r="AG636" s="6">
        <f t="shared" si="137"/>
        <v>3.8982295536997336E-2</v>
      </c>
      <c r="AH636" s="6">
        <f t="shared" si="138"/>
        <v>0.57819747373127894</v>
      </c>
      <c r="AI636" s="4">
        <f t="shared" si="139"/>
        <v>28.104699313994409</v>
      </c>
      <c r="AJ636" s="4">
        <f t="shared" si="140"/>
        <v>32.992502513310654</v>
      </c>
      <c r="AK636" s="4">
        <f t="shared" si="141"/>
        <v>4.8878031993162452</v>
      </c>
      <c r="AL636" s="7">
        <f t="shared" si="142"/>
        <v>4.3393043584466087</v>
      </c>
      <c r="AM636" s="7">
        <f t="shared" si="143"/>
        <v>3.6964411589222523</v>
      </c>
      <c r="AN636" s="7">
        <f t="shared" si="144"/>
        <v>1.0768452121322145</v>
      </c>
      <c r="AO636" s="7">
        <f t="shared" si="145"/>
        <v>1.6953875800450682</v>
      </c>
      <c r="AP636" s="7">
        <f t="shared" si="146"/>
        <v>1.8256699982799534</v>
      </c>
      <c r="AQ636" s="7" t="str">
        <f t="shared" si="147"/>
        <v/>
      </c>
      <c r="AR636" s="7">
        <f t="shared" si="148"/>
        <v>0.70599029543672842</v>
      </c>
      <c r="AS636" s="7">
        <f t="shared" si="149"/>
        <v>1.4913728634825851</v>
      </c>
    </row>
    <row r="637" spans="1:45" ht="14.4" customHeight="1">
      <c r="A637" s="2" t="s">
        <v>1321</v>
      </c>
      <c r="B637" s="2" t="s">
        <v>1322</v>
      </c>
      <c r="C637" s="2" t="s">
        <v>62</v>
      </c>
      <c r="D637" s="2" t="s">
        <v>48</v>
      </c>
      <c r="E637" s="3">
        <v>146.21694175417596</v>
      </c>
      <c r="F637" s="5">
        <v>-4.7948813885915043E-2</v>
      </c>
      <c r="G637" s="3">
        <v>122.04620183900627</v>
      </c>
      <c r="H637" s="3">
        <v>24.17073991516969</v>
      </c>
      <c r="I637" s="5">
        <v>-1.5398322933387776E-2</v>
      </c>
      <c r="J637" s="3">
        <v>15.863633575831999</v>
      </c>
      <c r="K637" s="3">
        <v>20.2684928644791</v>
      </c>
      <c r="L637" s="5">
        <v>-0.11453131492420213</v>
      </c>
      <c r="M637" s="3">
        <v>12.602580221010676</v>
      </c>
      <c r="N637" s="3">
        <v>7.6659126434684239</v>
      </c>
      <c r="O637" s="3">
        <v>24.310295766074926</v>
      </c>
      <c r="P637" s="3">
        <v>9.9822817235578221</v>
      </c>
      <c r="Q637" s="3">
        <v>3.0812079995384649</v>
      </c>
      <c r="R637" s="3">
        <v>6.4060041405015031</v>
      </c>
      <c r="S637" s="3">
        <v>1.8557419833033002</v>
      </c>
      <c r="T637" s="3">
        <v>105.69530794313418</v>
      </c>
      <c r="U637" s="3">
        <v>107.95045296387605</v>
      </c>
      <c r="V637" s="3">
        <v>238.57271235381879</v>
      </c>
      <c r="W637" s="3">
        <v>12.82991913797551</v>
      </c>
      <c r="X637" s="3">
        <v>24.923815372306873</v>
      </c>
      <c r="Y637" s="3">
        <v>20.66240681520171</v>
      </c>
      <c r="Z637" s="3">
        <v>0</v>
      </c>
      <c r="AA637" s="5">
        <v>0</v>
      </c>
      <c r="AB637" s="3">
        <v>0</v>
      </c>
      <c r="AC637" s="3">
        <v>0</v>
      </c>
      <c r="AD637" s="5">
        <v>0</v>
      </c>
      <c r="AE637" s="6">
        <f t="shared" si="135"/>
        <v>0.16530738247696508</v>
      </c>
      <c r="AF637" s="6">
        <f t="shared" si="136"/>
        <v>0.10849381327166852</v>
      </c>
      <c r="AG637" s="6">
        <f t="shared" si="137"/>
        <v>0.13861931881023104</v>
      </c>
      <c r="AH637" s="6">
        <f t="shared" si="138"/>
        <v>0.62178181206047767</v>
      </c>
      <c r="AI637" s="4">
        <f t="shared" si="139"/>
        <v>-4.404859288647101</v>
      </c>
      <c r="AJ637" s="4">
        <f t="shared" si="140"/>
        <v>-1.3557741780320369</v>
      </c>
      <c r="AK637" s="4">
        <f t="shared" si="141"/>
        <v>3.049085110615064</v>
      </c>
      <c r="AL637" s="7">
        <f t="shared" si="142"/>
        <v>-0.73058334091181187</v>
      </c>
      <c r="AM637" s="7">
        <f t="shared" si="143"/>
        <v>-2.37363778385089</v>
      </c>
      <c r="AN637" s="7">
        <f t="shared" si="144"/>
        <v>1.0213362831768764</v>
      </c>
      <c r="AO637" s="7">
        <f t="shared" si="145"/>
        <v>4.3728619113062077</v>
      </c>
      <c r="AP637" s="7">
        <f t="shared" si="146"/>
        <v>4.4661625313392141</v>
      </c>
      <c r="AQ637" s="7" t="str">
        <f t="shared" si="147"/>
        <v/>
      </c>
      <c r="AR637" s="7">
        <f t="shared" si="148"/>
        <v>0.65631559610948831</v>
      </c>
      <c r="AS637" s="7">
        <f t="shared" si="149"/>
        <v>1.6316352229204325</v>
      </c>
    </row>
    <row r="638" spans="1:45" ht="14.4" customHeight="1">
      <c r="A638" s="2" t="s">
        <v>1323</v>
      </c>
      <c r="B638" s="2" t="s">
        <v>1324</v>
      </c>
      <c r="C638" s="2" t="s">
        <v>47</v>
      </c>
      <c r="D638" s="2" t="s">
        <v>48</v>
      </c>
      <c r="E638" s="3">
        <v>187.80018976419282</v>
      </c>
      <c r="F638" s="5">
        <v>2.1204682793208883E-2</v>
      </c>
      <c r="G638" s="3">
        <v>150.25102401594995</v>
      </c>
      <c r="H638" s="3">
        <v>37.549165748242871</v>
      </c>
      <c r="I638" s="5">
        <v>-1.983345218152005E-2</v>
      </c>
      <c r="J638" s="3">
        <v>21.780997800519422</v>
      </c>
      <c r="K638" s="3">
        <v>11.599238289000706</v>
      </c>
      <c r="L638" s="5">
        <v>0.12427126830446295</v>
      </c>
      <c r="M638" s="3">
        <v>5.8388159333268668</v>
      </c>
      <c r="N638" s="3">
        <v>5.760422355673839</v>
      </c>
      <c r="O638" s="3">
        <v>40.488743412351909</v>
      </c>
      <c r="P638" s="3">
        <v>5.7141437201973684</v>
      </c>
      <c r="Q638" s="3">
        <v>4.1516042554499792</v>
      </c>
      <c r="R638" s="3">
        <v>24.234712576104823</v>
      </c>
      <c r="S638" s="3">
        <v>4.5820968432610103</v>
      </c>
      <c r="T638" s="3">
        <v>117.17826980788301</v>
      </c>
      <c r="U638" s="3">
        <v>121.35443323683396</v>
      </c>
      <c r="V638" s="3">
        <v>188.09989246041127</v>
      </c>
      <c r="W638" s="3">
        <v>8.3067232682382617</v>
      </c>
      <c r="X638" s="3">
        <v>13.087286355262671</v>
      </c>
      <c r="Y638" s="3">
        <v>30.419339509804804</v>
      </c>
      <c r="Z638" s="3">
        <v>0</v>
      </c>
      <c r="AA638" s="5">
        <v>0</v>
      </c>
      <c r="AB638" s="3">
        <v>0</v>
      </c>
      <c r="AC638" s="3">
        <v>0</v>
      </c>
      <c r="AD638" s="5">
        <v>0</v>
      </c>
      <c r="AE638" s="6">
        <f t="shared" si="135"/>
        <v>0.19994210759526204</v>
      </c>
      <c r="AF638" s="6">
        <f t="shared" si="136"/>
        <v>0.11597963680371279</v>
      </c>
      <c r="AG638" s="6">
        <f t="shared" si="137"/>
        <v>6.1763719746849216E-2</v>
      </c>
      <c r="AH638" s="6">
        <f t="shared" si="138"/>
        <v>0.50337925541745987</v>
      </c>
      <c r="AI638" s="4">
        <f t="shared" si="139"/>
        <v>10.181759511518717</v>
      </c>
      <c r="AJ638" s="4">
        <f t="shared" si="140"/>
        <v>24.784179503377693</v>
      </c>
      <c r="AK638" s="4">
        <f t="shared" si="141"/>
        <v>14.602419991858977</v>
      </c>
      <c r="AL638" s="7">
        <f t="shared" si="142"/>
        <v>5.4089165618200159</v>
      </c>
      <c r="AM638" s="7">
        <f t="shared" si="143"/>
        <v>2.2220742729375642</v>
      </c>
      <c r="AN638" s="7">
        <f t="shared" si="144"/>
        <v>1.0356394017064587</v>
      </c>
      <c r="AO638" s="7">
        <f t="shared" si="145"/>
        <v>3.1206624028222629</v>
      </c>
      <c r="AP638" s="7">
        <f t="shared" si="146"/>
        <v>3.2318809437866882</v>
      </c>
      <c r="AQ638" s="7" t="str">
        <f t="shared" si="147"/>
        <v/>
      </c>
      <c r="AR638" s="7">
        <f t="shared" si="148"/>
        <v>0.5800660911231742</v>
      </c>
      <c r="AS638" s="7">
        <f t="shared" si="149"/>
        <v>1.0015958593896777</v>
      </c>
    </row>
    <row r="639" spans="1:45" ht="14.4" customHeight="1">
      <c r="A639" s="2" t="s">
        <v>1325</v>
      </c>
      <c r="B639" s="2" t="s">
        <v>1326</v>
      </c>
      <c r="C639" s="2" t="s">
        <v>47</v>
      </c>
      <c r="D639" s="2" t="s">
        <v>48</v>
      </c>
      <c r="E639" s="3">
        <v>162.55367825883158</v>
      </c>
      <c r="F639" s="5">
        <v>0.10996953629956686</v>
      </c>
      <c r="G639" s="3">
        <v>145.166277964324</v>
      </c>
      <c r="H639" s="3">
        <v>17.387400294507596</v>
      </c>
      <c r="I639" s="5">
        <v>-1.0258540260446786E-2</v>
      </c>
      <c r="J639" s="3">
        <v>7.468208413335292</v>
      </c>
      <c r="K639" s="3">
        <v>6.0612334444413563</v>
      </c>
      <c r="L639" s="5">
        <v>-7.9028357423502796E-2</v>
      </c>
      <c r="M639" s="3">
        <v>4.0660835562209732</v>
      </c>
      <c r="N639" s="3">
        <v>1.9951498882203831</v>
      </c>
      <c r="O639" s="3">
        <v>18.905682054816186</v>
      </c>
      <c r="P639" s="3">
        <v>3.8740135360759846</v>
      </c>
      <c r="Q639" s="3">
        <v>2.6989689819093892</v>
      </c>
      <c r="R639" s="3">
        <v>9.3771340858683025</v>
      </c>
      <c r="S639" s="3">
        <v>1.9445576486330318</v>
      </c>
      <c r="T639" s="3">
        <v>39.699316736632639</v>
      </c>
      <c r="U639" s="3">
        <v>40.816762718522362</v>
      </c>
      <c r="V639" s="3">
        <v>247.97352218861963</v>
      </c>
      <c r="W639" s="3">
        <v>13.415282499480602</v>
      </c>
      <c r="X639" s="3">
        <v>14.229195313149923</v>
      </c>
      <c r="Y639" s="3">
        <v>13.059159111782797</v>
      </c>
      <c r="Z639" s="3">
        <v>0</v>
      </c>
      <c r="AA639" s="5">
        <v>0</v>
      </c>
      <c r="AB639" s="3">
        <v>0</v>
      </c>
      <c r="AC639" s="3">
        <v>0</v>
      </c>
      <c r="AD639" s="5">
        <v>0</v>
      </c>
      <c r="AE639" s="6">
        <f t="shared" si="135"/>
        <v>0.10696405323306139</v>
      </c>
      <c r="AF639" s="6">
        <f t="shared" si="136"/>
        <v>4.5943029363160796E-2</v>
      </c>
      <c r="AG639" s="6">
        <f t="shared" si="137"/>
        <v>3.7287580997030119E-2</v>
      </c>
      <c r="AH639" s="6">
        <f t="shared" si="138"/>
        <v>0.67083434312365953</v>
      </c>
      <c r="AI639" s="4">
        <f t="shared" si="139"/>
        <v>1.4069749688939357</v>
      </c>
      <c r="AJ639" s="4">
        <f t="shared" si="140"/>
        <v>8.2666159806098385</v>
      </c>
      <c r="AK639" s="4">
        <f t="shared" si="141"/>
        <v>6.8596410117159028</v>
      </c>
      <c r="AL639" s="7">
        <f t="shared" si="142"/>
        <v>4.2511550050578508</v>
      </c>
      <c r="AM639" s="7">
        <f t="shared" si="143"/>
        <v>0.72354500257834919</v>
      </c>
      <c r="AN639" s="7">
        <f t="shared" si="144"/>
        <v>1.0281477383931548</v>
      </c>
      <c r="AO639" s="7">
        <f t="shared" si="145"/>
        <v>2.2832232573131144</v>
      </c>
      <c r="AP639" s="7">
        <f t="shared" si="146"/>
        <v>2.3474908282531306</v>
      </c>
      <c r="AQ639" s="7" t="str">
        <f t="shared" si="147"/>
        <v/>
      </c>
      <c r="AR639" s="7">
        <f t="shared" si="148"/>
        <v>0.42951840337479208</v>
      </c>
      <c r="AS639" s="7">
        <f t="shared" si="149"/>
        <v>1.5254869950944783</v>
      </c>
    </row>
    <row r="640" spans="1:45" ht="14.4" customHeight="1">
      <c r="A640" s="2" t="s">
        <v>1327</v>
      </c>
      <c r="B640" s="2" t="s">
        <v>1328</v>
      </c>
      <c r="C640" s="2" t="s">
        <v>62</v>
      </c>
      <c r="D640" s="2" t="s">
        <v>48</v>
      </c>
      <c r="E640" s="3">
        <v>112.67711113799092</v>
      </c>
      <c r="F640" s="5">
        <v>9.0156687695076947E-3</v>
      </c>
      <c r="G640" s="3">
        <v>94.184729180522993</v>
      </c>
      <c r="H640" s="3">
        <v>18.492381957467934</v>
      </c>
      <c r="I640" s="5">
        <v>1.0631781491909353E-2</v>
      </c>
      <c r="J640" s="3">
        <v>10.157538149072575</v>
      </c>
      <c r="K640" s="3">
        <v>9.7558997585844605</v>
      </c>
      <c r="L640" s="5">
        <v>-6.2198928950504578E-2</v>
      </c>
      <c r="M640" s="3">
        <v>6.4011946957810695</v>
      </c>
      <c r="N640" s="3">
        <v>3.354705062803391</v>
      </c>
      <c r="O640" s="3">
        <v>18.828714351073337</v>
      </c>
      <c r="P640" s="3">
        <v>1.8254654037595981</v>
      </c>
      <c r="Q640" s="3">
        <v>3.1240656036743242</v>
      </c>
      <c r="R640" s="3">
        <v>11.315653898620265</v>
      </c>
      <c r="S640" s="3">
        <v>1.6847432872595565</v>
      </c>
      <c r="T640" s="3">
        <v>25.330255251485237</v>
      </c>
      <c r="U640" s="3">
        <v>24.159699719866179</v>
      </c>
      <c r="V640" s="3">
        <v>168.51812426729887</v>
      </c>
      <c r="W640" s="3">
        <v>6.1883079433680237</v>
      </c>
      <c r="X640" s="3">
        <v>14.221836306243159</v>
      </c>
      <c r="Y640" s="3">
        <v>20.085616432605601</v>
      </c>
      <c r="Z640" s="3">
        <v>0</v>
      </c>
      <c r="AA640" s="5">
        <v>0</v>
      </c>
      <c r="AB640" s="3">
        <v>0</v>
      </c>
      <c r="AC640" s="3">
        <v>0</v>
      </c>
      <c r="AD640" s="5">
        <v>0</v>
      </c>
      <c r="AE640" s="6">
        <f t="shared" si="135"/>
        <v>0.16411835350323362</v>
      </c>
      <c r="AF640" s="6">
        <f t="shared" si="136"/>
        <v>9.0147307172554911E-2</v>
      </c>
      <c r="AG640" s="6">
        <f t="shared" si="137"/>
        <v>8.6582799825572557E-2</v>
      </c>
      <c r="AH640" s="6">
        <f t="shared" si="138"/>
        <v>0.65613575930282575</v>
      </c>
      <c r="AI640" s="4">
        <f t="shared" si="139"/>
        <v>0.40163839048811489</v>
      </c>
      <c r="AJ640" s="4">
        <f t="shared" si="140"/>
        <v>7.4779886478583464</v>
      </c>
      <c r="AK640" s="4">
        <f t="shared" si="141"/>
        <v>7.0763502573702315</v>
      </c>
      <c r="AL640" s="7">
        <f t="shared" si="142"/>
        <v>4.4386516951328652</v>
      </c>
      <c r="AM640" s="7">
        <f t="shared" si="143"/>
        <v>0.23839738286859682</v>
      </c>
      <c r="AN640" s="7">
        <f t="shared" si="144"/>
        <v>0.95378824571653609</v>
      </c>
      <c r="AO640" s="7">
        <f t="shared" si="145"/>
        <v>1.3697670375695385</v>
      </c>
      <c r="AP640" s="7">
        <f t="shared" si="146"/>
        <v>1.3064676998037867</v>
      </c>
      <c r="AQ640" s="7" t="str">
        <f t="shared" si="147"/>
        <v/>
      </c>
      <c r="AR640" s="7">
        <f t="shared" si="148"/>
        <v>0.54928230297398606</v>
      </c>
      <c r="AS640" s="7">
        <f t="shared" si="149"/>
        <v>1.4955843521841965</v>
      </c>
    </row>
    <row r="641" spans="1:45" ht="14.4" customHeight="1">
      <c r="A641" s="2" t="s">
        <v>1329</v>
      </c>
      <c r="B641" s="2" t="s">
        <v>1330</v>
      </c>
      <c r="C641" s="2" t="s">
        <v>57</v>
      </c>
      <c r="D641" s="2" t="s">
        <v>48</v>
      </c>
      <c r="E641" s="3">
        <v>198.4708567412375</v>
      </c>
      <c r="F641" s="5">
        <v>7.1576769774199758E-2</v>
      </c>
      <c r="G641" s="3">
        <v>119.26757452862468</v>
      </c>
      <c r="H641" s="3">
        <v>79.20328221261282</v>
      </c>
      <c r="I641" s="5">
        <v>8.4459649812084758E-3</v>
      </c>
      <c r="J641" s="3">
        <v>69.792186815290577</v>
      </c>
      <c r="K641" s="3">
        <v>7.2462582760445295</v>
      </c>
      <c r="L641" s="5">
        <v>1.4913456048947227E-3</v>
      </c>
      <c r="M641" s="3">
        <v>3.9221822812871303</v>
      </c>
      <c r="N641" s="3">
        <v>3.3240759947573992</v>
      </c>
      <c r="O641" s="3">
        <v>80.039452538467586</v>
      </c>
      <c r="P641" s="3">
        <v>19.142154980657008</v>
      </c>
      <c r="Q641" s="3">
        <v>10.138682649991203</v>
      </c>
      <c r="R641" s="3">
        <v>44.388862055672128</v>
      </c>
      <c r="S641" s="3">
        <v>9.7773113797068252</v>
      </c>
      <c r="T641" s="3">
        <v>315.52728099083805</v>
      </c>
      <c r="U641" s="3">
        <v>319.00336698627672</v>
      </c>
      <c r="V641" s="3">
        <v>1121.6694266284105</v>
      </c>
      <c r="W641" s="3">
        <v>61.083992035828537</v>
      </c>
      <c r="X641" s="3">
        <v>9.6141626343435629</v>
      </c>
      <c r="Y641" s="3">
        <v>1.8439387625090118</v>
      </c>
      <c r="Z641" s="3">
        <v>29.215925543345357</v>
      </c>
      <c r="AA641" s="5">
        <v>-1.2440134461905585E-2</v>
      </c>
      <c r="AB641" s="3">
        <v>4.042882568931546</v>
      </c>
      <c r="AC641" s="3">
        <v>13.522326989589487</v>
      </c>
      <c r="AD641" s="5">
        <v>-5.113535885240772E-3</v>
      </c>
      <c r="AE641" s="6">
        <f t="shared" si="135"/>
        <v>0.39906756847367542</v>
      </c>
      <c r="AF641" s="6">
        <f t="shared" si="136"/>
        <v>0.35164954674571841</v>
      </c>
      <c r="AG641" s="6">
        <f t="shared" si="137"/>
        <v>3.6510439845040134E-2</v>
      </c>
      <c r="AH641" s="6">
        <f t="shared" si="138"/>
        <v>0.54127000886147103</v>
      </c>
      <c r="AI641" s="4">
        <f t="shared" si="139"/>
        <v>62.545928539246049</v>
      </c>
      <c r="AJ641" s="4">
        <f t="shared" si="140"/>
        <v>46.836432626532243</v>
      </c>
      <c r="AK641" s="4">
        <f t="shared" si="141"/>
        <v>-15.709495912713805</v>
      </c>
      <c r="AL641" s="7">
        <f t="shared" si="142"/>
        <v>4.7903181976737494</v>
      </c>
      <c r="AM641" s="7">
        <f t="shared" si="143"/>
        <v>6.3970478294331974</v>
      </c>
      <c r="AN641" s="7">
        <f t="shared" si="144"/>
        <v>1.0110167526070102</v>
      </c>
      <c r="AO641" s="7">
        <f t="shared" si="145"/>
        <v>3.9837652200301306</v>
      </c>
      <c r="AP641" s="7">
        <f t="shared" si="146"/>
        <v>4.0276533759036148</v>
      </c>
      <c r="AQ641" s="7">
        <f t="shared" si="147"/>
        <v>0.46284095876160009</v>
      </c>
      <c r="AR641" s="7">
        <f t="shared" si="148"/>
        <v>0.8811779621448117</v>
      </c>
      <c r="AS641" s="7">
        <f t="shared" si="149"/>
        <v>5.6515573371601944</v>
      </c>
    </row>
    <row r="642" spans="1:45" ht="14.4" customHeight="1">
      <c r="A642" s="2" t="s">
        <v>1331</v>
      </c>
      <c r="B642" s="2" t="s">
        <v>1332</v>
      </c>
      <c r="C642" s="2" t="s">
        <v>51</v>
      </c>
      <c r="D642" s="2" t="s">
        <v>48</v>
      </c>
      <c r="E642" s="3">
        <v>220.3463531953484</v>
      </c>
      <c r="F642" s="5">
        <v>4.797761214281332E-2</v>
      </c>
      <c r="G642" s="3">
        <v>175.12305497408008</v>
      </c>
      <c r="H642" s="3">
        <v>45.223298221268323</v>
      </c>
      <c r="I642" s="5">
        <v>-1.3812695443754991E-2</v>
      </c>
      <c r="J642" s="3">
        <v>40.350908874822395</v>
      </c>
      <c r="K642" s="3">
        <v>13.535929734313035</v>
      </c>
      <c r="L642" s="5">
        <v>0.10721394895922187</v>
      </c>
      <c r="M642" s="3">
        <v>5.9521699289215837</v>
      </c>
      <c r="N642" s="3">
        <v>7.583759805391451</v>
      </c>
      <c r="O642" s="3">
        <v>45.89130835294344</v>
      </c>
      <c r="P642" s="3">
        <v>12.103399856868844</v>
      </c>
      <c r="Q642" s="3">
        <v>7.7887867066345153</v>
      </c>
      <c r="R642" s="3">
        <v>21.431282580237962</v>
      </c>
      <c r="S642" s="3">
        <v>7.9108831514335582</v>
      </c>
      <c r="T642" s="3">
        <v>122.10414897634811</v>
      </c>
      <c r="U642" s="3">
        <v>127.59441843655314</v>
      </c>
      <c r="V642" s="3">
        <v>232.06705494569448</v>
      </c>
      <c r="W642" s="3">
        <v>11.961594411820025</v>
      </c>
      <c r="X642" s="3">
        <v>37.374824988095355</v>
      </c>
      <c r="Y642" s="3">
        <v>1.1093299762696274</v>
      </c>
      <c r="Z642" s="3">
        <v>0</v>
      </c>
      <c r="AA642" s="5">
        <v>0</v>
      </c>
      <c r="AB642" s="3">
        <v>0</v>
      </c>
      <c r="AC642" s="3">
        <v>0</v>
      </c>
      <c r="AD642" s="5">
        <v>0</v>
      </c>
      <c r="AE642" s="6">
        <f t="shared" ref="AE642:AE705" si="150">IF(E642=0,"",H642/E642)</f>
        <v>0.20523733461191226</v>
      </c>
      <c r="AF642" s="6">
        <f t="shared" ref="AF642:AF705" si="151">IF(E642=0,"",J642/E642)</f>
        <v>0.18312492260332183</v>
      </c>
      <c r="AG642" s="6">
        <f t="shared" ref="AG642:AG705" si="152">IF(E642=0,"",K642/E642)</f>
        <v>6.1430241699134157E-2</v>
      </c>
      <c r="AH642" s="6">
        <f t="shared" ref="AH642:AH705" si="153">IF(K642=0,"",M642/K642)</f>
        <v>0.43973114856182161</v>
      </c>
      <c r="AI642" s="4">
        <f t="shared" ref="AI642:AI705" si="154">J642-K642</f>
        <v>26.814979140509358</v>
      </c>
      <c r="AJ642" s="4">
        <f t="shared" ref="AJ642:AJ705" si="155">O642-P642-M642-Q642</f>
        <v>20.046951860518494</v>
      </c>
      <c r="AK642" s="4">
        <f t="shared" ref="AK642:AK705" si="156">AJ642-AI642</f>
        <v>-6.7680272799908643</v>
      </c>
      <c r="AL642" s="7">
        <f t="shared" ref="AL642:AL705" si="157">IF(S642=0,"",AJ642/S642)</f>
        <v>2.5340978341824854</v>
      </c>
      <c r="AM642" s="7">
        <f t="shared" ref="AM642:AM705" si="158">IF(S642=0,"",AI642/S642)</f>
        <v>3.3896315527868874</v>
      </c>
      <c r="AN642" s="7">
        <f t="shared" ref="AN642:AN705" si="159">IF(T642=0,"",U642/T642)</f>
        <v>1.0449638239669359</v>
      </c>
      <c r="AO642" s="7">
        <f t="shared" ref="AO642:AO705" si="160">IF(H642=0,"",T642/H642)</f>
        <v>2.7000275030564458</v>
      </c>
      <c r="AP642" s="7">
        <f t="shared" ref="AP642:AP705" si="161">IF(H642=0,"",U642/H642)</f>
        <v>2.8214310644097611</v>
      </c>
      <c r="AQ642" s="7" t="str">
        <f t="shared" ref="AQ642:AQ705" si="162">IF(Z642=0,"",AC642/Z642)</f>
        <v/>
      </c>
      <c r="AR642" s="7">
        <f t="shared" ref="AR642:AR705" si="163">IF(H642=0,"",J642/H642)</f>
        <v>0.89225931017666327</v>
      </c>
      <c r="AS642" s="7">
        <f t="shared" ref="AS642:AS705" si="164">IF(E642=0,"",V642/E642)</f>
        <v>1.0531921748664252</v>
      </c>
    </row>
    <row r="643" spans="1:45" ht="14.4" customHeight="1">
      <c r="A643" s="2" t="s">
        <v>1333</v>
      </c>
      <c r="B643" s="2" t="s">
        <v>1334</v>
      </c>
      <c r="C643" s="2" t="s">
        <v>62</v>
      </c>
      <c r="D643" s="2" t="s">
        <v>48</v>
      </c>
      <c r="E643" s="3">
        <v>434.23545262136133</v>
      </c>
      <c r="F643" s="5">
        <v>4.3261326947862579E-3</v>
      </c>
      <c r="G643" s="3">
        <v>348.88940935947869</v>
      </c>
      <c r="H643" s="3">
        <v>85.346043261882613</v>
      </c>
      <c r="I643" s="5">
        <v>1.4678853684790327E-2</v>
      </c>
      <c r="J643" s="3">
        <v>68.206321339935329</v>
      </c>
      <c r="K643" s="3">
        <v>55.428256337950188</v>
      </c>
      <c r="L643" s="5">
        <v>0.17009130429346986</v>
      </c>
      <c r="M643" s="3">
        <v>36.345552238660424</v>
      </c>
      <c r="N643" s="3">
        <v>19.082704099289764</v>
      </c>
      <c r="O643" s="3">
        <v>89.892366407617814</v>
      </c>
      <c r="P643" s="3">
        <v>19.699478443452143</v>
      </c>
      <c r="Q643" s="3">
        <v>8.7168691586969338</v>
      </c>
      <c r="R643" s="3">
        <v>45.78250129601021</v>
      </c>
      <c r="S643" s="3">
        <v>14.351291975393165</v>
      </c>
      <c r="T643" s="3">
        <v>196.81423221170377</v>
      </c>
      <c r="U643" s="3">
        <v>193.02228693755788</v>
      </c>
      <c r="V643" s="3">
        <v>921.06781282858253</v>
      </c>
      <c r="W643" s="3">
        <v>106.07238119712072</v>
      </c>
      <c r="X643" s="3">
        <v>52.761176421798837</v>
      </c>
      <c r="Y643" s="3">
        <v>91.52971641311413</v>
      </c>
      <c r="Z643" s="3">
        <v>0</v>
      </c>
      <c r="AA643" s="5">
        <v>0</v>
      </c>
      <c r="AB643" s="3">
        <v>0</v>
      </c>
      <c r="AC643" s="3">
        <v>0</v>
      </c>
      <c r="AD643" s="5">
        <v>0</v>
      </c>
      <c r="AE643" s="6">
        <f t="shared" si="150"/>
        <v>0.19654324110726509</v>
      </c>
      <c r="AF643" s="6">
        <f t="shared" si="151"/>
        <v>0.157072208011097</v>
      </c>
      <c r="AG643" s="6">
        <f t="shared" si="152"/>
        <v>0.12764562636087146</v>
      </c>
      <c r="AH643" s="6">
        <f t="shared" si="153"/>
        <v>0.65572245349121028</v>
      </c>
      <c r="AI643" s="4">
        <f t="shared" si="154"/>
        <v>12.778065001985141</v>
      </c>
      <c r="AJ643" s="4">
        <f t="shared" si="155"/>
        <v>25.130466566808305</v>
      </c>
      <c r="AK643" s="4">
        <f t="shared" si="156"/>
        <v>12.352401564823165</v>
      </c>
      <c r="AL643" s="7">
        <f t="shared" si="157"/>
        <v>1.7510943690573082</v>
      </c>
      <c r="AM643" s="7">
        <f t="shared" si="158"/>
        <v>0.8903773279712035</v>
      </c>
      <c r="AN643" s="7">
        <f t="shared" si="159"/>
        <v>0.98073337872198652</v>
      </c>
      <c r="AO643" s="7">
        <f t="shared" si="160"/>
        <v>2.3060733068524719</v>
      </c>
      <c r="AP643" s="7">
        <f t="shared" si="161"/>
        <v>2.2616430658100093</v>
      </c>
      <c r="AQ643" s="7" t="str">
        <f t="shared" si="162"/>
        <v/>
      </c>
      <c r="AR643" s="7">
        <f t="shared" si="163"/>
        <v>0.79917379568078639</v>
      </c>
      <c r="AS643" s="7">
        <f t="shared" si="164"/>
        <v>2.1211253186913841</v>
      </c>
    </row>
    <row r="644" spans="1:45" ht="14.4" customHeight="1">
      <c r="A644" s="2" t="s">
        <v>1335</v>
      </c>
      <c r="B644" s="2" t="s">
        <v>1336</v>
      </c>
      <c r="C644" s="2" t="s">
        <v>57</v>
      </c>
      <c r="D644" s="2" t="s">
        <v>48</v>
      </c>
      <c r="E644" s="3">
        <v>65.683999364172024</v>
      </c>
      <c r="F644" s="5">
        <v>5.055713884056947E-2</v>
      </c>
      <c r="G644" s="3">
        <v>45.024036735583522</v>
      </c>
      <c r="H644" s="3">
        <v>20.659962628588499</v>
      </c>
      <c r="I644" s="5">
        <v>-4.4398367625810287E-3</v>
      </c>
      <c r="J644" s="3">
        <v>13.098449966681216</v>
      </c>
      <c r="K644" s="3">
        <v>2.1825515472770047</v>
      </c>
      <c r="L644" s="5">
        <v>-4.8855812170067736E-2</v>
      </c>
      <c r="M644" s="3">
        <v>1.2580656375724839</v>
      </c>
      <c r="N644" s="3">
        <v>0.92448590970452083</v>
      </c>
      <c r="O644" s="3">
        <v>21.502037607607395</v>
      </c>
      <c r="P644" s="3">
        <v>7.1890251167660866</v>
      </c>
      <c r="Q644" s="3">
        <v>2.9233404887040382</v>
      </c>
      <c r="R644" s="3">
        <v>9.3814835906347369</v>
      </c>
      <c r="S644" s="3">
        <v>1.7698720477185503</v>
      </c>
      <c r="T644" s="3">
        <v>75.759638583450624</v>
      </c>
      <c r="U644" s="3">
        <v>72.665916317818343</v>
      </c>
      <c r="V644" s="3">
        <v>304.41638392634474</v>
      </c>
      <c r="W644" s="3">
        <v>29.229761127650544</v>
      </c>
      <c r="X644" s="3">
        <v>4.4343638716601212</v>
      </c>
      <c r="Y644" s="3">
        <v>0.60487283814377435</v>
      </c>
      <c r="Z644" s="3">
        <v>5.7910632959815063</v>
      </c>
      <c r="AA644" s="5">
        <v>4.1594123785600734E-3</v>
      </c>
      <c r="AB644" s="3">
        <v>0.70351117788926398</v>
      </c>
      <c r="AC644" s="3">
        <v>2.7154361606088782</v>
      </c>
      <c r="AD644" s="5">
        <v>2.6804794824881739E-3</v>
      </c>
      <c r="AE644" s="6">
        <f t="shared" si="150"/>
        <v>0.31453569862644015</v>
      </c>
      <c r="AF644" s="6">
        <f t="shared" si="151"/>
        <v>0.19941614538511021</v>
      </c>
      <c r="AG644" s="6">
        <f t="shared" si="152"/>
        <v>3.3228055057614211E-2</v>
      </c>
      <c r="AH644" s="6">
        <f t="shared" si="153"/>
        <v>0.57641966767844355</v>
      </c>
      <c r="AI644" s="4">
        <f t="shared" si="154"/>
        <v>10.915898419404211</v>
      </c>
      <c r="AJ644" s="4">
        <f t="shared" si="155"/>
        <v>10.131606364564787</v>
      </c>
      <c r="AK644" s="4">
        <f t="shared" si="156"/>
        <v>-0.78429205483942432</v>
      </c>
      <c r="AL644" s="7">
        <f t="shared" si="157"/>
        <v>5.7244852121513032</v>
      </c>
      <c r="AM644" s="7">
        <f t="shared" si="158"/>
        <v>6.1676201019589669</v>
      </c>
      <c r="AN644" s="7">
        <f t="shared" si="159"/>
        <v>0.95916397803001019</v>
      </c>
      <c r="AO644" s="7">
        <f t="shared" si="160"/>
        <v>3.6669784909783534</v>
      </c>
      <c r="AP644" s="7">
        <f t="shared" si="161"/>
        <v>3.5172336767572809</v>
      </c>
      <c r="AQ644" s="7">
        <f t="shared" si="162"/>
        <v>0.46890113642742509</v>
      </c>
      <c r="AR644" s="7">
        <f t="shared" si="163"/>
        <v>0.63400162924574033</v>
      </c>
      <c r="AS644" s="7">
        <f t="shared" si="164"/>
        <v>4.6345592057902554</v>
      </c>
    </row>
    <row r="645" spans="1:45" ht="14.4" customHeight="1">
      <c r="A645" s="2" t="s">
        <v>1337</v>
      </c>
      <c r="B645" s="2" t="s">
        <v>1338</v>
      </c>
      <c r="C645" s="2" t="s">
        <v>47</v>
      </c>
      <c r="D645" s="2" t="s">
        <v>48</v>
      </c>
      <c r="E645" s="3">
        <v>130.59667829656416</v>
      </c>
      <c r="F645" s="5">
        <v>-4.4127775057510144E-2</v>
      </c>
      <c r="G645" s="3">
        <v>120.44959315142802</v>
      </c>
      <c r="H645" s="3">
        <v>10.147085145136153</v>
      </c>
      <c r="I645" s="5">
        <v>-2.8008734910853483E-2</v>
      </c>
      <c r="J645" s="3">
        <v>-1.8838590910294029</v>
      </c>
      <c r="K645" s="3">
        <v>3.9584460977673008</v>
      </c>
      <c r="L645" s="5">
        <v>-2.4525489267505057E-2</v>
      </c>
      <c r="M645" s="3">
        <v>2.2303913615949202</v>
      </c>
      <c r="N645" s="3">
        <v>1.7280547361723806</v>
      </c>
      <c r="O645" s="3">
        <v>11.955886236321891</v>
      </c>
      <c r="P645" s="3">
        <v>3.8371901089720986</v>
      </c>
      <c r="Q645" s="3">
        <v>1.3376388543708502</v>
      </c>
      <c r="R645" s="3">
        <v>4.1874707591535518</v>
      </c>
      <c r="S645" s="3">
        <v>1.0105916418482943</v>
      </c>
      <c r="T645" s="3">
        <v>32.661887935160969</v>
      </c>
      <c r="U645" s="3">
        <v>33.827412071608798</v>
      </c>
      <c r="V645" s="3">
        <v>144.15597349378498</v>
      </c>
      <c r="W645" s="3">
        <v>13.726225395589351</v>
      </c>
      <c r="X645" s="3">
        <v>9.4931779363622084</v>
      </c>
      <c r="Y645" s="3">
        <v>23.327241214256905</v>
      </c>
      <c r="Z645" s="3">
        <v>0</v>
      </c>
      <c r="AA645" s="5">
        <v>0</v>
      </c>
      <c r="AB645" s="3">
        <v>0</v>
      </c>
      <c r="AC645" s="3">
        <v>0</v>
      </c>
      <c r="AD645" s="5">
        <v>0</v>
      </c>
      <c r="AE645" s="6">
        <f t="shared" si="150"/>
        <v>7.7697880815113418E-2</v>
      </c>
      <c r="AF645" s="6">
        <f t="shared" si="151"/>
        <v>-1.4425015364873678E-2</v>
      </c>
      <c r="AG645" s="6">
        <f t="shared" si="152"/>
        <v>3.031046539161052E-2</v>
      </c>
      <c r="AH645" s="6">
        <f t="shared" si="153"/>
        <v>0.56345123983194756</v>
      </c>
      <c r="AI645" s="4">
        <f t="shared" si="154"/>
        <v>-5.8423051887967041</v>
      </c>
      <c r="AJ645" s="4">
        <f t="shared" si="155"/>
        <v>4.5506659113840229</v>
      </c>
      <c r="AK645" s="4">
        <f t="shared" si="156"/>
        <v>10.392971100180727</v>
      </c>
      <c r="AL645" s="7">
        <f t="shared" si="157"/>
        <v>4.5029720442385663</v>
      </c>
      <c r="AM645" s="7">
        <f t="shared" si="158"/>
        <v>-5.7810741221959621</v>
      </c>
      <c r="AN645" s="7">
        <f t="shared" si="159"/>
        <v>1.0356845305072866</v>
      </c>
      <c r="AO645" s="7">
        <f t="shared" si="160"/>
        <v>3.2188443743193518</v>
      </c>
      <c r="AP645" s="7">
        <f t="shared" si="161"/>
        <v>3.3337073245929587</v>
      </c>
      <c r="AQ645" s="7" t="str">
        <f t="shared" si="162"/>
        <v/>
      </c>
      <c r="AR645" s="7">
        <f t="shared" si="163"/>
        <v>-0.18565519694415902</v>
      </c>
      <c r="AS645" s="7">
        <f t="shared" si="164"/>
        <v>1.1038257279900323</v>
      </c>
    </row>
    <row r="646" spans="1:45" ht="14.4" customHeight="1">
      <c r="A646" s="2" t="s">
        <v>1339</v>
      </c>
      <c r="B646" s="2" t="s">
        <v>1340</v>
      </c>
      <c r="C646" s="2" t="s">
        <v>54</v>
      </c>
      <c r="D646" s="2" t="s">
        <v>48</v>
      </c>
      <c r="E646" s="3">
        <v>258.07804765957394</v>
      </c>
      <c r="F646" s="5">
        <v>-2.5287772080393324E-2</v>
      </c>
      <c r="G646" s="3">
        <v>219.577876272206</v>
      </c>
      <c r="H646" s="3">
        <v>38.500171387367942</v>
      </c>
      <c r="I646" s="5">
        <v>-2.3357261376410643E-2</v>
      </c>
      <c r="J646" s="3">
        <v>22.103373137265415</v>
      </c>
      <c r="K646" s="3">
        <v>68.917378327231404</v>
      </c>
      <c r="L646" s="5">
        <v>-8.7128039085289238E-3</v>
      </c>
      <c r="M646" s="3">
        <v>32.193857080550117</v>
      </c>
      <c r="N646" s="3">
        <v>36.723521246681287</v>
      </c>
      <c r="O646" s="3">
        <v>44.493789164800845</v>
      </c>
      <c r="P646" s="3">
        <v>18.585005063036768</v>
      </c>
      <c r="Q646" s="3">
        <v>4.3189008673863603</v>
      </c>
      <c r="R646" s="3">
        <v>-5.0095167177225397</v>
      </c>
      <c r="S646" s="3">
        <v>0</v>
      </c>
      <c r="T646" s="3">
        <v>172.02188473694972</v>
      </c>
      <c r="U646" s="3">
        <v>177.25445244513796</v>
      </c>
      <c r="V646" s="3">
        <v>637.97152125377966</v>
      </c>
      <c r="W646" s="3">
        <v>20.539795911337478</v>
      </c>
      <c r="X646" s="3">
        <v>26.501394179570976</v>
      </c>
      <c r="Y646" s="3">
        <v>28.088505748517175</v>
      </c>
      <c r="Z646" s="3">
        <v>0</v>
      </c>
      <c r="AA646" s="5">
        <v>0</v>
      </c>
      <c r="AB646" s="3">
        <v>0</v>
      </c>
      <c r="AC646" s="3">
        <v>0</v>
      </c>
      <c r="AD646" s="5">
        <v>0</v>
      </c>
      <c r="AE646" s="6">
        <f t="shared" si="150"/>
        <v>0.14918034190243418</v>
      </c>
      <c r="AF646" s="6">
        <f t="shared" si="151"/>
        <v>8.5646080082028411E-2</v>
      </c>
      <c r="AG646" s="6">
        <f t="shared" si="152"/>
        <v>0.26704083881686469</v>
      </c>
      <c r="AH646" s="6">
        <f t="shared" si="153"/>
        <v>0.46713699595025543</v>
      </c>
      <c r="AI646" s="4">
        <f t="shared" si="154"/>
        <v>-46.814005189965989</v>
      </c>
      <c r="AJ646" s="4">
        <f t="shared" si="155"/>
        <v>-10.603973846172401</v>
      </c>
      <c r="AK646" s="4">
        <f t="shared" si="156"/>
        <v>36.210031343793588</v>
      </c>
      <c r="AL646" s="7" t="str">
        <f t="shared" si="157"/>
        <v/>
      </c>
      <c r="AM646" s="7" t="str">
        <f t="shared" si="158"/>
        <v/>
      </c>
      <c r="AN646" s="7">
        <f t="shared" si="159"/>
        <v>1.0304180349854306</v>
      </c>
      <c r="AO646" s="7">
        <f t="shared" si="160"/>
        <v>4.4680810120598782</v>
      </c>
      <c r="AP646" s="7">
        <f t="shared" si="161"/>
        <v>4.6039912566024537</v>
      </c>
      <c r="AQ646" s="7" t="str">
        <f t="shared" si="162"/>
        <v/>
      </c>
      <c r="AR646" s="7">
        <f t="shared" si="163"/>
        <v>0.57411103225679716</v>
      </c>
      <c r="AS646" s="7">
        <f t="shared" si="164"/>
        <v>2.4720100258016378</v>
      </c>
    </row>
    <row r="647" spans="1:45" ht="14.4" customHeight="1">
      <c r="A647" s="2" t="s">
        <v>1341</v>
      </c>
      <c r="B647" s="2" t="s">
        <v>1342</v>
      </c>
      <c r="C647" s="2" t="s">
        <v>54</v>
      </c>
      <c r="D647" s="2" t="s">
        <v>48</v>
      </c>
      <c r="E647" s="3">
        <v>236.72801544476539</v>
      </c>
      <c r="F647" s="5">
        <v>3.0267340354805508E-2</v>
      </c>
      <c r="G647" s="3">
        <v>157.80718907005553</v>
      </c>
      <c r="H647" s="3">
        <v>78.920826374709875</v>
      </c>
      <c r="I647" s="5">
        <v>-1.6158570690380958E-2</v>
      </c>
      <c r="J647" s="3">
        <v>54.393546612631667</v>
      </c>
      <c r="K647" s="3">
        <v>44.43855267057765</v>
      </c>
      <c r="L647" s="5">
        <v>2.0513470309701881E-2</v>
      </c>
      <c r="M647" s="3">
        <v>34.283813784079953</v>
      </c>
      <c r="N647" s="3">
        <v>10.154738886497697</v>
      </c>
      <c r="O647" s="3">
        <v>79.131696542250069</v>
      </c>
      <c r="P647" s="3">
        <v>14.819297474515272</v>
      </c>
      <c r="Q647" s="3">
        <v>14.91866795648863</v>
      </c>
      <c r="R647" s="3">
        <v>38.215089230542759</v>
      </c>
      <c r="S647" s="3">
        <v>11.111809036631056</v>
      </c>
      <c r="T647" s="3">
        <v>186.17931968709456</v>
      </c>
      <c r="U647" s="3">
        <v>190.62580281703652</v>
      </c>
      <c r="V647" s="3">
        <v>700.07733242964241</v>
      </c>
      <c r="W647" s="3">
        <v>63.586221627807255</v>
      </c>
      <c r="X647" s="3">
        <v>36.120190646340184</v>
      </c>
      <c r="Y647" s="3">
        <v>20.949919812711691</v>
      </c>
      <c r="Z647" s="3">
        <v>0</v>
      </c>
      <c r="AA647" s="5">
        <v>0</v>
      </c>
      <c r="AB647" s="3">
        <v>0</v>
      </c>
      <c r="AC647" s="3">
        <v>0</v>
      </c>
      <c r="AD647" s="5">
        <v>0</v>
      </c>
      <c r="AE647" s="6">
        <f t="shared" si="150"/>
        <v>0.33338186114741497</v>
      </c>
      <c r="AF647" s="6">
        <f t="shared" si="151"/>
        <v>0.2297723254699571</v>
      </c>
      <c r="AG647" s="6">
        <f t="shared" si="152"/>
        <v>0.18771987163026035</v>
      </c>
      <c r="AH647" s="6">
        <f t="shared" si="153"/>
        <v>0.77148808239155242</v>
      </c>
      <c r="AI647" s="4">
        <f t="shared" si="154"/>
        <v>9.954993942054017</v>
      </c>
      <c r="AJ647" s="4">
        <f t="shared" si="155"/>
        <v>15.109917327166219</v>
      </c>
      <c r="AK647" s="4">
        <f t="shared" si="156"/>
        <v>5.1549233851122018</v>
      </c>
      <c r="AL647" s="7">
        <f t="shared" si="157"/>
        <v>1.3598071454751468</v>
      </c>
      <c r="AM647" s="7">
        <f t="shared" si="158"/>
        <v>0.89589318078060043</v>
      </c>
      <c r="AN647" s="7">
        <f t="shared" si="159"/>
        <v>1.0238827982474907</v>
      </c>
      <c r="AO647" s="7">
        <f t="shared" si="160"/>
        <v>2.3590644984269398</v>
      </c>
      <c r="AP647" s="7">
        <f t="shared" si="161"/>
        <v>2.4154055598956883</v>
      </c>
      <c r="AQ647" s="7" t="str">
        <f t="shared" si="162"/>
        <v/>
      </c>
      <c r="AR647" s="7">
        <f t="shared" si="163"/>
        <v>0.68921663787927645</v>
      </c>
      <c r="AS647" s="7">
        <f t="shared" si="164"/>
        <v>2.957306642031087</v>
      </c>
    </row>
    <row r="648" spans="1:45" ht="14.4" customHeight="1">
      <c r="A648" s="2" t="s">
        <v>1343</v>
      </c>
      <c r="B648" s="2" t="s">
        <v>1344</v>
      </c>
      <c r="C648" s="2" t="s">
        <v>47</v>
      </c>
      <c r="D648" s="2" t="s">
        <v>48</v>
      </c>
      <c r="E648" s="3">
        <v>149.50042752254885</v>
      </c>
      <c r="F648" s="5">
        <v>8.0508158526884227E-3</v>
      </c>
      <c r="G648" s="3">
        <v>124.78775947611331</v>
      </c>
      <c r="H648" s="3">
        <v>24.712668046435532</v>
      </c>
      <c r="I648" s="5">
        <v>9.3333020580884662E-3</v>
      </c>
      <c r="J648" s="3">
        <v>17.839635198995737</v>
      </c>
      <c r="K648" s="3">
        <v>8.3690197321984794</v>
      </c>
      <c r="L648" s="5">
        <v>0.16013058247958756</v>
      </c>
      <c r="M648" s="3">
        <v>5.1127601626775743</v>
      </c>
      <c r="N648" s="3">
        <v>3.2562595695209051</v>
      </c>
      <c r="O648" s="3">
        <v>25.334040380494486</v>
      </c>
      <c r="P648" s="3">
        <v>2.8761291274357772</v>
      </c>
      <c r="Q648" s="3">
        <v>4.9895826757170081</v>
      </c>
      <c r="R648" s="3">
        <v>14.922118735451653</v>
      </c>
      <c r="S648" s="3">
        <v>3.7671779236525516</v>
      </c>
      <c r="T648" s="3">
        <v>44.056688374858972</v>
      </c>
      <c r="U648" s="3">
        <v>43.990250638080674</v>
      </c>
      <c r="V648" s="3">
        <v>227.61682183710923</v>
      </c>
      <c r="W648" s="3">
        <v>26.8015596788305</v>
      </c>
      <c r="X648" s="3">
        <v>13.35777348026334</v>
      </c>
      <c r="Y648" s="3">
        <v>24.742537341898544</v>
      </c>
      <c r="Z648" s="3">
        <v>0</v>
      </c>
      <c r="AA648" s="5">
        <v>0</v>
      </c>
      <c r="AB648" s="3">
        <v>0</v>
      </c>
      <c r="AC648" s="3">
        <v>0</v>
      </c>
      <c r="AD648" s="5">
        <v>0</v>
      </c>
      <c r="AE648" s="6">
        <f t="shared" si="150"/>
        <v>0.16530165469064073</v>
      </c>
      <c r="AF648" s="6">
        <f t="shared" si="151"/>
        <v>0.11932832229730594</v>
      </c>
      <c r="AG648" s="6">
        <f t="shared" si="152"/>
        <v>5.5979905013557214E-2</v>
      </c>
      <c r="AH648" s="6">
        <f t="shared" si="153"/>
        <v>0.6109150565157635</v>
      </c>
      <c r="AI648" s="4">
        <f t="shared" si="154"/>
        <v>9.4706154667972573</v>
      </c>
      <c r="AJ648" s="4">
        <f t="shared" si="155"/>
        <v>12.355568414664125</v>
      </c>
      <c r="AK648" s="4">
        <f t="shared" si="156"/>
        <v>2.8849529478668678</v>
      </c>
      <c r="AL648" s="7">
        <f t="shared" si="157"/>
        <v>3.2797942292793296</v>
      </c>
      <c r="AM648" s="7">
        <f t="shared" si="158"/>
        <v>2.5139814627111665</v>
      </c>
      <c r="AN648" s="7">
        <f t="shared" si="159"/>
        <v>0.99849199430939961</v>
      </c>
      <c r="AO648" s="7">
        <f t="shared" si="160"/>
        <v>1.7827572600447548</v>
      </c>
      <c r="AP648" s="7">
        <f t="shared" si="161"/>
        <v>1.7800688519516481</v>
      </c>
      <c r="AQ648" s="7" t="str">
        <f t="shared" si="162"/>
        <v/>
      </c>
      <c r="AR648" s="7">
        <f t="shared" si="163"/>
        <v>0.72188220088072852</v>
      </c>
      <c r="AS648" s="7">
        <f t="shared" si="164"/>
        <v>1.5225161934923446</v>
      </c>
    </row>
    <row r="649" spans="1:45" ht="14.4" customHeight="1">
      <c r="A649" s="2" t="s">
        <v>1345</v>
      </c>
      <c r="B649" s="2" t="s">
        <v>1346</v>
      </c>
      <c r="C649" s="2" t="s">
        <v>54</v>
      </c>
      <c r="D649" s="2" t="s">
        <v>48</v>
      </c>
      <c r="E649" s="3">
        <v>210.90760115938988</v>
      </c>
      <c r="F649" s="5">
        <v>4.9642056035232418E-2</v>
      </c>
      <c r="G649" s="3">
        <v>150.10228175906079</v>
      </c>
      <c r="H649" s="3">
        <v>60.805319400329097</v>
      </c>
      <c r="I649" s="5">
        <v>-1.2322842042858995E-2</v>
      </c>
      <c r="J649" s="3">
        <v>38.657787053047187</v>
      </c>
      <c r="K649" s="3">
        <v>41.116182775880354</v>
      </c>
      <c r="L649" s="5">
        <v>0.15310525884738485</v>
      </c>
      <c r="M649" s="3">
        <v>31.514190153499914</v>
      </c>
      <c r="N649" s="3">
        <v>9.6019926223804397</v>
      </c>
      <c r="O649" s="3">
        <v>62.329188763515006</v>
      </c>
      <c r="P649" s="3">
        <v>15.104179831545634</v>
      </c>
      <c r="Q649" s="3">
        <v>5.6789775799880733</v>
      </c>
      <c r="R649" s="3">
        <v>26.146070517096142</v>
      </c>
      <c r="S649" s="3">
        <v>8.528143549873775</v>
      </c>
      <c r="T649" s="3">
        <v>233.95189129606598</v>
      </c>
      <c r="U649" s="3">
        <v>234.39964148937872</v>
      </c>
      <c r="V649" s="3">
        <v>633.39887373862769</v>
      </c>
      <c r="W649" s="3">
        <v>58.000388218500419</v>
      </c>
      <c r="X649" s="3">
        <v>33.72970871377629</v>
      </c>
      <c r="Y649" s="3">
        <v>24.695174626393278</v>
      </c>
      <c r="Z649" s="3">
        <v>0</v>
      </c>
      <c r="AA649" s="5">
        <v>0</v>
      </c>
      <c r="AB649" s="3">
        <v>0</v>
      </c>
      <c r="AC649" s="3">
        <v>0</v>
      </c>
      <c r="AD649" s="5">
        <v>0</v>
      </c>
      <c r="AE649" s="6">
        <f t="shared" si="150"/>
        <v>0.28830311978360845</v>
      </c>
      <c r="AF649" s="6">
        <f t="shared" si="151"/>
        <v>0.18329252639800409</v>
      </c>
      <c r="AG649" s="6">
        <f t="shared" si="152"/>
        <v>0.19494879534857298</v>
      </c>
      <c r="AH649" s="6">
        <f t="shared" si="153"/>
        <v>0.76646682707099023</v>
      </c>
      <c r="AI649" s="4">
        <f t="shared" si="154"/>
        <v>-2.458395722833167</v>
      </c>
      <c r="AJ649" s="4">
        <f t="shared" si="155"/>
        <v>10.031841198481382</v>
      </c>
      <c r="AK649" s="4">
        <f t="shared" si="156"/>
        <v>12.490236921314549</v>
      </c>
      <c r="AL649" s="7">
        <f t="shared" si="157"/>
        <v>1.1763218031935994</v>
      </c>
      <c r="AM649" s="7">
        <f t="shared" si="158"/>
        <v>-0.2882685672979266</v>
      </c>
      <c r="AN649" s="7">
        <f t="shared" si="159"/>
        <v>1.0019138558394731</v>
      </c>
      <c r="AO649" s="7">
        <f t="shared" si="160"/>
        <v>3.8475563257184331</v>
      </c>
      <c r="AP649" s="7">
        <f t="shared" si="161"/>
        <v>3.8549199938601109</v>
      </c>
      <c r="AQ649" s="7" t="str">
        <f t="shared" si="162"/>
        <v/>
      </c>
      <c r="AR649" s="7">
        <f t="shared" si="163"/>
        <v>0.63576324299084197</v>
      </c>
      <c r="AS649" s="7">
        <f t="shared" si="164"/>
        <v>3.0032055281874221</v>
      </c>
    </row>
    <row r="650" spans="1:45" ht="14.4" customHeight="1">
      <c r="A650" s="2" t="s">
        <v>1347</v>
      </c>
      <c r="B650" s="2" t="s">
        <v>1348</v>
      </c>
      <c r="C650" s="2" t="s">
        <v>57</v>
      </c>
      <c r="D650" s="2" t="s">
        <v>48</v>
      </c>
      <c r="E650" s="3">
        <v>205.26837900461001</v>
      </c>
      <c r="F650" s="5">
        <v>2.0385389002655515E-2</v>
      </c>
      <c r="G650" s="3">
        <v>123.61315732783383</v>
      </c>
      <c r="H650" s="3">
        <v>81.655221676776165</v>
      </c>
      <c r="I650" s="5">
        <v>1.7324225795114612E-2</v>
      </c>
      <c r="J650" s="3">
        <v>70.783754415788508</v>
      </c>
      <c r="K650" s="3">
        <v>12.008967226206675</v>
      </c>
      <c r="L650" s="5">
        <v>0.10478215523673443</v>
      </c>
      <c r="M650" s="3">
        <v>1.7056097512502326</v>
      </c>
      <c r="N650" s="3">
        <v>10.303357474956442</v>
      </c>
      <c r="O650" s="3">
        <v>81.900621024005062</v>
      </c>
      <c r="P650" s="3">
        <v>17.151398304118612</v>
      </c>
      <c r="Q650" s="3">
        <v>7.1353200162484827</v>
      </c>
      <c r="R650" s="3">
        <v>51.957021529967157</v>
      </c>
      <c r="S650" s="3">
        <v>3.9847901754711983</v>
      </c>
      <c r="T650" s="3">
        <v>250.07405096964581</v>
      </c>
      <c r="U650" s="3">
        <v>235.64348044478132</v>
      </c>
      <c r="V650" s="3">
        <v>803.76544101194372</v>
      </c>
      <c r="W650" s="3">
        <v>42.244416832104427</v>
      </c>
      <c r="X650" s="3">
        <v>9.9247362257047058</v>
      </c>
      <c r="Y650" s="3">
        <v>1.485233594232525</v>
      </c>
      <c r="Z650" s="3">
        <v>24.318538464772395</v>
      </c>
      <c r="AA650" s="5">
        <v>8.3244813434482229E-2</v>
      </c>
      <c r="AB650" s="3">
        <v>2.4614122246095427</v>
      </c>
      <c r="AC650" s="3">
        <v>7.5101727444917401</v>
      </c>
      <c r="AD650" s="5">
        <v>-2.0952102280158424E-4</v>
      </c>
      <c r="AE650" s="6">
        <f t="shared" si="150"/>
        <v>0.39779737177610935</v>
      </c>
      <c r="AF650" s="6">
        <f t="shared" si="151"/>
        <v>0.34483516048128782</v>
      </c>
      <c r="AG650" s="6">
        <f t="shared" si="152"/>
        <v>5.8503736836821668E-2</v>
      </c>
      <c r="AH650" s="6">
        <f t="shared" si="153"/>
        <v>0.14202801282762689</v>
      </c>
      <c r="AI650" s="4">
        <f t="shared" si="154"/>
        <v>58.774787189581829</v>
      </c>
      <c r="AJ650" s="4">
        <f t="shared" si="155"/>
        <v>55.908292952387725</v>
      </c>
      <c r="AK650" s="4">
        <f t="shared" si="156"/>
        <v>-2.8664942371941038</v>
      </c>
      <c r="AL650" s="7">
        <f t="shared" si="157"/>
        <v>14.030423307238911</v>
      </c>
      <c r="AM650" s="7">
        <f t="shared" si="158"/>
        <v>14.749782197159668</v>
      </c>
      <c r="AN650" s="7">
        <f t="shared" si="159"/>
        <v>0.94229481040151553</v>
      </c>
      <c r="AO650" s="7">
        <f t="shared" si="160"/>
        <v>3.0625604319530026</v>
      </c>
      <c r="AP650" s="7">
        <f t="shared" si="161"/>
        <v>2.8858348015703381</v>
      </c>
      <c r="AQ650" s="7">
        <f t="shared" si="162"/>
        <v>0.30882500423990961</v>
      </c>
      <c r="AR650" s="7">
        <f t="shared" si="163"/>
        <v>0.86686133430607482</v>
      </c>
      <c r="AS650" s="7">
        <f t="shared" si="164"/>
        <v>3.9156807537019249</v>
      </c>
    </row>
    <row r="651" spans="1:45" ht="14.4" customHeight="1">
      <c r="A651" s="2" t="s">
        <v>1349</v>
      </c>
      <c r="B651" s="2" t="s">
        <v>1350</v>
      </c>
      <c r="C651" s="2" t="s">
        <v>62</v>
      </c>
      <c r="D651" s="2" t="s">
        <v>48</v>
      </c>
      <c r="E651" s="3">
        <v>187.51694802300742</v>
      </c>
      <c r="F651" s="5">
        <v>5.5157750057653721E-2</v>
      </c>
      <c r="G651" s="3">
        <v>154.8341559508028</v>
      </c>
      <c r="H651" s="3">
        <v>32.68279207220462</v>
      </c>
      <c r="I651" s="5">
        <v>1.330217137606679E-2</v>
      </c>
      <c r="J651" s="3">
        <v>19.920786901033203</v>
      </c>
      <c r="K651" s="3">
        <v>20.487317650983041</v>
      </c>
      <c r="L651" s="5">
        <v>-1.848728111584301E-2</v>
      </c>
      <c r="M651" s="3">
        <v>11.654687555446285</v>
      </c>
      <c r="N651" s="3">
        <v>8.8326300955367554</v>
      </c>
      <c r="O651" s="3">
        <v>34.63383277156327</v>
      </c>
      <c r="P651" s="3">
        <v>4.7594770571981195</v>
      </c>
      <c r="Q651" s="3">
        <v>4.8187627316170127</v>
      </c>
      <c r="R651" s="3">
        <v>16.430829049208739</v>
      </c>
      <c r="S651" s="3">
        <v>3.7855766167732203</v>
      </c>
      <c r="T651" s="3">
        <v>53.124970680479997</v>
      </c>
      <c r="U651" s="3">
        <v>54.967579220555443</v>
      </c>
      <c r="V651" s="3">
        <v>337.9830692651999</v>
      </c>
      <c r="W651" s="3">
        <v>13.019033949319644</v>
      </c>
      <c r="X651" s="3">
        <v>36.410054732646756</v>
      </c>
      <c r="Y651" s="3">
        <v>41.346929681235828</v>
      </c>
      <c r="Z651" s="3">
        <v>0</v>
      </c>
      <c r="AA651" s="5">
        <v>0</v>
      </c>
      <c r="AB651" s="3">
        <v>0</v>
      </c>
      <c r="AC651" s="3">
        <v>0</v>
      </c>
      <c r="AD651" s="5">
        <v>0</v>
      </c>
      <c r="AE651" s="6">
        <f t="shared" si="150"/>
        <v>0.17429247018351962</v>
      </c>
      <c r="AF651" s="6">
        <f t="shared" si="151"/>
        <v>0.1062345943183174</v>
      </c>
      <c r="AG651" s="6">
        <f t="shared" si="152"/>
        <v>0.10925581856456701</v>
      </c>
      <c r="AH651" s="6">
        <f t="shared" si="153"/>
        <v>0.56887327828819312</v>
      </c>
      <c r="AI651" s="4">
        <f t="shared" si="154"/>
        <v>-0.56653074994983754</v>
      </c>
      <c r="AJ651" s="4">
        <f t="shared" si="155"/>
        <v>13.400905427301851</v>
      </c>
      <c r="AK651" s="4">
        <f t="shared" si="156"/>
        <v>13.967436177251688</v>
      </c>
      <c r="AL651" s="7">
        <f t="shared" si="157"/>
        <v>3.5399905440890587</v>
      </c>
      <c r="AM651" s="7">
        <f t="shared" si="158"/>
        <v>-0.14965507432596661</v>
      </c>
      <c r="AN651" s="7">
        <f t="shared" si="159"/>
        <v>1.0346844151906984</v>
      </c>
      <c r="AO651" s="7">
        <f t="shared" si="160"/>
        <v>1.6254722229090279</v>
      </c>
      <c r="AP651" s="7">
        <f t="shared" si="161"/>
        <v>1.681850776369352</v>
      </c>
      <c r="AQ651" s="7" t="str">
        <f t="shared" si="162"/>
        <v/>
      </c>
      <c r="AR651" s="7">
        <f t="shared" si="163"/>
        <v>0.60951912728334545</v>
      </c>
      <c r="AS651" s="7">
        <f t="shared" si="164"/>
        <v>1.8024134502430735</v>
      </c>
    </row>
    <row r="652" spans="1:45" ht="14.4" customHeight="1">
      <c r="A652" s="2" t="s">
        <v>1351</v>
      </c>
      <c r="B652" s="2" t="s">
        <v>1352</v>
      </c>
      <c r="C652" s="2" t="s">
        <v>47</v>
      </c>
      <c r="D652" s="2" t="s">
        <v>48</v>
      </c>
      <c r="E652" s="3">
        <v>415.41392929638829</v>
      </c>
      <c r="F652" s="5">
        <v>6.8805251011345714E-2</v>
      </c>
      <c r="G652" s="3">
        <v>329.34454193024442</v>
      </c>
      <c r="H652" s="3">
        <v>86.069387366143872</v>
      </c>
      <c r="I652" s="5">
        <v>6.6664198518398554E-3</v>
      </c>
      <c r="J652" s="3">
        <v>60.322989575881408</v>
      </c>
      <c r="K652" s="3">
        <v>32.573447506309847</v>
      </c>
      <c r="L652" s="5">
        <v>0.13304012812283822</v>
      </c>
      <c r="M652" s="3">
        <v>17.857657700505676</v>
      </c>
      <c r="N652" s="3">
        <v>14.715789805804171</v>
      </c>
      <c r="O652" s="3">
        <v>89.767263583014454</v>
      </c>
      <c r="P652" s="3">
        <v>6.9541848313135324</v>
      </c>
      <c r="Q652" s="3">
        <v>16.617172382551789</v>
      </c>
      <c r="R652" s="3">
        <v>53.334578847094591</v>
      </c>
      <c r="S652" s="3">
        <v>13.284550042408531</v>
      </c>
      <c r="T652" s="3">
        <v>129.10247151088325</v>
      </c>
      <c r="U652" s="3">
        <v>138.5227777978167</v>
      </c>
      <c r="V652" s="3">
        <v>670.09708103370554</v>
      </c>
      <c r="W652" s="3">
        <v>59.805738871301841</v>
      </c>
      <c r="X652" s="3">
        <v>16.796592211290001</v>
      </c>
      <c r="Y652" s="3">
        <v>91.325250502173333</v>
      </c>
      <c r="Z652" s="3">
        <v>0</v>
      </c>
      <c r="AA652" s="5">
        <v>0</v>
      </c>
      <c r="AB652" s="3">
        <v>0</v>
      </c>
      <c r="AC652" s="3">
        <v>0</v>
      </c>
      <c r="AD652" s="5">
        <v>0</v>
      </c>
      <c r="AE652" s="6">
        <f t="shared" si="150"/>
        <v>0.20718945922666773</v>
      </c>
      <c r="AF652" s="6">
        <f t="shared" si="151"/>
        <v>0.14521176427101062</v>
      </c>
      <c r="AG652" s="6">
        <f t="shared" si="152"/>
        <v>7.8412025233437571E-2</v>
      </c>
      <c r="AH652" s="6">
        <f t="shared" si="153"/>
        <v>0.54822743883791991</v>
      </c>
      <c r="AI652" s="4">
        <f t="shared" si="154"/>
        <v>27.749542069571561</v>
      </c>
      <c r="AJ652" s="4">
        <f t="shared" si="155"/>
        <v>48.338248668643473</v>
      </c>
      <c r="AK652" s="4">
        <f t="shared" si="156"/>
        <v>20.588706599071912</v>
      </c>
      <c r="AL652" s="7">
        <f t="shared" si="157"/>
        <v>3.6386816651171721</v>
      </c>
      <c r="AM652" s="7">
        <f t="shared" si="158"/>
        <v>2.0888582587280826</v>
      </c>
      <c r="AN652" s="7">
        <f t="shared" si="159"/>
        <v>1.0729676680600133</v>
      </c>
      <c r="AO652" s="7">
        <f t="shared" si="160"/>
        <v>1.4999812995260939</v>
      </c>
      <c r="AP652" s="7">
        <f t="shared" si="161"/>
        <v>1.6094314370861413</v>
      </c>
      <c r="AQ652" s="7" t="str">
        <f t="shared" si="162"/>
        <v/>
      </c>
      <c r="AR652" s="7">
        <f t="shared" si="163"/>
        <v>0.70086463284865874</v>
      </c>
      <c r="AS652" s="7">
        <f t="shared" si="164"/>
        <v>1.6130828404543138</v>
      </c>
    </row>
    <row r="653" spans="1:45" ht="14.4" customHeight="1">
      <c r="A653" s="2" t="s">
        <v>1353</v>
      </c>
      <c r="B653" s="2" t="s">
        <v>1354</v>
      </c>
      <c r="C653" s="2" t="s">
        <v>51</v>
      </c>
      <c r="D653" s="2" t="s">
        <v>48</v>
      </c>
      <c r="E653" s="3">
        <v>332.35905506364475</v>
      </c>
      <c r="F653" s="5">
        <v>-9.7007400880670617E-3</v>
      </c>
      <c r="G653" s="3">
        <v>256.93206001754851</v>
      </c>
      <c r="H653" s="3">
        <v>75.426995046096238</v>
      </c>
      <c r="I653" s="5">
        <v>-1.4696787073610523E-2</v>
      </c>
      <c r="J653" s="3">
        <v>44.554559805456087</v>
      </c>
      <c r="K653" s="3">
        <v>26.236200390390081</v>
      </c>
      <c r="L653" s="5">
        <v>-5.6716447740826181E-2</v>
      </c>
      <c r="M653" s="3">
        <v>13.25749792630207</v>
      </c>
      <c r="N653" s="3">
        <v>12.978702464088011</v>
      </c>
      <c r="O653" s="3">
        <v>76.012837838408728</v>
      </c>
      <c r="P653" s="3">
        <v>23.226912780019276</v>
      </c>
      <c r="Q653" s="3">
        <v>7.0554967396424155</v>
      </c>
      <c r="R653" s="3">
        <v>38.751492094923215</v>
      </c>
      <c r="S653" s="3">
        <v>6.6164074299267917</v>
      </c>
      <c r="T653" s="3">
        <v>290.06362862953745</v>
      </c>
      <c r="U653" s="3">
        <v>302.75401999769451</v>
      </c>
      <c r="V653" s="3">
        <v>402.06281350920216</v>
      </c>
      <c r="W653" s="3">
        <v>48.649731833916739</v>
      </c>
      <c r="X653" s="3">
        <v>69.34506823817614</v>
      </c>
      <c r="Y653" s="3">
        <v>1.7848610183234235</v>
      </c>
      <c r="Z653" s="3">
        <v>0</v>
      </c>
      <c r="AA653" s="5">
        <v>0</v>
      </c>
      <c r="AB653" s="3">
        <v>0</v>
      </c>
      <c r="AC653" s="3">
        <v>0</v>
      </c>
      <c r="AD653" s="5">
        <v>0</v>
      </c>
      <c r="AE653" s="6">
        <f t="shared" si="150"/>
        <v>0.22694430585516145</v>
      </c>
      <c r="AF653" s="6">
        <f t="shared" si="151"/>
        <v>0.13405550150250656</v>
      </c>
      <c r="AG653" s="6">
        <f t="shared" si="152"/>
        <v>7.8939327786228086E-2</v>
      </c>
      <c r="AH653" s="6">
        <f t="shared" si="153"/>
        <v>0.5053131828935904</v>
      </c>
      <c r="AI653" s="4">
        <f t="shared" si="154"/>
        <v>18.318359415066006</v>
      </c>
      <c r="AJ653" s="4">
        <f t="shared" si="155"/>
        <v>32.472930392444965</v>
      </c>
      <c r="AK653" s="4">
        <f t="shared" si="156"/>
        <v>14.15457097737896</v>
      </c>
      <c r="AL653" s="7">
        <f t="shared" si="157"/>
        <v>4.9079399562920001</v>
      </c>
      <c r="AM653" s="7">
        <f t="shared" si="158"/>
        <v>2.7686262687224947</v>
      </c>
      <c r="AN653" s="7">
        <f t="shared" si="159"/>
        <v>1.0437503710069247</v>
      </c>
      <c r="AO653" s="7">
        <f t="shared" si="160"/>
        <v>3.8456209007434117</v>
      </c>
      <c r="AP653" s="7">
        <f t="shared" si="161"/>
        <v>4.0138682419029195</v>
      </c>
      <c r="AQ653" s="7" t="str">
        <f t="shared" si="162"/>
        <v/>
      </c>
      <c r="AR653" s="7">
        <f t="shared" si="163"/>
        <v>0.59069779696549152</v>
      </c>
      <c r="AS653" s="7">
        <f t="shared" si="164"/>
        <v>1.2097242647178954</v>
      </c>
    </row>
    <row r="654" spans="1:45" ht="14.4" customHeight="1">
      <c r="A654" s="2" t="s">
        <v>1355</v>
      </c>
      <c r="B654" s="2" t="s">
        <v>1356</v>
      </c>
      <c r="C654" s="2" t="s">
        <v>62</v>
      </c>
      <c r="D654" s="2" t="s">
        <v>48</v>
      </c>
      <c r="E654" s="3">
        <v>252.00998570791859</v>
      </c>
      <c r="F654" s="5">
        <v>2.0093611809212319E-2</v>
      </c>
      <c r="G654" s="3">
        <v>197.92480605160316</v>
      </c>
      <c r="H654" s="3">
        <v>54.085179656315439</v>
      </c>
      <c r="I654" s="5">
        <v>1.6914552787598597E-2</v>
      </c>
      <c r="J654" s="3">
        <v>45.874389723213405</v>
      </c>
      <c r="K654" s="3">
        <v>27.775489101453971</v>
      </c>
      <c r="L654" s="5">
        <v>0.11072405535462182</v>
      </c>
      <c r="M654" s="3">
        <v>14.436604014573271</v>
      </c>
      <c r="N654" s="3">
        <v>13.338885086880699</v>
      </c>
      <c r="O654" s="3">
        <v>57.357200431694473</v>
      </c>
      <c r="P654" s="3">
        <v>17.57367467097448</v>
      </c>
      <c r="Q654" s="3">
        <v>7.646583277091092</v>
      </c>
      <c r="R654" s="3">
        <v>19.763009747198247</v>
      </c>
      <c r="S654" s="3">
        <v>8.226517524309962</v>
      </c>
      <c r="T654" s="3">
        <v>225.56316412918102</v>
      </c>
      <c r="U654" s="3">
        <v>239.87184074424999</v>
      </c>
      <c r="V654" s="3">
        <v>344.5375966424138</v>
      </c>
      <c r="W654" s="3">
        <v>18.634873935733221</v>
      </c>
      <c r="X654" s="3">
        <v>30.871538091325551</v>
      </c>
      <c r="Y654" s="3">
        <v>50.683533675886608</v>
      </c>
      <c r="Z654" s="3">
        <v>0</v>
      </c>
      <c r="AA654" s="5">
        <v>0</v>
      </c>
      <c r="AB654" s="3">
        <v>0</v>
      </c>
      <c r="AC654" s="3">
        <v>0</v>
      </c>
      <c r="AD654" s="5">
        <v>0</v>
      </c>
      <c r="AE654" s="6">
        <f t="shared" si="150"/>
        <v>0.21461522448955875</v>
      </c>
      <c r="AF654" s="6">
        <f t="shared" si="151"/>
        <v>0.18203401581230261</v>
      </c>
      <c r="AG654" s="6">
        <f t="shared" si="152"/>
        <v>0.11021582745394051</v>
      </c>
      <c r="AH654" s="6">
        <f t="shared" si="153"/>
        <v>0.51976056881812227</v>
      </c>
      <c r="AI654" s="4">
        <f t="shared" si="154"/>
        <v>18.098900621759434</v>
      </c>
      <c r="AJ654" s="4">
        <f t="shared" si="155"/>
        <v>17.700338469055634</v>
      </c>
      <c r="AK654" s="4">
        <f t="shared" si="156"/>
        <v>-0.39856215270379991</v>
      </c>
      <c r="AL654" s="7">
        <f t="shared" si="157"/>
        <v>2.1516198581902777</v>
      </c>
      <c r="AM654" s="7">
        <f t="shared" si="158"/>
        <v>2.2000683239628258</v>
      </c>
      <c r="AN654" s="7">
        <f t="shared" si="159"/>
        <v>1.0634353426913019</v>
      </c>
      <c r="AO654" s="7">
        <f t="shared" si="160"/>
        <v>4.1705170540714356</v>
      </c>
      <c r="AP654" s="7">
        <f t="shared" si="161"/>
        <v>4.4350752325963763</v>
      </c>
      <c r="AQ654" s="7" t="str">
        <f t="shared" si="162"/>
        <v/>
      </c>
      <c r="AR654" s="7">
        <f t="shared" si="163"/>
        <v>0.8481878032895972</v>
      </c>
      <c r="AS654" s="7">
        <f t="shared" si="164"/>
        <v>1.3671585103049662</v>
      </c>
    </row>
    <row r="655" spans="1:45" ht="14.4" customHeight="1">
      <c r="A655" s="2" t="s">
        <v>1357</v>
      </c>
      <c r="B655" s="2" t="s">
        <v>1358</v>
      </c>
      <c r="C655" s="2" t="s">
        <v>62</v>
      </c>
      <c r="D655" s="2" t="s">
        <v>48</v>
      </c>
      <c r="E655" s="3">
        <v>196.71559508017299</v>
      </c>
      <c r="F655" s="5">
        <v>6.241393044502147E-2</v>
      </c>
      <c r="G655" s="3">
        <v>171.48905342252706</v>
      </c>
      <c r="H655" s="3">
        <v>25.226541657645935</v>
      </c>
      <c r="I655" s="5">
        <v>2.6338615218969852E-3</v>
      </c>
      <c r="J655" s="3">
        <v>17.384899095168283</v>
      </c>
      <c r="K655" s="3">
        <v>17.920377837583292</v>
      </c>
      <c r="L655" s="5">
        <v>0.14625673015336177</v>
      </c>
      <c r="M655" s="3">
        <v>8.2793545923363112</v>
      </c>
      <c r="N655" s="3">
        <v>9.6410232452469806</v>
      </c>
      <c r="O655" s="3">
        <v>26.216590606096272</v>
      </c>
      <c r="P655" s="3">
        <v>3.5269880603537165</v>
      </c>
      <c r="Q655" s="3">
        <v>3.7824099903926589</v>
      </c>
      <c r="R655" s="3">
        <v>14.081789760330846</v>
      </c>
      <c r="S655" s="3">
        <v>2.4987244643636481</v>
      </c>
      <c r="T655" s="3">
        <v>56.053246417155279</v>
      </c>
      <c r="U655" s="3">
        <v>57.191032170827349</v>
      </c>
      <c r="V655" s="3">
        <v>277.44508702261726</v>
      </c>
      <c r="W655" s="3">
        <v>16.766609884908696</v>
      </c>
      <c r="X655" s="3">
        <v>34.444419157459706</v>
      </c>
      <c r="Y655" s="3">
        <v>29.544180684760327</v>
      </c>
      <c r="Z655" s="3">
        <v>0</v>
      </c>
      <c r="AA655" s="5">
        <v>0</v>
      </c>
      <c r="AB655" s="3">
        <v>0</v>
      </c>
      <c r="AC655" s="3">
        <v>0</v>
      </c>
      <c r="AD655" s="5">
        <v>0</v>
      </c>
      <c r="AE655" s="6">
        <f t="shared" si="150"/>
        <v>0.1282386464955392</v>
      </c>
      <c r="AF655" s="6">
        <f t="shared" si="151"/>
        <v>8.83758051215153E-2</v>
      </c>
      <c r="AG655" s="6">
        <f t="shared" si="152"/>
        <v>9.1097901161723865E-2</v>
      </c>
      <c r="AH655" s="6">
        <f t="shared" si="153"/>
        <v>0.46200781408595842</v>
      </c>
      <c r="AI655" s="4">
        <f t="shared" si="154"/>
        <v>-0.53547874241500892</v>
      </c>
      <c r="AJ655" s="4">
        <f t="shared" si="155"/>
        <v>10.627837963013587</v>
      </c>
      <c r="AK655" s="4">
        <f t="shared" si="156"/>
        <v>11.163316705428596</v>
      </c>
      <c r="AL655" s="7">
        <f t="shared" si="157"/>
        <v>4.2533052821893209</v>
      </c>
      <c r="AM655" s="7">
        <f t="shared" si="158"/>
        <v>-0.21430083630744765</v>
      </c>
      <c r="AN655" s="7">
        <f t="shared" si="159"/>
        <v>1.020298302531927</v>
      </c>
      <c r="AO655" s="7">
        <f t="shared" si="160"/>
        <v>2.2219948805454295</v>
      </c>
      <c r="AP655" s="7">
        <f t="shared" si="161"/>
        <v>2.2670976048551337</v>
      </c>
      <c r="AQ655" s="7" t="str">
        <f t="shared" si="162"/>
        <v/>
      </c>
      <c r="AR655" s="7">
        <f t="shared" si="163"/>
        <v>0.68915110644582067</v>
      </c>
      <c r="AS655" s="7">
        <f t="shared" si="164"/>
        <v>1.4103868425355006</v>
      </c>
    </row>
    <row r="656" spans="1:45" ht="14.4" customHeight="1">
      <c r="A656" s="2" t="s">
        <v>1359</v>
      </c>
      <c r="B656" s="2" t="s">
        <v>1360</v>
      </c>
      <c r="C656" s="2" t="s">
        <v>47</v>
      </c>
      <c r="D656" s="2" t="s">
        <v>48</v>
      </c>
      <c r="E656" s="3">
        <v>233.60570576195144</v>
      </c>
      <c r="F656" s="5">
        <v>-0.10467395878790088</v>
      </c>
      <c r="G656" s="3">
        <v>225.42950606028313</v>
      </c>
      <c r="H656" s="3">
        <v>8.1761997016683008</v>
      </c>
      <c r="I656" s="5">
        <v>-3.1703547599558374E-2</v>
      </c>
      <c r="J656" s="3">
        <v>5.3513376363201441</v>
      </c>
      <c r="K656" s="3">
        <v>9.7089392711341436</v>
      </c>
      <c r="L656" s="5">
        <v>9.4093543745662978E-2</v>
      </c>
      <c r="M656" s="3">
        <v>6.2152853502320102</v>
      </c>
      <c r="N656" s="3">
        <v>3.4936539209021333</v>
      </c>
      <c r="O656" s="3">
        <v>11.752982496120417</v>
      </c>
      <c r="P656" s="3">
        <v>4.5004095454378037</v>
      </c>
      <c r="Q656" s="3">
        <v>0.82625481346690799</v>
      </c>
      <c r="R656" s="3">
        <v>0.38945128031177989</v>
      </c>
      <c r="S656" s="3">
        <v>0.20058925100475902</v>
      </c>
      <c r="T656" s="3">
        <v>37.537284250388204</v>
      </c>
      <c r="U656" s="3">
        <v>39.117356519522644</v>
      </c>
      <c r="V656" s="3">
        <v>318.08190857579569</v>
      </c>
      <c r="W656" s="3">
        <v>35.356208067770851</v>
      </c>
      <c r="X656" s="3">
        <v>26.058064667859998</v>
      </c>
      <c r="Y656" s="3">
        <v>46.690064211522717</v>
      </c>
      <c r="Z656" s="3">
        <v>0</v>
      </c>
      <c r="AA656" s="5">
        <v>0</v>
      </c>
      <c r="AB656" s="3">
        <v>0</v>
      </c>
      <c r="AC656" s="3">
        <v>0</v>
      </c>
      <c r="AD656" s="5">
        <v>0</v>
      </c>
      <c r="AE656" s="6">
        <f t="shared" si="150"/>
        <v>3.5000000000000003E-2</v>
      </c>
      <c r="AF656" s="6">
        <f t="shared" si="151"/>
        <v>2.2907563917866188E-2</v>
      </c>
      <c r="AG656" s="6">
        <f t="shared" si="152"/>
        <v>4.1561224883041738E-2</v>
      </c>
      <c r="AH656" s="6">
        <f t="shared" si="153"/>
        <v>0.64016111097849882</v>
      </c>
      <c r="AI656" s="4">
        <f t="shared" si="154"/>
        <v>-4.3576016348139994</v>
      </c>
      <c r="AJ656" s="4">
        <f t="shared" si="155"/>
        <v>0.2110327869836951</v>
      </c>
      <c r="AK656" s="4">
        <f t="shared" si="156"/>
        <v>4.5686344217976949</v>
      </c>
      <c r="AL656" s="7">
        <f t="shared" si="157"/>
        <v>1.0520642852327531</v>
      </c>
      <c r="AM656" s="7">
        <f t="shared" si="158"/>
        <v>-21.724003718976022</v>
      </c>
      <c r="AN656" s="7">
        <f t="shared" si="159"/>
        <v>1.0420934092779528</v>
      </c>
      <c r="AO656" s="7">
        <f t="shared" si="160"/>
        <v>4.5910429808519675</v>
      </c>
      <c r="AP656" s="7">
        <f t="shared" si="161"/>
        <v>4.784295632057642</v>
      </c>
      <c r="AQ656" s="7" t="str">
        <f t="shared" si="162"/>
        <v/>
      </c>
      <c r="AR656" s="7">
        <f t="shared" si="163"/>
        <v>0.65450182622474817</v>
      </c>
      <c r="AS656" s="7">
        <f t="shared" si="164"/>
        <v>1.361618747873937</v>
      </c>
    </row>
    <row r="657" spans="1:45" ht="14.4" customHeight="1">
      <c r="A657" s="2" t="s">
        <v>1361</v>
      </c>
      <c r="B657" s="2" t="s">
        <v>1362</v>
      </c>
      <c r="C657" s="2" t="s">
        <v>62</v>
      </c>
      <c r="D657" s="2" t="s">
        <v>48</v>
      </c>
      <c r="E657" s="3">
        <v>167.09108766568272</v>
      </c>
      <c r="F657" s="5">
        <v>9.4967826244263809E-3</v>
      </c>
      <c r="G657" s="3">
        <v>139.26559467742209</v>
      </c>
      <c r="H657" s="3">
        <v>27.825492988260631</v>
      </c>
      <c r="I657" s="5">
        <v>2.1671444590846134E-3</v>
      </c>
      <c r="J657" s="3">
        <v>19.591620632052898</v>
      </c>
      <c r="K657" s="3">
        <v>24.943382396974986</v>
      </c>
      <c r="L657" s="5">
        <v>2.5631685231368412E-2</v>
      </c>
      <c r="M657" s="3">
        <v>16.724965662768131</v>
      </c>
      <c r="N657" s="3">
        <v>8.2184167342068548</v>
      </c>
      <c r="O657" s="3">
        <v>29.584650550212714</v>
      </c>
      <c r="P657" s="3">
        <v>6.9259016621246561</v>
      </c>
      <c r="Q657" s="3">
        <v>3.5183790980177059</v>
      </c>
      <c r="R657" s="3">
        <v>11.878834929515387</v>
      </c>
      <c r="S657" s="3">
        <v>1.7375523499173118</v>
      </c>
      <c r="T657" s="3">
        <v>90.03508754485911</v>
      </c>
      <c r="U657" s="3">
        <v>87.794136868524916</v>
      </c>
      <c r="V657" s="3">
        <v>380.96978864478439</v>
      </c>
      <c r="W657" s="3">
        <v>21.746460244302188</v>
      </c>
      <c r="X657" s="3">
        <v>24.954934656107753</v>
      </c>
      <c r="Y657" s="3">
        <v>25.985417344281075</v>
      </c>
      <c r="Z657" s="3">
        <v>0</v>
      </c>
      <c r="AA657" s="5">
        <v>0</v>
      </c>
      <c r="AB657" s="3">
        <v>0</v>
      </c>
      <c r="AC657" s="3">
        <v>0</v>
      </c>
      <c r="AD657" s="5">
        <v>0</v>
      </c>
      <c r="AE657" s="6">
        <f t="shared" si="150"/>
        <v>0.16652888778804359</v>
      </c>
      <c r="AF657" s="6">
        <f t="shared" si="151"/>
        <v>0.11725114071465008</v>
      </c>
      <c r="AG657" s="6">
        <f t="shared" si="152"/>
        <v>0.14928014860302974</v>
      </c>
      <c r="AH657" s="6">
        <f t="shared" si="153"/>
        <v>0.67051714946231411</v>
      </c>
      <c r="AI657" s="4">
        <f t="shared" si="154"/>
        <v>-5.3517617649220881</v>
      </c>
      <c r="AJ657" s="4">
        <f t="shared" si="155"/>
        <v>2.4154041273022222</v>
      </c>
      <c r="AK657" s="4">
        <f t="shared" si="156"/>
        <v>7.7671658922243108</v>
      </c>
      <c r="AL657" s="7">
        <f t="shared" si="157"/>
        <v>1.3901187652948521</v>
      </c>
      <c r="AM657" s="7">
        <f t="shared" si="158"/>
        <v>-3.0800578556247658</v>
      </c>
      <c r="AN657" s="7">
        <f t="shared" si="159"/>
        <v>0.97511025159810438</v>
      </c>
      <c r="AO657" s="7">
        <f t="shared" si="160"/>
        <v>3.2357050271434273</v>
      </c>
      <c r="AP657" s="7">
        <f t="shared" si="161"/>
        <v>3.1551691431150783</v>
      </c>
      <c r="AQ657" s="7" t="str">
        <f t="shared" si="162"/>
        <v/>
      </c>
      <c r="AR657" s="7">
        <f t="shared" si="163"/>
        <v>0.70408889575895228</v>
      </c>
      <c r="AS657" s="7">
        <f t="shared" si="164"/>
        <v>2.2800126204638276</v>
      </c>
    </row>
    <row r="658" spans="1:45" ht="14.4" customHeight="1">
      <c r="A658" s="2" t="s">
        <v>1363</v>
      </c>
      <c r="B658" s="2" t="s">
        <v>1364</v>
      </c>
      <c r="C658" s="2" t="s">
        <v>57</v>
      </c>
      <c r="D658" s="2" t="s">
        <v>48</v>
      </c>
      <c r="E658" s="3">
        <v>248.56204590411565</v>
      </c>
      <c r="F658" s="5">
        <v>9.6973169511878232E-2</v>
      </c>
      <c r="G658" s="3">
        <v>142.23097750615685</v>
      </c>
      <c r="H658" s="3">
        <v>106.3310683979588</v>
      </c>
      <c r="I658" s="5">
        <v>-2.0923233950135123E-2</v>
      </c>
      <c r="J658" s="3">
        <v>84.459128233529967</v>
      </c>
      <c r="K658" s="3">
        <v>9.4533741472791775</v>
      </c>
      <c r="L658" s="5">
        <v>9.1430761471527566E-2</v>
      </c>
      <c r="M658" s="3">
        <v>6.1138558336296267</v>
      </c>
      <c r="N658" s="3">
        <v>3.3395183136495508</v>
      </c>
      <c r="O658" s="3">
        <v>108.96689689054286</v>
      </c>
      <c r="P658" s="3">
        <v>10.772829424643612</v>
      </c>
      <c r="Q658" s="3">
        <v>19.264390033581346</v>
      </c>
      <c r="R658" s="3">
        <v>70.030397350786117</v>
      </c>
      <c r="S658" s="3">
        <v>8.38834661192654</v>
      </c>
      <c r="T658" s="3">
        <v>142.88584769913291</v>
      </c>
      <c r="U658" s="3">
        <v>134.64333667475975</v>
      </c>
      <c r="V658" s="3">
        <v>1258.9755918065207</v>
      </c>
      <c r="W658" s="3">
        <v>71.617244004011454</v>
      </c>
      <c r="X658" s="3">
        <v>12.852026708159244</v>
      </c>
      <c r="Y658" s="3">
        <v>1.1116052941716066</v>
      </c>
      <c r="Z658" s="3">
        <v>38.705958342465848</v>
      </c>
      <c r="AA658" s="5">
        <v>1.8793854638415521E-2</v>
      </c>
      <c r="AB658" s="3">
        <v>4.3173203227835009</v>
      </c>
      <c r="AC658" s="3">
        <v>12.096720060286067</v>
      </c>
      <c r="AD658" s="5">
        <v>-2.6291287182645617E-2</v>
      </c>
      <c r="AE658" s="6">
        <f t="shared" si="150"/>
        <v>0.42778481328954249</v>
      </c>
      <c r="AF658" s="6">
        <f t="shared" si="151"/>
        <v>0.33979092796054067</v>
      </c>
      <c r="AG658" s="6">
        <f t="shared" si="152"/>
        <v>3.8032251114178045E-2</v>
      </c>
      <c r="AH658" s="6">
        <f t="shared" si="153"/>
        <v>0.64673795180203308</v>
      </c>
      <c r="AI658" s="4">
        <f t="shared" si="154"/>
        <v>75.005754086250789</v>
      </c>
      <c r="AJ658" s="4">
        <f t="shared" si="155"/>
        <v>72.81582159868826</v>
      </c>
      <c r="AK658" s="4">
        <f t="shared" si="156"/>
        <v>-2.1899324875625297</v>
      </c>
      <c r="AL658" s="7">
        <f t="shared" si="157"/>
        <v>8.6805928471242257</v>
      </c>
      <c r="AM658" s="7">
        <f t="shared" si="158"/>
        <v>8.9416612779934148</v>
      </c>
      <c r="AN658" s="7">
        <f t="shared" si="159"/>
        <v>0.94231401389920033</v>
      </c>
      <c r="AO658" s="7">
        <f t="shared" si="160"/>
        <v>1.3437826766149172</v>
      </c>
      <c r="AP658" s="7">
        <f t="shared" si="161"/>
        <v>1.2662652478092136</v>
      </c>
      <c r="AQ658" s="7">
        <f t="shared" si="162"/>
        <v>0.31252862810567006</v>
      </c>
      <c r="AR658" s="7">
        <f t="shared" si="163"/>
        <v>0.79430339134212347</v>
      </c>
      <c r="AS658" s="7">
        <f t="shared" si="164"/>
        <v>5.0650355215219713</v>
      </c>
    </row>
    <row r="659" spans="1:45" ht="14.4" customHeight="1">
      <c r="A659" s="2" t="s">
        <v>1365</v>
      </c>
      <c r="B659" s="2" t="s">
        <v>1366</v>
      </c>
      <c r="C659" s="2" t="s">
        <v>51</v>
      </c>
      <c r="D659" s="2" t="s">
        <v>48</v>
      </c>
      <c r="E659" s="3">
        <v>502.12382816240535</v>
      </c>
      <c r="F659" s="5">
        <v>8.1448674910984939E-2</v>
      </c>
      <c r="G659" s="3">
        <v>368.67230490748818</v>
      </c>
      <c r="H659" s="3">
        <v>133.45152325491719</v>
      </c>
      <c r="I659" s="5">
        <v>-4.0918721647665857E-3</v>
      </c>
      <c r="J659" s="3">
        <v>103.80170696411065</v>
      </c>
      <c r="K659" s="3">
        <v>42.230096445696077</v>
      </c>
      <c r="L659" s="5">
        <v>0.13594651899883531</v>
      </c>
      <c r="M659" s="3">
        <v>21.250818092872262</v>
      </c>
      <c r="N659" s="3">
        <v>20.979278352823815</v>
      </c>
      <c r="O659" s="3">
        <v>140.34629518717929</v>
      </c>
      <c r="P659" s="3">
        <v>33.764341092888856</v>
      </c>
      <c r="Q659" s="3">
        <v>13.854077724740749</v>
      </c>
      <c r="R659" s="3">
        <v>72.941211054963631</v>
      </c>
      <c r="S659" s="3">
        <v>6.6911942680347227</v>
      </c>
      <c r="T659" s="3">
        <v>436.0308852527869</v>
      </c>
      <c r="U659" s="3">
        <v>455.13891435392912</v>
      </c>
      <c r="V659" s="3">
        <v>648.67132001652305</v>
      </c>
      <c r="W659" s="3">
        <v>43.761362628780006</v>
      </c>
      <c r="X659" s="3">
        <v>64.542328153291422</v>
      </c>
      <c r="Y659" s="3">
        <v>21.372358906227714</v>
      </c>
      <c r="Z659" s="3">
        <v>0</v>
      </c>
      <c r="AA659" s="5">
        <v>0</v>
      </c>
      <c r="AB659" s="3">
        <v>0</v>
      </c>
      <c r="AC659" s="3">
        <v>0</v>
      </c>
      <c r="AD659" s="5">
        <v>0</v>
      </c>
      <c r="AE659" s="6">
        <f t="shared" si="150"/>
        <v>0.26577412934833688</v>
      </c>
      <c r="AF659" s="6">
        <f t="shared" si="151"/>
        <v>0.20672531583292508</v>
      </c>
      <c r="AG659" s="6">
        <f t="shared" si="152"/>
        <v>8.4102952453467925E-2</v>
      </c>
      <c r="AH659" s="6">
        <f t="shared" si="153"/>
        <v>0.5032150026036244</v>
      </c>
      <c r="AI659" s="4">
        <f t="shared" si="154"/>
        <v>61.571610518414573</v>
      </c>
      <c r="AJ659" s="4">
        <f t="shared" si="155"/>
        <v>71.477058276677425</v>
      </c>
      <c r="AK659" s="4">
        <f t="shared" si="156"/>
        <v>9.9054477582628522</v>
      </c>
      <c r="AL659" s="7">
        <f t="shared" si="157"/>
        <v>10.682257219483036</v>
      </c>
      <c r="AM659" s="7">
        <f t="shared" si="158"/>
        <v>9.2018865470033404</v>
      </c>
      <c r="AN659" s="7">
        <f t="shared" si="159"/>
        <v>1.043822650521796</v>
      </c>
      <c r="AO659" s="7">
        <f t="shared" si="160"/>
        <v>3.2673353935412708</v>
      </c>
      <c r="AP659" s="7">
        <f t="shared" si="161"/>
        <v>3.4105186906299245</v>
      </c>
      <c r="AQ659" s="7" t="str">
        <f t="shared" si="162"/>
        <v/>
      </c>
      <c r="AR659" s="7">
        <f t="shared" si="163"/>
        <v>0.7778233206512758</v>
      </c>
      <c r="AS659" s="7">
        <f t="shared" si="164"/>
        <v>1.2918552827704461</v>
      </c>
    </row>
    <row r="660" spans="1:45" ht="14.4" customHeight="1">
      <c r="A660" s="2" t="s">
        <v>1367</v>
      </c>
      <c r="B660" s="2" t="s">
        <v>1368</v>
      </c>
      <c r="C660" s="2" t="s">
        <v>54</v>
      </c>
      <c r="D660" s="2" t="s">
        <v>48</v>
      </c>
      <c r="E660" s="3">
        <v>212.31206644483385</v>
      </c>
      <c r="F660" s="5">
        <v>-1.4640225117038877E-2</v>
      </c>
      <c r="G660" s="3">
        <v>153.6400314059822</v>
      </c>
      <c r="H660" s="3">
        <v>58.672035038851632</v>
      </c>
      <c r="I660" s="5">
        <v>2.9639097080001453E-3</v>
      </c>
      <c r="J660" s="3">
        <v>48.517073662956406</v>
      </c>
      <c r="K660" s="3">
        <v>59.022406552448295</v>
      </c>
      <c r="L660" s="5">
        <v>0.1547849892863094</v>
      </c>
      <c r="M660" s="3">
        <v>39.075946062262993</v>
      </c>
      <c r="N660" s="3">
        <v>19.946460490185302</v>
      </c>
      <c r="O660" s="3">
        <v>61.937177541376592</v>
      </c>
      <c r="P660" s="3">
        <v>5.2492126641598045</v>
      </c>
      <c r="Q660" s="3">
        <v>8.8205414569856018</v>
      </c>
      <c r="R660" s="3">
        <v>32.48314532824125</v>
      </c>
      <c r="S660" s="3">
        <v>11.507294432730513</v>
      </c>
      <c r="T660" s="3">
        <v>90.948406452767472</v>
      </c>
      <c r="U660" s="3">
        <v>95.898612851163776</v>
      </c>
      <c r="V660" s="3">
        <v>532.56013072737915</v>
      </c>
      <c r="W660" s="3">
        <v>53.634076707103759</v>
      </c>
      <c r="X660" s="3">
        <v>36.868766373667363</v>
      </c>
      <c r="Y660" s="3">
        <v>17.591271595927054</v>
      </c>
      <c r="Z660" s="3">
        <v>0</v>
      </c>
      <c r="AA660" s="5">
        <v>0</v>
      </c>
      <c r="AB660" s="3">
        <v>0</v>
      </c>
      <c r="AC660" s="3">
        <v>0</v>
      </c>
      <c r="AD660" s="5">
        <v>0</v>
      </c>
      <c r="AE660" s="6">
        <f t="shared" si="150"/>
        <v>0.27634809467645916</v>
      </c>
      <c r="AF660" s="6">
        <f t="shared" si="151"/>
        <v>0.22851774030263536</v>
      </c>
      <c r="AG660" s="6">
        <f t="shared" si="152"/>
        <v>0.27799836128383404</v>
      </c>
      <c r="AH660" s="6">
        <f t="shared" si="153"/>
        <v>0.6620527414032068</v>
      </c>
      <c r="AI660" s="4">
        <f t="shared" si="154"/>
        <v>-10.505332889491889</v>
      </c>
      <c r="AJ660" s="4">
        <f t="shared" si="155"/>
        <v>8.7914773579681906</v>
      </c>
      <c r="AK660" s="4">
        <f t="shared" si="156"/>
        <v>19.29681024746008</v>
      </c>
      <c r="AL660" s="7">
        <f t="shared" si="157"/>
        <v>0.76399169321351079</v>
      </c>
      <c r="AM660" s="7">
        <f t="shared" si="158"/>
        <v>-0.91292813883437995</v>
      </c>
      <c r="AN660" s="7">
        <f t="shared" si="159"/>
        <v>1.0544287315354679</v>
      </c>
      <c r="AO660" s="7">
        <f t="shared" si="160"/>
        <v>1.5501150828080699</v>
      </c>
      <c r="AP660" s="7">
        <f t="shared" si="161"/>
        <v>1.6344858804993099</v>
      </c>
      <c r="AQ660" s="7" t="str">
        <f t="shared" si="162"/>
        <v/>
      </c>
      <c r="AR660" s="7">
        <f t="shared" si="163"/>
        <v>0.82691990538301963</v>
      </c>
      <c r="AS660" s="7">
        <f t="shared" si="164"/>
        <v>2.5083837185756797</v>
      </c>
    </row>
    <row r="661" spans="1:45" ht="14.4" customHeight="1">
      <c r="A661" s="2" t="s">
        <v>1369</v>
      </c>
      <c r="B661" s="2" t="s">
        <v>1370</v>
      </c>
      <c r="C661" s="2" t="s">
        <v>51</v>
      </c>
      <c r="D661" s="2" t="s">
        <v>48</v>
      </c>
      <c r="E661" s="3">
        <v>128.80403850739194</v>
      </c>
      <c r="F661" s="5">
        <v>-4.0385911569603333E-2</v>
      </c>
      <c r="G661" s="3">
        <v>106.09878834695301</v>
      </c>
      <c r="H661" s="3">
        <v>22.705250160438926</v>
      </c>
      <c r="I661" s="5">
        <v>-3.0895359050237714E-2</v>
      </c>
      <c r="J661" s="3">
        <v>17.194828787771794</v>
      </c>
      <c r="K661" s="3">
        <v>7.3385205078894264</v>
      </c>
      <c r="L661" s="5">
        <v>-3.7658330982457008E-2</v>
      </c>
      <c r="M661" s="3">
        <v>2.6597573463072477</v>
      </c>
      <c r="N661" s="3">
        <v>4.6787631615821788</v>
      </c>
      <c r="O661" s="3">
        <v>24.729264460085965</v>
      </c>
      <c r="P661" s="3">
        <v>5.6177844355630588</v>
      </c>
      <c r="Q661" s="3">
        <v>2.409890114486593</v>
      </c>
      <c r="R661" s="3">
        <v>12.341515692662249</v>
      </c>
      <c r="S661" s="3">
        <v>2.7746281111650033</v>
      </c>
      <c r="T661" s="3">
        <v>73.99662960406296</v>
      </c>
      <c r="U661" s="3">
        <v>70.90923753753583</v>
      </c>
      <c r="V661" s="3">
        <v>159.15592682096286</v>
      </c>
      <c r="W661" s="3">
        <v>20.241405723937156</v>
      </c>
      <c r="X661" s="3">
        <v>29.021184435324514</v>
      </c>
      <c r="Y661" s="3">
        <v>4.8507271300619843</v>
      </c>
      <c r="Z661" s="3">
        <v>0</v>
      </c>
      <c r="AA661" s="5">
        <v>0</v>
      </c>
      <c r="AB661" s="3">
        <v>0</v>
      </c>
      <c r="AC661" s="3">
        <v>0</v>
      </c>
      <c r="AD661" s="5">
        <v>0</v>
      </c>
      <c r="AE661" s="6">
        <f t="shared" si="150"/>
        <v>0.17627747098268112</v>
      </c>
      <c r="AF661" s="6">
        <f t="shared" si="151"/>
        <v>0.13349603775649471</v>
      </c>
      <c r="AG661" s="6">
        <f t="shared" si="152"/>
        <v>5.6974304477792254E-2</v>
      </c>
      <c r="AH661" s="6">
        <f t="shared" si="153"/>
        <v>0.36243781610309889</v>
      </c>
      <c r="AI661" s="4">
        <f t="shared" si="154"/>
        <v>9.8563082798823665</v>
      </c>
      <c r="AJ661" s="4">
        <f t="shared" si="155"/>
        <v>14.041832563729063</v>
      </c>
      <c r="AK661" s="4">
        <f t="shared" si="156"/>
        <v>4.1855242838466964</v>
      </c>
      <c r="AL661" s="7">
        <f t="shared" si="157"/>
        <v>5.0607980605491729</v>
      </c>
      <c r="AM661" s="7">
        <f t="shared" si="158"/>
        <v>3.5522988613216087</v>
      </c>
      <c r="AN661" s="7">
        <f t="shared" si="159"/>
        <v>0.95827658525736947</v>
      </c>
      <c r="AO661" s="7">
        <f t="shared" si="160"/>
        <v>3.2590096599328766</v>
      </c>
      <c r="AP661" s="7">
        <f t="shared" si="161"/>
        <v>3.1230326482412583</v>
      </c>
      <c r="AQ661" s="7" t="str">
        <f t="shared" si="162"/>
        <v/>
      </c>
      <c r="AR661" s="7">
        <f t="shared" si="163"/>
        <v>0.75730629111198455</v>
      </c>
      <c r="AS661" s="7">
        <f t="shared" si="164"/>
        <v>1.2356439181977128</v>
      </c>
    </row>
    <row r="662" spans="1:45" ht="14.4" customHeight="1">
      <c r="A662" s="2" t="s">
        <v>1371</v>
      </c>
      <c r="B662" s="2" t="s">
        <v>1372</v>
      </c>
      <c r="C662" s="2" t="s">
        <v>51</v>
      </c>
      <c r="D662" s="2" t="s">
        <v>48</v>
      </c>
      <c r="E662" s="3">
        <v>398.474235981135</v>
      </c>
      <c r="F662" s="5">
        <v>2.5166274785146849E-2</v>
      </c>
      <c r="G662" s="3">
        <v>302.28142715880654</v>
      </c>
      <c r="H662" s="3">
        <v>96.192808822328487</v>
      </c>
      <c r="I662" s="5">
        <v>5.3019349663087079E-3</v>
      </c>
      <c r="J662" s="3">
        <v>51.565506232309289</v>
      </c>
      <c r="K662" s="3">
        <v>12.766149484134035</v>
      </c>
      <c r="L662" s="5">
        <v>-8.637834653493244E-2</v>
      </c>
      <c r="M662" s="3">
        <v>5.6400938160268774</v>
      </c>
      <c r="N662" s="3">
        <v>7.1260556681071572</v>
      </c>
      <c r="O662" s="3">
        <v>100.35903416659534</v>
      </c>
      <c r="P662" s="3">
        <v>17.424801810328603</v>
      </c>
      <c r="Q662" s="3">
        <v>10.729079103482842</v>
      </c>
      <c r="R662" s="3">
        <v>64.274768998439356</v>
      </c>
      <c r="S662" s="3">
        <v>9.8644782234820649</v>
      </c>
      <c r="T662" s="3">
        <v>187.62991426599754</v>
      </c>
      <c r="U662" s="3">
        <v>180.28470803403954</v>
      </c>
      <c r="V662" s="3">
        <v>568.12722784099526</v>
      </c>
      <c r="W662" s="3">
        <v>61.164830453683102</v>
      </c>
      <c r="X662" s="3">
        <v>96.614309373178017</v>
      </c>
      <c r="Y662" s="3">
        <v>3.4152435423219498</v>
      </c>
      <c r="Z662" s="3">
        <v>0</v>
      </c>
      <c r="AA662" s="5">
        <v>0</v>
      </c>
      <c r="AB662" s="3">
        <v>0</v>
      </c>
      <c r="AC662" s="3">
        <v>0</v>
      </c>
      <c r="AD662" s="5">
        <v>0</v>
      </c>
      <c r="AE662" s="6">
        <f t="shared" si="150"/>
        <v>0.24140283144148511</v>
      </c>
      <c r="AF662" s="6">
        <f t="shared" si="151"/>
        <v>0.12940737838506217</v>
      </c>
      <c r="AG662" s="6">
        <f t="shared" si="152"/>
        <v>3.2037578170394994E-2</v>
      </c>
      <c r="AH662" s="6">
        <f t="shared" si="153"/>
        <v>0.44180070294778173</v>
      </c>
      <c r="AI662" s="4">
        <f t="shared" si="154"/>
        <v>38.799356748175256</v>
      </c>
      <c r="AJ662" s="4">
        <f t="shared" si="155"/>
        <v>66.565059436757011</v>
      </c>
      <c r="AK662" s="4">
        <f t="shared" si="156"/>
        <v>27.765702688581754</v>
      </c>
      <c r="AL662" s="7">
        <f t="shared" si="157"/>
        <v>6.7479554345105734</v>
      </c>
      <c r="AM662" s="7">
        <f t="shared" si="158"/>
        <v>3.9332396371269458</v>
      </c>
      <c r="AN662" s="7">
        <f t="shared" si="159"/>
        <v>0.96085269099710335</v>
      </c>
      <c r="AO662" s="7">
        <f t="shared" si="160"/>
        <v>1.9505607182399323</v>
      </c>
      <c r="AP662" s="7">
        <f t="shared" si="161"/>
        <v>1.8742015150740816</v>
      </c>
      <c r="AQ662" s="7" t="str">
        <f t="shared" si="162"/>
        <v/>
      </c>
      <c r="AR662" s="7">
        <f t="shared" si="163"/>
        <v>0.53606404536489416</v>
      </c>
      <c r="AS662" s="7">
        <f t="shared" si="164"/>
        <v>1.4257564894807708</v>
      </c>
    </row>
    <row r="663" spans="1:45" ht="14.4" customHeight="1">
      <c r="A663" s="2" t="s">
        <v>1373</v>
      </c>
      <c r="B663" s="2" t="s">
        <v>1374</v>
      </c>
      <c r="C663" s="2" t="s">
        <v>57</v>
      </c>
      <c r="D663" s="2" t="s">
        <v>48</v>
      </c>
      <c r="E663" s="3">
        <v>390.88145012603366</v>
      </c>
      <c r="F663" s="5">
        <v>-1.4044879288134665E-2</v>
      </c>
      <c r="G663" s="3">
        <v>289.02467320079819</v>
      </c>
      <c r="H663" s="3">
        <v>101.85677692523545</v>
      </c>
      <c r="I663" s="5">
        <v>-2.2877064834690763E-2</v>
      </c>
      <c r="J663" s="3">
        <v>70.917045929908923</v>
      </c>
      <c r="K663" s="3">
        <v>5.7616936118283277</v>
      </c>
      <c r="L663" s="5">
        <v>-0.12061571336295376</v>
      </c>
      <c r="M663" s="3">
        <v>2.8699564106592828</v>
      </c>
      <c r="N663" s="3">
        <v>2.891737201169045</v>
      </c>
      <c r="O663" s="3">
        <v>107.69957506000559</v>
      </c>
      <c r="P663" s="3">
        <v>17.619945214634221</v>
      </c>
      <c r="Q663" s="3">
        <v>13.058502949552809</v>
      </c>
      <c r="R663" s="3">
        <v>63.129520478821384</v>
      </c>
      <c r="S663" s="3">
        <v>4.318290846614051</v>
      </c>
      <c r="T663" s="3">
        <v>164.53469840525469</v>
      </c>
      <c r="U663" s="3">
        <v>168.78148688793934</v>
      </c>
      <c r="V663" s="3">
        <v>2103.7916848328687</v>
      </c>
      <c r="W663" s="3">
        <v>195.64035855777357</v>
      </c>
      <c r="X663" s="3">
        <v>30.832144002307615</v>
      </c>
      <c r="Y663" s="3">
        <v>0.1756195159469478</v>
      </c>
      <c r="Z663" s="3">
        <v>91.267644138701414</v>
      </c>
      <c r="AA663" s="5">
        <v>0.17075871463756986</v>
      </c>
      <c r="AB663" s="3">
        <v>6.6226307467053225</v>
      </c>
      <c r="AC663" s="3">
        <v>31.33559618743104</v>
      </c>
      <c r="AD663" s="5">
        <v>-3.6520418662115028E-2</v>
      </c>
      <c r="AE663" s="6">
        <f t="shared" si="150"/>
        <v>0.26058227345501639</v>
      </c>
      <c r="AF663" s="6">
        <f t="shared" si="151"/>
        <v>0.18142852751657265</v>
      </c>
      <c r="AG663" s="6">
        <f t="shared" si="152"/>
        <v>1.4740258484946162E-2</v>
      </c>
      <c r="AH663" s="6">
        <f t="shared" si="153"/>
        <v>0.49810986213627811</v>
      </c>
      <c r="AI663" s="4">
        <f t="shared" si="154"/>
        <v>65.155352318080588</v>
      </c>
      <c r="AJ663" s="4">
        <f t="shared" si="155"/>
        <v>74.15117048515927</v>
      </c>
      <c r="AK663" s="4">
        <f t="shared" si="156"/>
        <v>8.9958181670786814</v>
      </c>
      <c r="AL663" s="7">
        <f t="shared" si="157"/>
        <v>17.171416451326063</v>
      </c>
      <c r="AM663" s="7">
        <f t="shared" si="158"/>
        <v>15.088226947281365</v>
      </c>
      <c r="AN663" s="7">
        <f t="shared" si="159"/>
        <v>1.0258108990009187</v>
      </c>
      <c r="AO663" s="7">
        <f t="shared" si="160"/>
        <v>1.6153534734956896</v>
      </c>
      <c r="AP663" s="7">
        <f t="shared" si="161"/>
        <v>1.6570471988508699</v>
      </c>
      <c r="AQ663" s="7">
        <f t="shared" si="162"/>
        <v>0.34333740596842466</v>
      </c>
      <c r="AR663" s="7">
        <f t="shared" si="163"/>
        <v>0.6962427839432147</v>
      </c>
      <c r="AS663" s="7">
        <f t="shared" si="164"/>
        <v>5.3821732501108297</v>
      </c>
    </row>
    <row r="664" spans="1:45" ht="14.4" customHeight="1">
      <c r="A664" s="2" t="s">
        <v>1375</v>
      </c>
      <c r="B664" s="2" t="s">
        <v>1376</v>
      </c>
      <c r="C664" s="2" t="s">
        <v>47</v>
      </c>
      <c r="D664" s="2" t="s">
        <v>48</v>
      </c>
      <c r="E664" s="3">
        <v>275.94714887155868</v>
      </c>
      <c r="F664" s="5">
        <v>7.022497923194404E-2</v>
      </c>
      <c r="G664" s="3">
        <v>216.50143840825194</v>
      </c>
      <c r="H664" s="3">
        <v>59.445710463306739</v>
      </c>
      <c r="I664" s="5">
        <v>-6.6019091872489277E-3</v>
      </c>
      <c r="J664" s="3">
        <v>41.772959781956324</v>
      </c>
      <c r="K664" s="3">
        <v>19.974845230725176</v>
      </c>
      <c r="L664" s="5">
        <v>6.5944463930365044E-2</v>
      </c>
      <c r="M664" s="3">
        <v>9.9764944814488796</v>
      </c>
      <c r="N664" s="3">
        <v>9.9983507492762964</v>
      </c>
      <c r="O664" s="3">
        <v>62.746834553247503</v>
      </c>
      <c r="P664" s="3">
        <v>8.0675115427597213</v>
      </c>
      <c r="Q664" s="3">
        <v>6.2570510583367032</v>
      </c>
      <c r="R664" s="3">
        <v>38.900224247386504</v>
      </c>
      <c r="S664" s="3">
        <v>5.6302012612464205</v>
      </c>
      <c r="T664" s="3">
        <v>84.245723065736811</v>
      </c>
      <c r="U664" s="3">
        <v>86.536517408035337</v>
      </c>
      <c r="V664" s="3">
        <v>418.40936219213643</v>
      </c>
      <c r="W664" s="3">
        <v>49.598892092045922</v>
      </c>
      <c r="X664" s="3">
        <v>18.134145465957868</v>
      </c>
      <c r="Y664" s="3">
        <v>26.418991118381726</v>
      </c>
      <c r="Z664" s="3">
        <v>0</v>
      </c>
      <c r="AA664" s="5">
        <v>0</v>
      </c>
      <c r="AB664" s="3">
        <v>0</v>
      </c>
      <c r="AC664" s="3">
        <v>0</v>
      </c>
      <c r="AD664" s="5">
        <v>0</v>
      </c>
      <c r="AE664" s="6">
        <f t="shared" si="150"/>
        <v>0.21542426042957999</v>
      </c>
      <c r="AF664" s="6">
        <f t="shared" si="151"/>
        <v>0.15138029130860783</v>
      </c>
      <c r="AG664" s="6">
        <f t="shared" si="152"/>
        <v>7.2386488907057317E-2</v>
      </c>
      <c r="AH664" s="6">
        <f t="shared" si="153"/>
        <v>0.49945290520214403</v>
      </c>
      <c r="AI664" s="4">
        <f t="shared" si="154"/>
        <v>21.798114551231148</v>
      </c>
      <c r="AJ664" s="4">
        <f t="shared" si="155"/>
        <v>38.445777470702197</v>
      </c>
      <c r="AK664" s="4">
        <f t="shared" si="156"/>
        <v>16.647662919471049</v>
      </c>
      <c r="AL664" s="7">
        <f t="shared" si="157"/>
        <v>6.8284907922085587</v>
      </c>
      <c r="AM664" s="7">
        <f t="shared" si="158"/>
        <v>3.8716403801176829</v>
      </c>
      <c r="AN664" s="7">
        <f t="shared" si="159"/>
        <v>1.0271918176844541</v>
      </c>
      <c r="AO664" s="7">
        <f t="shared" si="160"/>
        <v>1.417187588627409</v>
      </c>
      <c r="AP664" s="7">
        <f t="shared" si="161"/>
        <v>1.4557234951620366</v>
      </c>
      <c r="AQ664" s="7" t="str">
        <f t="shared" si="162"/>
        <v/>
      </c>
      <c r="AR664" s="7">
        <f t="shared" si="163"/>
        <v>0.70270772199351472</v>
      </c>
      <c r="AS664" s="7">
        <f t="shared" si="164"/>
        <v>1.5162662991922691</v>
      </c>
    </row>
    <row r="665" spans="1:45" ht="14.4" customHeight="1">
      <c r="A665" s="2" t="s">
        <v>1377</v>
      </c>
      <c r="B665" s="2" t="s">
        <v>1378</v>
      </c>
      <c r="C665" s="2" t="s">
        <v>57</v>
      </c>
      <c r="D665" s="2" t="s">
        <v>48</v>
      </c>
      <c r="E665" s="3">
        <v>265.91793620203748</v>
      </c>
      <c r="F665" s="5">
        <v>5.7077091525206985E-2</v>
      </c>
      <c r="G665" s="3">
        <v>173.75224370073903</v>
      </c>
      <c r="H665" s="3">
        <v>92.165692501298466</v>
      </c>
      <c r="I665" s="5">
        <v>-1.2206594597737153E-2</v>
      </c>
      <c r="J665" s="3">
        <v>68.159605194133178</v>
      </c>
      <c r="K665" s="3">
        <v>9.312388213905411</v>
      </c>
      <c r="L665" s="5">
        <v>0.14784991243626855</v>
      </c>
      <c r="M665" s="3">
        <v>4.8317662654729698</v>
      </c>
      <c r="N665" s="3">
        <v>4.4806219484324412</v>
      </c>
      <c r="O665" s="3">
        <v>95.124000536026628</v>
      </c>
      <c r="P665" s="3">
        <v>15.893472430452123</v>
      </c>
      <c r="Q665" s="3">
        <v>17.299802599799555</v>
      </c>
      <c r="R665" s="3">
        <v>56.004654415157582</v>
      </c>
      <c r="S665" s="3">
        <v>11.556752701999656</v>
      </c>
      <c r="T665" s="3">
        <v>170.28225643861629</v>
      </c>
      <c r="U665" s="3">
        <v>170.59275553084257</v>
      </c>
      <c r="V665" s="3">
        <v>843.90769240909128</v>
      </c>
      <c r="W665" s="3">
        <v>27.64652305795725</v>
      </c>
      <c r="X665" s="3">
        <v>16.798045128276929</v>
      </c>
      <c r="Y665" s="3">
        <v>0.85574472958569281</v>
      </c>
      <c r="Z665" s="3">
        <v>12.091522879557051</v>
      </c>
      <c r="AA665" s="5">
        <v>3.4900106883398868E-3</v>
      </c>
      <c r="AB665" s="3">
        <v>1.2669672322738259</v>
      </c>
      <c r="AC665" s="3">
        <v>4.0926166112943987</v>
      </c>
      <c r="AD665" s="5">
        <v>1.7018939626777085E-2</v>
      </c>
      <c r="AE665" s="6">
        <f t="shared" si="150"/>
        <v>0.3465944938414135</v>
      </c>
      <c r="AF665" s="6">
        <f t="shared" si="151"/>
        <v>0.25631819413018947</v>
      </c>
      <c r="AG665" s="6">
        <f t="shared" si="152"/>
        <v>3.5019782218940289E-2</v>
      </c>
      <c r="AH665" s="6">
        <f t="shared" si="153"/>
        <v>0.51885361246625195</v>
      </c>
      <c r="AI665" s="4">
        <f t="shared" si="154"/>
        <v>58.84721698022777</v>
      </c>
      <c r="AJ665" s="4">
        <f t="shared" si="155"/>
        <v>57.098959240301987</v>
      </c>
      <c r="AK665" s="4">
        <f t="shared" si="156"/>
        <v>-1.7482577399257835</v>
      </c>
      <c r="AL665" s="7">
        <f t="shared" si="157"/>
        <v>4.9407442308964695</v>
      </c>
      <c r="AM665" s="7">
        <f t="shared" si="158"/>
        <v>5.0920200940222147</v>
      </c>
      <c r="AN665" s="7">
        <f t="shared" si="159"/>
        <v>1.0018234377363811</v>
      </c>
      <c r="AO665" s="7">
        <f t="shared" si="160"/>
        <v>1.8475666141847444</v>
      </c>
      <c r="AP665" s="7">
        <f t="shared" si="161"/>
        <v>1.8509355368695264</v>
      </c>
      <c r="AQ665" s="7">
        <f t="shared" si="162"/>
        <v>0.33846990590521248</v>
      </c>
      <c r="AR665" s="7">
        <f t="shared" si="163"/>
        <v>0.73953337021986698</v>
      </c>
      <c r="AS665" s="7">
        <f t="shared" si="164"/>
        <v>3.1735643878038835</v>
      </c>
    </row>
    <row r="666" spans="1:45" ht="14.4" customHeight="1">
      <c r="A666" s="2" t="s">
        <v>1379</v>
      </c>
      <c r="B666" s="2" t="s">
        <v>1380</v>
      </c>
      <c r="C666" s="2" t="s">
        <v>62</v>
      </c>
      <c r="D666" s="2" t="s">
        <v>48</v>
      </c>
      <c r="E666" s="3">
        <v>946.76219721416783</v>
      </c>
      <c r="F666" s="5">
        <v>4.443331744203069E-2</v>
      </c>
      <c r="G666" s="3">
        <v>731.06706884386176</v>
      </c>
      <c r="H666" s="3">
        <v>215.69512837030607</v>
      </c>
      <c r="I666" s="5">
        <v>1.1343007123964993E-2</v>
      </c>
      <c r="J666" s="3">
        <v>163.84789725909565</v>
      </c>
      <c r="K666" s="3">
        <v>79.876794729351516</v>
      </c>
      <c r="L666" s="5">
        <v>-0.11343667110458786</v>
      </c>
      <c r="M666" s="3">
        <v>37.700775791811424</v>
      </c>
      <c r="N666" s="3">
        <v>42.176018937540093</v>
      </c>
      <c r="O666" s="3">
        <v>217.29341020079059</v>
      </c>
      <c r="P666" s="3">
        <v>48.578519298924959</v>
      </c>
      <c r="Q666" s="3">
        <v>20.716699040306381</v>
      </c>
      <c r="R666" s="3">
        <v>126.85455550127746</v>
      </c>
      <c r="S666" s="3">
        <v>18.859280963921229</v>
      </c>
      <c r="T666" s="3">
        <v>792.45448227866109</v>
      </c>
      <c r="U666" s="3">
        <v>762.85542215522753</v>
      </c>
      <c r="V666" s="3">
        <v>1833.0586373521478</v>
      </c>
      <c r="W666" s="3">
        <v>214.20635461928029</v>
      </c>
      <c r="X666" s="3">
        <v>212.66841988700358</v>
      </c>
      <c r="Y666" s="3">
        <v>163.20578418105623</v>
      </c>
      <c r="Z666" s="3">
        <v>0</v>
      </c>
      <c r="AA666" s="5">
        <v>0</v>
      </c>
      <c r="AB666" s="3">
        <v>0</v>
      </c>
      <c r="AC666" s="3">
        <v>0</v>
      </c>
      <c r="AD666" s="5">
        <v>0</v>
      </c>
      <c r="AE666" s="6">
        <f t="shared" si="150"/>
        <v>0.22782397628991252</v>
      </c>
      <c r="AF666" s="6">
        <f t="shared" si="151"/>
        <v>0.17306130065312639</v>
      </c>
      <c r="AG666" s="6">
        <f t="shared" si="152"/>
        <v>8.4368382012281085E-2</v>
      </c>
      <c r="AH666" s="6">
        <f t="shared" si="153"/>
        <v>0.47198658783885705</v>
      </c>
      <c r="AI666" s="4">
        <f t="shared" si="154"/>
        <v>83.97110252974413</v>
      </c>
      <c r="AJ666" s="4">
        <f t="shared" si="155"/>
        <v>110.29741606974783</v>
      </c>
      <c r="AK666" s="4">
        <f t="shared" si="156"/>
        <v>26.326313540003696</v>
      </c>
      <c r="AL666" s="7">
        <f t="shared" si="157"/>
        <v>5.8484422752252554</v>
      </c>
      <c r="AM666" s="7">
        <f t="shared" si="158"/>
        <v>4.4525081677496159</v>
      </c>
      <c r="AN666" s="7">
        <f t="shared" si="159"/>
        <v>0.96264888295120365</v>
      </c>
      <c r="AO666" s="7">
        <f t="shared" si="160"/>
        <v>3.6739563302429934</v>
      </c>
      <c r="AP666" s="7">
        <f t="shared" si="161"/>
        <v>3.5367299573199213</v>
      </c>
      <c r="AQ666" s="7" t="str">
        <f t="shared" si="162"/>
        <v/>
      </c>
      <c r="AR666" s="7">
        <f t="shared" si="163"/>
        <v>0.75962725026316347</v>
      </c>
      <c r="AS666" s="7">
        <f t="shared" si="164"/>
        <v>1.9361341662625449</v>
      </c>
    </row>
    <row r="667" spans="1:45" ht="14.4" customHeight="1">
      <c r="A667" s="2" t="s">
        <v>1381</v>
      </c>
      <c r="B667" s="2" t="s">
        <v>1382</v>
      </c>
      <c r="C667" s="2" t="s">
        <v>62</v>
      </c>
      <c r="D667" s="2" t="s">
        <v>48</v>
      </c>
      <c r="E667" s="3">
        <v>215.7780816731871</v>
      </c>
      <c r="F667" s="5">
        <v>-5.5913992478146206E-2</v>
      </c>
      <c r="G667" s="3">
        <v>189.6554413869583</v>
      </c>
      <c r="H667" s="3">
        <v>26.122640286228808</v>
      </c>
      <c r="I667" s="5">
        <v>-1.2539003991126535E-2</v>
      </c>
      <c r="J667" s="3">
        <v>11.422417328679948</v>
      </c>
      <c r="K667" s="3">
        <v>20.940423425311412</v>
      </c>
      <c r="L667" s="5">
        <v>-0.12324802402514012</v>
      </c>
      <c r="M667" s="3">
        <v>12.770908915007896</v>
      </c>
      <c r="N667" s="3">
        <v>8.1695145103035163</v>
      </c>
      <c r="O667" s="3">
        <v>29.793115412523473</v>
      </c>
      <c r="P667" s="3">
        <v>6.1754483097754926</v>
      </c>
      <c r="Q667" s="3">
        <v>2.6622272718002615</v>
      </c>
      <c r="R667" s="3">
        <v>10.621047801986879</v>
      </c>
      <c r="S667" s="3">
        <v>1.794891090823842</v>
      </c>
      <c r="T667" s="3">
        <v>89.614856746471204</v>
      </c>
      <c r="U667" s="3">
        <v>85.070375946254885</v>
      </c>
      <c r="V667" s="3">
        <v>335.638224168656</v>
      </c>
      <c r="W667" s="3">
        <v>26.737675233132592</v>
      </c>
      <c r="X667" s="3">
        <v>30.109015050435222</v>
      </c>
      <c r="Y667" s="3">
        <v>26.726583167345225</v>
      </c>
      <c r="Z667" s="3">
        <v>0</v>
      </c>
      <c r="AA667" s="5">
        <v>0</v>
      </c>
      <c r="AB667" s="3">
        <v>0</v>
      </c>
      <c r="AC667" s="3">
        <v>0</v>
      </c>
      <c r="AD667" s="5">
        <v>0</v>
      </c>
      <c r="AE667" s="6">
        <f t="shared" si="150"/>
        <v>0.12106252907463327</v>
      </c>
      <c r="AF667" s="6">
        <f t="shared" si="151"/>
        <v>5.2935948081974792E-2</v>
      </c>
      <c r="AG667" s="6">
        <f t="shared" si="152"/>
        <v>9.7046109887228171E-2</v>
      </c>
      <c r="AH667" s="6">
        <f t="shared" si="153"/>
        <v>0.60986870492653256</v>
      </c>
      <c r="AI667" s="4">
        <f t="shared" si="154"/>
        <v>-9.5180060966314635</v>
      </c>
      <c r="AJ667" s="4">
        <f t="shared" si="155"/>
        <v>8.1845309159398223</v>
      </c>
      <c r="AK667" s="4">
        <f t="shared" si="156"/>
        <v>17.702537012571284</v>
      </c>
      <c r="AL667" s="7">
        <f t="shared" si="157"/>
        <v>4.5599039171692484</v>
      </c>
      <c r="AM667" s="7">
        <f t="shared" si="158"/>
        <v>-5.3028321023437517</v>
      </c>
      <c r="AN667" s="7">
        <f t="shared" si="159"/>
        <v>0.94928875673959867</v>
      </c>
      <c r="AO667" s="7">
        <f t="shared" si="160"/>
        <v>3.4305436113865517</v>
      </c>
      <c r="AP667" s="7">
        <f t="shared" si="161"/>
        <v>3.2565764797941128</v>
      </c>
      <c r="AQ667" s="7" t="str">
        <f t="shared" si="162"/>
        <v/>
      </c>
      <c r="AR667" s="7">
        <f t="shared" si="163"/>
        <v>0.43726121109976607</v>
      </c>
      <c r="AS667" s="7">
        <f t="shared" si="164"/>
        <v>1.5554787658044273</v>
      </c>
    </row>
    <row r="668" spans="1:45" ht="14.4" customHeight="1">
      <c r="A668" s="2" t="s">
        <v>1383</v>
      </c>
      <c r="B668" s="2" t="s">
        <v>1384</v>
      </c>
      <c r="C668" s="2" t="s">
        <v>62</v>
      </c>
      <c r="D668" s="2" t="s">
        <v>48</v>
      </c>
      <c r="E668" s="3">
        <v>190.61297791368327</v>
      </c>
      <c r="F668" s="5">
        <v>1.1043018641102135E-2</v>
      </c>
      <c r="G668" s="3">
        <v>169.20270214943014</v>
      </c>
      <c r="H668" s="3">
        <v>21.410275764253125</v>
      </c>
      <c r="I668" s="5">
        <v>-1.9507800802599506E-2</v>
      </c>
      <c r="J668" s="3">
        <v>10.782780161933781</v>
      </c>
      <c r="K668" s="3">
        <v>20.388460580772442</v>
      </c>
      <c r="L668" s="5">
        <v>0.10993765498546484</v>
      </c>
      <c r="M668" s="3">
        <v>9.7253926245127911</v>
      </c>
      <c r="N668" s="3">
        <v>10.663067956259651</v>
      </c>
      <c r="O668" s="3">
        <v>22.681478033341431</v>
      </c>
      <c r="P668" s="3">
        <v>3.5101167249179541</v>
      </c>
      <c r="Q668" s="3">
        <v>3.674250967720575</v>
      </c>
      <c r="R668" s="3">
        <v>8.0409046332338043</v>
      </c>
      <c r="S668" s="3">
        <v>1.1872595941176323</v>
      </c>
      <c r="T668" s="3">
        <v>52.535980752018517</v>
      </c>
      <c r="U668" s="3">
        <v>54.404336896526544</v>
      </c>
      <c r="V668" s="3">
        <v>381.78996322102194</v>
      </c>
      <c r="W668" s="3">
        <v>19.707321939443574</v>
      </c>
      <c r="X668" s="3">
        <v>23.170512002957846</v>
      </c>
      <c r="Y668" s="3">
        <v>36.501878939208396</v>
      </c>
      <c r="Z668" s="3">
        <v>0</v>
      </c>
      <c r="AA668" s="5">
        <v>0</v>
      </c>
      <c r="AB668" s="3">
        <v>0</v>
      </c>
      <c r="AC668" s="3">
        <v>0</v>
      </c>
      <c r="AD668" s="5">
        <v>0</v>
      </c>
      <c r="AE668" s="6">
        <f t="shared" si="150"/>
        <v>0.11232328458741411</v>
      </c>
      <c r="AF668" s="6">
        <f t="shared" si="151"/>
        <v>5.65689717455473E-2</v>
      </c>
      <c r="AG668" s="6">
        <f t="shared" si="152"/>
        <v>0.10696260456098169</v>
      </c>
      <c r="AH668" s="6">
        <f t="shared" si="153"/>
        <v>0.47700475403642922</v>
      </c>
      <c r="AI668" s="4">
        <f t="shared" si="154"/>
        <v>-9.6056804188386611</v>
      </c>
      <c r="AJ668" s="4">
        <f t="shared" si="155"/>
        <v>5.7717177161901123</v>
      </c>
      <c r="AK668" s="4">
        <f t="shared" si="156"/>
        <v>15.377398135028773</v>
      </c>
      <c r="AL668" s="7">
        <f t="shared" si="157"/>
        <v>4.861378037951031</v>
      </c>
      <c r="AM668" s="7">
        <f t="shared" si="158"/>
        <v>-8.0906319615615097</v>
      </c>
      <c r="AN668" s="7">
        <f t="shared" si="159"/>
        <v>1.0355633628184668</v>
      </c>
      <c r="AO668" s="7">
        <f t="shared" si="160"/>
        <v>2.4537741283899424</v>
      </c>
      <c r="AP668" s="7">
        <f t="shared" si="161"/>
        <v>2.5410385879924413</v>
      </c>
      <c r="AQ668" s="7" t="str">
        <f t="shared" si="162"/>
        <v/>
      </c>
      <c r="AR668" s="7">
        <f t="shared" si="163"/>
        <v>0.50362640260509162</v>
      </c>
      <c r="AS668" s="7">
        <f t="shared" si="164"/>
        <v>2.0029589139198634</v>
      </c>
    </row>
    <row r="669" spans="1:45" ht="14.4" customHeight="1">
      <c r="A669" s="2" t="s">
        <v>1385</v>
      </c>
      <c r="B669" s="2" t="s">
        <v>1386</v>
      </c>
      <c r="C669" s="2" t="s">
        <v>51</v>
      </c>
      <c r="D669" s="2" t="s">
        <v>48</v>
      </c>
      <c r="E669" s="3">
        <v>261.31478630666072</v>
      </c>
      <c r="F669" s="5">
        <v>0.11684073731057734</v>
      </c>
      <c r="G669" s="3">
        <v>192.94928946090687</v>
      </c>
      <c r="H669" s="3">
        <v>68.365496845753839</v>
      </c>
      <c r="I669" s="5">
        <v>-3.3010679836498469E-3</v>
      </c>
      <c r="J669" s="3">
        <v>55.389828381823136</v>
      </c>
      <c r="K669" s="3">
        <v>25.084295812712568</v>
      </c>
      <c r="L669" s="5">
        <v>0.10637332721264345</v>
      </c>
      <c r="M669" s="3">
        <v>5.68819660305219</v>
      </c>
      <c r="N669" s="3">
        <v>19.396099209660377</v>
      </c>
      <c r="O669" s="3">
        <v>70.877335482746901</v>
      </c>
      <c r="P669" s="3">
        <v>14.543141581122439</v>
      </c>
      <c r="Q669" s="3">
        <v>7.5373577111361456</v>
      </c>
      <c r="R669" s="3">
        <v>38.750405707767634</v>
      </c>
      <c r="S669" s="3">
        <v>2.6223095999713655</v>
      </c>
      <c r="T669" s="3">
        <v>144.54515516835536</v>
      </c>
      <c r="U669" s="3">
        <v>147.41070461956974</v>
      </c>
      <c r="V669" s="3">
        <v>456.50724313785605</v>
      </c>
      <c r="W669" s="3">
        <v>28.224131788334276</v>
      </c>
      <c r="X669" s="3">
        <v>39.868491840071371</v>
      </c>
      <c r="Y669" s="3">
        <v>8.5871160972022071</v>
      </c>
      <c r="Z669" s="3">
        <v>0</v>
      </c>
      <c r="AA669" s="5">
        <v>0</v>
      </c>
      <c r="AB669" s="3">
        <v>0</v>
      </c>
      <c r="AC669" s="3">
        <v>0</v>
      </c>
      <c r="AD669" s="5">
        <v>0</v>
      </c>
      <c r="AE669" s="6">
        <f t="shared" si="150"/>
        <v>0.26162123396080955</v>
      </c>
      <c r="AF669" s="6">
        <f t="shared" si="151"/>
        <v>0.21196591729341147</v>
      </c>
      <c r="AG669" s="6">
        <f t="shared" si="152"/>
        <v>9.5992638484970375E-2</v>
      </c>
      <c r="AH669" s="6">
        <f t="shared" si="153"/>
        <v>0.22676325640241599</v>
      </c>
      <c r="AI669" s="4">
        <f t="shared" si="154"/>
        <v>30.305532569110568</v>
      </c>
      <c r="AJ669" s="4">
        <f t="shared" si="155"/>
        <v>43.108639587436123</v>
      </c>
      <c r="AK669" s="4">
        <f t="shared" si="156"/>
        <v>12.803107018325555</v>
      </c>
      <c r="AL669" s="7">
        <f t="shared" si="157"/>
        <v>16.439187648898073</v>
      </c>
      <c r="AM669" s="7">
        <f t="shared" si="158"/>
        <v>11.556809527540718</v>
      </c>
      <c r="AN669" s="7">
        <f t="shared" si="159"/>
        <v>1.0198245970117559</v>
      </c>
      <c r="AO669" s="7">
        <f t="shared" si="160"/>
        <v>2.114299783331905</v>
      </c>
      <c r="AP669" s="7">
        <f t="shared" si="161"/>
        <v>2.1562149244985029</v>
      </c>
      <c r="AQ669" s="7" t="str">
        <f t="shared" si="162"/>
        <v/>
      </c>
      <c r="AR669" s="7">
        <f t="shared" si="163"/>
        <v>0.81020150422944504</v>
      </c>
      <c r="AS669" s="7">
        <f t="shared" si="164"/>
        <v>1.7469629238742392</v>
      </c>
    </row>
    <row r="670" spans="1:45" ht="14.4" customHeight="1">
      <c r="A670" s="2" t="s">
        <v>1387</v>
      </c>
      <c r="B670" s="2" t="s">
        <v>1388</v>
      </c>
      <c r="C670" s="2" t="s">
        <v>54</v>
      </c>
      <c r="D670" s="2" t="s">
        <v>48</v>
      </c>
      <c r="E670" s="3">
        <v>445.33926815276055</v>
      </c>
      <c r="F670" s="5">
        <v>3.8634070168498805E-2</v>
      </c>
      <c r="G670" s="3">
        <v>317.58053092235201</v>
      </c>
      <c r="H670" s="3">
        <v>127.75873723040856</v>
      </c>
      <c r="I670" s="5">
        <v>-4.7590230413862566E-3</v>
      </c>
      <c r="J670" s="3">
        <v>78.644922975917169</v>
      </c>
      <c r="K670" s="3">
        <v>92.71772406660817</v>
      </c>
      <c r="L670" s="5">
        <v>-8.7667520139698529E-2</v>
      </c>
      <c r="M670" s="3">
        <v>73.958691516651683</v>
      </c>
      <c r="N670" s="3">
        <v>18.759032549956487</v>
      </c>
      <c r="O670" s="3">
        <v>134.58561595005037</v>
      </c>
      <c r="P670" s="3">
        <v>17.617846274038065</v>
      </c>
      <c r="Q670" s="3">
        <v>15.65898550805041</v>
      </c>
      <c r="R670" s="3">
        <v>75.696736637205859</v>
      </c>
      <c r="S670" s="3">
        <v>22.136292237279193</v>
      </c>
      <c r="T670" s="3">
        <v>206.5801903755715</v>
      </c>
      <c r="U670" s="3">
        <v>220.33412786937808</v>
      </c>
      <c r="V670" s="3">
        <v>838.21952656365954</v>
      </c>
      <c r="W670" s="3">
        <v>84.62785160219066</v>
      </c>
      <c r="X670" s="3">
        <v>62.595384582815264</v>
      </c>
      <c r="Y670" s="3">
        <v>48.534997581100924</v>
      </c>
      <c r="Z670" s="3">
        <v>0</v>
      </c>
      <c r="AA670" s="5">
        <v>0</v>
      </c>
      <c r="AB670" s="3">
        <v>0</v>
      </c>
      <c r="AC670" s="3">
        <v>0</v>
      </c>
      <c r="AD670" s="5">
        <v>0</v>
      </c>
      <c r="AE670" s="6">
        <f t="shared" si="150"/>
        <v>0.2868795688292744</v>
      </c>
      <c r="AF670" s="6">
        <f t="shared" si="151"/>
        <v>0.17659552750003699</v>
      </c>
      <c r="AG670" s="6">
        <f t="shared" si="152"/>
        <v>0.20819570762577369</v>
      </c>
      <c r="AH670" s="6">
        <f t="shared" si="153"/>
        <v>0.79767587331544021</v>
      </c>
      <c r="AI670" s="4">
        <f t="shared" si="154"/>
        <v>-14.072801090691001</v>
      </c>
      <c r="AJ670" s="4">
        <f t="shared" si="155"/>
        <v>27.350092651310202</v>
      </c>
      <c r="AK670" s="4">
        <f t="shared" si="156"/>
        <v>41.422893742001207</v>
      </c>
      <c r="AL670" s="7">
        <f t="shared" si="157"/>
        <v>1.2355317845529061</v>
      </c>
      <c r="AM670" s="7">
        <f t="shared" si="158"/>
        <v>-0.63573433797514378</v>
      </c>
      <c r="AN670" s="7">
        <f t="shared" si="159"/>
        <v>1.0665791694198816</v>
      </c>
      <c r="AO670" s="7">
        <f t="shared" si="160"/>
        <v>1.6169554807277966</v>
      </c>
      <c r="AP670" s="7">
        <f t="shared" si="161"/>
        <v>1.7246110336235787</v>
      </c>
      <c r="AQ670" s="7" t="str">
        <f t="shared" si="162"/>
        <v/>
      </c>
      <c r="AR670" s="7">
        <f t="shared" si="163"/>
        <v>0.61557373437468865</v>
      </c>
      <c r="AS670" s="7">
        <f t="shared" si="164"/>
        <v>1.8822043922615261</v>
      </c>
    </row>
    <row r="671" spans="1:45" ht="14.4" customHeight="1">
      <c r="A671" s="2" t="s">
        <v>1389</v>
      </c>
      <c r="B671" s="2" t="s">
        <v>1390</v>
      </c>
      <c r="C671" s="2" t="s">
        <v>54</v>
      </c>
      <c r="D671" s="2" t="s">
        <v>48</v>
      </c>
      <c r="E671" s="3">
        <v>726.71920874926354</v>
      </c>
      <c r="F671" s="5">
        <v>0.1039152350078785</v>
      </c>
      <c r="G671" s="3">
        <v>570.66479398729246</v>
      </c>
      <c r="H671" s="3">
        <v>156.05441476197106</v>
      </c>
      <c r="I671" s="5">
        <v>-3.218424723860358E-4</v>
      </c>
      <c r="J671" s="3">
        <v>111.93528404400224</v>
      </c>
      <c r="K671" s="3">
        <v>172.44447587958038</v>
      </c>
      <c r="L671" s="5">
        <v>0.12146954681637767</v>
      </c>
      <c r="M671" s="3">
        <v>101.26454592661588</v>
      </c>
      <c r="N671" s="3">
        <v>71.1799299529645</v>
      </c>
      <c r="O671" s="3">
        <v>164.43491985570813</v>
      </c>
      <c r="P671" s="3">
        <v>23.681335699693648</v>
      </c>
      <c r="Q671" s="3">
        <v>17.641148856386483</v>
      </c>
      <c r="R671" s="3">
        <v>78.627861674187898</v>
      </c>
      <c r="S671" s="3">
        <v>17.907674670366085</v>
      </c>
      <c r="T671" s="3">
        <v>228.254228811715</v>
      </c>
      <c r="U671" s="3">
        <v>226.24748309506356</v>
      </c>
      <c r="V671" s="3">
        <v>2198.2483283679753</v>
      </c>
      <c r="W671" s="3">
        <v>69.482782938597978</v>
      </c>
      <c r="X671" s="3">
        <v>80.00001457205056</v>
      </c>
      <c r="Y671" s="3">
        <v>74.421803391722364</v>
      </c>
      <c r="Z671" s="3">
        <v>0</v>
      </c>
      <c r="AA671" s="5">
        <v>0</v>
      </c>
      <c r="AB671" s="3">
        <v>0</v>
      </c>
      <c r="AC671" s="3">
        <v>0</v>
      </c>
      <c r="AD671" s="5">
        <v>0</v>
      </c>
      <c r="AE671" s="6">
        <f t="shared" si="150"/>
        <v>0.21473825500023871</v>
      </c>
      <c r="AF671" s="6">
        <f t="shared" si="151"/>
        <v>0.1540282446044752</v>
      </c>
      <c r="AG671" s="6">
        <f t="shared" si="152"/>
        <v>0.23729175423389431</v>
      </c>
      <c r="AH671" s="6">
        <f t="shared" si="153"/>
        <v>0.58722986288832979</v>
      </c>
      <c r="AI671" s="4">
        <f t="shared" si="154"/>
        <v>-60.509191835578136</v>
      </c>
      <c r="AJ671" s="4">
        <f t="shared" si="155"/>
        <v>21.847889373012119</v>
      </c>
      <c r="AK671" s="4">
        <f t="shared" si="156"/>
        <v>82.357081208590259</v>
      </c>
      <c r="AL671" s="7">
        <f t="shared" si="157"/>
        <v>1.2200293882469491</v>
      </c>
      <c r="AM671" s="7">
        <f t="shared" si="158"/>
        <v>-3.3789530438426909</v>
      </c>
      <c r="AN671" s="7">
        <f t="shared" si="159"/>
        <v>0.9912082867988975</v>
      </c>
      <c r="AO671" s="7">
        <f t="shared" si="160"/>
        <v>1.4626579399235191</v>
      </c>
      <c r="AP671" s="7">
        <f t="shared" si="161"/>
        <v>1.449798670804396</v>
      </c>
      <c r="AQ671" s="7" t="str">
        <f t="shared" si="162"/>
        <v/>
      </c>
      <c r="AR671" s="7">
        <f t="shared" si="163"/>
        <v>0.71728367451017983</v>
      </c>
      <c r="AS671" s="7">
        <f t="shared" si="164"/>
        <v>3.0248936616816833</v>
      </c>
    </row>
    <row r="672" spans="1:45" ht="14.4" customHeight="1">
      <c r="A672" s="2" t="s">
        <v>1391</v>
      </c>
      <c r="B672" s="2" t="s">
        <v>1392</v>
      </c>
      <c r="C672" s="2" t="s">
        <v>57</v>
      </c>
      <c r="D672" s="2" t="s">
        <v>48</v>
      </c>
      <c r="E672" s="3">
        <v>134.13878141385231</v>
      </c>
      <c r="F672" s="5">
        <v>2.7734577299807783E-2</v>
      </c>
      <c r="G672" s="3">
        <v>88.224884618773956</v>
      </c>
      <c r="H672" s="3">
        <v>45.913896795078365</v>
      </c>
      <c r="I672" s="5">
        <v>-7.2397058677382553E-3</v>
      </c>
      <c r="J672" s="3">
        <v>39.342101516567318</v>
      </c>
      <c r="K672" s="3">
        <v>4.4227015525460773</v>
      </c>
      <c r="L672" s="5">
        <v>7.6602830425574503E-2</v>
      </c>
      <c r="M672" s="3">
        <v>2.4893526304790634</v>
      </c>
      <c r="N672" s="3">
        <v>1.9333489220670139</v>
      </c>
      <c r="O672" s="3">
        <v>47.610718765135367</v>
      </c>
      <c r="P672" s="3">
        <v>5.8771102157414967</v>
      </c>
      <c r="Q672" s="3">
        <v>6.6249092932848459</v>
      </c>
      <c r="R672" s="3">
        <v>31.079042694426796</v>
      </c>
      <c r="S672" s="3">
        <v>3.3614586802414359</v>
      </c>
      <c r="T672" s="3">
        <v>80.83504711227036</v>
      </c>
      <c r="U672" s="3">
        <v>85.814093349725638</v>
      </c>
      <c r="V672" s="3">
        <v>614.29156969683879</v>
      </c>
      <c r="W672" s="3">
        <v>33.122742773797654</v>
      </c>
      <c r="X672" s="3">
        <v>5.1063119514860507</v>
      </c>
      <c r="Y672" s="3">
        <v>0.11887532116506974</v>
      </c>
      <c r="Z672" s="3">
        <v>12.618576493784158</v>
      </c>
      <c r="AA672" s="5">
        <v>-1.2478197711921012E-2</v>
      </c>
      <c r="AB672" s="3">
        <v>1.4047796515850559</v>
      </c>
      <c r="AC672" s="3">
        <v>4.5765976807888329</v>
      </c>
      <c r="AD672" s="5">
        <v>-1.979643320236113E-2</v>
      </c>
      <c r="AE672" s="6">
        <f t="shared" si="150"/>
        <v>0.34228652080431754</v>
      </c>
      <c r="AF672" s="6">
        <f t="shared" si="151"/>
        <v>0.29329401312501052</v>
      </c>
      <c r="AG672" s="6">
        <f t="shared" si="152"/>
        <v>3.2971087898144208E-2</v>
      </c>
      <c r="AH672" s="6">
        <f t="shared" si="153"/>
        <v>0.56285792764967002</v>
      </c>
      <c r="AI672" s="4">
        <f t="shared" si="154"/>
        <v>34.919399964021238</v>
      </c>
      <c r="AJ672" s="4">
        <f t="shared" si="155"/>
        <v>32.619346625629966</v>
      </c>
      <c r="AK672" s="4">
        <f t="shared" si="156"/>
        <v>-2.3000533383912725</v>
      </c>
      <c r="AL672" s="7">
        <f t="shared" si="157"/>
        <v>9.7039261012981104</v>
      </c>
      <c r="AM672" s="7">
        <f t="shared" si="158"/>
        <v>10.388168734388001</v>
      </c>
      <c r="AN672" s="7">
        <f t="shared" si="159"/>
        <v>1.0615951423958467</v>
      </c>
      <c r="AO672" s="7">
        <f t="shared" si="160"/>
        <v>1.7605791003331976</v>
      </c>
      <c r="AP672" s="7">
        <f t="shared" si="161"/>
        <v>1.869022220717373</v>
      </c>
      <c r="AQ672" s="7">
        <f t="shared" si="162"/>
        <v>0.36268731921094588</v>
      </c>
      <c r="AR672" s="7">
        <f t="shared" si="163"/>
        <v>0.85686696757972647</v>
      </c>
      <c r="AS672" s="7">
        <f t="shared" si="164"/>
        <v>4.5795225155773016</v>
      </c>
    </row>
    <row r="673" spans="1:45" ht="14.4" customHeight="1">
      <c r="A673" s="2" t="s">
        <v>1393</v>
      </c>
      <c r="B673" s="2" t="s">
        <v>1394</v>
      </c>
      <c r="C673" s="2" t="s">
        <v>62</v>
      </c>
      <c r="D673" s="2" t="s">
        <v>48</v>
      </c>
      <c r="E673" s="3">
        <v>326.01275957182082</v>
      </c>
      <c r="F673" s="5">
        <v>-4.2208613822053612E-2</v>
      </c>
      <c r="G673" s="3">
        <v>292.66487806563907</v>
      </c>
      <c r="H673" s="3">
        <v>33.347881506181736</v>
      </c>
      <c r="I673" s="5">
        <v>-2.8924056013007737E-2</v>
      </c>
      <c r="J673" s="3">
        <v>3.7264896493798503</v>
      </c>
      <c r="K673" s="3">
        <v>44.344480354263702</v>
      </c>
      <c r="L673" s="5">
        <v>-2.6609689999493299E-2</v>
      </c>
      <c r="M673" s="3">
        <v>29.068005879150487</v>
      </c>
      <c r="N673" s="3">
        <v>15.276474475113215</v>
      </c>
      <c r="O673" s="3">
        <v>33.920976492113709</v>
      </c>
      <c r="P673" s="3">
        <v>6.9261259783789892</v>
      </c>
      <c r="Q673" s="3">
        <v>5.7386046554330195</v>
      </c>
      <c r="R673" s="3">
        <v>8.8267987770310476</v>
      </c>
      <c r="S673" s="3">
        <v>2.585672207473364</v>
      </c>
      <c r="T673" s="3">
        <v>87.87067388811397</v>
      </c>
      <c r="U673" s="3">
        <v>87.92548931829883</v>
      </c>
      <c r="V673" s="3">
        <v>769.81492538764053</v>
      </c>
      <c r="W673" s="3">
        <v>42.589115074949767</v>
      </c>
      <c r="X673" s="3">
        <v>59.02336680898884</v>
      </c>
      <c r="Y673" s="3">
        <v>41.26448497543366</v>
      </c>
      <c r="Z673" s="3">
        <v>0</v>
      </c>
      <c r="AA673" s="5">
        <v>0</v>
      </c>
      <c r="AB673" s="3">
        <v>0</v>
      </c>
      <c r="AC673" s="3">
        <v>0</v>
      </c>
      <c r="AD673" s="5">
        <v>0</v>
      </c>
      <c r="AE673" s="6">
        <f t="shared" si="150"/>
        <v>0.10229011143606842</v>
      </c>
      <c r="AF673" s="6">
        <f t="shared" si="151"/>
        <v>1.1430502457247849E-2</v>
      </c>
      <c r="AG673" s="6">
        <f t="shared" si="152"/>
        <v>0.13602068953529589</v>
      </c>
      <c r="AH673" s="6">
        <f t="shared" si="153"/>
        <v>0.65550448774975012</v>
      </c>
      <c r="AI673" s="4">
        <f t="shared" si="154"/>
        <v>-40.617990704883852</v>
      </c>
      <c r="AJ673" s="4">
        <f t="shared" si="155"/>
        <v>-7.8117600208487881</v>
      </c>
      <c r="AK673" s="4">
        <f t="shared" si="156"/>
        <v>32.806230684035064</v>
      </c>
      <c r="AL673" s="7">
        <f t="shared" si="157"/>
        <v>-3.0211718245918688</v>
      </c>
      <c r="AM673" s="7">
        <f t="shared" si="158"/>
        <v>-15.708870825731793</v>
      </c>
      <c r="AN673" s="7">
        <f t="shared" si="159"/>
        <v>1.0006238193900123</v>
      </c>
      <c r="AO673" s="7">
        <f t="shared" si="160"/>
        <v>2.6349701965873087</v>
      </c>
      <c r="AP673" s="7">
        <f t="shared" si="161"/>
        <v>2.6366139420880446</v>
      </c>
      <c r="AQ673" s="7" t="str">
        <f t="shared" si="162"/>
        <v/>
      </c>
      <c r="AR673" s="7">
        <f t="shared" si="163"/>
        <v>0.11174591851326647</v>
      </c>
      <c r="AS673" s="7">
        <f t="shared" si="164"/>
        <v>2.3613030557414421</v>
      </c>
    </row>
    <row r="674" spans="1:45" ht="14.4" customHeight="1">
      <c r="A674" s="2" t="s">
        <v>1395</v>
      </c>
      <c r="B674" s="2" t="s">
        <v>1396</v>
      </c>
      <c r="C674" s="2" t="s">
        <v>57</v>
      </c>
      <c r="D674" s="2" t="s">
        <v>48</v>
      </c>
      <c r="E674" s="3">
        <v>240.90103224128308</v>
      </c>
      <c r="F674" s="5">
        <v>2.2841497769764938E-2</v>
      </c>
      <c r="G674" s="3">
        <v>178.2605881811723</v>
      </c>
      <c r="H674" s="3">
        <v>62.640444060110795</v>
      </c>
      <c r="I674" s="5">
        <v>1.5180338392365739E-2</v>
      </c>
      <c r="J674" s="3">
        <v>48.302267238252526</v>
      </c>
      <c r="K674" s="3">
        <v>4.1619168125413015</v>
      </c>
      <c r="L674" s="5">
        <v>7.0012958036921091E-2</v>
      </c>
      <c r="M674" s="3">
        <v>2.341918755971137</v>
      </c>
      <c r="N674" s="3">
        <v>1.8199980565701646</v>
      </c>
      <c r="O674" s="3">
        <v>66.921006706869719</v>
      </c>
      <c r="P674" s="3">
        <v>7.8983783695969123</v>
      </c>
      <c r="Q674" s="3">
        <v>8.5768875703877701</v>
      </c>
      <c r="R674" s="3">
        <v>43.629846176752238</v>
      </c>
      <c r="S674" s="3">
        <v>3.2744703588127742</v>
      </c>
      <c r="T674" s="3">
        <v>133.77248857150573</v>
      </c>
      <c r="U674" s="3">
        <v>143.02783875605746</v>
      </c>
      <c r="V674" s="3">
        <v>731.45806673574123</v>
      </c>
      <c r="W674" s="3">
        <v>81.240970050630139</v>
      </c>
      <c r="X674" s="3">
        <v>14.061218883962239</v>
      </c>
      <c r="Y674" s="3">
        <v>0.95117077908240166</v>
      </c>
      <c r="Z674" s="3">
        <v>12.670410752655867</v>
      </c>
      <c r="AA674" s="5">
        <v>-2.3947574223563629E-2</v>
      </c>
      <c r="AB674" s="3">
        <v>1.6688320000145935</v>
      </c>
      <c r="AC674" s="3">
        <v>5.4902248602311374</v>
      </c>
      <c r="AD674" s="5">
        <v>-2.1753108697157852E-3</v>
      </c>
      <c r="AE674" s="6">
        <f t="shared" si="150"/>
        <v>0.26002563574476928</v>
      </c>
      <c r="AF674" s="6">
        <f t="shared" si="151"/>
        <v>0.20050668437930833</v>
      </c>
      <c r="AG674" s="6">
        <f t="shared" si="152"/>
        <v>1.7276459024769909E-2</v>
      </c>
      <c r="AH674" s="6">
        <f t="shared" si="153"/>
        <v>0.56270196196957178</v>
      </c>
      <c r="AI674" s="4">
        <f t="shared" si="154"/>
        <v>44.140350425711226</v>
      </c>
      <c r="AJ674" s="4">
        <f t="shared" si="155"/>
        <v>48.103822010913902</v>
      </c>
      <c r="AK674" s="4">
        <f t="shared" si="156"/>
        <v>3.9634715852026758</v>
      </c>
      <c r="AL674" s="7">
        <f t="shared" si="157"/>
        <v>14.690565722010358</v>
      </c>
      <c r="AM674" s="7">
        <f t="shared" si="158"/>
        <v>13.480149639135902</v>
      </c>
      <c r="AN674" s="7">
        <f t="shared" si="159"/>
        <v>1.0691872468202193</v>
      </c>
      <c r="AO674" s="7">
        <f t="shared" si="160"/>
        <v>2.1355609874530179</v>
      </c>
      <c r="AP674" s="7">
        <f t="shared" si="161"/>
        <v>2.2833145725915611</v>
      </c>
      <c r="AQ674" s="7">
        <f t="shared" si="162"/>
        <v>0.43331072428573963</v>
      </c>
      <c r="AR674" s="7">
        <f t="shared" si="163"/>
        <v>0.77110352525440085</v>
      </c>
      <c r="AS674" s="7">
        <f t="shared" si="164"/>
        <v>3.0363426006540442</v>
      </c>
    </row>
    <row r="675" spans="1:45" ht="14.4" customHeight="1">
      <c r="A675" s="2" t="s">
        <v>1397</v>
      </c>
      <c r="B675" s="2" t="s">
        <v>1398</v>
      </c>
      <c r="C675" s="2" t="s">
        <v>62</v>
      </c>
      <c r="D675" s="2" t="s">
        <v>48</v>
      </c>
      <c r="E675" s="3">
        <v>254.38302865815098</v>
      </c>
      <c r="F675" s="5">
        <v>4.201193443277345E-2</v>
      </c>
      <c r="G675" s="3">
        <v>194.66388332058938</v>
      </c>
      <c r="H675" s="3">
        <v>59.719145337561613</v>
      </c>
      <c r="I675" s="5">
        <v>-5.1287855950848671E-3</v>
      </c>
      <c r="J675" s="3">
        <v>35.851322907531475</v>
      </c>
      <c r="K675" s="3">
        <v>19.686521194674995</v>
      </c>
      <c r="L675" s="5">
        <v>9.5265968557540576E-2</v>
      </c>
      <c r="M675" s="3">
        <v>9.7258477354924562</v>
      </c>
      <c r="N675" s="3">
        <v>9.960673459182539</v>
      </c>
      <c r="O675" s="3">
        <v>60.676966429006853</v>
      </c>
      <c r="P675" s="3">
        <v>6.1664047527362333</v>
      </c>
      <c r="Q675" s="3">
        <v>7.0382655687912807</v>
      </c>
      <c r="R675" s="3">
        <v>42.961877138586466</v>
      </c>
      <c r="S675" s="3">
        <v>4.6810599156032788</v>
      </c>
      <c r="T675" s="3">
        <v>124.06992171109037</v>
      </c>
      <c r="U675" s="3">
        <v>120.70871758439182</v>
      </c>
      <c r="V675" s="3">
        <v>391.49673263423961</v>
      </c>
      <c r="W675" s="3">
        <v>25.248422505925813</v>
      </c>
      <c r="X675" s="3">
        <v>46.512250321445954</v>
      </c>
      <c r="Y675" s="3">
        <v>38.929357526549467</v>
      </c>
      <c r="Z675" s="3">
        <v>0</v>
      </c>
      <c r="AA675" s="5">
        <v>0</v>
      </c>
      <c r="AB675" s="3">
        <v>0</v>
      </c>
      <c r="AC675" s="3">
        <v>0</v>
      </c>
      <c r="AD675" s="5">
        <v>0</v>
      </c>
      <c r="AE675" s="6">
        <f t="shared" si="150"/>
        <v>0.23476072933235786</v>
      </c>
      <c r="AF675" s="6">
        <f t="shared" si="151"/>
        <v>0.14093441333977419</v>
      </c>
      <c r="AG675" s="6">
        <f t="shared" si="152"/>
        <v>7.7389286928926562E-2</v>
      </c>
      <c r="AH675" s="6">
        <f t="shared" si="153"/>
        <v>0.49403587557781409</v>
      </c>
      <c r="AI675" s="4">
        <f t="shared" si="154"/>
        <v>16.16480171285648</v>
      </c>
      <c r="AJ675" s="4">
        <f t="shared" si="155"/>
        <v>37.74644837198688</v>
      </c>
      <c r="AK675" s="4">
        <f t="shared" si="156"/>
        <v>21.581646659130399</v>
      </c>
      <c r="AL675" s="7">
        <f t="shared" si="157"/>
        <v>8.0636541835680067</v>
      </c>
      <c r="AM675" s="7">
        <f t="shared" si="158"/>
        <v>3.4532353792299659</v>
      </c>
      <c r="AN675" s="7">
        <f t="shared" si="159"/>
        <v>0.97290879142709974</v>
      </c>
      <c r="AO675" s="7">
        <f t="shared" si="160"/>
        <v>2.0775568874903838</v>
      </c>
      <c r="AP675" s="7">
        <f t="shared" si="161"/>
        <v>2.0212733605293165</v>
      </c>
      <c r="AQ675" s="7" t="str">
        <f t="shared" si="162"/>
        <v/>
      </c>
      <c r="AR675" s="7">
        <f t="shared" si="163"/>
        <v>0.60033214984712835</v>
      </c>
      <c r="AS675" s="7">
        <f t="shared" si="164"/>
        <v>1.5390049198617999</v>
      </c>
    </row>
    <row r="676" spans="1:45" ht="14.4" customHeight="1">
      <c r="A676" s="2" t="s">
        <v>1399</v>
      </c>
      <c r="B676" s="2" t="s">
        <v>1400</v>
      </c>
      <c r="C676" s="2" t="s">
        <v>47</v>
      </c>
      <c r="D676" s="2" t="s">
        <v>48</v>
      </c>
      <c r="E676" s="3">
        <v>682.33150704853904</v>
      </c>
      <c r="F676" s="5">
        <v>3.2139732492359102E-2</v>
      </c>
      <c r="G676" s="3">
        <v>548.71911670764587</v>
      </c>
      <c r="H676" s="3">
        <v>133.6123903408932</v>
      </c>
      <c r="I676" s="5">
        <v>1.6527063348347276E-2</v>
      </c>
      <c r="J676" s="3">
        <v>100.48564609306123</v>
      </c>
      <c r="K676" s="3">
        <v>32.360022847466752</v>
      </c>
      <c r="L676" s="5">
        <v>-3.5036614052205622E-2</v>
      </c>
      <c r="M676" s="3">
        <v>21.739654668195588</v>
      </c>
      <c r="N676" s="3">
        <v>10.620368179271164</v>
      </c>
      <c r="O676" s="3">
        <v>143.8061078800387</v>
      </c>
      <c r="P676" s="3">
        <v>28.403699723144456</v>
      </c>
      <c r="Q676" s="3">
        <v>15.165426125554381</v>
      </c>
      <c r="R676" s="3">
        <v>82.907640762809109</v>
      </c>
      <c r="S676" s="3">
        <v>11.916464303675331</v>
      </c>
      <c r="T676" s="3">
        <v>448.33344382105844</v>
      </c>
      <c r="U676" s="3">
        <v>425.16621947221262</v>
      </c>
      <c r="V676" s="3">
        <v>619.19544704905832</v>
      </c>
      <c r="W676" s="3">
        <v>34.94719671736437</v>
      </c>
      <c r="X676" s="3">
        <v>78.58387678549883</v>
      </c>
      <c r="Y676" s="3">
        <v>115.13649391781708</v>
      </c>
      <c r="Z676" s="3">
        <v>0</v>
      </c>
      <c r="AA676" s="5">
        <v>0</v>
      </c>
      <c r="AB676" s="3">
        <v>0</v>
      </c>
      <c r="AC676" s="3">
        <v>0</v>
      </c>
      <c r="AD676" s="5">
        <v>0</v>
      </c>
      <c r="AE676" s="6">
        <f t="shared" si="150"/>
        <v>0.19581741273950642</v>
      </c>
      <c r="AF676" s="6">
        <f t="shared" si="151"/>
        <v>0.14726807285760143</v>
      </c>
      <c r="AG676" s="6">
        <f t="shared" si="152"/>
        <v>4.7425661153244612E-2</v>
      </c>
      <c r="AH676" s="6">
        <f t="shared" si="153"/>
        <v>0.67180591221051744</v>
      </c>
      <c r="AI676" s="4">
        <f t="shared" si="154"/>
        <v>68.125623245594483</v>
      </c>
      <c r="AJ676" s="4">
        <f t="shared" si="155"/>
        <v>78.497327363144279</v>
      </c>
      <c r="AK676" s="4">
        <f t="shared" si="156"/>
        <v>10.371704117549797</v>
      </c>
      <c r="AL676" s="7">
        <f t="shared" si="157"/>
        <v>6.5873001724961124</v>
      </c>
      <c r="AM676" s="7">
        <f t="shared" si="158"/>
        <v>5.716932599259569</v>
      </c>
      <c r="AN676" s="7">
        <f t="shared" si="159"/>
        <v>0.94832590638031355</v>
      </c>
      <c r="AO676" s="7">
        <f t="shared" si="160"/>
        <v>3.3554780561682849</v>
      </c>
      <c r="AP676" s="7">
        <f t="shared" si="161"/>
        <v>3.1820867689550414</v>
      </c>
      <c r="AQ676" s="7" t="str">
        <f t="shared" si="162"/>
        <v/>
      </c>
      <c r="AR676" s="7">
        <f t="shared" si="163"/>
        <v>0.75206832118403288</v>
      </c>
      <c r="AS676" s="7">
        <f t="shared" si="164"/>
        <v>0.9074701089612891</v>
      </c>
    </row>
    <row r="677" spans="1:45" ht="14.4" customHeight="1">
      <c r="A677" s="2" t="s">
        <v>1401</v>
      </c>
      <c r="B677" s="2" t="s">
        <v>1402</v>
      </c>
      <c r="C677" s="2" t="s">
        <v>57</v>
      </c>
      <c r="D677" s="2" t="s">
        <v>48</v>
      </c>
      <c r="E677" s="3">
        <v>125.12506496410002</v>
      </c>
      <c r="F677" s="5">
        <v>3.66673080262441E-2</v>
      </c>
      <c r="G677" s="3">
        <v>77.775166900808202</v>
      </c>
      <c r="H677" s="3">
        <v>47.349898063291818</v>
      </c>
      <c r="I677" s="5">
        <v>-4.8754282429090412E-3</v>
      </c>
      <c r="J677" s="3">
        <v>38.378159578200496</v>
      </c>
      <c r="K677" s="3">
        <v>4.0309256311857116</v>
      </c>
      <c r="L677" s="5">
        <v>-7.5473631580616568E-2</v>
      </c>
      <c r="M677" s="3">
        <v>1.9523555190631583</v>
      </c>
      <c r="N677" s="3">
        <v>2.078570112122553</v>
      </c>
      <c r="O677" s="3">
        <v>48.983674142140764</v>
      </c>
      <c r="P677" s="3">
        <v>8.3599220715120275</v>
      </c>
      <c r="Q677" s="3">
        <v>5.5446685995189959</v>
      </c>
      <c r="R677" s="3">
        <v>31.123154589475423</v>
      </c>
      <c r="S677" s="3">
        <v>3.2320735368624618</v>
      </c>
      <c r="T677" s="3">
        <v>95.84028727724133</v>
      </c>
      <c r="U677" s="3">
        <v>97.36195658904289</v>
      </c>
      <c r="V677" s="3">
        <v>580.33899681491823</v>
      </c>
      <c r="W677" s="3">
        <v>26.371959932853663</v>
      </c>
      <c r="X677" s="3">
        <v>5.3130970335201075</v>
      </c>
      <c r="Y677" s="3">
        <v>0.32991963461092894</v>
      </c>
      <c r="Z677" s="3">
        <v>14.353656059110115</v>
      </c>
      <c r="AA677" s="5">
        <v>-3.5320949630627395E-2</v>
      </c>
      <c r="AB677" s="3">
        <v>1.478165791814207</v>
      </c>
      <c r="AC677" s="3">
        <v>4.7407401293733713</v>
      </c>
      <c r="AD677" s="5">
        <v>-6.1523455136593408E-3</v>
      </c>
      <c r="AE677" s="6">
        <f t="shared" si="150"/>
        <v>0.37842056726905282</v>
      </c>
      <c r="AF677" s="6">
        <f t="shared" si="151"/>
        <v>0.30671839882130475</v>
      </c>
      <c r="AG677" s="6">
        <f t="shared" si="152"/>
        <v>3.2215173133714144E-2</v>
      </c>
      <c r="AH677" s="6">
        <f t="shared" si="153"/>
        <v>0.48434421710947462</v>
      </c>
      <c r="AI677" s="4">
        <f t="shared" si="154"/>
        <v>34.347233947014786</v>
      </c>
      <c r="AJ677" s="4">
        <f t="shared" si="155"/>
        <v>33.126727952046579</v>
      </c>
      <c r="AK677" s="4">
        <f t="shared" si="156"/>
        <v>-1.2205059949682067</v>
      </c>
      <c r="AL677" s="7">
        <f t="shared" si="157"/>
        <v>10.24937321946096</v>
      </c>
      <c r="AM677" s="7">
        <f t="shared" si="158"/>
        <v>10.6269964328712</v>
      </c>
      <c r="AN677" s="7">
        <f t="shared" si="159"/>
        <v>1.0158771363800252</v>
      </c>
      <c r="AO677" s="7">
        <f t="shared" si="160"/>
        <v>2.0240864541911625</v>
      </c>
      <c r="AP677" s="7">
        <f t="shared" si="161"/>
        <v>2.0562231508693172</v>
      </c>
      <c r="AQ677" s="7">
        <f t="shared" si="162"/>
        <v>0.3302810175923418</v>
      </c>
      <c r="AR677" s="7">
        <f t="shared" si="163"/>
        <v>0.81052253854699008</v>
      </c>
      <c r="AS677" s="7">
        <f t="shared" si="164"/>
        <v>4.6380714925616617</v>
      </c>
    </row>
    <row r="678" spans="1:45" ht="14.4" customHeight="1">
      <c r="A678" s="2" t="s">
        <v>1403</v>
      </c>
      <c r="B678" s="2" t="s">
        <v>1404</v>
      </c>
      <c r="C678" s="2" t="s">
        <v>62</v>
      </c>
      <c r="D678" s="2" t="s">
        <v>48</v>
      </c>
      <c r="E678" s="3">
        <v>134.25973124048292</v>
      </c>
      <c r="F678" s="5">
        <v>6.9279375333651555E-2</v>
      </c>
      <c r="G678" s="3">
        <v>108.69000905842906</v>
      </c>
      <c r="H678" s="3">
        <v>25.569722182053869</v>
      </c>
      <c r="I678" s="5">
        <v>-1.0839748397665577E-2</v>
      </c>
      <c r="J678" s="3">
        <v>18.420211195518313</v>
      </c>
      <c r="K678" s="3">
        <v>12.328083614189445</v>
      </c>
      <c r="L678" s="5">
        <v>-0.10704734794774888</v>
      </c>
      <c r="M678" s="3">
        <v>8.0177028049420755</v>
      </c>
      <c r="N678" s="3">
        <v>4.3103808092473699</v>
      </c>
      <c r="O678" s="3">
        <v>27.397908225240826</v>
      </c>
      <c r="P678" s="3">
        <v>5.852527419946604</v>
      </c>
      <c r="Q678" s="3">
        <v>4.7190460570049835</v>
      </c>
      <c r="R678" s="3">
        <v>12.317786409513634</v>
      </c>
      <c r="S678" s="3">
        <v>4.1450690518355318</v>
      </c>
      <c r="T678" s="3">
        <v>66.441465918643331</v>
      </c>
      <c r="U678" s="3">
        <v>70.523116760194853</v>
      </c>
      <c r="V678" s="3">
        <v>242.44047444339495</v>
      </c>
      <c r="W678" s="3">
        <v>13.959207546301103</v>
      </c>
      <c r="X678" s="3">
        <v>27.213176400966585</v>
      </c>
      <c r="Y678" s="3">
        <v>19.167706947575986</v>
      </c>
      <c r="Z678" s="3">
        <v>0</v>
      </c>
      <c r="AA678" s="5">
        <v>0</v>
      </c>
      <c r="AB678" s="3">
        <v>0</v>
      </c>
      <c r="AC678" s="3">
        <v>0</v>
      </c>
      <c r="AD678" s="5">
        <v>0</v>
      </c>
      <c r="AE678" s="6">
        <f t="shared" si="150"/>
        <v>0.19044967501278529</v>
      </c>
      <c r="AF678" s="6">
        <f t="shared" si="151"/>
        <v>0.13719833210841498</v>
      </c>
      <c r="AG678" s="6">
        <f t="shared" si="152"/>
        <v>9.1822644811553125E-2</v>
      </c>
      <c r="AH678" s="6">
        <f t="shared" si="153"/>
        <v>0.65036083919108201</v>
      </c>
      <c r="AI678" s="4">
        <f t="shared" si="154"/>
        <v>6.0921275813288673</v>
      </c>
      <c r="AJ678" s="4">
        <f t="shared" si="155"/>
        <v>8.8086319433471623</v>
      </c>
      <c r="AK678" s="4">
        <f t="shared" si="156"/>
        <v>2.7165043620182949</v>
      </c>
      <c r="AL678" s="7">
        <f t="shared" si="157"/>
        <v>2.1250869004091735</v>
      </c>
      <c r="AM678" s="7">
        <f t="shared" si="158"/>
        <v>1.4697288525582302</v>
      </c>
      <c r="AN678" s="7">
        <f t="shared" si="159"/>
        <v>1.0614322815596731</v>
      </c>
      <c r="AO678" s="7">
        <f t="shared" si="160"/>
        <v>2.5984430118398132</v>
      </c>
      <c r="AP678" s="7">
        <f t="shared" si="161"/>
        <v>2.7580712945599215</v>
      </c>
      <c r="AQ678" s="7" t="str">
        <f t="shared" si="162"/>
        <v/>
      </c>
      <c r="AR678" s="7">
        <f t="shared" si="163"/>
        <v>0.72039152652376304</v>
      </c>
      <c r="AS678" s="7">
        <f t="shared" si="164"/>
        <v>1.8057571857427688</v>
      </c>
    </row>
    <row r="679" spans="1:45" ht="14.4" customHeight="1">
      <c r="A679" s="2" t="s">
        <v>1405</v>
      </c>
      <c r="B679" s="2" t="s">
        <v>1406</v>
      </c>
      <c r="C679" s="2" t="s">
        <v>47</v>
      </c>
      <c r="D679" s="2" t="s">
        <v>48</v>
      </c>
      <c r="E679" s="3">
        <v>232.17553304385103</v>
      </c>
      <c r="F679" s="5">
        <v>-0.10983543739599379</v>
      </c>
      <c r="G679" s="3">
        <v>214.15460174934134</v>
      </c>
      <c r="H679" s="3">
        <v>18.02093129450968</v>
      </c>
      <c r="I679" s="5">
        <v>-2.533268102746257E-2</v>
      </c>
      <c r="J679" s="3">
        <v>13.945259527631366</v>
      </c>
      <c r="K679" s="3">
        <v>8.4613426758167023</v>
      </c>
      <c r="L679" s="5">
        <v>-3.619185116934636E-2</v>
      </c>
      <c r="M679" s="3">
        <v>3.8087906974451213</v>
      </c>
      <c r="N679" s="3">
        <v>4.652551978371581</v>
      </c>
      <c r="O679" s="3">
        <v>21.300247556003029</v>
      </c>
      <c r="P679" s="3">
        <v>5.0682378827945564</v>
      </c>
      <c r="Q679" s="3">
        <v>2.0455868793563874</v>
      </c>
      <c r="R679" s="3">
        <v>8.8545216351170044</v>
      </c>
      <c r="S679" s="3">
        <v>1.7188520541017192</v>
      </c>
      <c r="T679" s="3">
        <v>43.141045439915203</v>
      </c>
      <c r="U679" s="3">
        <v>45.882295744131419</v>
      </c>
      <c r="V679" s="3">
        <v>246.62384440139786</v>
      </c>
      <c r="W679" s="3">
        <v>10.883961689738081</v>
      </c>
      <c r="X679" s="3">
        <v>24.562602052844753</v>
      </c>
      <c r="Y679" s="3">
        <v>30.085639668241019</v>
      </c>
      <c r="Z679" s="3">
        <v>0</v>
      </c>
      <c r="AA679" s="5">
        <v>0</v>
      </c>
      <c r="AB679" s="3">
        <v>0</v>
      </c>
      <c r="AC679" s="3">
        <v>0</v>
      </c>
      <c r="AD679" s="5">
        <v>0</v>
      </c>
      <c r="AE679" s="6">
        <f t="shared" si="150"/>
        <v>7.7617701823499474E-2</v>
      </c>
      <c r="AF679" s="6">
        <f t="shared" si="151"/>
        <v>6.0063432803651721E-2</v>
      </c>
      <c r="AG679" s="6">
        <f t="shared" si="152"/>
        <v>3.6443731020609341E-2</v>
      </c>
      <c r="AH679" s="6">
        <f t="shared" si="153"/>
        <v>0.45014022518329111</v>
      </c>
      <c r="AI679" s="4">
        <f t="shared" si="154"/>
        <v>5.4839168518146639</v>
      </c>
      <c r="AJ679" s="4">
        <f t="shared" si="155"/>
        <v>10.377632096406964</v>
      </c>
      <c r="AK679" s="4">
        <f t="shared" si="156"/>
        <v>4.8937152445923005</v>
      </c>
      <c r="AL679" s="7">
        <f t="shared" si="157"/>
        <v>6.0375365475130245</v>
      </c>
      <c r="AM679" s="7">
        <f t="shared" si="158"/>
        <v>3.1904530926488532</v>
      </c>
      <c r="AN679" s="7">
        <f t="shared" si="159"/>
        <v>1.063541582645096</v>
      </c>
      <c r="AO679" s="7">
        <f t="shared" si="160"/>
        <v>2.3939409531547744</v>
      </c>
      <c r="AP679" s="7">
        <f t="shared" si="161"/>
        <v>2.5460557500771386</v>
      </c>
      <c r="AQ679" s="7" t="str">
        <f t="shared" si="162"/>
        <v/>
      </c>
      <c r="AR679" s="7">
        <f t="shared" si="163"/>
        <v>0.77383678455507887</v>
      </c>
      <c r="AS679" s="7">
        <f t="shared" si="164"/>
        <v>1.0622301203237379</v>
      </c>
    </row>
    <row r="680" spans="1:45" ht="14.4" customHeight="1">
      <c r="A680" s="2" t="s">
        <v>1407</v>
      </c>
      <c r="B680" s="2" t="s">
        <v>1408</v>
      </c>
      <c r="C680" s="2" t="s">
        <v>62</v>
      </c>
      <c r="D680" s="2" t="s">
        <v>48</v>
      </c>
      <c r="E680" s="3">
        <v>237.62399841875541</v>
      </c>
      <c r="F680" s="5">
        <v>-8.6776164679814916E-2</v>
      </c>
      <c r="G680" s="3">
        <v>225.30055525640961</v>
      </c>
      <c r="H680" s="3">
        <v>12.323443162345807</v>
      </c>
      <c r="I680" s="5">
        <v>-2.9399433352093572E-2</v>
      </c>
      <c r="J680" s="3">
        <v>-4.6393404006577548</v>
      </c>
      <c r="K680" s="3">
        <v>30.724845850776731</v>
      </c>
      <c r="L680" s="5">
        <v>-1.162123553528123E-2</v>
      </c>
      <c r="M680" s="3">
        <v>14.485807988936523</v>
      </c>
      <c r="N680" s="3">
        <v>16.23903786184021</v>
      </c>
      <c r="O680" s="3">
        <v>16.173047684970722</v>
      </c>
      <c r="P680" s="3">
        <v>3.3768853809427717</v>
      </c>
      <c r="Q680" s="3">
        <v>1.8655531760191302</v>
      </c>
      <c r="R680" s="3">
        <v>1.1236582818659131</v>
      </c>
      <c r="S680" s="3">
        <v>0.38999931350021627</v>
      </c>
      <c r="T680" s="3">
        <v>41.97427160216386</v>
      </c>
      <c r="U680" s="3">
        <v>43.824712675901637</v>
      </c>
      <c r="V680" s="3">
        <v>444.36998081022199</v>
      </c>
      <c r="W680" s="3">
        <v>51.537139723530103</v>
      </c>
      <c r="X680" s="3">
        <v>33.547407553726103</v>
      </c>
      <c r="Y680" s="3">
        <v>55.039939938718739</v>
      </c>
      <c r="Z680" s="3">
        <v>0</v>
      </c>
      <c r="AA680" s="5">
        <v>0</v>
      </c>
      <c r="AB680" s="3">
        <v>0</v>
      </c>
      <c r="AC680" s="3">
        <v>0</v>
      </c>
      <c r="AD680" s="5">
        <v>0</v>
      </c>
      <c r="AE680" s="6">
        <f t="shared" si="150"/>
        <v>5.1861105125538244E-2</v>
      </c>
      <c r="AF680" s="6">
        <f t="shared" si="151"/>
        <v>-1.9523871458816327E-2</v>
      </c>
      <c r="AG680" s="6">
        <f t="shared" si="152"/>
        <v>0.1293002645155038</v>
      </c>
      <c r="AH680" s="6">
        <f t="shared" si="153"/>
        <v>0.47146885811211708</v>
      </c>
      <c r="AI680" s="4">
        <f t="shared" si="154"/>
        <v>-35.364186251434489</v>
      </c>
      <c r="AJ680" s="4">
        <f t="shared" si="155"/>
        <v>-3.5551988609277032</v>
      </c>
      <c r="AK680" s="4">
        <f t="shared" si="156"/>
        <v>31.808987390506786</v>
      </c>
      <c r="AL680" s="7">
        <f t="shared" si="157"/>
        <v>-9.1159105615341858</v>
      </c>
      <c r="AM680" s="7">
        <f t="shared" si="158"/>
        <v>-90.677560260410246</v>
      </c>
      <c r="AN680" s="7">
        <f t="shared" si="159"/>
        <v>1.0440851265097923</v>
      </c>
      <c r="AO680" s="7">
        <f t="shared" si="160"/>
        <v>3.4060506507155361</v>
      </c>
      <c r="AP680" s="7">
        <f t="shared" si="161"/>
        <v>3.5562068245510909</v>
      </c>
      <c r="AQ680" s="7" t="str">
        <f t="shared" si="162"/>
        <v/>
      </c>
      <c r="AR680" s="7">
        <f t="shared" si="163"/>
        <v>-0.3764646243375574</v>
      </c>
      <c r="AS680" s="7">
        <f t="shared" si="164"/>
        <v>1.8700551449653089</v>
      </c>
    </row>
    <row r="681" spans="1:45" ht="14.4" customHeight="1">
      <c r="A681" s="2" t="s">
        <v>1409</v>
      </c>
      <c r="B681" s="2" t="s">
        <v>1410</v>
      </c>
      <c r="C681" s="2" t="s">
        <v>51</v>
      </c>
      <c r="D681" s="2" t="s">
        <v>48</v>
      </c>
      <c r="E681" s="3">
        <v>185.96819394780073</v>
      </c>
      <c r="F681" s="5">
        <v>1.1378607758051537E-2</v>
      </c>
      <c r="G681" s="3">
        <v>130.05211953215729</v>
      </c>
      <c r="H681" s="3">
        <v>55.916074415643443</v>
      </c>
      <c r="I681" s="5">
        <v>-1.5233914495241918E-2</v>
      </c>
      <c r="J681" s="3">
        <v>34.708802977651224</v>
      </c>
      <c r="K681" s="3">
        <v>9.455700814361732</v>
      </c>
      <c r="L681" s="5">
        <v>6.0538822988236901E-2</v>
      </c>
      <c r="M681" s="3">
        <v>3.5578520993550318</v>
      </c>
      <c r="N681" s="3">
        <v>5.8978487150067007</v>
      </c>
      <c r="O681" s="3">
        <v>56.178202342138654</v>
      </c>
      <c r="P681" s="3">
        <v>11.040268280459756</v>
      </c>
      <c r="Q681" s="3">
        <v>9.2871372631308216</v>
      </c>
      <c r="R681" s="3">
        <v>32.861458940389937</v>
      </c>
      <c r="S681" s="3">
        <v>4.9632449508054686</v>
      </c>
      <c r="T681" s="3">
        <v>184.24485309548388</v>
      </c>
      <c r="U681" s="3">
        <v>191.53153930689902</v>
      </c>
      <c r="V681" s="3">
        <v>254.37875926529503</v>
      </c>
      <c r="W681" s="3">
        <v>25.153505683252803</v>
      </c>
      <c r="X681" s="3">
        <v>29.12762793276757</v>
      </c>
      <c r="Y681" s="3">
        <v>2.7939256248493667</v>
      </c>
      <c r="Z681" s="3">
        <v>0</v>
      </c>
      <c r="AA681" s="5">
        <v>0</v>
      </c>
      <c r="AB681" s="3">
        <v>0</v>
      </c>
      <c r="AC681" s="3">
        <v>0</v>
      </c>
      <c r="AD681" s="5">
        <v>0</v>
      </c>
      <c r="AE681" s="6">
        <f t="shared" si="150"/>
        <v>0.30067547158810654</v>
      </c>
      <c r="AF681" s="6">
        <f t="shared" si="151"/>
        <v>0.18663838283762443</v>
      </c>
      <c r="AG681" s="6">
        <f t="shared" si="152"/>
        <v>5.0845795797833285E-2</v>
      </c>
      <c r="AH681" s="6">
        <f t="shared" si="153"/>
        <v>0.37626529954831167</v>
      </c>
      <c r="AI681" s="4">
        <f t="shared" si="154"/>
        <v>25.253102163289491</v>
      </c>
      <c r="AJ681" s="4">
        <f t="shared" si="155"/>
        <v>32.292944699193043</v>
      </c>
      <c r="AK681" s="4">
        <f t="shared" si="156"/>
        <v>7.0398425359035528</v>
      </c>
      <c r="AL681" s="7">
        <f t="shared" si="157"/>
        <v>6.5064176802219542</v>
      </c>
      <c r="AM681" s="7">
        <f t="shared" si="158"/>
        <v>5.0880225363834297</v>
      </c>
      <c r="AN681" s="7">
        <f t="shared" si="159"/>
        <v>1.039548926816636</v>
      </c>
      <c r="AO681" s="7">
        <f t="shared" si="160"/>
        <v>3.2950248210546471</v>
      </c>
      <c r="AP681" s="7">
        <f t="shared" si="161"/>
        <v>3.4253395165615368</v>
      </c>
      <c r="AQ681" s="7" t="str">
        <f t="shared" si="162"/>
        <v/>
      </c>
      <c r="AR681" s="7">
        <f t="shared" si="163"/>
        <v>0.62073032380007109</v>
      </c>
      <c r="AS681" s="7">
        <f t="shared" si="164"/>
        <v>1.367861642710239</v>
      </c>
    </row>
    <row r="682" spans="1:45" ht="14.4" customHeight="1">
      <c r="A682" s="2" t="s">
        <v>1411</v>
      </c>
      <c r="B682" s="2" t="s">
        <v>1412</v>
      </c>
      <c r="C682" s="2" t="s">
        <v>54</v>
      </c>
      <c r="D682" s="2" t="s">
        <v>48</v>
      </c>
      <c r="E682" s="3">
        <v>259.98862018654938</v>
      </c>
      <c r="F682" s="5">
        <v>3.923052068960127E-2</v>
      </c>
      <c r="G682" s="3">
        <v>195.43214639060849</v>
      </c>
      <c r="H682" s="3">
        <v>64.556473795940889</v>
      </c>
      <c r="I682" s="5">
        <v>-8.8450165346198872E-5</v>
      </c>
      <c r="J682" s="3">
        <v>36.810632512028434</v>
      </c>
      <c r="K682" s="3">
        <v>66.06179583138848</v>
      </c>
      <c r="L682" s="5">
        <v>0.10429722190110738</v>
      </c>
      <c r="M682" s="3">
        <v>43.402909827795888</v>
      </c>
      <c r="N682" s="3">
        <v>22.658886003592592</v>
      </c>
      <c r="O682" s="3">
        <v>67.345821076148454</v>
      </c>
      <c r="P682" s="3">
        <v>10.195553056406901</v>
      </c>
      <c r="Q682" s="3">
        <v>12.593284388533819</v>
      </c>
      <c r="R682" s="3">
        <v>26.674915488312124</v>
      </c>
      <c r="S682" s="3">
        <v>5.165069405778886</v>
      </c>
      <c r="T682" s="3">
        <v>107.55175125831391</v>
      </c>
      <c r="U682" s="3">
        <v>114.83387187427063</v>
      </c>
      <c r="V682" s="3">
        <v>683.21790008402832</v>
      </c>
      <c r="W682" s="3">
        <v>87.440711896564594</v>
      </c>
      <c r="X682" s="3">
        <v>31.823873791283454</v>
      </c>
      <c r="Y682" s="3">
        <v>13.863651148142885</v>
      </c>
      <c r="Z682" s="3">
        <v>0</v>
      </c>
      <c r="AA682" s="5">
        <v>0</v>
      </c>
      <c r="AB682" s="3">
        <v>0</v>
      </c>
      <c r="AC682" s="3">
        <v>0</v>
      </c>
      <c r="AD682" s="5">
        <v>0</v>
      </c>
      <c r="AE682" s="6">
        <f t="shared" si="150"/>
        <v>0.24830499792498512</v>
      </c>
      <c r="AF682" s="6">
        <f t="shared" si="151"/>
        <v>0.14158555280464097</v>
      </c>
      <c r="AG682" s="6">
        <f t="shared" si="152"/>
        <v>0.25409495147898098</v>
      </c>
      <c r="AH682" s="6">
        <f t="shared" si="153"/>
        <v>0.65700469207004986</v>
      </c>
      <c r="AI682" s="4">
        <f t="shared" si="154"/>
        <v>-29.251163319360046</v>
      </c>
      <c r="AJ682" s="4">
        <f t="shared" si="155"/>
        <v>1.1540738034118458</v>
      </c>
      <c r="AK682" s="4">
        <f t="shared" si="156"/>
        <v>30.405237122771894</v>
      </c>
      <c r="AL682" s="7">
        <f t="shared" si="157"/>
        <v>0.22343819854978561</v>
      </c>
      <c r="AM682" s="7">
        <f t="shared" si="158"/>
        <v>-5.6632662644634895</v>
      </c>
      <c r="AN682" s="7">
        <f t="shared" si="159"/>
        <v>1.067708061754074</v>
      </c>
      <c r="AO682" s="7">
        <f t="shared" si="160"/>
        <v>1.6660103152207244</v>
      </c>
      <c r="AP682" s="7">
        <f t="shared" si="161"/>
        <v>1.7788126445266133</v>
      </c>
      <c r="AQ682" s="7" t="str">
        <f t="shared" si="162"/>
        <v/>
      </c>
      <c r="AR682" s="7">
        <f t="shared" si="163"/>
        <v>0.57020822773537194</v>
      </c>
      <c r="AS682" s="7">
        <f t="shared" si="164"/>
        <v>2.6278761724024675</v>
      </c>
    </row>
    <row r="683" spans="1:45" ht="14.4" customHeight="1">
      <c r="A683" s="2" t="s">
        <v>1413</v>
      </c>
      <c r="B683" s="2" t="s">
        <v>1414</v>
      </c>
      <c r="C683" s="2" t="s">
        <v>47</v>
      </c>
      <c r="D683" s="2" t="s">
        <v>48</v>
      </c>
      <c r="E683" s="3">
        <v>496.97192978771716</v>
      </c>
      <c r="F683" s="5">
        <v>-3.1436970974643721E-2</v>
      </c>
      <c r="G683" s="3">
        <v>426.24505138233724</v>
      </c>
      <c r="H683" s="3">
        <v>70.726878405379921</v>
      </c>
      <c r="I683" s="5">
        <v>-2.2006051670091203E-2</v>
      </c>
      <c r="J683" s="3">
        <v>45.926656644849061</v>
      </c>
      <c r="K683" s="3">
        <v>48.281202756435093</v>
      </c>
      <c r="L683" s="5">
        <v>-3.5297599036336502E-2</v>
      </c>
      <c r="M683" s="3">
        <v>9.7283692166733911</v>
      </c>
      <c r="N683" s="3">
        <v>38.5528335397617</v>
      </c>
      <c r="O683" s="3">
        <v>74.058861142010457</v>
      </c>
      <c r="P683" s="3">
        <v>19.292776140912721</v>
      </c>
      <c r="Q683" s="3">
        <v>4.7232760714592912</v>
      </c>
      <c r="R683" s="3">
        <v>34.513002685442942</v>
      </c>
      <c r="S683" s="3">
        <v>1.925513377322742</v>
      </c>
      <c r="T683" s="3">
        <v>177.37946232995643</v>
      </c>
      <c r="U683" s="3">
        <v>170.65681567251781</v>
      </c>
      <c r="V683" s="3">
        <v>870.982858222564</v>
      </c>
      <c r="W683" s="3">
        <v>51.649601640744038</v>
      </c>
      <c r="X683" s="3">
        <v>33.448968517153631</v>
      </c>
      <c r="Y683" s="3">
        <v>40.188914071964305</v>
      </c>
      <c r="Z683" s="3">
        <v>0</v>
      </c>
      <c r="AA683" s="5">
        <v>0</v>
      </c>
      <c r="AB683" s="3">
        <v>0</v>
      </c>
      <c r="AC683" s="3">
        <v>0</v>
      </c>
      <c r="AD683" s="5">
        <v>0</v>
      </c>
      <c r="AE683" s="6">
        <f t="shared" si="150"/>
        <v>0.142315640313108</v>
      </c>
      <c r="AF683" s="6">
        <f t="shared" si="151"/>
        <v>9.2412979269204901E-2</v>
      </c>
      <c r="AG683" s="6">
        <f t="shared" si="152"/>
        <v>9.7150764183117008E-2</v>
      </c>
      <c r="AH683" s="6">
        <f t="shared" si="153"/>
        <v>0.20149392851189399</v>
      </c>
      <c r="AI683" s="4">
        <f t="shared" si="154"/>
        <v>-2.354546111586032</v>
      </c>
      <c r="AJ683" s="4">
        <f t="shared" si="155"/>
        <v>40.314439712965054</v>
      </c>
      <c r="AK683" s="4">
        <f t="shared" si="156"/>
        <v>42.668985824551086</v>
      </c>
      <c r="AL683" s="7">
        <f t="shared" si="157"/>
        <v>20.936982410903195</v>
      </c>
      <c r="AM683" s="7">
        <f t="shared" si="158"/>
        <v>-1.2228147253174748</v>
      </c>
      <c r="AN683" s="7">
        <f t="shared" si="159"/>
        <v>0.96210019711902539</v>
      </c>
      <c r="AO683" s="7">
        <f t="shared" si="160"/>
        <v>2.507949825146869</v>
      </c>
      <c r="AP683" s="7">
        <f t="shared" si="161"/>
        <v>2.4128990211384278</v>
      </c>
      <c r="AQ683" s="7" t="str">
        <f t="shared" si="162"/>
        <v/>
      </c>
      <c r="AR683" s="7">
        <f t="shared" si="163"/>
        <v>0.64935223609919135</v>
      </c>
      <c r="AS683" s="7">
        <f t="shared" si="164"/>
        <v>1.7525795845141727</v>
      </c>
    </row>
    <row r="684" spans="1:45" ht="14.4" customHeight="1">
      <c r="A684" s="2" t="s">
        <v>1415</v>
      </c>
      <c r="B684" s="2" t="s">
        <v>1416</v>
      </c>
      <c r="C684" s="2" t="s">
        <v>54</v>
      </c>
      <c r="D684" s="2" t="s">
        <v>48</v>
      </c>
      <c r="E684" s="3">
        <v>215.85048580077861</v>
      </c>
      <c r="F684" s="5">
        <v>-6.8737402722772539E-2</v>
      </c>
      <c r="G684" s="3">
        <v>175.66941996486139</v>
      </c>
      <c r="H684" s="3">
        <v>40.181065835917217</v>
      </c>
      <c r="I684" s="5">
        <v>-2.9603091978482071E-2</v>
      </c>
      <c r="J684" s="3">
        <v>28.56374654589537</v>
      </c>
      <c r="K684" s="3">
        <v>39.14298343525131</v>
      </c>
      <c r="L684" s="5">
        <v>-5.9964901895023764E-2</v>
      </c>
      <c r="M684" s="3">
        <v>28.500368478981727</v>
      </c>
      <c r="N684" s="3">
        <v>10.642614956269583</v>
      </c>
      <c r="O684" s="3">
        <v>41.796419694855096</v>
      </c>
      <c r="P684" s="3">
        <v>12.885817066134351</v>
      </c>
      <c r="Q684" s="3">
        <v>5.1158653169558859</v>
      </c>
      <c r="R684" s="3">
        <v>11.006657619975737</v>
      </c>
      <c r="S684" s="3">
        <v>4.7402502620233795</v>
      </c>
      <c r="T684" s="3">
        <v>154.54288804867247</v>
      </c>
      <c r="U684" s="3">
        <v>152.21509516197338</v>
      </c>
      <c r="V684" s="3">
        <v>438.03294652740965</v>
      </c>
      <c r="W684" s="3">
        <v>34.428938862724827</v>
      </c>
      <c r="X684" s="3">
        <v>31.395124374813545</v>
      </c>
      <c r="Y684" s="3">
        <v>13.330797563816867</v>
      </c>
      <c r="Z684" s="3">
        <v>0</v>
      </c>
      <c r="AA684" s="5">
        <v>0</v>
      </c>
      <c r="AB684" s="3">
        <v>0</v>
      </c>
      <c r="AC684" s="3">
        <v>0</v>
      </c>
      <c r="AD684" s="5">
        <v>0</v>
      </c>
      <c r="AE684" s="6">
        <f t="shared" si="150"/>
        <v>0.1861523067082774</v>
      </c>
      <c r="AF684" s="6">
        <f t="shared" si="151"/>
        <v>0.13233116636234291</v>
      </c>
      <c r="AG684" s="6">
        <f t="shared" si="152"/>
        <v>0.18134304071652044</v>
      </c>
      <c r="AH684" s="6">
        <f t="shared" si="153"/>
        <v>0.72810925427096906</v>
      </c>
      <c r="AI684" s="4">
        <f t="shared" si="154"/>
        <v>-10.57923688935594</v>
      </c>
      <c r="AJ684" s="4">
        <f t="shared" si="155"/>
        <v>-4.7056311672168674</v>
      </c>
      <c r="AK684" s="4">
        <f t="shared" si="156"/>
        <v>5.8736057221390725</v>
      </c>
      <c r="AL684" s="7">
        <f t="shared" si="157"/>
        <v>-0.99269677909542797</v>
      </c>
      <c r="AM684" s="7">
        <f t="shared" si="158"/>
        <v>-2.231788682996704</v>
      </c>
      <c r="AN684" s="7">
        <f t="shared" si="159"/>
        <v>0.98493756059505011</v>
      </c>
      <c r="AO684" s="7">
        <f t="shared" si="160"/>
        <v>3.8461619878318167</v>
      </c>
      <c r="AP684" s="7">
        <f t="shared" si="161"/>
        <v>3.7882294059484782</v>
      </c>
      <c r="AQ684" s="7" t="str">
        <f t="shared" si="162"/>
        <v/>
      </c>
      <c r="AR684" s="7">
        <f t="shared" si="163"/>
        <v>0.71087578071069213</v>
      </c>
      <c r="AS684" s="7">
        <f t="shared" si="164"/>
        <v>2.0293350042848481</v>
      </c>
    </row>
    <row r="685" spans="1:45" ht="14.4" customHeight="1">
      <c r="A685" s="2" t="s">
        <v>1417</v>
      </c>
      <c r="B685" s="2" t="s">
        <v>1418</v>
      </c>
      <c r="C685" s="2" t="s">
        <v>47</v>
      </c>
      <c r="D685" s="2" t="s">
        <v>48</v>
      </c>
      <c r="E685" s="3">
        <v>233.70923005410026</v>
      </c>
      <c r="F685" s="5">
        <v>2.9783072081870119E-2</v>
      </c>
      <c r="G685" s="3">
        <v>182.26297915147438</v>
      </c>
      <c r="H685" s="3">
        <v>51.446250902625877</v>
      </c>
      <c r="I685" s="5">
        <v>9.560572398431777E-3</v>
      </c>
      <c r="J685" s="3">
        <v>38.540528874207425</v>
      </c>
      <c r="K685" s="3">
        <v>9.5583891879349796</v>
      </c>
      <c r="L685" s="5">
        <v>0.15301069595320926</v>
      </c>
      <c r="M685" s="3">
        <v>5.718940630382547</v>
      </c>
      <c r="N685" s="3">
        <v>3.8394485575524326</v>
      </c>
      <c r="O685" s="3">
        <v>51.786291050010739</v>
      </c>
      <c r="P685" s="3">
        <v>16.663702238633867</v>
      </c>
      <c r="Q685" s="3">
        <v>4.7541876169101087</v>
      </c>
      <c r="R685" s="3">
        <v>27.573012721056664</v>
      </c>
      <c r="S685" s="3">
        <v>3.3992497666826149</v>
      </c>
      <c r="T685" s="3">
        <v>200.17604542782459</v>
      </c>
      <c r="U685" s="3">
        <v>196.44869479173968</v>
      </c>
      <c r="V685" s="3">
        <v>300.81793440540071</v>
      </c>
      <c r="W685" s="3">
        <v>17.328000530518658</v>
      </c>
      <c r="X685" s="3">
        <v>25.084326642963894</v>
      </c>
      <c r="Y685" s="3">
        <v>22.204435279224416</v>
      </c>
      <c r="Z685" s="3">
        <v>0</v>
      </c>
      <c r="AA685" s="5">
        <v>0</v>
      </c>
      <c r="AB685" s="3">
        <v>0</v>
      </c>
      <c r="AC685" s="3">
        <v>0</v>
      </c>
      <c r="AD685" s="5">
        <v>0</v>
      </c>
      <c r="AE685" s="6">
        <f t="shared" si="150"/>
        <v>0.22012930721956006</v>
      </c>
      <c r="AF685" s="6">
        <f t="shared" si="151"/>
        <v>0.16490803065538256</v>
      </c>
      <c r="AG685" s="6">
        <f t="shared" si="152"/>
        <v>4.0898637960179632E-2</v>
      </c>
      <c r="AH685" s="6">
        <f t="shared" si="153"/>
        <v>0.59831636041784597</v>
      </c>
      <c r="AI685" s="4">
        <f t="shared" si="154"/>
        <v>28.982139686272447</v>
      </c>
      <c r="AJ685" s="4">
        <f t="shared" si="155"/>
        <v>24.649460564084215</v>
      </c>
      <c r="AK685" s="4">
        <f t="shared" si="156"/>
        <v>-4.3326791221882317</v>
      </c>
      <c r="AL685" s="7">
        <f t="shared" si="157"/>
        <v>7.2514414226583996</v>
      </c>
      <c r="AM685" s="7">
        <f t="shared" si="158"/>
        <v>8.5260400604679916</v>
      </c>
      <c r="AN685" s="7">
        <f t="shared" si="159"/>
        <v>0.9813796369684562</v>
      </c>
      <c r="AO685" s="7">
        <f t="shared" si="160"/>
        <v>3.8909744036879346</v>
      </c>
      <c r="AP685" s="7">
        <f t="shared" si="161"/>
        <v>3.8185230477448204</v>
      </c>
      <c r="AQ685" s="7" t="str">
        <f t="shared" si="162"/>
        <v/>
      </c>
      <c r="AR685" s="7">
        <f t="shared" si="163"/>
        <v>0.74914164196637834</v>
      </c>
      <c r="AS685" s="7">
        <f t="shared" si="164"/>
        <v>1.2871461445308161</v>
      </c>
    </row>
    <row r="686" spans="1:45" ht="14.4" customHeight="1">
      <c r="A686" s="2" t="s">
        <v>1419</v>
      </c>
      <c r="B686" s="2" t="s">
        <v>1420</v>
      </c>
      <c r="C686" s="2" t="s">
        <v>57</v>
      </c>
      <c r="D686" s="2" t="s">
        <v>48</v>
      </c>
      <c r="E686" s="3">
        <v>583.82898365468225</v>
      </c>
      <c r="F686" s="5">
        <v>-4.1090614958915361E-2</v>
      </c>
      <c r="G686" s="3">
        <v>467.37342199129341</v>
      </c>
      <c r="H686" s="3">
        <v>116.45556166338882</v>
      </c>
      <c r="I686" s="5">
        <v>-2.6119929700756939E-2</v>
      </c>
      <c r="J686" s="3">
        <v>73.574277418488606</v>
      </c>
      <c r="K686" s="3">
        <v>12.031360035295055</v>
      </c>
      <c r="L686" s="5">
        <v>7.4947898511708216E-2</v>
      </c>
      <c r="M686" s="3">
        <v>6.6890225401144896</v>
      </c>
      <c r="N686" s="3">
        <v>5.3423374951805656</v>
      </c>
      <c r="O686" s="3">
        <v>116.47829474087793</v>
      </c>
      <c r="P686" s="3">
        <v>45.781259019332559</v>
      </c>
      <c r="Q686" s="3">
        <v>8.97729868776036</v>
      </c>
      <c r="R686" s="3">
        <v>36.072655297363916</v>
      </c>
      <c r="S686" s="3">
        <v>15.519162185475315</v>
      </c>
      <c r="T686" s="3">
        <v>528.18605885233501</v>
      </c>
      <c r="U686" s="3">
        <v>548.15253178136732</v>
      </c>
      <c r="V686" s="3">
        <v>3394.4453364717297</v>
      </c>
      <c r="W686" s="3">
        <v>158.69306015850813</v>
      </c>
      <c r="X686" s="3">
        <v>38.665079344602582</v>
      </c>
      <c r="Y686" s="3">
        <v>3.568526070376643</v>
      </c>
      <c r="Z686" s="3">
        <v>197.44964168593242</v>
      </c>
      <c r="AA686" s="5">
        <v>0.28883312535621131</v>
      </c>
      <c r="AB686" s="3">
        <v>22.860597366440871</v>
      </c>
      <c r="AC686" s="3">
        <v>64.896663424141835</v>
      </c>
      <c r="AD686" s="5">
        <v>1.2527659046898509E-2</v>
      </c>
      <c r="AE686" s="6">
        <f t="shared" si="150"/>
        <v>0.19946861996195256</v>
      </c>
      <c r="AF686" s="6">
        <f t="shared" si="151"/>
        <v>0.12602025503757044</v>
      </c>
      <c r="AG686" s="6">
        <f t="shared" si="152"/>
        <v>2.0607678570496002E-2</v>
      </c>
      <c r="AH686" s="6">
        <f t="shared" si="153"/>
        <v>0.55596561988766457</v>
      </c>
      <c r="AI686" s="4">
        <f t="shared" si="154"/>
        <v>61.542917383193554</v>
      </c>
      <c r="AJ686" s="4">
        <f t="shared" si="155"/>
        <v>55.030714493670523</v>
      </c>
      <c r="AK686" s="4">
        <f t="shared" si="156"/>
        <v>-6.5122028895230315</v>
      </c>
      <c r="AL686" s="7">
        <f t="shared" si="157"/>
        <v>3.5459848821719793</v>
      </c>
      <c r="AM686" s="7">
        <f t="shared" si="158"/>
        <v>3.9656082362998157</v>
      </c>
      <c r="AN686" s="7">
        <f t="shared" si="159"/>
        <v>1.0378019688221538</v>
      </c>
      <c r="AO686" s="7">
        <f t="shared" si="160"/>
        <v>4.5355159625526547</v>
      </c>
      <c r="AP686" s="7">
        <f t="shared" si="161"/>
        <v>4.7069673955614517</v>
      </c>
      <c r="AQ686" s="7">
        <f t="shared" si="162"/>
        <v>0.32867450591461617</v>
      </c>
      <c r="AR686" s="7">
        <f t="shared" si="163"/>
        <v>0.6317798511946795</v>
      </c>
      <c r="AS686" s="7">
        <f t="shared" si="164"/>
        <v>5.8141089796930068</v>
      </c>
    </row>
    <row r="687" spans="1:45" ht="14.4" customHeight="1">
      <c r="A687" s="2" t="s">
        <v>1421</v>
      </c>
      <c r="B687" s="2" t="s">
        <v>1422</v>
      </c>
      <c r="C687" s="2" t="s">
        <v>57</v>
      </c>
      <c r="D687" s="2" t="s">
        <v>48</v>
      </c>
      <c r="E687" s="3">
        <v>92.532008616059329</v>
      </c>
      <c r="F687" s="5">
        <v>6.5305755393132048E-2</v>
      </c>
      <c r="G687" s="3">
        <v>49.576672254132816</v>
      </c>
      <c r="H687" s="3">
        <v>42.955336361926513</v>
      </c>
      <c r="I687" s="5">
        <v>-3.6935064133375439E-4</v>
      </c>
      <c r="J687" s="3">
        <v>34.810866948165589</v>
      </c>
      <c r="K687" s="3">
        <v>7.4258339284508912</v>
      </c>
      <c r="L687" s="5">
        <v>0.17922703782457056</v>
      </c>
      <c r="M687" s="3">
        <v>1.1432638471040333</v>
      </c>
      <c r="N687" s="3">
        <v>6.2825700813468579</v>
      </c>
      <c r="O687" s="3">
        <v>43.000967780784038</v>
      </c>
      <c r="P687" s="3">
        <v>11.779584503675869</v>
      </c>
      <c r="Q687" s="3">
        <v>5.0931832595617159</v>
      </c>
      <c r="R687" s="3">
        <v>21.871669525394196</v>
      </c>
      <c r="S687" s="3">
        <v>6.3741099810443949</v>
      </c>
      <c r="T687" s="3">
        <v>152.90023764717563</v>
      </c>
      <c r="U687" s="3">
        <v>165.0809909183676</v>
      </c>
      <c r="V687" s="3">
        <v>518.69811568229466</v>
      </c>
      <c r="W687" s="3">
        <v>64.86518785241212</v>
      </c>
      <c r="X687" s="3">
        <v>6.7288497957655826</v>
      </c>
      <c r="Y687" s="3">
        <v>0.30390810507720389</v>
      </c>
      <c r="Z687" s="3">
        <v>14.868885404064558</v>
      </c>
      <c r="AA687" s="5">
        <v>0.11829327783906113</v>
      </c>
      <c r="AB687" s="3">
        <v>2.1134774355170767</v>
      </c>
      <c r="AC687" s="3">
        <v>6.5539613744762839</v>
      </c>
      <c r="AD687" s="5">
        <v>3.1919232655230723E-2</v>
      </c>
      <c r="AE687" s="6">
        <f t="shared" si="150"/>
        <v>0.46422137597985125</v>
      </c>
      <c r="AF687" s="6">
        <f t="shared" si="151"/>
        <v>0.37620351561377446</v>
      </c>
      <c r="AG687" s="6">
        <f t="shared" si="152"/>
        <v>8.0251515551366795E-2</v>
      </c>
      <c r="AH687" s="6">
        <f t="shared" si="153"/>
        <v>0.15395763736700349</v>
      </c>
      <c r="AI687" s="4">
        <f t="shared" si="154"/>
        <v>27.385033019714697</v>
      </c>
      <c r="AJ687" s="4">
        <f t="shared" si="155"/>
        <v>24.984936170442417</v>
      </c>
      <c r="AK687" s="4">
        <f t="shared" si="156"/>
        <v>-2.4000968492722805</v>
      </c>
      <c r="AL687" s="7">
        <f t="shared" si="157"/>
        <v>3.9197529136999054</v>
      </c>
      <c r="AM687" s="7">
        <f t="shared" si="158"/>
        <v>4.2962912628042975</v>
      </c>
      <c r="AN687" s="7">
        <f t="shared" si="159"/>
        <v>1.0796647111778834</v>
      </c>
      <c r="AO687" s="7">
        <f t="shared" si="160"/>
        <v>3.5595167119375382</v>
      </c>
      <c r="AP687" s="7">
        <f t="shared" si="161"/>
        <v>3.8430845827268909</v>
      </c>
      <c r="AQ687" s="7">
        <f t="shared" si="162"/>
        <v>0.44078363618867444</v>
      </c>
      <c r="AR687" s="7">
        <f t="shared" si="163"/>
        <v>0.81039679575225543</v>
      </c>
      <c r="AS687" s="7">
        <f t="shared" si="164"/>
        <v>5.6056074372546618</v>
      </c>
    </row>
    <row r="688" spans="1:45" ht="14.4" customHeight="1">
      <c r="A688" s="2" t="s">
        <v>1423</v>
      </c>
      <c r="B688" s="2" t="s">
        <v>1424</v>
      </c>
      <c r="C688" s="2" t="s">
        <v>62</v>
      </c>
      <c r="D688" s="2" t="s">
        <v>48</v>
      </c>
      <c r="E688" s="3">
        <v>152.77823006926096</v>
      </c>
      <c r="F688" s="5">
        <v>1.2625222135185339E-3</v>
      </c>
      <c r="G688" s="3">
        <v>129.16563763343169</v>
      </c>
      <c r="H688" s="3">
        <v>23.612592435829274</v>
      </c>
      <c r="I688" s="5">
        <v>6.6337152797204813E-3</v>
      </c>
      <c r="J688" s="3">
        <v>13.152109686941078</v>
      </c>
      <c r="K688" s="3">
        <v>12.739885403007623</v>
      </c>
      <c r="L688" s="5">
        <v>4.1594954675799128E-2</v>
      </c>
      <c r="M688" s="3">
        <v>8.3193142884307036</v>
      </c>
      <c r="N688" s="3">
        <v>4.4205711145769193</v>
      </c>
      <c r="O688" s="3">
        <v>23.953311275679049</v>
      </c>
      <c r="P688" s="3">
        <v>2.5477467515565464</v>
      </c>
      <c r="Q688" s="3">
        <v>3.1929813732214316</v>
      </c>
      <c r="R688" s="3">
        <v>15.413548162574063</v>
      </c>
      <c r="S688" s="3">
        <v>1.6689352467002965</v>
      </c>
      <c r="T688" s="3">
        <v>27.645657026685914</v>
      </c>
      <c r="U688" s="3">
        <v>26.266574562332433</v>
      </c>
      <c r="V688" s="3">
        <v>279.11270460819725</v>
      </c>
      <c r="W688" s="3">
        <v>28.435290680557799</v>
      </c>
      <c r="X688" s="3">
        <v>21.149522219986675</v>
      </c>
      <c r="Y688" s="3">
        <v>15.746898192422876</v>
      </c>
      <c r="Z688" s="3">
        <v>0</v>
      </c>
      <c r="AA688" s="5">
        <v>0</v>
      </c>
      <c r="AB688" s="3">
        <v>0</v>
      </c>
      <c r="AC688" s="3">
        <v>0</v>
      </c>
      <c r="AD688" s="5">
        <v>0</v>
      </c>
      <c r="AE688" s="6">
        <f t="shared" si="150"/>
        <v>0.15455469293710675</v>
      </c>
      <c r="AF688" s="6">
        <f t="shared" si="151"/>
        <v>8.6086281278285909E-2</v>
      </c>
      <c r="AG688" s="6">
        <f t="shared" si="152"/>
        <v>8.3388093953124631E-2</v>
      </c>
      <c r="AH688" s="6">
        <f t="shared" si="153"/>
        <v>0.653013274865619</v>
      </c>
      <c r="AI688" s="4">
        <f t="shared" si="154"/>
        <v>0.41222428393345467</v>
      </c>
      <c r="AJ688" s="4">
        <f t="shared" si="155"/>
        <v>9.893268862470368</v>
      </c>
      <c r="AK688" s="4">
        <f t="shared" si="156"/>
        <v>9.4810445785369133</v>
      </c>
      <c r="AL688" s="7">
        <f t="shared" si="157"/>
        <v>5.9278925782355287</v>
      </c>
      <c r="AM688" s="7">
        <f t="shared" si="158"/>
        <v>0.2469983690190953</v>
      </c>
      <c r="AN688" s="7">
        <f t="shared" si="159"/>
        <v>0.95011576454767288</v>
      </c>
      <c r="AO688" s="7">
        <f t="shared" si="160"/>
        <v>1.1708014315589061</v>
      </c>
      <c r="AP688" s="7">
        <f t="shared" si="161"/>
        <v>1.1123968972791001</v>
      </c>
      <c r="AQ688" s="7" t="str">
        <f t="shared" si="162"/>
        <v/>
      </c>
      <c r="AR688" s="7">
        <f t="shared" si="163"/>
        <v>0.5569955828731592</v>
      </c>
      <c r="AS688" s="7">
        <f t="shared" si="164"/>
        <v>1.8269141125778419</v>
      </c>
    </row>
    <row r="689" spans="1:45" ht="14.4" customHeight="1">
      <c r="A689" s="2" t="s">
        <v>1425</v>
      </c>
      <c r="B689" s="2" t="s">
        <v>1426</v>
      </c>
      <c r="C689" s="2" t="s">
        <v>62</v>
      </c>
      <c r="D689" s="2" t="s">
        <v>48</v>
      </c>
      <c r="E689" s="3">
        <v>212.59815505279849</v>
      </c>
      <c r="F689" s="5">
        <v>3.7836776371587721E-2</v>
      </c>
      <c r="G689" s="3">
        <v>166.36734820976528</v>
      </c>
      <c r="H689" s="3">
        <v>46.230806843033221</v>
      </c>
      <c r="I689" s="5">
        <v>-1.6076826078134931E-2</v>
      </c>
      <c r="J689" s="3">
        <v>33.652868177457634</v>
      </c>
      <c r="K689" s="3">
        <v>22.699111217751664</v>
      </c>
      <c r="L689" s="5">
        <v>6.8933931528138509E-2</v>
      </c>
      <c r="M689" s="3">
        <v>13.508671323083556</v>
      </c>
      <c r="N689" s="3">
        <v>9.1904398946681081</v>
      </c>
      <c r="O689" s="3">
        <v>47.132876518997406</v>
      </c>
      <c r="P689" s="3">
        <v>9.1698274634462749</v>
      </c>
      <c r="Q689" s="3">
        <v>7.900960615125034</v>
      </c>
      <c r="R689" s="3">
        <v>22.576146386232129</v>
      </c>
      <c r="S689" s="3">
        <v>3.3347242008463205</v>
      </c>
      <c r="T689" s="3">
        <v>94.7939825254076</v>
      </c>
      <c r="U689" s="3">
        <v>90.664307468845877</v>
      </c>
      <c r="V689" s="3">
        <v>284.27118929769898</v>
      </c>
      <c r="W689" s="3">
        <v>12.152989056060681</v>
      </c>
      <c r="X689" s="3">
        <v>29.689211676500445</v>
      </c>
      <c r="Y689" s="3">
        <v>22.694080398871808</v>
      </c>
      <c r="Z689" s="3">
        <v>0</v>
      </c>
      <c r="AA689" s="5">
        <v>0</v>
      </c>
      <c r="AB689" s="3">
        <v>0</v>
      </c>
      <c r="AC689" s="3">
        <v>0</v>
      </c>
      <c r="AD689" s="5">
        <v>0</v>
      </c>
      <c r="AE689" s="6">
        <f t="shared" si="150"/>
        <v>0.21745629368962235</v>
      </c>
      <c r="AF689" s="6">
        <f t="shared" si="151"/>
        <v>0.15829332182633468</v>
      </c>
      <c r="AG689" s="6">
        <f t="shared" si="152"/>
        <v>0.10677002917600281</v>
      </c>
      <c r="AH689" s="6">
        <f t="shared" si="153"/>
        <v>0.59511895393151804</v>
      </c>
      <c r="AI689" s="4">
        <f t="shared" si="154"/>
        <v>10.95375695970597</v>
      </c>
      <c r="AJ689" s="4">
        <f t="shared" si="155"/>
        <v>16.553417117342544</v>
      </c>
      <c r="AK689" s="4">
        <f t="shared" si="156"/>
        <v>5.5996601576365741</v>
      </c>
      <c r="AL689" s="7">
        <f t="shared" si="157"/>
        <v>4.9639538745487402</v>
      </c>
      <c r="AM689" s="7">
        <f t="shared" si="158"/>
        <v>3.2847564895849599</v>
      </c>
      <c r="AN689" s="7">
        <f t="shared" si="159"/>
        <v>0.95643526153725156</v>
      </c>
      <c r="AO689" s="7">
        <f t="shared" si="160"/>
        <v>2.0504505328505345</v>
      </c>
      <c r="AP689" s="7">
        <f t="shared" si="161"/>
        <v>1.9611231916560978</v>
      </c>
      <c r="AQ689" s="7" t="str">
        <f t="shared" si="162"/>
        <v/>
      </c>
      <c r="AR689" s="7">
        <f t="shared" si="163"/>
        <v>0.72793166452228975</v>
      </c>
      <c r="AS689" s="7">
        <f t="shared" si="164"/>
        <v>1.3371291450158662</v>
      </c>
    </row>
    <row r="690" spans="1:45" ht="14.4" customHeight="1">
      <c r="A690" s="2" t="s">
        <v>1427</v>
      </c>
      <c r="B690" s="2" t="s">
        <v>1428</v>
      </c>
      <c r="C690" s="2" t="s">
        <v>47</v>
      </c>
      <c r="D690" s="2" t="s">
        <v>48</v>
      </c>
      <c r="E690" s="3">
        <v>375.98456873381423</v>
      </c>
      <c r="F690" s="5">
        <v>7.4404886580374655E-2</v>
      </c>
      <c r="G690" s="3">
        <v>332.4901807119673</v>
      </c>
      <c r="H690" s="3">
        <v>43.494388021846945</v>
      </c>
      <c r="I690" s="5">
        <v>9.3676478865591661E-3</v>
      </c>
      <c r="J690" s="3">
        <v>31.434986290422046</v>
      </c>
      <c r="K690" s="3">
        <v>24.590862820957703</v>
      </c>
      <c r="L690" s="5">
        <v>9.3489255618468214E-2</v>
      </c>
      <c r="M690" s="3">
        <v>14.552480026659754</v>
      </c>
      <c r="N690" s="3">
        <v>10.038382794297949</v>
      </c>
      <c r="O690" s="3">
        <v>45.5705098436461</v>
      </c>
      <c r="P690" s="3">
        <v>5.4845678734207768</v>
      </c>
      <c r="Q690" s="3">
        <v>5.6429185716000942</v>
      </c>
      <c r="R690" s="3">
        <v>24.200670076388739</v>
      </c>
      <c r="S690" s="3">
        <v>8.1812712093877025</v>
      </c>
      <c r="T690" s="3">
        <v>69.88258965941877</v>
      </c>
      <c r="U690" s="3">
        <v>73.672679197524587</v>
      </c>
      <c r="V690" s="3">
        <v>398.30790112102852</v>
      </c>
      <c r="W690" s="3">
        <v>21.466065450543969</v>
      </c>
      <c r="X690" s="3">
        <v>51.540870802361077</v>
      </c>
      <c r="Y690" s="3">
        <v>62.878332000423541</v>
      </c>
      <c r="Z690" s="3">
        <v>0</v>
      </c>
      <c r="AA690" s="5">
        <v>0</v>
      </c>
      <c r="AB690" s="3">
        <v>0</v>
      </c>
      <c r="AC690" s="3">
        <v>0</v>
      </c>
      <c r="AD690" s="5">
        <v>0</v>
      </c>
      <c r="AE690" s="6">
        <f t="shared" si="150"/>
        <v>0.11568131151850454</v>
      </c>
      <c r="AF690" s="6">
        <f t="shared" si="151"/>
        <v>8.3607118229038463E-2</v>
      </c>
      <c r="AG690" s="6">
        <f t="shared" si="152"/>
        <v>6.5403915122823286E-2</v>
      </c>
      <c r="AH690" s="6">
        <f t="shared" si="153"/>
        <v>0.59178403509523547</v>
      </c>
      <c r="AI690" s="4">
        <f t="shared" si="154"/>
        <v>6.8441234694643427</v>
      </c>
      <c r="AJ690" s="4">
        <f t="shared" si="155"/>
        <v>19.890543371965471</v>
      </c>
      <c r="AK690" s="4">
        <f t="shared" si="156"/>
        <v>13.046419902501128</v>
      </c>
      <c r="AL690" s="7">
        <f t="shared" si="157"/>
        <v>2.4312289450986317</v>
      </c>
      <c r="AM690" s="7">
        <f t="shared" si="158"/>
        <v>0.83655990545955339</v>
      </c>
      <c r="AN690" s="7">
        <f t="shared" si="159"/>
        <v>1.0542351042881679</v>
      </c>
      <c r="AO690" s="7">
        <f t="shared" si="160"/>
        <v>1.6067035964344918</v>
      </c>
      <c r="AP690" s="7">
        <f t="shared" si="161"/>
        <v>1.6938433335472909</v>
      </c>
      <c r="AQ690" s="7" t="str">
        <f t="shared" si="162"/>
        <v/>
      </c>
      <c r="AR690" s="7">
        <f t="shared" si="163"/>
        <v>0.7227366039644576</v>
      </c>
      <c r="AS690" s="7">
        <f t="shared" si="164"/>
        <v>1.0593730015633129</v>
      </c>
    </row>
    <row r="691" spans="1:45" ht="14.4" customHeight="1">
      <c r="A691" s="2" t="s">
        <v>1429</v>
      </c>
      <c r="B691" s="2" t="s">
        <v>1430</v>
      </c>
      <c r="C691" s="2" t="s">
        <v>51</v>
      </c>
      <c r="D691" s="2" t="s">
        <v>48</v>
      </c>
      <c r="E691" s="3">
        <v>187.85574346703814</v>
      </c>
      <c r="F691" s="5">
        <v>-2.6221125726912181E-2</v>
      </c>
      <c r="G691" s="3">
        <v>163.07072653506137</v>
      </c>
      <c r="H691" s="3">
        <v>24.785016931976767</v>
      </c>
      <c r="I691" s="5">
        <v>-3.4241192929605022E-2</v>
      </c>
      <c r="J691" s="3">
        <v>15.208691958174333</v>
      </c>
      <c r="K691" s="3">
        <v>13.255205317586487</v>
      </c>
      <c r="L691" s="5">
        <v>-7.6134993012856853E-2</v>
      </c>
      <c r="M691" s="3">
        <v>3.4561866842156506</v>
      </c>
      <c r="N691" s="3">
        <v>9.7990186333708369</v>
      </c>
      <c r="O691" s="3">
        <v>25.335783363063381</v>
      </c>
      <c r="P691" s="3">
        <v>3.9010197210096216</v>
      </c>
      <c r="Q691" s="3">
        <v>2.2437268114972291</v>
      </c>
      <c r="R691" s="3">
        <v>14.958848077503614</v>
      </c>
      <c r="S691" s="3">
        <v>1.7601981247624023</v>
      </c>
      <c r="T691" s="3">
        <v>33.311345675018728</v>
      </c>
      <c r="U691" s="3">
        <v>32.034564016182358</v>
      </c>
      <c r="V691" s="3">
        <v>231.51203870342835</v>
      </c>
      <c r="W691" s="3">
        <v>24.352971968413438</v>
      </c>
      <c r="X691" s="3">
        <v>35.518686202831937</v>
      </c>
      <c r="Y691" s="3">
        <v>2.4556393721539691</v>
      </c>
      <c r="Z691" s="3">
        <v>0</v>
      </c>
      <c r="AA691" s="5">
        <v>0</v>
      </c>
      <c r="AB691" s="3">
        <v>0</v>
      </c>
      <c r="AC691" s="3">
        <v>0</v>
      </c>
      <c r="AD691" s="5">
        <v>0</v>
      </c>
      <c r="AE691" s="6">
        <f t="shared" si="150"/>
        <v>0.13193643417309536</v>
      </c>
      <c r="AF691" s="6">
        <f t="shared" si="151"/>
        <v>8.0959419592315562E-2</v>
      </c>
      <c r="AG691" s="6">
        <f t="shared" si="152"/>
        <v>7.0560553927978747E-2</v>
      </c>
      <c r="AH691" s="6">
        <f t="shared" si="153"/>
        <v>0.26074184453635868</v>
      </c>
      <c r="AI691" s="4">
        <f t="shared" si="154"/>
        <v>1.9534866405878457</v>
      </c>
      <c r="AJ691" s="4">
        <f t="shared" si="155"/>
        <v>15.734850146340879</v>
      </c>
      <c r="AK691" s="4">
        <f t="shared" si="156"/>
        <v>13.781363505753033</v>
      </c>
      <c r="AL691" s="7">
        <f t="shared" si="157"/>
        <v>8.9392494657184258</v>
      </c>
      <c r="AM691" s="7">
        <f t="shared" si="158"/>
        <v>1.1098106588720142</v>
      </c>
      <c r="AN691" s="7">
        <f t="shared" si="159"/>
        <v>0.96167126746266907</v>
      </c>
      <c r="AO691" s="7">
        <f t="shared" si="160"/>
        <v>1.3440114148980704</v>
      </c>
      <c r="AP691" s="7">
        <f t="shared" si="161"/>
        <v>1.2924971608493225</v>
      </c>
      <c r="AQ691" s="7" t="str">
        <f t="shared" si="162"/>
        <v/>
      </c>
      <c r="AR691" s="7">
        <f t="shared" si="163"/>
        <v>0.61362443285453672</v>
      </c>
      <c r="AS691" s="7">
        <f t="shared" si="164"/>
        <v>1.232392656357884</v>
      </c>
    </row>
    <row r="692" spans="1:45" ht="14.4" customHeight="1">
      <c r="A692" s="2" t="s">
        <v>1431</v>
      </c>
      <c r="B692" s="2" t="s">
        <v>1432</v>
      </c>
      <c r="C692" s="2" t="s">
        <v>54</v>
      </c>
      <c r="D692" s="2" t="s">
        <v>48</v>
      </c>
      <c r="E692" s="3">
        <v>693.40404139357418</v>
      </c>
      <c r="F692" s="5">
        <v>-4.2173199137261488E-2</v>
      </c>
      <c r="G692" s="3">
        <v>582.08185779431005</v>
      </c>
      <c r="H692" s="3">
        <v>111.32218359926408</v>
      </c>
      <c r="I692" s="5">
        <v>-2.8769754758922239E-2</v>
      </c>
      <c r="J692" s="3">
        <v>38.886658140002737</v>
      </c>
      <c r="K692" s="3">
        <v>109.78662732783451</v>
      </c>
      <c r="L692" s="5">
        <v>-6.9517842547022493E-2</v>
      </c>
      <c r="M692" s="3">
        <v>40.458948781173873</v>
      </c>
      <c r="N692" s="3">
        <v>69.327678546660636</v>
      </c>
      <c r="O692" s="3">
        <v>124.98164820777768</v>
      </c>
      <c r="P692" s="3">
        <v>31.970802779957726</v>
      </c>
      <c r="Q692" s="3">
        <v>16.451234570131209</v>
      </c>
      <c r="R692" s="3">
        <v>36.453326570310949</v>
      </c>
      <c r="S692" s="3">
        <v>10.224833132820258</v>
      </c>
      <c r="T692" s="3">
        <v>289.38723202675271</v>
      </c>
      <c r="U692" s="3">
        <v>286.31610391000225</v>
      </c>
      <c r="V692" s="3">
        <v>1577.5219580048872</v>
      </c>
      <c r="W692" s="3">
        <v>101.93014110680613</v>
      </c>
      <c r="X692" s="3">
        <v>71.028123909164535</v>
      </c>
      <c r="Y692" s="3">
        <v>58.817430164287472</v>
      </c>
      <c r="Z692" s="3">
        <v>0</v>
      </c>
      <c r="AA692" s="5">
        <v>0</v>
      </c>
      <c r="AB692" s="3">
        <v>0</v>
      </c>
      <c r="AC692" s="3">
        <v>0</v>
      </c>
      <c r="AD692" s="5">
        <v>0</v>
      </c>
      <c r="AE692" s="6">
        <f t="shared" si="150"/>
        <v>0.16054446895857927</v>
      </c>
      <c r="AF692" s="6">
        <f t="shared" si="151"/>
        <v>5.6080806886919743E-2</v>
      </c>
      <c r="AG692" s="6">
        <f t="shared" si="152"/>
        <v>0.15832995017910478</v>
      </c>
      <c r="AH692" s="6">
        <f t="shared" si="153"/>
        <v>0.36852346925968643</v>
      </c>
      <c r="AI692" s="4">
        <f t="shared" si="154"/>
        <v>-70.899969187831772</v>
      </c>
      <c r="AJ692" s="4">
        <f t="shared" si="155"/>
        <v>36.10066207651488</v>
      </c>
      <c r="AK692" s="4">
        <f t="shared" si="156"/>
        <v>107.00063126434665</v>
      </c>
      <c r="AL692" s="7">
        <f t="shared" si="157"/>
        <v>3.5306847170578162</v>
      </c>
      <c r="AM692" s="7">
        <f t="shared" si="158"/>
        <v>-6.9340954778276984</v>
      </c>
      <c r="AN692" s="7">
        <f t="shared" si="159"/>
        <v>0.98938747886269374</v>
      </c>
      <c r="AO692" s="7">
        <f t="shared" si="160"/>
        <v>2.5995468528400818</v>
      </c>
      <c r="AP692" s="7">
        <f t="shared" si="161"/>
        <v>2.5719591069168986</v>
      </c>
      <c r="AQ692" s="7" t="str">
        <f t="shared" si="162"/>
        <v/>
      </c>
      <c r="AR692" s="7">
        <f t="shared" si="163"/>
        <v>0.34931634363179886</v>
      </c>
      <c r="AS692" s="7">
        <f t="shared" si="164"/>
        <v>2.2750400399086947</v>
      </c>
    </row>
    <row r="693" spans="1:45" ht="14.4" customHeight="1">
      <c r="A693" s="2" t="s">
        <v>1433</v>
      </c>
      <c r="B693" s="2" t="s">
        <v>1434</v>
      </c>
      <c r="C693" s="2" t="s">
        <v>51</v>
      </c>
      <c r="D693" s="2" t="s">
        <v>48</v>
      </c>
      <c r="E693" s="3">
        <v>145.65070065101469</v>
      </c>
      <c r="F693" s="5">
        <v>0.15499260976487667</v>
      </c>
      <c r="G693" s="3">
        <v>103.68978496418168</v>
      </c>
      <c r="H693" s="3">
        <v>41.960915686833005</v>
      </c>
      <c r="I693" s="5">
        <v>-3.8079575869283122E-3</v>
      </c>
      <c r="J693" s="3">
        <v>35.985500658830929</v>
      </c>
      <c r="K693" s="3">
        <v>4.6599630350322263</v>
      </c>
      <c r="L693" s="5">
        <v>-8.7933984918650149E-2</v>
      </c>
      <c r="M693" s="3">
        <v>1.8955870418068044</v>
      </c>
      <c r="N693" s="3">
        <v>2.7643759932254222</v>
      </c>
      <c r="O693" s="3">
        <v>42.567988865745185</v>
      </c>
      <c r="P693" s="3">
        <v>12.519530887968775</v>
      </c>
      <c r="Q693" s="3">
        <v>4.3414284776128964</v>
      </c>
      <c r="R693" s="3">
        <v>24.147343311649646</v>
      </c>
      <c r="S693" s="3">
        <v>4.8358871641029078</v>
      </c>
      <c r="T693" s="3">
        <v>129.11878180465479</v>
      </c>
      <c r="U693" s="3">
        <v>136.00967222237009</v>
      </c>
      <c r="V693" s="3">
        <v>204.97721015251062</v>
      </c>
      <c r="W693" s="3">
        <v>16.97832348125954</v>
      </c>
      <c r="X693" s="3">
        <v>28.971108199896083</v>
      </c>
      <c r="Y693" s="3">
        <v>2.0421794479674968</v>
      </c>
      <c r="Z693" s="3">
        <v>0</v>
      </c>
      <c r="AA693" s="5">
        <v>0</v>
      </c>
      <c r="AB693" s="3">
        <v>0</v>
      </c>
      <c r="AC693" s="3">
        <v>0</v>
      </c>
      <c r="AD693" s="5">
        <v>0</v>
      </c>
      <c r="AE693" s="6">
        <f t="shared" si="150"/>
        <v>0.28809278293396717</v>
      </c>
      <c r="AF693" s="6">
        <f t="shared" si="151"/>
        <v>0.24706713045654158</v>
      </c>
      <c r="AG693" s="6">
        <f t="shared" si="152"/>
        <v>3.1994099679600561E-2</v>
      </c>
      <c r="AH693" s="6">
        <f t="shared" si="153"/>
        <v>0.40678156190431997</v>
      </c>
      <c r="AI693" s="4">
        <f t="shared" si="154"/>
        <v>31.325537623798702</v>
      </c>
      <c r="AJ693" s="4">
        <f t="shared" si="155"/>
        <v>23.811442458356705</v>
      </c>
      <c r="AK693" s="4">
        <f t="shared" si="156"/>
        <v>-7.5140951654419972</v>
      </c>
      <c r="AL693" s="7">
        <f t="shared" si="157"/>
        <v>4.9239036500087368</v>
      </c>
      <c r="AM693" s="7">
        <f t="shared" si="158"/>
        <v>6.4777230238807313</v>
      </c>
      <c r="AN693" s="7">
        <f t="shared" si="159"/>
        <v>1.053368613933646</v>
      </c>
      <c r="AO693" s="7">
        <f t="shared" si="160"/>
        <v>3.0771202127309918</v>
      </c>
      <c r="AP693" s="7">
        <f t="shared" si="161"/>
        <v>3.2413418533916509</v>
      </c>
      <c r="AQ693" s="7" t="str">
        <f t="shared" si="162"/>
        <v/>
      </c>
      <c r="AR693" s="7">
        <f t="shared" si="163"/>
        <v>0.8575956951798096</v>
      </c>
      <c r="AS693" s="7">
        <f t="shared" si="164"/>
        <v>1.4073204539101036</v>
      </c>
    </row>
    <row r="694" spans="1:45" ht="14.4" customHeight="1">
      <c r="A694" s="2" t="s">
        <v>1435</v>
      </c>
      <c r="B694" s="2" t="s">
        <v>1436</v>
      </c>
      <c r="C694" s="2" t="s">
        <v>47</v>
      </c>
      <c r="D694" s="2" t="s">
        <v>48</v>
      </c>
      <c r="E694" s="3">
        <v>139.35775783337681</v>
      </c>
      <c r="F694" s="5">
        <v>-3.4521772117765526E-2</v>
      </c>
      <c r="G694" s="3">
        <v>121.7946121723778</v>
      </c>
      <c r="H694" s="3">
        <v>17.563145660999016</v>
      </c>
      <c r="I694" s="5">
        <v>7.4624978314567353E-3</v>
      </c>
      <c r="J694" s="3">
        <v>13.715561819811231</v>
      </c>
      <c r="K694" s="3">
        <v>7.0408650610969152</v>
      </c>
      <c r="L694" s="5">
        <v>-6.6989573593385532E-2</v>
      </c>
      <c r="M694" s="3">
        <v>3.4059307629973548</v>
      </c>
      <c r="N694" s="3">
        <v>3.6349342980995605</v>
      </c>
      <c r="O694" s="3">
        <v>19.183857414959192</v>
      </c>
      <c r="P694" s="3">
        <v>2.8240889104300364</v>
      </c>
      <c r="Q694" s="3">
        <v>1.8872307575302161</v>
      </c>
      <c r="R694" s="3">
        <v>11.327392851417894</v>
      </c>
      <c r="S694" s="3">
        <v>1.6162638787578125</v>
      </c>
      <c r="T694" s="3">
        <v>56.288517616449269</v>
      </c>
      <c r="U694" s="3">
        <v>59.560058728658312</v>
      </c>
      <c r="V694" s="3">
        <v>211.10970359397169</v>
      </c>
      <c r="W694" s="3">
        <v>17.389214002410682</v>
      </c>
      <c r="X694" s="3">
        <v>17.824354786276761</v>
      </c>
      <c r="Y694" s="3">
        <v>14.484642704218782</v>
      </c>
      <c r="Z694" s="3">
        <v>0</v>
      </c>
      <c r="AA694" s="5">
        <v>0</v>
      </c>
      <c r="AB694" s="3">
        <v>0</v>
      </c>
      <c r="AC694" s="3">
        <v>0</v>
      </c>
      <c r="AD694" s="5">
        <v>0</v>
      </c>
      <c r="AE694" s="6">
        <f t="shared" si="150"/>
        <v>0.12602919230372808</v>
      </c>
      <c r="AF694" s="6">
        <f t="shared" si="151"/>
        <v>9.8419794011110964E-2</v>
      </c>
      <c r="AG694" s="6">
        <f t="shared" si="152"/>
        <v>5.052366779261281E-2</v>
      </c>
      <c r="AH694" s="6">
        <f t="shared" si="153"/>
        <v>0.48373754268012287</v>
      </c>
      <c r="AI694" s="4">
        <f t="shared" si="154"/>
        <v>6.6746967587143162</v>
      </c>
      <c r="AJ694" s="4">
        <f t="shared" si="155"/>
        <v>11.066606984001588</v>
      </c>
      <c r="AK694" s="4">
        <f t="shared" si="156"/>
        <v>4.3919102252872717</v>
      </c>
      <c r="AL694" s="7">
        <f t="shared" si="157"/>
        <v>6.8470298256661426</v>
      </c>
      <c r="AM694" s="7">
        <f t="shared" si="158"/>
        <v>4.1297073123011243</v>
      </c>
      <c r="AN694" s="7">
        <f t="shared" si="159"/>
        <v>1.0581209321322222</v>
      </c>
      <c r="AO694" s="7">
        <f t="shared" si="160"/>
        <v>3.2049223244469465</v>
      </c>
      <c r="AP694" s="7">
        <f t="shared" si="161"/>
        <v>3.3911953973551712</v>
      </c>
      <c r="AQ694" s="7" t="str">
        <f t="shared" si="162"/>
        <v/>
      </c>
      <c r="AR694" s="7">
        <f t="shared" si="163"/>
        <v>0.78092854688714519</v>
      </c>
      <c r="AS694" s="7">
        <f t="shared" si="164"/>
        <v>1.5148758625004941</v>
      </c>
    </row>
    <row r="695" spans="1:45" ht="14.4" customHeight="1">
      <c r="A695" s="2" t="s">
        <v>1437</v>
      </c>
      <c r="B695" s="2" t="s">
        <v>1438</v>
      </c>
      <c r="C695" s="2" t="s">
        <v>54</v>
      </c>
      <c r="D695" s="2" t="s">
        <v>48</v>
      </c>
      <c r="E695" s="3">
        <v>162.75964447521244</v>
      </c>
      <c r="F695" s="5">
        <v>-1.9149028850241414E-2</v>
      </c>
      <c r="G695" s="3">
        <v>101.33282941757655</v>
      </c>
      <c r="H695" s="3">
        <v>61.426815057635892</v>
      </c>
      <c r="I695" s="5">
        <v>-1.6744255426073273E-2</v>
      </c>
      <c r="J695" s="3">
        <v>36.071799066143036</v>
      </c>
      <c r="K695" s="3">
        <v>40.219538001852612</v>
      </c>
      <c r="L695" s="5">
        <v>4.387116412826475E-2</v>
      </c>
      <c r="M695" s="3">
        <v>26.908578253734944</v>
      </c>
      <c r="N695" s="3">
        <v>13.310959748117668</v>
      </c>
      <c r="O695" s="3">
        <v>64.186948301321991</v>
      </c>
      <c r="P695" s="3">
        <v>9.6790798750836462</v>
      </c>
      <c r="Q695" s="3">
        <v>11.570695444330573</v>
      </c>
      <c r="R695" s="3">
        <v>27.049846032794242</v>
      </c>
      <c r="S695" s="3">
        <v>8.8892140938530204</v>
      </c>
      <c r="T695" s="3">
        <v>97.065271614393069</v>
      </c>
      <c r="U695" s="3">
        <v>91.302060699766514</v>
      </c>
      <c r="V695" s="3">
        <v>384.42575961667302</v>
      </c>
      <c r="W695" s="3">
        <v>25.608692256006282</v>
      </c>
      <c r="X695" s="3">
        <v>19.62097370414088</v>
      </c>
      <c r="Y695" s="3">
        <v>8.0183285057945497</v>
      </c>
      <c r="Z695" s="3">
        <v>0</v>
      </c>
      <c r="AA695" s="5">
        <v>0</v>
      </c>
      <c r="AB695" s="3">
        <v>0</v>
      </c>
      <c r="AC695" s="3">
        <v>0</v>
      </c>
      <c r="AD695" s="5">
        <v>0</v>
      </c>
      <c r="AE695" s="6">
        <f t="shared" si="150"/>
        <v>0.37740814226828151</v>
      </c>
      <c r="AF695" s="6">
        <f t="shared" si="151"/>
        <v>0.22162618493330888</v>
      </c>
      <c r="AG695" s="6">
        <f t="shared" si="152"/>
        <v>0.24711001385836687</v>
      </c>
      <c r="AH695" s="6">
        <f t="shared" si="153"/>
        <v>0.66904245027616849</v>
      </c>
      <c r="AI695" s="4">
        <f t="shared" si="154"/>
        <v>-4.147738935709576</v>
      </c>
      <c r="AJ695" s="4">
        <f t="shared" si="155"/>
        <v>16.028594728172827</v>
      </c>
      <c r="AK695" s="4">
        <f t="shared" si="156"/>
        <v>20.176333663882403</v>
      </c>
      <c r="AL695" s="7">
        <f t="shared" si="157"/>
        <v>1.8031509376353934</v>
      </c>
      <c r="AM695" s="7">
        <f t="shared" si="158"/>
        <v>-0.46660355931552805</v>
      </c>
      <c r="AN695" s="7">
        <f t="shared" si="159"/>
        <v>0.94062540784389082</v>
      </c>
      <c r="AO695" s="7">
        <f t="shared" si="160"/>
        <v>1.5801775091760517</v>
      </c>
      <c r="AP695" s="7">
        <f t="shared" si="161"/>
        <v>1.4863551140344671</v>
      </c>
      <c r="AQ695" s="7" t="str">
        <f t="shared" si="162"/>
        <v/>
      </c>
      <c r="AR695" s="7">
        <f t="shared" si="163"/>
        <v>0.58723212382568413</v>
      </c>
      <c r="AS695" s="7">
        <f t="shared" si="164"/>
        <v>2.3619230728610945</v>
      </c>
    </row>
    <row r="696" spans="1:45" ht="14.4" customHeight="1">
      <c r="A696" s="2" t="s">
        <v>1439</v>
      </c>
      <c r="B696" s="2" t="s">
        <v>1440</v>
      </c>
      <c r="C696" s="2" t="s">
        <v>62</v>
      </c>
      <c r="D696" s="2" t="s">
        <v>48</v>
      </c>
      <c r="E696" s="3">
        <v>98.770786977750376</v>
      </c>
      <c r="F696" s="5">
        <v>4.7200993045677531E-3</v>
      </c>
      <c r="G696" s="3">
        <v>76.044922319975981</v>
      </c>
      <c r="H696" s="3">
        <v>22.725864657774395</v>
      </c>
      <c r="I696" s="5">
        <v>-5.7349758144165652E-3</v>
      </c>
      <c r="J696" s="3">
        <v>11.778121457914999</v>
      </c>
      <c r="K696" s="3">
        <v>8.8575379122226767</v>
      </c>
      <c r="L696" s="5">
        <v>5.0496390081203851E-2</v>
      </c>
      <c r="M696" s="3">
        <v>5.9180936041391776</v>
      </c>
      <c r="N696" s="3">
        <v>2.9394443080834991</v>
      </c>
      <c r="O696" s="3">
        <v>23.637364423194672</v>
      </c>
      <c r="P696" s="3">
        <v>5.0319262378752603</v>
      </c>
      <c r="Q696" s="3">
        <v>3.7800939387610826</v>
      </c>
      <c r="R696" s="3">
        <v>11.512549723854542</v>
      </c>
      <c r="S696" s="3">
        <v>2.6933818081586032</v>
      </c>
      <c r="T696" s="3">
        <v>80.021829175502333</v>
      </c>
      <c r="U696" s="3">
        <v>83.711670744987828</v>
      </c>
      <c r="V696" s="3">
        <v>186.08688112644538</v>
      </c>
      <c r="W696" s="3">
        <v>23.007770075317413</v>
      </c>
      <c r="X696" s="3">
        <v>12.343948234361036</v>
      </c>
      <c r="Y696" s="3">
        <v>21.387786353202806</v>
      </c>
      <c r="Z696" s="3">
        <v>0</v>
      </c>
      <c r="AA696" s="5">
        <v>0</v>
      </c>
      <c r="AB696" s="3">
        <v>0</v>
      </c>
      <c r="AC696" s="3">
        <v>0</v>
      </c>
      <c r="AD696" s="5">
        <v>0</v>
      </c>
      <c r="AE696" s="6">
        <f t="shared" si="150"/>
        <v>0.23008690477371352</v>
      </c>
      <c r="AF696" s="6">
        <f t="shared" si="151"/>
        <v>0.11924701440890817</v>
      </c>
      <c r="AG696" s="6">
        <f t="shared" si="152"/>
        <v>8.9677709201790329E-2</v>
      </c>
      <c r="AH696" s="6">
        <f t="shared" si="153"/>
        <v>0.66814205739641186</v>
      </c>
      <c r="AI696" s="4">
        <f t="shared" si="154"/>
        <v>2.9205835456923221</v>
      </c>
      <c r="AJ696" s="4">
        <f t="shared" si="155"/>
        <v>8.907250642419152</v>
      </c>
      <c r="AK696" s="4">
        <f t="shared" si="156"/>
        <v>5.9866670967268298</v>
      </c>
      <c r="AL696" s="7">
        <f t="shared" si="157"/>
        <v>3.3070879945197271</v>
      </c>
      <c r="AM696" s="7">
        <f t="shared" si="158"/>
        <v>1.0843555625294177</v>
      </c>
      <c r="AN696" s="7">
        <f t="shared" si="159"/>
        <v>1.0461104377081034</v>
      </c>
      <c r="AO696" s="7">
        <f t="shared" si="160"/>
        <v>3.5211786385486241</v>
      </c>
      <c r="AP696" s="7">
        <f t="shared" si="161"/>
        <v>3.6835417268205246</v>
      </c>
      <c r="AQ696" s="7" t="str">
        <f t="shared" si="162"/>
        <v/>
      </c>
      <c r="AR696" s="7">
        <f t="shared" si="163"/>
        <v>0.51826945356227705</v>
      </c>
      <c r="AS696" s="7">
        <f t="shared" si="164"/>
        <v>1.8840275229189405</v>
      </c>
    </row>
    <row r="697" spans="1:45" ht="14.4" customHeight="1">
      <c r="A697" s="2" t="s">
        <v>1441</v>
      </c>
      <c r="B697" s="2" t="s">
        <v>1442</v>
      </c>
      <c r="C697" s="2" t="s">
        <v>51</v>
      </c>
      <c r="D697" s="2" t="s">
        <v>48</v>
      </c>
      <c r="E697" s="3">
        <v>76.531131845834224</v>
      </c>
      <c r="F697" s="5">
        <v>-7.9461267299404892E-2</v>
      </c>
      <c r="G697" s="3">
        <v>63.313276371319098</v>
      </c>
      <c r="H697" s="3">
        <v>13.217855474515128</v>
      </c>
      <c r="I697" s="5">
        <v>-3.4760458835651958E-2</v>
      </c>
      <c r="J697" s="3">
        <v>9.346419969461035</v>
      </c>
      <c r="K697" s="3">
        <v>4.8920333024925782</v>
      </c>
      <c r="L697" s="5">
        <v>-0.12920828260580913</v>
      </c>
      <c r="M697" s="3">
        <v>2.2653963975540372</v>
      </c>
      <c r="N697" s="3">
        <v>2.626636904938541</v>
      </c>
      <c r="O697" s="3">
        <v>14.46283763291207</v>
      </c>
      <c r="P697" s="3">
        <v>4.7424402117302167</v>
      </c>
      <c r="Q697" s="3">
        <v>1.4645936095730379</v>
      </c>
      <c r="R697" s="3">
        <v>5.7737069935863312</v>
      </c>
      <c r="S697" s="3">
        <v>2.4496977024133022</v>
      </c>
      <c r="T697" s="3">
        <v>37.259526418762704</v>
      </c>
      <c r="U697" s="3">
        <v>36.104145947181117</v>
      </c>
      <c r="V697" s="3">
        <v>94.00118427606661</v>
      </c>
      <c r="W697" s="3">
        <v>11.71060043355015</v>
      </c>
      <c r="X697" s="3">
        <v>16.486505452665607</v>
      </c>
      <c r="Y697" s="3">
        <v>2.3884765986015961</v>
      </c>
      <c r="Z697" s="3">
        <v>0</v>
      </c>
      <c r="AA697" s="5">
        <v>0</v>
      </c>
      <c r="AB697" s="3">
        <v>0</v>
      </c>
      <c r="AC697" s="3">
        <v>0</v>
      </c>
      <c r="AD697" s="5">
        <v>0</v>
      </c>
      <c r="AE697" s="6">
        <f t="shared" si="150"/>
        <v>0.17271213891284698</v>
      </c>
      <c r="AF697" s="6">
        <f t="shared" si="151"/>
        <v>0.1221257251008471</v>
      </c>
      <c r="AG697" s="6">
        <f t="shared" si="152"/>
        <v>6.3922134489624222E-2</v>
      </c>
      <c r="AH697" s="6">
        <f t="shared" si="153"/>
        <v>0.46307869498757853</v>
      </c>
      <c r="AI697" s="4">
        <f t="shared" si="154"/>
        <v>4.4543866669684569</v>
      </c>
      <c r="AJ697" s="4">
        <f t="shared" si="155"/>
        <v>5.9904074140547792</v>
      </c>
      <c r="AK697" s="4">
        <f t="shared" si="156"/>
        <v>1.5360207470863223</v>
      </c>
      <c r="AL697" s="7">
        <f t="shared" si="157"/>
        <v>2.4453659764441027</v>
      </c>
      <c r="AM697" s="7">
        <f t="shared" si="158"/>
        <v>1.8183413661939796</v>
      </c>
      <c r="AN697" s="7">
        <f t="shared" si="159"/>
        <v>0.96899100491519463</v>
      </c>
      <c r="AO697" s="7">
        <f t="shared" si="160"/>
        <v>2.8188783339779633</v>
      </c>
      <c r="AP697" s="7">
        <f t="shared" si="161"/>
        <v>2.7314677495749762</v>
      </c>
      <c r="AQ697" s="7" t="str">
        <f t="shared" si="162"/>
        <v/>
      </c>
      <c r="AR697" s="7">
        <f t="shared" si="163"/>
        <v>0.70710562598309024</v>
      </c>
      <c r="AS697" s="7">
        <f t="shared" si="164"/>
        <v>1.2282738019009622</v>
      </c>
    </row>
    <row r="698" spans="1:45" ht="14.4" customHeight="1">
      <c r="A698" s="2" t="s">
        <v>1443</v>
      </c>
      <c r="B698" s="2" t="s">
        <v>1444</v>
      </c>
      <c r="C698" s="2" t="s">
        <v>57</v>
      </c>
      <c r="D698" s="2" t="s">
        <v>48</v>
      </c>
      <c r="E698" s="3">
        <v>247.83066978006443</v>
      </c>
      <c r="F698" s="5">
        <v>-4.682550449995402E-2</v>
      </c>
      <c r="G698" s="3">
        <v>165.66103450557176</v>
      </c>
      <c r="H698" s="3">
        <v>82.169635274492649</v>
      </c>
      <c r="I698" s="5">
        <v>-1.594654510878335E-2</v>
      </c>
      <c r="J698" s="3">
        <v>55.661481595280442</v>
      </c>
      <c r="K698" s="3">
        <v>6.319332122033158</v>
      </c>
      <c r="L698" s="5">
        <v>6.6045804189089063E-3</v>
      </c>
      <c r="M698" s="3">
        <v>3.2832215407871117</v>
      </c>
      <c r="N698" s="3">
        <v>3.0361105812460463</v>
      </c>
      <c r="O698" s="3">
        <v>86.576527685082283</v>
      </c>
      <c r="P698" s="3">
        <v>23.632634738242139</v>
      </c>
      <c r="Q698" s="3">
        <v>8.0049410319873324</v>
      </c>
      <c r="R698" s="3">
        <v>44.286151072987565</v>
      </c>
      <c r="S698" s="3">
        <v>13.573736730865637</v>
      </c>
      <c r="T698" s="3">
        <v>259.91836725722823</v>
      </c>
      <c r="U698" s="3">
        <v>264.99349745979805</v>
      </c>
      <c r="V698" s="3">
        <v>1072.1563942106957</v>
      </c>
      <c r="W698" s="3">
        <v>69.572878229869502</v>
      </c>
      <c r="X698" s="3">
        <v>11.205900721061232</v>
      </c>
      <c r="Y698" s="3">
        <v>0.56370368405799831</v>
      </c>
      <c r="Z698" s="3">
        <v>60.922671592515947</v>
      </c>
      <c r="AA698" s="5">
        <v>0.23860236202567967</v>
      </c>
      <c r="AB698" s="3">
        <v>4.9080406139571364</v>
      </c>
      <c r="AC698" s="3">
        <v>22.457621546277217</v>
      </c>
      <c r="AD698" s="5">
        <v>-1.3561165906913752E-2</v>
      </c>
      <c r="AE698" s="6">
        <f t="shared" si="150"/>
        <v>0.3315555550385007</v>
      </c>
      <c r="AF698" s="6">
        <f t="shared" si="151"/>
        <v>0.22459480759454362</v>
      </c>
      <c r="AG698" s="6">
        <f t="shared" si="152"/>
        <v>2.5498587917472865E-2</v>
      </c>
      <c r="AH698" s="6">
        <f t="shared" si="153"/>
        <v>0.51955198387812862</v>
      </c>
      <c r="AI698" s="4">
        <f t="shared" si="154"/>
        <v>49.342149473247282</v>
      </c>
      <c r="AJ698" s="4">
        <f t="shared" si="155"/>
        <v>51.655730374065698</v>
      </c>
      <c r="AK698" s="4">
        <f t="shared" si="156"/>
        <v>2.3135809008184154</v>
      </c>
      <c r="AL698" s="7">
        <f t="shared" si="157"/>
        <v>3.8055644807523432</v>
      </c>
      <c r="AM698" s="7">
        <f t="shared" si="158"/>
        <v>3.6351190870710655</v>
      </c>
      <c r="AN698" s="7">
        <f t="shared" si="159"/>
        <v>1.0195258621240384</v>
      </c>
      <c r="AO698" s="7">
        <f t="shared" si="160"/>
        <v>3.1631924175999462</v>
      </c>
      <c r="AP698" s="7">
        <f t="shared" si="161"/>
        <v>3.2249564766178067</v>
      </c>
      <c r="AQ698" s="7">
        <f t="shared" si="162"/>
        <v>0.36862502840463135</v>
      </c>
      <c r="AR698" s="7">
        <f t="shared" si="163"/>
        <v>0.67739720894877875</v>
      </c>
      <c r="AS698" s="7">
        <f t="shared" si="164"/>
        <v>4.3261650995906731</v>
      </c>
    </row>
    <row r="699" spans="1:45" ht="14.4" customHeight="1">
      <c r="A699" s="2" t="s">
        <v>1445</v>
      </c>
      <c r="B699" s="2" t="s">
        <v>1446</v>
      </c>
      <c r="C699" s="2" t="s">
        <v>51</v>
      </c>
      <c r="D699" s="2" t="s">
        <v>48</v>
      </c>
      <c r="E699" s="3">
        <v>153.78844847530675</v>
      </c>
      <c r="F699" s="5">
        <v>4.81115762360887E-2</v>
      </c>
      <c r="G699" s="3">
        <v>103.29580046678183</v>
      </c>
      <c r="H699" s="3">
        <v>50.492648008524917</v>
      </c>
      <c r="I699" s="5">
        <v>8.6668369137571366E-4</v>
      </c>
      <c r="J699" s="3">
        <v>27.692925811105077</v>
      </c>
      <c r="K699" s="3">
        <v>10.587887484423501</v>
      </c>
      <c r="L699" s="5">
        <v>-0.102592531314291</v>
      </c>
      <c r="M699" s="3">
        <v>6.0746591518951547</v>
      </c>
      <c r="N699" s="3">
        <v>4.513228332528346</v>
      </c>
      <c r="O699" s="3">
        <v>52.171663674386373</v>
      </c>
      <c r="P699" s="3">
        <v>8.9622947882429091</v>
      </c>
      <c r="Q699" s="3">
        <v>8.9903274516501259</v>
      </c>
      <c r="R699" s="3">
        <v>29.850751237590231</v>
      </c>
      <c r="S699" s="3">
        <v>6.8371813848743006</v>
      </c>
      <c r="T699" s="3">
        <v>144.23046934687565</v>
      </c>
      <c r="U699" s="3">
        <v>136.19339795207071</v>
      </c>
      <c r="V699" s="3">
        <v>158.20427844679827</v>
      </c>
      <c r="W699" s="3">
        <v>6.8112274192468254</v>
      </c>
      <c r="X699" s="3">
        <v>37.263937790411617</v>
      </c>
      <c r="Y699" s="3">
        <v>4.1027320474818083</v>
      </c>
      <c r="Z699" s="3">
        <v>0</v>
      </c>
      <c r="AA699" s="5">
        <v>0</v>
      </c>
      <c r="AB699" s="3">
        <v>0</v>
      </c>
      <c r="AC699" s="3">
        <v>0</v>
      </c>
      <c r="AD699" s="5">
        <v>0</v>
      </c>
      <c r="AE699" s="6">
        <f t="shared" si="150"/>
        <v>0.32832536194441375</v>
      </c>
      <c r="AF699" s="6">
        <f t="shared" si="151"/>
        <v>0.18007155989711171</v>
      </c>
      <c r="AG699" s="6">
        <f t="shared" si="152"/>
        <v>6.8847092154151995E-2</v>
      </c>
      <c r="AH699" s="6">
        <f t="shared" si="153"/>
        <v>0.57373665528954321</v>
      </c>
      <c r="AI699" s="4">
        <f t="shared" si="154"/>
        <v>17.105038326681576</v>
      </c>
      <c r="AJ699" s="4">
        <f t="shared" si="155"/>
        <v>28.144382282598187</v>
      </c>
      <c r="AK699" s="4">
        <f t="shared" si="156"/>
        <v>11.03934395591661</v>
      </c>
      <c r="AL699" s="7">
        <f t="shared" si="157"/>
        <v>4.1163720396333483</v>
      </c>
      <c r="AM699" s="7">
        <f t="shared" si="158"/>
        <v>2.5017675214120487</v>
      </c>
      <c r="AN699" s="7">
        <f t="shared" si="159"/>
        <v>0.94427618913535039</v>
      </c>
      <c r="AO699" s="7">
        <f t="shared" si="160"/>
        <v>2.8564647534929151</v>
      </c>
      <c r="AP699" s="7">
        <f t="shared" si="161"/>
        <v>2.6972916518277379</v>
      </c>
      <c r="AQ699" s="7" t="str">
        <f t="shared" si="162"/>
        <v/>
      </c>
      <c r="AR699" s="7">
        <f t="shared" si="163"/>
        <v>0.54845461474766677</v>
      </c>
      <c r="AS699" s="7">
        <f t="shared" si="164"/>
        <v>1.0287136648771156</v>
      </c>
    </row>
    <row r="700" spans="1:45" ht="14.4" customHeight="1">
      <c r="A700" s="2" t="s">
        <v>1447</v>
      </c>
      <c r="B700" s="2" t="s">
        <v>1448</v>
      </c>
      <c r="C700" s="2" t="s">
        <v>62</v>
      </c>
      <c r="D700" s="2" t="s">
        <v>48</v>
      </c>
      <c r="E700" s="3">
        <v>170.72699688781881</v>
      </c>
      <c r="F700" s="5">
        <v>1.5598413374471373E-2</v>
      </c>
      <c r="G700" s="3">
        <v>147.00895790675628</v>
      </c>
      <c r="H700" s="3">
        <v>23.718038981062531</v>
      </c>
      <c r="I700" s="5">
        <v>1.3747704357659707E-2</v>
      </c>
      <c r="J700" s="3">
        <v>17.296598410762023</v>
      </c>
      <c r="K700" s="3">
        <v>12.612111345875093</v>
      </c>
      <c r="L700" s="5">
        <v>-0.10255130057805684</v>
      </c>
      <c r="M700" s="3">
        <v>9.0042539863468818</v>
      </c>
      <c r="N700" s="3">
        <v>3.6078573595282108</v>
      </c>
      <c r="O700" s="3">
        <v>24.704596059590109</v>
      </c>
      <c r="P700" s="3">
        <v>2.7901969178282959</v>
      </c>
      <c r="Q700" s="3">
        <v>4.4478732412450794</v>
      </c>
      <c r="R700" s="3">
        <v>12.659360247520301</v>
      </c>
      <c r="S700" s="3">
        <v>2.8196025079044968</v>
      </c>
      <c r="T700" s="3">
        <v>41.526236133597898</v>
      </c>
      <c r="U700" s="3">
        <v>42.934907822156369</v>
      </c>
      <c r="V700" s="3">
        <v>419.57584057413976</v>
      </c>
      <c r="W700" s="3">
        <v>30.863163275799657</v>
      </c>
      <c r="X700" s="3">
        <v>40.314705735904518</v>
      </c>
      <c r="Y700" s="3">
        <v>26.761580505875049</v>
      </c>
      <c r="Z700" s="3">
        <v>0</v>
      </c>
      <c r="AA700" s="5">
        <v>0</v>
      </c>
      <c r="AB700" s="3">
        <v>0</v>
      </c>
      <c r="AC700" s="3">
        <v>0</v>
      </c>
      <c r="AD700" s="5">
        <v>0</v>
      </c>
      <c r="AE700" s="6">
        <f t="shared" si="150"/>
        <v>0.13892377546268891</v>
      </c>
      <c r="AF700" s="6">
        <f t="shared" si="151"/>
        <v>0.10131144298243154</v>
      </c>
      <c r="AG700" s="6">
        <f t="shared" si="152"/>
        <v>7.3872976013056979E-2</v>
      </c>
      <c r="AH700" s="6">
        <f t="shared" si="153"/>
        <v>0.71393708312699011</v>
      </c>
      <c r="AI700" s="4">
        <f t="shared" si="154"/>
        <v>4.6844870648869303</v>
      </c>
      <c r="AJ700" s="4">
        <f t="shared" si="155"/>
        <v>8.4622719141698504</v>
      </c>
      <c r="AK700" s="4">
        <f t="shared" si="156"/>
        <v>3.77778484928292</v>
      </c>
      <c r="AL700" s="7">
        <f t="shared" si="157"/>
        <v>3.0012286804422423</v>
      </c>
      <c r="AM700" s="7">
        <f t="shared" si="158"/>
        <v>1.6613998078645487</v>
      </c>
      <c r="AN700" s="7">
        <f t="shared" si="159"/>
        <v>1.0339224504726723</v>
      </c>
      <c r="AO700" s="7">
        <f t="shared" si="160"/>
        <v>1.7508292387390954</v>
      </c>
      <c r="AP700" s="7">
        <f t="shared" si="161"/>
        <v>1.8102216568763287</v>
      </c>
      <c r="AQ700" s="7" t="str">
        <f t="shared" si="162"/>
        <v/>
      </c>
      <c r="AR700" s="7">
        <f t="shared" si="163"/>
        <v>0.7292592117152833</v>
      </c>
      <c r="AS700" s="7">
        <f t="shared" si="164"/>
        <v>2.4575834415328841</v>
      </c>
    </row>
    <row r="701" spans="1:45" ht="14.4" customHeight="1">
      <c r="A701" s="2" t="s">
        <v>1449</v>
      </c>
      <c r="B701" s="2" t="s">
        <v>1450</v>
      </c>
      <c r="C701" s="2" t="s">
        <v>51</v>
      </c>
      <c r="D701" s="2" t="s">
        <v>48</v>
      </c>
      <c r="E701" s="3">
        <v>235.75186032585813</v>
      </c>
      <c r="F701" s="5">
        <v>0.15875713924050877</v>
      </c>
      <c r="G701" s="3">
        <v>165.03727860143496</v>
      </c>
      <c r="H701" s="3">
        <v>70.714581724423169</v>
      </c>
      <c r="I701" s="5">
        <v>2.0216783066095978E-4</v>
      </c>
      <c r="J701" s="3">
        <v>42.987088646827985</v>
      </c>
      <c r="K701" s="3">
        <v>14.346002465466436</v>
      </c>
      <c r="L701" s="5">
        <v>-2.3895345845453303E-2</v>
      </c>
      <c r="M701" s="3">
        <v>8.548182893771008</v>
      </c>
      <c r="N701" s="3">
        <v>5.7978195716954275</v>
      </c>
      <c r="O701" s="3">
        <v>71.8296637205965</v>
      </c>
      <c r="P701" s="3">
        <v>10.709758067104387</v>
      </c>
      <c r="Q701" s="3">
        <v>10.731670058658047</v>
      </c>
      <c r="R701" s="3">
        <v>46.507721309421861</v>
      </c>
      <c r="S701" s="3">
        <v>3.2332987130432373</v>
      </c>
      <c r="T701" s="3">
        <v>149.49910164200358</v>
      </c>
      <c r="U701" s="3">
        <v>155.09003168291972</v>
      </c>
      <c r="V701" s="3">
        <v>276.39121581352805</v>
      </c>
      <c r="W701" s="3">
        <v>17.796905609208952</v>
      </c>
      <c r="X701" s="3">
        <v>30.578945948565018</v>
      </c>
      <c r="Y701" s="3">
        <v>5.8060451575467011</v>
      </c>
      <c r="Z701" s="3">
        <v>0</v>
      </c>
      <c r="AA701" s="5">
        <v>0</v>
      </c>
      <c r="AB701" s="3">
        <v>0</v>
      </c>
      <c r="AC701" s="3">
        <v>0</v>
      </c>
      <c r="AD701" s="5">
        <v>0</v>
      </c>
      <c r="AE701" s="6">
        <f t="shared" si="150"/>
        <v>0.29995344098952559</v>
      </c>
      <c r="AF701" s="6">
        <f t="shared" si="151"/>
        <v>0.1823404005695263</v>
      </c>
      <c r="AG701" s="6">
        <f t="shared" si="152"/>
        <v>6.085212835918781E-2</v>
      </c>
      <c r="AH701" s="6">
        <f t="shared" si="153"/>
        <v>0.59585817821711062</v>
      </c>
      <c r="AI701" s="4">
        <f t="shared" si="154"/>
        <v>28.641086181361551</v>
      </c>
      <c r="AJ701" s="4">
        <f t="shared" si="155"/>
        <v>41.840052701063058</v>
      </c>
      <c r="AK701" s="4">
        <f t="shared" si="156"/>
        <v>13.198966519701507</v>
      </c>
      <c r="AL701" s="7">
        <f t="shared" si="157"/>
        <v>12.940361041273068</v>
      </c>
      <c r="AM701" s="7">
        <f t="shared" si="158"/>
        <v>8.8581627382036903</v>
      </c>
      <c r="AN701" s="7">
        <f t="shared" si="159"/>
        <v>1.0373977500835048</v>
      </c>
      <c r="AO701" s="7">
        <f t="shared" si="160"/>
        <v>2.1141198603790947</v>
      </c>
      <c r="AP701" s="7">
        <f t="shared" si="161"/>
        <v>2.1931831865641258</v>
      </c>
      <c r="AQ701" s="7" t="str">
        <f t="shared" si="162"/>
        <v/>
      </c>
      <c r="AR701" s="7">
        <f t="shared" si="163"/>
        <v>0.60789567863598415</v>
      </c>
      <c r="AS701" s="7">
        <f t="shared" si="164"/>
        <v>1.1723819079582145</v>
      </c>
    </row>
    <row r="702" spans="1:45" ht="14.4" customHeight="1">
      <c r="A702" s="2" t="s">
        <v>1451</v>
      </c>
      <c r="B702" s="2" t="s">
        <v>1452</v>
      </c>
      <c r="C702" s="2" t="s">
        <v>47</v>
      </c>
      <c r="D702" s="2" t="s">
        <v>48</v>
      </c>
      <c r="E702" s="3">
        <v>123.71449551940081</v>
      </c>
      <c r="F702" s="5">
        <v>9.4501582894731359E-2</v>
      </c>
      <c r="G702" s="3">
        <v>95.675123181387562</v>
      </c>
      <c r="H702" s="3">
        <v>28.039372338013248</v>
      </c>
      <c r="I702" s="5">
        <v>-9.2888379816447597E-3</v>
      </c>
      <c r="J702" s="3">
        <v>18.907175005157139</v>
      </c>
      <c r="K702" s="3">
        <v>7.9261299353245818</v>
      </c>
      <c r="L702" s="5">
        <v>-3.0580785213970396E-2</v>
      </c>
      <c r="M702" s="3">
        <v>4.35996801826031</v>
      </c>
      <c r="N702" s="3">
        <v>3.5661619170642718</v>
      </c>
      <c r="O702" s="3">
        <v>28.562692522308403</v>
      </c>
      <c r="P702" s="3">
        <v>7.6440198194558731</v>
      </c>
      <c r="Q702" s="3">
        <v>3.8722427002861113</v>
      </c>
      <c r="R702" s="3">
        <v>14.457963177028745</v>
      </c>
      <c r="S702" s="3">
        <v>1.3348746299229575</v>
      </c>
      <c r="T702" s="3">
        <v>91.848891935245476</v>
      </c>
      <c r="U702" s="3">
        <v>88.598903148420504</v>
      </c>
      <c r="V702" s="3">
        <v>168.9899311030922</v>
      </c>
      <c r="W702" s="3">
        <v>11.562723754728204</v>
      </c>
      <c r="X702" s="3">
        <v>15.130420643332371</v>
      </c>
      <c r="Y702" s="3">
        <v>18.731459158704265</v>
      </c>
      <c r="Z702" s="3">
        <v>0</v>
      </c>
      <c r="AA702" s="5">
        <v>0</v>
      </c>
      <c r="AB702" s="3">
        <v>0</v>
      </c>
      <c r="AC702" s="3">
        <v>0</v>
      </c>
      <c r="AD702" s="5">
        <v>0</v>
      </c>
      <c r="AE702" s="6">
        <f t="shared" si="150"/>
        <v>0.22664581236251441</v>
      </c>
      <c r="AF702" s="6">
        <f t="shared" si="151"/>
        <v>0.15282909998361616</v>
      </c>
      <c r="AG702" s="6">
        <f t="shared" si="152"/>
        <v>6.4067916229603117E-2</v>
      </c>
      <c r="AH702" s="6">
        <f t="shared" si="153"/>
        <v>0.55007526420039254</v>
      </c>
      <c r="AI702" s="4">
        <f t="shared" si="154"/>
        <v>10.981045069832557</v>
      </c>
      <c r="AJ702" s="4">
        <f t="shared" si="155"/>
        <v>12.686461984306106</v>
      </c>
      <c r="AK702" s="4">
        <f t="shared" si="156"/>
        <v>1.7054169144735489</v>
      </c>
      <c r="AL702" s="7">
        <f t="shared" si="157"/>
        <v>9.5038602876423735</v>
      </c>
      <c r="AM702" s="7">
        <f t="shared" si="158"/>
        <v>8.2262744558013896</v>
      </c>
      <c r="AN702" s="7">
        <f t="shared" si="159"/>
        <v>0.96461591731431828</v>
      </c>
      <c r="AO702" s="7">
        <f t="shared" si="160"/>
        <v>3.275711411368686</v>
      </c>
      <c r="AP702" s="7">
        <f t="shared" si="161"/>
        <v>3.1598033679343853</v>
      </c>
      <c r="AQ702" s="7" t="str">
        <f t="shared" si="162"/>
        <v/>
      </c>
      <c r="AR702" s="7">
        <f t="shared" si="163"/>
        <v>0.67430806856986947</v>
      </c>
      <c r="AS702" s="7">
        <f t="shared" si="164"/>
        <v>1.3659671034797318</v>
      </c>
    </row>
    <row r="703" spans="1:45" ht="14.4" customHeight="1">
      <c r="A703" s="2" t="s">
        <v>1453</v>
      </c>
      <c r="B703" s="2" t="s">
        <v>1454</v>
      </c>
      <c r="C703" s="2" t="s">
        <v>62</v>
      </c>
      <c r="D703" s="2" t="s">
        <v>48</v>
      </c>
      <c r="E703" s="3">
        <v>412.86380119491633</v>
      </c>
      <c r="F703" s="5">
        <v>3.7249523235829619E-2</v>
      </c>
      <c r="G703" s="3">
        <v>322.05571232731893</v>
      </c>
      <c r="H703" s="3">
        <v>90.808088867597434</v>
      </c>
      <c r="I703" s="5">
        <v>-1.1663098396402394E-2</v>
      </c>
      <c r="J703" s="3">
        <v>80.53297346786826</v>
      </c>
      <c r="K703" s="3">
        <v>29.491514880333735</v>
      </c>
      <c r="L703" s="5">
        <v>2.7996103133298506E-2</v>
      </c>
      <c r="M703" s="3">
        <v>18.634340149408736</v>
      </c>
      <c r="N703" s="3">
        <v>10.857174730924999</v>
      </c>
      <c r="O703" s="3">
        <v>93.572209190385934</v>
      </c>
      <c r="P703" s="3">
        <v>14.404503740451176</v>
      </c>
      <c r="Q703" s="3">
        <v>15.025415744798325</v>
      </c>
      <c r="R703" s="3">
        <v>52.218581241021511</v>
      </c>
      <c r="S703" s="3">
        <v>7.6292328914745715</v>
      </c>
      <c r="T703" s="3">
        <v>149.56156253371313</v>
      </c>
      <c r="U703" s="3">
        <v>146.33787752592482</v>
      </c>
      <c r="V703" s="3">
        <v>653.14380805161011</v>
      </c>
      <c r="W703" s="3">
        <v>50.767692526579182</v>
      </c>
      <c r="X703" s="3">
        <v>91.276748376510966</v>
      </c>
      <c r="Y703" s="3">
        <v>84.656587424842812</v>
      </c>
      <c r="Z703" s="3">
        <v>0</v>
      </c>
      <c r="AA703" s="5">
        <v>0</v>
      </c>
      <c r="AB703" s="3">
        <v>0</v>
      </c>
      <c r="AC703" s="3">
        <v>0</v>
      </c>
      <c r="AD703" s="5">
        <v>0</v>
      </c>
      <c r="AE703" s="6">
        <f t="shared" si="150"/>
        <v>0.2199468410763534</v>
      </c>
      <c r="AF703" s="6">
        <f t="shared" si="151"/>
        <v>0.19505941967977955</v>
      </c>
      <c r="AG703" s="6">
        <f t="shared" si="152"/>
        <v>7.1431582994147147E-2</v>
      </c>
      <c r="AH703" s="6">
        <f t="shared" si="153"/>
        <v>0.63185428842907454</v>
      </c>
      <c r="AI703" s="4">
        <f t="shared" si="154"/>
        <v>51.041458587534521</v>
      </c>
      <c r="AJ703" s="4">
        <f t="shared" si="155"/>
        <v>45.507949555727699</v>
      </c>
      <c r="AK703" s="4">
        <f t="shared" si="156"/>
        <v>-5.5335090318068225</v>
      </c>
      <c r="AL703" s="7">
        <f t="shared" si="157"/>
        <v>5.9649443401552737</v>
      </c>
      <c r="AM703" s="7">
        <f t="shared" si="158"/>
        <v>6.6902478025768159</v>
      </c>
      <c r="AN703" s="7">
        <f t="shared" si="159"/>
        <v>0.97844576538800443</v>
      </c>
      <c r="AO703" s="7">
        <f t="shared" si="160"/>
        <v>1.6470070496889444</v>
      </c>
      <c r="AP703" s="7">
        <f t="shared" si="161"/>
        <v>1.6115070733323382</v>
      </c>
      <c r="AQ703" s="7" t="str">
        <f t="shared" si="162"/>
        <v/>
      </c>
      <c r="AR703" s="7">
        <f t="shared" si="163"/>
        <v>0.8868480162079968</v>
      </c>
      <c r="AS703" s="7">
        <f t="shared" si="164"/>
        <v>1.5819837102726659</v>
      </c>
    </row>
    <row r="704" spans="1:45" ht="14.4" customHeight="1">
      <c r="A704" s="2" t="s">
        <v>1455</v>
      </c>
      <c r="B704" s="2" t="s">
        <v>1456</v>
      </c>
      <c r="C704" s="2" t="s">
        <v>47</v>
      </c>
      <c r="D704" s="2" t="s">
        <v>48</v>
      </c>
      <c r="E704" s="3">
        <v>239.12534884799655</v>
      </c>
      <c r="F704" s="5">
        <v>9.2405574459214518E-2</v>
      </c>
      <c r="G704" s="3">
        <v>205.27246480499039</v>
      </c>
      <c r="H704" s="3">
        <v>33.852884043006149</v>
      </c>
      <c r="I704" s="5">
        <v>1.2060575407914775E-2</v>
      </c>
      <c r="J704" s="3">
        <v>20.157233163492364</v>
      </c>
      <c r="K704" s="3">
        <v>15.606746644110245</v>
      </c>
      <c r="L704" s="5">
        <v>0.11686546496877431</v>
      </c>
      <c r="M704" s="3">
        <v>7.6656186964500117</v>
      </c>
      <c r="N704" s="3">
        <v>7.9411279476602337</v>
      </c>
      <c r="O704" s="3">
        <v>37.697244424208868</v>
      </c>
      <c r="P704" s="3">
        <v>4.6502411120325862</v>
      </c>
      <c r="Q704" s="3">
        <v>5.5172818224684228</v>
      </c>
      <c r="R704" s="3">
        <v>19.318005020327661</v>
      </c>
      <c r="S704" s="3">
        <v>1.7019801301988395</v>
      </c>
      <c r="T704" s="3">
        <v>85.320911682287274</v>
      </c>
      <c r="U704" s="3">
        <v>92.081506239720895</v>
      </c>
      <c r="V704" s="3">
        <v>363.48919323941402</v>
      </c>
      <c r="W704" s="3">
        <v>44.023167573484109</v>
      </c>
      <c r="X704" s="3">
        <v>28.584694399461647</v>
      </c>
      <c r="Y704" s="3">
        <v>30.955096977021462</v>
      </c>
      <c r="Z704" s="3">
        <v>0</v>
      </c>
      <c r="AA704" s="5">
        <v>0</v>
      </c>
      <c r="AB704" s="3">
        <v>0</v>
      </c>
      <c r="AC704" s="3">
        <v>0</v>
      </c>
      <c r="AD704" s="5">
        <v>0</v>
      </c>
      <c r="AE704" s="6">
        <f t="shared" si="150"/>
        <v>0.14156961696488823</v>
      </c>
      <c r="AF704" s="6">
        <f t="shared" si="151"/>
        <v>8.4295676976954864E-2</v>
      </c>
      <c r="AG704" s="6">
        <f t="shared" si="152"/>
        <v>6.526596498153317E-2</v>
      </c>
      <c r="AH704" s="6">
        <f t="shared" si="153"/>
        <v>0.49117339258806397</v>
      </c>
      <c r="AI704" s="4">
        <f t="shared" si="154"/>
        <v>4.5504865193821189</v>
      </c>
      <c r="AJ704" s="4">
        <f t="shared" si="155"/>
        <v>19.864102793257846</v>
      </c>
      <c r="AK704" s="4">
        <f t="shared" si="156"/>
        <v>15.313616273875727</v>
      </c>
      <c r="AL704" s="7">
        <f t="shared" si="157"/>
        <v>11.67117197245843</v>
      </c>
      <c r="AM704" s="7">
        <f t="shared" si="158"/>
        <v>2.6736425641176509</v>
      </c>
      <c r="AN704" s="7">
        <f t="shared" si="159"/>
        <v>1.0792372517373972</v>
      </c>
      <c r="AO704" s="7">
        <f t="shared" si="160"/>
        <v>2.5203439557438294</v>
      </c>
      <c r="AP704" s="7">
        <f t="shared" si="161"/>
        <v>2.7200490842299301</v>
      </c>
      <c r="AQ704" s="7" t="str">
        <f t="shared" si="162"/>
        <v/>
      </c>
      <c r="AR704" s="7">
        <f t="shared" si="163"/>
        <v>0.59543621565255545</v>
      </c>
      <c r="AS704" s="7">
        <f t="shared" si="164"/>
        <v>1.5200780468927664</v>
      </c>
    </row>
    <row r="705" spans="1:45" ht="14.4" customHeight="1">
      <c r="A705" s="2" t="s">
        <v>1457</v>
      </c>
      <c r="B705" s="2" t="s">
        <v>1458</v>
      </c>
      <c r="C705" s="2" t="s">
        <v>57</v>
      </c>
      <c r="D705" s="2" t="s">
        <v>48</v>
      </c>
      <c r="E705" s="3">
        <v>232.25409657556446</v>
      </c>
      <c r="F705" s="5">
        <v>6.6724945141478656E-2</v>
      </c>
      <c r="G705" s="3">
        <v>141.6474346605585</v>
      </c>
      <c r="H705" s="3">
        <v>90.606661915005958</v>
      </c>
      <c r="I705" s="5">
        <v>1.9361086716035425E-4</v>
      </c>
      <c r="J705" s="3">
        <v>68.445360241321168</v>
      </c>
      <c r="K705" s="3">
        <v>6.4437786344769874</v>
      </c>
      <c r="L705" s="5">
        <v>8.6695118324283255E-2</v>
      </c>
      <c r="M705" s="3">
        <v>2.7703871530658977</v>
      </c>
      <c r="N705" s="3">
        <v>3.6733914814110897</v>
      </c>
      <c r="O705" s="3">
        <v>93.29068275392541</v>
      </c>
      <c r="P705" s="3">
        <v>17.364891728245187</v>
      </c>
      <c r="Q705" s="3">
        <v>12.258424599335708</v>
      </c>
      <c r="R705" s="3">
        <v>56.817698838828157</v>
      </c>
      <c r="S705" s="3">
        <v>12.535442943670267</v>
      </c>
      <c r="T705" s="3">
        <v>380.53695268618071</v>
      </c>
      <c r="U705" s="3">
        <v>358.8271627348841</v>
      </c>
      <c r="V705" s="3">
        <v>1160.0066373347231</v>
      </c>
      <c r="W705" s="3">
        <v>91.233676056422709</v>
      </c>
      <c r="X705" s="3">
        <v>13.980034544254785</v>
      </c>
      <c r="Y705" s="3">
        <v>1.0465672350992041</v>
      </c>
      <c r="Z705" s="3">
        <v>41.418340735685859</v>
      </c>
      <c r="AA705" s="5">
        <v>0.1188625316420393</v>
      </c>
      <c r="AB705" s="3">
        <v>2.1856862842437828</v>
      </c>
      <c r="AC705" s="3">
        <v>14.352136558760213</v>
      </c>
      <c r="AD705" s="5">
        <v>-6.5610545202832382E-2</v>
      </c>
      <c r="AE705" s="6">
        <f t="shared" si="150"/>
        <v>0.39011868143960532</v>
      </c>
      <c r="AF705" s="6">
        <f t="shared" si="151"/>
        <v>0.29470033575512111</v>
      </c>
      <c r="AG705" s="6">
        <f t="shared" si="152"/>
        <v>2.7744520891068492E-2</v>
      </c>
      <c r="AH705" s="6">
        <f t="shared" si="153"/>
        <v>0.42993208026159291</v>
      </c>
      <c r="AI705" s="4">
        <f t="shared" si="154"/>
        <v>62.001581606844184</v>
      </c>
      <c r="AJ705" s="4">
        <f t="shared" si="155"/>
        <v>60.896979273278617</v>
      </c>
      <c r="AK705" s="4">
        <f t="shared" si="156"/>
        <v>-1.1046023335655661</v>
      </c>
      <c r="AL705" s="7">
        <f t="shared" si="157"/>
        <v>4.8579838420491042</v>
      </c>
      <c r="AM705" s="7">
        <f t="shared" si="158"/>
        <v>4.9461021748857856</v>
      </c>
      <c r="AN705" s="7">
        <f t="shared" si="159"/>
        <v>0.94294958794921524</v>
      </c>
      <c r="AO705" s="7">
        <f t="shared" si="160"/>
        <v>4.1998782941937023</v>
      </c>
      <c r="AP705" s="7">
        <f t="shared" si="161"/>
        <v>3.9602735069468045</v>
      </c>
      <c r="AQ705" s="7">
        <f t="shared" si="162"/>
        <v>0.34651645391468994</v>
      </c>
      <c r="AR705" s="7">
        <f t="shared" si="163"/>
        <v>0.75541200607883208</v>
      </c>
      <c r="AS705" s="7">
        <f t="shared" si="164"/>
        <v>4.9945583498343673</v>
      </c>
    </row>
    <row r="706" spans="1:45" ht="14.4" customHeight="1">
      <c r="A706" s="2" t="s">
        <v>1459</v>
      </c>
      <c r="B706" s="2" t="s">
        <v>1460</v>
      </c>
      <c r="C706" s="2" t="s">
        <v>62</v>
      </c>
      <c r="D706" s="2" t="s">
        <v>48</v>
      </c>
      <c r="E706" s="3">
        <v>217.42239658597092</v>
      </c>
      <c r="F706" s="5">
        <v>-6.3648308493178488E-3</v>
      </c>
      <c r="G706" s="3">
        <v>184.31408038735245</v>
      </c>
      <c r="H706" s="3">
        <v>33.108316198618461</v>
      </c>
      <c r="I706" s="5">
        <v>-1.564564687798492E-2</v>
      </c>
      <c r="J706" s="3">
        <v>20.683736193314932</v>
      </c>
      <c r="K706" s="3">
        <v>22.516659619456679</v>
      </c>
      <c r="L706" s="5">
        <v>6.0972233502874708E-2</v>
      </c>
      <c r="M706" s="3">
        <v>13.339428203017368</v>
      </c>
      <c r="N706" s="3">
        <v>9.1772314164393105</v>
      </c>
      <c r="O706" s="3">
        <v>33.902151992043564</v>
      </c>
      <c r="P706" s="3">
        <v>5.2933734331448727</v>
      </c>
      <c r="Q706" s="3">
        <v>4.7620793386258704</v>
      </c>
      <c r="R706" s="3">
        <v>18.685708362821384</v>
      </c>
      <c r="S706" s="3">
        <v>3.2416334935715736</v>
      </c>
      <c r="T706" s="3">
        <v>73.662047517534361</v>
      </c>
      <c r="U706" s="3">
        <v>76.646177434526422</v>
      </c>
      <c r="V706" s="3">
        <v>320.46013647984887</v>
      </c>
      <c r="W706" s="3">
        <v>41.451211777496297</v>
      </c>
      <c r="X706" s="3">
        <v>37.311551083173626</v>
      </c>
      <c r="Y706" s="3">
        <v>44.1650689172114</v>
      </c>
      <c r="Z706" s="3">
        <v>0</v>
      </c>
      <c r="AA706" s="5">
        <v>0</v>
      </c>
      <c r="AB706" s="3">
        <v>0</v>
      </c>
      <c r="AC706" s="3">
        <v>0</v>
      </c>
      <c r="AD706" s="5">
        <v>0</v>
      </c>
      <c r="AE706" s="6">
        <f t="shared" ref="AE706:AE769" si="165">IF(E706=0,"",H706/E706)</f>
        <v>0.15227647527805219</v>
      </c>
      <c r="AF706" s="6">
        <f t="shared" ref="AF706:AF769" si="166">IF(E706=0,"",J706/E706)</f>
        <v>9.513158036199082E-2</v>
      </c>
      <c r="AG706" s="6">
        <f t="shared" ref="AG706:AG769" si="167">IF(E706=0,"",K706/E706)</f>
        <v>0.10356182239281579</v>
      </c>
      <c r="AH706" s="6">
        <f t="shared" ref="AH706:AH769" si="168">IF(K706=0,"",M706/K706)</f>
        <v>0.59242482803669283</v>
      </c>
      <c r="AI706" s="4">
        <f t="shared" ref="AI706:AI769" si="169">J706-K706</f>
        <v>-1.8329234261417469</v>
      </c>
      <c r="AJ706" s="4">
        <f t="shared" ref="AJ706:AJ769" si="170">O706-P706-M706-Q706</f>
        <v>10.507271017255453</v>
      </c>
      <c r="AK706" s="4">
        <f t="shared" ref="AK706:AK769" si="171">AJ706-AI706</f>
        <v>12.3401944433972</v>
      </c>
      <c r="AL706" s="7">
        <f t="shared" ref="AL706:AL769" si="172">IF(S706=0,"",AJ706/S706)</f>
        <v>3.2413507073184671</v>
      </c>
      <c r="AM706" s="7">
        <f t="shared" ref="AM706:AM769" si="173">IF(S706=0,"",AI706/S706)</f>
        <v>-0.56543203597093417</v>
      </c>
      <c r="AN706" s="7">
        <f t="shared" ref="AN706:AN769" si="174">IF(T706=0,"",U706/T706)</f>
        <v>1.0405110910918098</v>
      </c>
      <c r="AO706" s="7">
        <f t="shared" ref="AO706:AO769" si="175">IF(H706=0,"",T706/H706)</f>
        <v>2.2248805126673314</v>
      </c>
      <c r="AP706" s="7">
        <f t="shared" ref="AP706:AP769" si="176">IF(H706=0,"",U706/H706)</f>
        <v>2.3150128497843907</v>
      </c>
      <c r="AQ706" s="7" t="str">
        <f t="shared" ref="AQ706:AQ769" si="177">IF(Z706=0,"",AC706/Z706)</f>
        <v/>
      </c>
      <c r="AR706" s="7">
        <f t="shared" ref="AR706:AR769" si="178">IF(H706=0,"",J706/H706)</f>
        <v>0.62472932991312979</v>
      </c>
      <c r="AS706" s="7">
        <f t="shared" ref="AS706:AS769" si="179">IF(E706=0,"",V706/E706)</f>
        <v>1.4739058234653202</v>
      </c>
    </row>
    <row r="707" spans="1:45" ht="14.4" customHeight="1">
      <c r="A707" s="2" t="s">
        <v>1461</v>
      </c>
      <c r="B707" s="2" t="s">
        <v>1462</v>
      </c>
      <c r="C707" s="2" t="s">
        <v>51</v>
      </c>
      <c r="D707" s="2" t="s">
        <v>48</v>
      </c>
      <c r="E707" s="3">
        <v>141.96706283137013</v>
      </c>
      <c r="F707" s="5">
        <v>0.12168253090196027</v>
      </c>
      <c r="G707" s="3">
        <v>114.36576693230055</v>
      </c>
      <c r="H707" s="3">
        <v>27.601295899069587</v>
      </c>
      <c r="I707" s="5">
        <v>-9.9384626090797956E-3</v>
      </c>
      <c r="J707" s="3">
        <v>19.016422907826307</v>
      </c>
      <c r="K707" s="3">
        <v>6.6520272171624351</v>
      </c>
      <c r="L707" s="5">
        <v>-2.7335417357889927E-2</v>
      </c>
      <c r="M707" s="3">
        <v>2.9948054038820651</v>
      </c>
      <c r="N707" s="3">
        <v>3.65722181328037</v>
      </c>
      <c r="O707" s="3">
        <v>28.589656887921002</v>
      </c>
      <c r="P707" s="3">
        <v>6.6268328894943389</v>
      </c>
      <c r="Q707" s="3">
        <v>4.2433818229559037</v>
      </c>
      <c r="R707" s="3">
        <v>15.348676075126171</v>
      </c>
      <c r="S707" s="3">
        <v>1.425386161500932</v>
      </c>
      <c r="T707" s="3">
        <v>91.273284379913051</v>
      </c>
      <c r="U707" s="3">
        <v>87.111683605296875</v>
      </c>
      <c r="V707" s="3">
        <v>243.37493014365759</v>
      </c>
      <c r="W707" s="3">
        <v>6.8606710830652746</v>
      </c>
      <c r="X707" s="3">
        <v>28.689346990283152</v>
      </c>
      <c r="Y707" s="3">
        <v>3.9568827552319319</v>
      </c>
      <c r="Z707" s="3">
        <v>0</v>
      </c>
      <c r="AA707" s="5">
        <v>0</v>
      </c>
      <c r="AB707" s="3">
        <v>0</v>
      </c>
      <c r="AC707" s="3">
        <v>0</v>
      </c>
      <c r="AD707" s="5">
        <v>0</v>
      </c>
      <c r="AE707" s="6">
        <f t="shared" si="165"/>
        <v>0.19442041941696489</v>
      </c>
      <c r="AF707" s="6">
        <f t="shared" si="166"/>
        <v>0.13394954103131795</v>
      </c>
      <c r="AG707" s="6">
        <f t="shared" si="167"/>
        <v>4.6856130460794121E-2</v>
      </c>
      <c r="AH707" s="6">
        <f t="shared" si="168"/>
        <v>0.45020943332212698</v>
      </c>
      <c r="AI707" s="4">
        <f t="shared" si="169"/>
        <v>12.364395690663873</v>
      </c>
      <c r="AJ707" s="4">
        <f t="shared" si="170"/>
        <v>14.724636771588695</v>
      </c>
      <c r="AK707" s="4">
        <f t="shared" si="171"/>
        <v>2.3602410809248227</v>
      </c>
      <c r="AL707" s="7">
        <f t="shared" si="172"/>
        <v>10.330279028444929</v>
      </c>
      <c r="AM707" s="7">
        <f t="shared" si="173"/>
        <v>8.6744182205642861</v>
      </c>
      <c r="AN707" s="7">
        <f t="shared" si="174"/>
        <v>0.95440505069047299</v>
      </c>
      <c r="AO707" s="7">
        <f t="shared" si="175"/>
        <v>3.3068477912658363</v>
      </c>
      <c r="AP707" s="7">
        <f t="shared" si="176"/>
        <v>3.1560722338487492</v>
      </c>
      <c r="AQ707" s="7" t="str">
        <f t="shared" si="177"/>
        <v/>
      </c>
      <c r="AR707" s="7">
        <f t="shared" si="178"/>
        <v>0.68896848094974161</v>
      </c>
      <c r="AS707" s="7">
        <f t="shared" si="179"/>
        <v>1.7143055951840092</v>
      </c>
    </row>
    <row r="708" spans="1:45" ht="14.4" customHeight="1">
      <c r="A708" s="2" t="s">
        <v>1463</v>
      </c>
      <c r="B708" s="2" t="s">
        <v>1464</v>
      </c>
      <c r="C708" s="2" t="s">
        <v>62</v>
      </c>
      <c r="D708" s="2" t="s">
        <v>48</v>
      </c>
      <c r="E708" s="3">
        <v>223.88319675437845</v>
      </c>
      <c r="F708" s="5">
        <v>5.166271314080341E-2</v>
      </c>
      <c r="G708" s="3">
        <v>198.6611345569697</v>
      </c>
      <c r="H708" s="3">
        <v>25.222062197408757</v>
      </c>
      <c r="I708" s="5">
        <v>-1.0076028659328315E-2</v>
      </c>
      <c r="J708" s="3">
        <v>6.2487545334150134</v>
      </c>
      <c r="K708" s="3">
        <v>27.757162603815555</v>
      </c>
      <c r="L708" s="5">
        <v>0.14642602428725465</v>
      </c>
      <c r="M708" s="3">
        <v>13.312831808668271</v>
      </c>
      <c r="N708" s="3">
        <v>14.444330795147284</v>
      </c>
      <c r="O708" s="3">
        <v>28.319125664415534</v>
      </c>
      <c r="P708" s="3">
        <v>3.7060637887959342</v>
      </c>
      <c r="Q708" s="3">
        <v>4.1668070284604015</v>
      </c>
      <c r="R708" s="3">
        <v>12.2074238150974</v>
      </c>
      <c r="S708" s="3">
        <v>4.0603100966215706</v>
      </c>
      <c r="T708" s="3">
        <v>44.678612242245521</v>
      </c>
      <c r="U708" s="3">
        <v>44.25175478666911</v>
      </c>
      <c r="V708" s="3">
        <v>501.43601740877108</v>
      </c>
      <c r="W708" s="3">
        <v>58.934641596557164</v>
      </c>
      <c r="X708" s="3">
        <v>34.018045715281673</v>
      </c>
      <c r="Y708" s="3">
        <v>46.214597227516201</v>
      </c>
      <c r="Z708" s="3">
        <v>0</v>
      </c>
      <c r="AA708" s="5">
        <v>0</v>
      </c>
      <c r="AB708" s="3">
        <v>0</v>
      </c>
      <c r="AC708" s="3">
        <v>0</v>
      </c>
      <c r="AD708" s="5">
        <v>0</v>
      </c>
      <c r="AE708" s="6">
        <f t="shared" si="165"/>
        <v>0.11265723628682953</v>
      </c>
      <c r="AF708" s="6">
        <f t="shared" si="166"/>
        <v>2.7910779477883292E-2</v>
      </c>
      <c r="AG708" s="6">
        <f t="shared" si="167"/>
        <v>0.123980553280503</v>
      </c>
      <c r="AH708" s="6">
        <f t="shared" si="168"/>
        <v>0.47961789173790631</v>
      </c>
      <c r="AI708" s="4">
        <f t="shared" si="169"/>
        <v>-21.508408070400542</v>
      </c>
      <c r="AJ708" s="4">
        <f t="shared" si="170"/>
        <v>7.1334230384909274</v>
      </c>
      <c r="AK708" s="4">
        <f t="shared" si="171"/>
        <v>28.64183110889147</v>
      </c>
      <c r="AL708" s="7">
        <f t="shared" si="172"/>
        <v>1.7568665616023704</v>
      </c>
      <c r="AM708" s="7">
        <f t="shared" si="173"/>
        <v>-5.2972328611789701</v>
      </c>
      <c r="AN708" s="7">
        <f t="shared" si="174"/>
        <v>0.99044604489365051</v>
      </c>
      <c r="AO708" s="7">
        <f t="shared" si="175"/>
        <v>1.7714099621416235</v>
      </c>
      <c r="AP708" s="7">
        <f t="shared" si="176"/>
        <v>1.7544859908883823</v>
      </c>
      <c r="AQ708" s="7" t="str">
        <f t="shared" si="177"/>
        <v/>
      </c>
      <c r="AR708" s="7">
        <f t="shared" si="178"/>
        <v>0.24774954896657866</v>
      </c>
      <c r="AS708" s="7">
        <f t="shared" si="179"/>
        <v>2.2397215363996028</v>
      </c>
    </row>
    <row r="709" spans="1:45" ht="14.4" customHeight="1">
      <c r="A709" s="2" t="s">
        <v>1465</v>
      </c>
      <c r="B709" s="2" t="s">
        <v>1466</v>
      </c>
      <c r="C709" s="2" t="s">
        <v>62</v>
      </c>
      <c r="D709" s="2" t="s">
        <v>48</v>
      </c>
      <c r="E709" s="3">
        <v>427.48060270919154</v>
      </c>
      <c r="F709" s="5">
        <v>-3.3860382141624151E-2</v>
      </c>
      <c r="G709" s="3">
        <v>344.4737447683396</v>
      </c>
      <c r="H709" s="3">
        <v>83.00685794085193</v>
      </c>
      <c r="I709" s="5">
        <v>-1.3129946110768842E-2</v>
      </c>
      <c r="J709" s="3">
        <v>48.327012314849426</v>
      </c>
      <c r="K709" s="3">
        <v>48.235169008791033</v>
      </c>
      <c r="L709" s="5">
        <v>-6.8425855803413788E-2</v>
      </c>
      <c r="M709" s="3">
        <v>23.2920788112677</v>
      </c>
      <c r="N709" s="3">
        <v>24.943090197523333</v>
      </c>
      <c r="O709" s="3">
        <v>87.471372514076421</v>
      </c>
      <c r="P709" s="3">
        <v>14.975320641413298</v>
      </c>
      <c r="Q709" s="3">
        <v>15.693657642308775</v>
      </c>
      <c r="R709" s="3">
        <v>39.756803874256647</v>
      </c>
      <c r="S709" s="3">
        <v>7.7869220631826659</v>
      </c>
      <c r="T709" s="3">
        <v>196.88125157564247</v>
      </c>
      <c r="U709" s="3">
        <v>185.7300381480492</v>
      </c>
      <c r="V709" s="3">
        <v>953.71540750045654</v>
      </c>
      <c r="W709" s="3">
        <v>38.618402002081986</v>
      </c>
      <c r="X709" s="3">
        <v>78.907260774611046</v>
      </c>
      <c r="Y709" s="3">
        <v>54.86328361135385</v>
      </c>
      <c r="Z709" s="3">
        <v>0</v>
      </c>
      <c r="AA709" s="5">
        <v>0</v>
      </c>
      <c r="AB709" s="3">
        <v>0</v>
      </c>
      <c r="AC709" s="3">
        <v>0</v>
      </c>
      <c r="AD709" s="5">
        <v>0</v>
      </c>
      <c r="AE709" s="6">
        <f t="shared" si="165"/>
        <v>0.19417689929037601</v>
      </c>
      <c r="AF709" s="6">
        <f t="shared" si="166"/>
        <v>0.11305077238259054</v>
      </c>
      <c r="AG709" s="6">
        <f t="shared" si="167"/>
        <v>0.112835924491303</v>
      </c>
      <c r="AH709" s="6">
        <f t="shared" si="168"/>
        <v>0.48288581319208468</v>
      </c>
      <c r="AI709" s="4">
        <f t="shared" si="169"/>
        <v>9.1843306058393637E-2</v>
      </c>
      <c r="AJ709" s="4">
        <f t="shared" si="170"/>
        <v>33.510315419086638</v>
      </c>
      <c r="AK709" s="4">
        <f t="shared" si="171"/>
        <v>33.418472113028244</v>
      </c>
      <c r="AL709" s="7">
        <f t="shared" si="172"/>
        <v>4.303409633124069</v>
      </c>
      <c r="AM709" s="7">
        <f t="shared" si="173"/>
        <v>1.1794558275167261E-2</v>
      </c>
      <c r="AN709" s="7">
        <f t="shared" si="174"/>
        <v>0.94336071444919212</v>
      </c>
      <c r="AO709" s="7">
        <f t="shared" si="175"/>
        <v>2.3718672945786459</v>
      </c>
      <c r="AP709" s="7">
        <f t="shared" si="176"/>
        <v>2.2375264255923839</v>
      </c>
      <c r="AQ709" s="7" t="str">
        <f t="shared" si="177"/>
        <v/>
      </c>
      <c r="AR709" s="7">
        <f t="shared" si="178"/>
        <v>0.58220505526526167</v>
      </c>
      <c r="AS709" s="7">
        <f t="shared" si="179"/>
        <v>2.2310144634779006</v>
      </c>
    </row>
    <row r="710" spans="1:45" ht="14.4" customHeight="1">
      <c r="A710" s="2" t="s">
        <v>1467</v>
      </c>
      <c r="B710" s="2" t="s">
        <v>1468</v>
      </c>
      <c r="C710" s="2" t="s">
        <v>62</v>
      </c>
      <c r="D710" s="2" t="s">
        <v>48</v>
      </c>
      <c r="E710" s="3">
        <v>175.00341676703746</v>
      </c>
      <c r="F710" s="5">
        <v>-8.5423643577422728E-2</v>
      </c>
      <c r="G710" s="3">
        <v>164.16642872517849</v>
      </c>
      <c r="H710" s="3">
        <v>10.836988041858987</v>
      </c>
      <c r="I710" s="5">
        <v>-2.9592335314883353E-2</v>
      </c>
      <c r="J710" s="3">
        <v>4.5992039067916144</v>
      </c>
      <c r="K710" s="3">
        <v>24.869371417532399</v>
      </c>
      <c r="L710" s="5">
        <v>-3.665573542137561E-2</v>
      </c>
      <c r="M710" s="3">
        <v>14.826607775383906</v>
      </c>
      <c r="N710" s="3">
        <v>10.042763642148493</v>
      </c>
      <c r="O710" s="3">
        <v>13.073206528475449</v>
      </c>
      <c r="P710" s="3">
        <v>2.5889655788075481</v>
      </c>
      <c r="Q710" s="3">
        <v>1.9599655571738122</v>
      </c>
      <c r="R710" s="3">
        <v>0.43419539481973124</v>
      </c>
      <c r="S710" s="3">
        <v>7.3402171475933572E-2</v>
      </c>
      <c r="T710" s="3">
        <v>24.386684899845129</v>
      </c>
      <c r="U710" s="3">
        <v>24.382642951878648</v>
      </c>
      <c r="V710" s="3">
        <v>311.45683106434711</v>
      </c>
      <c r="W710" s="3">
        <v>13.271726987325705</v>
      </c>
      <c r="X710" s="3">
        <v>26.305115831484201</v>
      </c>
      <c r="Y710" s="3">
        <v>35.388867729297679</v>
      </c>
      <c r="Z710" s="3">
        <v>0</v>
      </c>
      <c r="AA710" s="5">
        <v>0</v>
      </c>
      <c r="AB710" s="3">
        <v>0</v>
      </c>
      <c r="AC710" s="3">
        <v>0</v>
      </c>
      <c r="AD710" s="5">
        <v>0</v>
      </c>
      <c r="AE710" s="6">
        <f t="shared" si="165"/>
        <v>6.1924436917052086E-2</v>
      </c>
      <c r="AF710" s="6">
        <f t="shared" si="166"/>
        <v>2.6280652068148027E-2</v>
      </c>
      <c r="AG710" s="6">
        <f t="shared" si="167"/>
        <v>0.14210791924501806</v>
      </c>
      <c r="AH710" s="6">
        <f t="shared" si="168"/>
        <v>0.59617943398969264</v>
      </c>
      <c r="AI710" s="4">
        <f t="shared" si="169"/>
        <v>-20.270167510740784</v>
      </c>
      <c r="AJ710" s="4">
        <f t="shared" si="170"/>
        <v>-6.3023323828898166</v>
      </c>
      <c r="AK710" s="4">
        <f t="shared" si="171"/>
        <v>13.967835127850968</v>
      </c>
      <c r="AL710" s="7">
        <f t="shared" si="172"/>
        <v>-85.860298900777991</v>
      </c>
      <c r="AM710" s="7">
        <f t="shared" si="173"/>
        <v>-276.15215058571908</v>
      </c>
      <c r="AN710" s="7">
        <f t="shared" si="174"/>
        <v>0.99983425594815034</v>
      </c>
      <c r="AO710" s="7">
        <f t="shared" si="175"/>
        <v>2.2503194435251785</v>
      </c>
      <c r="AP710" s="7">
        <f t="shared" si="176"/>
        <v>2.2499464664626525</v>
      </c>
      <c r="AQ710" s="7" t="str">
        <f t="shared" si="177"/>
        <v/>
      </c>
      <c r="AR710" s="7">
        <f t="shared" si="178"/>
        <v>0.42439872490646974</v>
      </c>
      <c r="AS710" s="7">
        <f t="shared" si="179"/>
        <v>1.77971857246053</v>
      </c>
    </row>
    <row r="711" spans="1:45" ht="14.4" customHeight="1">
      <c r="A711" s="2" t="s">
        <v>1469</v>
      </c>
      <c r="B711" s="2" t="s">
        <v>1470</v>
      </c>
      <c r="C711" s="2" t="s">
        <v>54</v>
      </c>
      <c r="D711" s="2" t="s">
        <v>48</v>
      </c>
      <c r="E711" s="3">
        <v>223.66949208042561</v>
      </c>
      <c r="F711" s="5">
        <v>1.0943670307269164E-2</v>
      </c>
      <c r="G711" s="3">
        <v>149.4346372873834</v>
      </c>
      <c r="H711" s="3">
        <v>74.234854793042231</v>
      </c>
      <c r="I711" s="5">
        <v>-1.1092266422897956E-2</v>
      </c>
      <c r="J711" s="3">
        <v>54.016209003416186</v>
      </c>
      <c r="K711" s="3">
        <v>60.257011892750249</v>
      </c>
      <c r="L711" s="5">
        <v>-0.11570470386476586</v>
      </c>
      <c r="M711" s="3">
        <v>47.475684031081236</v>
      </c>
      <c r="N711" s="3">
        <v>12.781327861669013</v>
      </c>
      <c r="O711" s="3">
        <v>74.235997331007042</v>
      </c>
      <c r="P711" s="3">
        <v>15.754731190284305</v>
      </c>
      <c r="Q711" s="3">
        <v>7.9493880958945509</v>
      </c>
      <c r="R711" s="3">
        <v>30.667485527098275</v>
      </c>
      <c r="S711" s="3">
        <v>8.5787645984238559</v>
      </c>
      <c r="T711" s="3">
        <v>150.65452332795994</v>
      </c>
      <c r="U711" s="3">
        <v>143.20011938546099</v>
      </c>
      <c r="V711" s="3">
        <v>714.56217864215137</v>
      </c>
      <c r="W711" s="3">
        <v>47.066727228259325</v>
      </c>
      <c r="X711" s="3">
        <v>40.81503200465162</v>
      </c>
      <c r="Y711" s="3">
        <v>26.464427829729043</v>
      </c>
      <c r="Z711" s="3">
        <v>0</v>
      </c>
      <c r="AA711" s="5">
        <v>0</v>
      </c>
      <c r="AB711" s="3">
        <v>0</v>
      </c>
      <c r="AC711" s="3">
        <v>0</v>
      </c>
      <c r="AD711" s="5">
        <v>0</v>
      </c>
      <c r="AE711" s="6">
        <f t="shared" si="165"/>
        <v>0.33189530723461091</v>
      </c>
      <c r="AF711" s="6">
        <f t="shared" si="166"/>
        <v>0.24150011922052111</v>
      </c>
      <c r="AG711" s="6">
        <f t="shared" si="167"/>
        <v>0.26940201514421747</v>
      </c>
      <c r="AH711" s="6">
        <f t="shared" si="168"/>
        <v>0.78788646399495987</v>
      </c>
      <c r="AI711" s="4">
        <f t="shared" si="169"/>
        <v>-6.2408028893340628</v>
      </c>
      <c r="AJ711" s="4">
        <f t="shared" si="170"/>
        <v>3.0561940137469508</v>
      </c>
      <c r="AK711" s="4">
        <f t="shared" si="171"/>
        <v>9.2969969030810127</v>
      </c>
      <c r="AL711" s="7">
        <f t="shared" si="172"/>
        <v>0.35625106373806475</v>
      </c>
      <c r="AM711" s="7">
        <f t="shared" si="173"/>
        <v>-0.72747104990859202</v>
      </c>
      <c r="AN711" s="7">
        <f t="shared" si="174"/>
        <v>0.95051987967018126</v>
      </c>
      <c r="AO711" s="7">
        <f t="shared" si="175"/>
        <v>2.0294311041351998</v>
      </c>
      <c r="AP711" s="7">
        <f t="shared" si="176"/>
        <v>1.9290146089015134</v>
      </c>
      <c r="AQ711" s="7" t="str">
        <f t="shared" si="177"/>
        <v/>
      </c>
      <c r="AR711" s="7">
        <f t="shared" si="178"/>
        <v>0.72763945122553042</v>
      </c>
      <c r="AS711" s="7">
        <f t="shared" si="179"/>
        <v>3.1947234823836133</v>
      </c>
    </row>
    <row r="712" spans="1:45" ht="14.4" customHeight="1">
      <c r="A712" s="2" t="s">
        <v>1471</v>
      </c>
      <c r="B712" s="2" t="s">
        <v>1472</v>
      </c>
      <c r="C712" s="2" t="s">
        <v>62</v>
      </c>
      <c r="D712" s="2" t="s">
        <v>48</v>
      </c>
      <c r="E712" s="3">
        <v>244.39382820404512</v>
      </c>
      <c r="F712" s="5">
        <v>3.2994674575617555E-2</v>
      </c>
      <c r="G712" s="3">
        <v>192.82827678605577</v>
      </c>
      <c r="H712" s="3">
        <v>51.565551417989354</v>
      </c>
      <c r="I712" s="5">
        <v>-4.7956735735788514E-3</v>
      </c>
      <c r="J712" s="3">
        <v>39.45998067770293</v>
      </c>
      <c r="K712" s="3">
        <v>17.108277481748246</v>
      </c>
      <c r="L712" s="5">
        <v>0.16065050491335359</v>
      </c>
      <c r="M712" s="3">
        <v>10.561043658145909</v>
      </c>
      <c r="N712" s="3">
        <v>6.5472338236023369</v>
      </c>
      <c r="O712" s="3">
        <v>54.125221222654922</v>
      </c>
      <c r="P712" s="3">
        <v>9.2578023332306696</v>
      </c>
      <c r="Q712" s="3">
        <v>7.667397231366289</v>
      </c>
      <c r="R712" s="3">
        <v>29.401968410165672</v>
      </c>
      <c r="S712" s="3">
        <v>5.7595110669853602</v>
      </c>
      <c r="T712" s="3">
        <v>103.69803874346056</v>
      </c>
      <c r="U712" s="3">
        <v>106.99724672786304</v>
      </c>
      <c r="V712" s="3">
        <v>417.90982278573171</v>
      </c>
      <c r="W712" s="3">
        <v>41.631209480802418</v>
      </c>
      <c r="X712" s="3">
        <v>48.475158935948826</v>
      </c>
      <c r="Y712" s="3">
        <v>46.663022928287724</v>
      </c>
      <c r="Z712" s="3">
        <v>0</v>
      </c>
      <c r="AA712" s="5">
        <v>0</v>
      </c>
      <c r="AB712" s="3">
        <v>0</v>
      </c>
      <c r="AC712" s="3">
        <v>0</v>
      </c>
      <c r="AD712" s="5">
        <v>0</v>
      </c>
      <c r="AE712" s="6">
        <f t="shared" si="165"/>
        <v>0.21099367278185571</v>
      </c>
      <c r="AF712" s="6">
        <f t="shared" si="166"/>
        <v>0.16146062675837164</v>
      </c>
      <c r="AG712" s="6">
        <f t="shared" si="167"/>
        <v>7.000290313168013E-2</v>
      </c>
      <c r="AH712" s="6">
        <f t="shared" si="168"/>
        <v>0.61730607709705598</v>
      </c>
      <c r="AI712" s="4">
        <f t="shared" si="169"/>
        <v>22.351703195954684</v>
      </c>
      <c r="AJ712" s="4">
        <f t="shared" si="170"/>
        <v>26.638977999912051</v>
      </c>
      <c r="AK712" s="4">
        <f t="shared" si="171"/>
        <v>4.2872748039573665</v>
      </c>
      <c r="AL712" s="7">
        <f t="shared" si="172"/>
        <v>4.6252151771374939</v>
      </c>
      <c r="AM712" s="7">
        <f t="shared" si="173"/>
        <v>3.8808334485333318</v>
      </c>
      <c r="AN712" s="7">
        <f t="shared" si="174"/>
        <v>1.0318155292460682</v>
      </c>
      <c r="AO712" s="7">
        <f t="shared" si="175"/>
        <v>2.0109944699880407</v>
      </c>
      <c r="AP712" s="7">
        <f t="shared" si="176"/>
        <v>2.0749753233616266</v>
      </c>
      <c r="AQ712" s="7" t="str">
        <f t="shared" si="177"/>
        <v/>
      </c>
      <c r="AR712" s="7">
        <f t="shared" si="178"/>
        <v>0.76523918764760401</v>
      </c>
      <c r="AS712" s="7">
        <f t="shared" si="179"/>
        <v>1.709985173753314</v>
      </c>
    </row>
    <row r="713" spans="1:45" ht="14.4" customHeight="1">
      <c r="A713" s="2" t="s">
        <v>1473</v>
      </c>
      <c r="B713" s="2" t="s">
        <v>1474</v>
      </c>
      <c r="C713" s="2" t="s">
        <v>51</v>
      </c>
      <c r="D713" s="2" t="s">
        <v>48</v>
      </c>
      <c r="E713" s="3">
        <v>430.34369391843694</v>
      </c>
      <c r="F713" s="5">
        <v>-5.6191901435483201E-2</v>
      </c>
      <c r="G713" s="3">
        <v>333.14612793035411</v>
      </c>
      <c r="H713" s="3">
        <v>97.197565988082829</v>
      </c>
      <c r="I713" s="5">
        <v>-1.8260195882708607E-2</v>
      </c>
      <c r="J713" s="3">
        <v>67.265192941523622</v>
      </c>
      <c r="K713" s="3">
        <v>37.079375357269747</v>
      </c>
      <c r="L713" s="5">
        <v>-0.13724748634531844</v>
      </c>
      <c r="M713" s="3">
        <v>15.218219951164933</v>
      </c>
      <c r="N713" s="3">
        <v>21.861155406104814</v>
      </c>
      <c r="O713" s="3">
        <v>101.9106848190916</v>
      </c>
      <c r="P713" s="3">
        <v>22.887407340839051</v>
      </c>
      <c r="Q713" s="3">
        <v>12.061804609813283</v>
      </c>
      <c r="R713" s="3">
        <v>50.952279453016274</v>
      </c>
      <c r="S713" s="3">
        <v>12.805695564048392</v>
      </c>
      <c r="T713" s="3">
        <v>195.95893107086496</v>
      </c>
      <c r="U713" s="3">
        <v>189.92579308655692</v>
      </c>
      <c r="V713" s="3">
        <v>737.88667438356686</v>
      </c>
      <c r="W713" s="3">
        <v>79.78104793521824</v>
      </c>
      <c r="X713" s="3">
        <v>79.151342561734182</v>
      </c>
      <c r="Y713" s="3">
        <v>13.512431492358067</v>
      </c>
      <c r="Z713" s="3">
        <v>0</v>
      </c>
      <c r="AA713" s="5">
        <v>0</v>
      </c>
      <c r="AB713" s="3">
        <v>0</v>
      </c>
      <c r="AC713" s="3">
        <v>0</v>
      </c>
      <c r="AD713" s="5">
        <v>0</v>
      </c>
      <c r="AE713" s="6">
        <f t="shared" si="165"/>
        <v>0.22586032364750927</v>
      </c>
      <c r="AF713" s="6">
        <f t="shared" si="166"/>
        <v>0.15630574792220006</v>
      </c>
      <c r="AG713" s="6">
        <f t="shared" si="167"/>
        <v>8.616223702419909E-2</v>
      </c>
      <c r="AH713" s="6">
        <f t="shared" si="168"/>
        <v>0.41042277019322182</v>
      </c>
      <c r="AI713" s="4">
        <f t="shared" si="169"/>
        <v>30.185817584253876</v>
      </c>
      <c r="AJ713" s="4">
        <f t="shared" si="170"/>
        <v>51.743252917274333</v>
      </c>
      <c r="AK713" s="4">
        <f t="shared" si="171"/>
        <v>21.557435333020457</v>
      </c>
      <c r="AL713" s="7">
        <f t="shared" si="172"/>
        <v>4.0406436853412302</v>
      </c>
      <c r="AM713" s="7">
        <f t="shared" si="173"/>
        <v>2.3572181169916031</v>
      </c>
      <c r="AN713" s="7">
        <f t="shared" si="174"/>
        <v>0.96921223262783429</v>
      </c>
      <c r="AO713" s="7">
        <f t="shared" si="175"/>
        <v>2.0160888709383014</v>
      </c>
      <c r="AP713" s="7">
        <f t="shared" si="176"/>
        <v>1.9540179957782409</v>
      </c>
      <c r="AQ713" s="7" t="str">
        <f t="shared" si="177"/>
        <v/>
      </c>
      <c r="AR713" s="7">
        <f t="shared" si="178"/>
        <v>0.69204606368199439</v>
      </c>
      <c r="AS713" s="7">
        <f t="shared" si="179"/>
        <v>1.7146450263156838</v>
      </c>
    </row>
    <row r="714" spans="1:45" ht="14.4" customHeight="1">
      <c r="A714" s="2" t="s">
        <v>1475</v>
      </c>
      <c r="B714" s="2" t="s">
        <v>1476</v>
      </c>
      <c r="C714" s="2" t="s">
        <v>54</v>
      </c>
      <c r="D714" s="2" t="s">
        <v>48</v>
      </c>
      <c r="E714" s="3">
        <v>183.6677499132357</v>
      </c>
      <c r="F714" s="5">
        <v>-1.4145322288210704E-2</v>
      </c>
      <c r="G714" s="3">
        <v>131.10226264508265</v>
      </c>
      <c r="H714" s="3">
        <v>52.565487268153063</v>
      </c>
      <c r="I714" s="5">
        <v>-2.7538821030762384E-2</v>
      </c>
      <c r="J714" s="3">
        <v>30.893676998600547</v>
      </c>
      <c r="K714" s="3">
        <v>35.051227432132599</v>
      </c>
      <c r="L714" s="5">
        <v>-0.13612051901611488</v>
      </c>
      <c r="M714" s="3">
        <v>19.461795899841</v>
      </c>
      <c r="N714" s="3">
        <v>15.589431532291599</v>
      </c>
      <c r="O714" s="3">
        <v>55.611364090490838</v>
      </c>
      <c r="P714" s="3">
        <v>14.143951480076975</v>
      </c>
      <c r="Q714" s="3">
        <v>8.1918741193237423</v>
      </c>
      <c r="R714" s="3">
        <v>21.524411137112541</v>
      </c>
      <c r="S714" s="3">
        <v>2.8276366545275708</v>
      </c>
      <c r="T714" s="3">
        <v>157.84723226469285</v>
      </c>
      <c r="U714" s="3">
        <v>161.5056159736757</v>
      </c>
      <c r="V714" s="3">
        <v>365.12238160143164</v>
      </c>
      <c r="W714" s="3">
        <v>34.109110318409655</v>
      </c>
      <c r="X714" s="3">
        <v>32.90208164758841</v>
      </c>
      <c r="Y714" s="3">
        <v>13.373827391864832</v>
      </c>
      <c r="Z714" s="3">
        <v>0</v>
      </c>
      <c r="AA714" s="5">
        <v>0</v>
      </c>
      <c r="AB714" s="3">
        <v>0</v>
      </c>
      <c r="AC714" s="3">
        <v>0</v>
      </c>
      <c r="AD714" s="5">
        <v>0</v>
      </c>
      <c r="AE714" s="6">
        <f t="shared" si="165"/>
        <v>0.28619878717404063</v>
      </c>
      <c r="AF714" s="6">
        <f t="shared" si="166"/>
        <v>0.16820414587315771</v>
      </c>
      <c r="AG714" s="6">
        <f t="shared" si="167"/>
        <v>0.19084040311209091</v>
      </c>
      <c r="AH714" s="6">
        <f t="shared" si="168"/>
        <v>0.55523864142913693</v>
      </c>
      <c r="AI714" s="4">
        <f t="shared" si="169"/>
        <v>-4.1575504335320517</v>
      </c>
      <c r="AJ714" s="4">
        <f t="shared" si="170"/>
        <v>13.813742591249117</v>
      </c>
      <c r="AK714" s="4">
        <f t="shared" si="171"/>
        <v>17.971293024781168</v>
      </c>
      <c r="AL714" s="7">
        <f t="shared" si="172"/>
        <v>4.8852608304998286</v>
      </c>
      <c r="AM714" s="7">
        <f t="shared" si="173"/>
        <v>-1.4703269696532764</v>
      </c>
      <c r="AN714" s="7">
        <f t="shared" si="174"/>
        <v>1.023176736497021</v>
      </c>
      <c r="AO714" s="7">
        <f t="shared" si="175"/>
        <v>3.0028682405142471</v>
      </c>
      <c r="AP714" s="7">
        <f t="shared" si="176"/>
        <v>3.0724649264599186</v>
      </c>
      <c r="AQ714" s="7" t="str">
        <f t="shared" si="177"/>
        <v/>
      </c>
      <c r="AR714" s="7">
        <f t="shared" si="178"/>
        <v>0.58771788494991395</v>
      </c>
      <c r="AS714" s="7">
        <f t="shared" si="179"/>
        <v>1.9879504255587319</v>
      </c>
    </row>
    <row r="715" spans="1:45" ht="14.4" customHeight="1">
      <c r="A715" s="2" t="s">
        <v>1477</v>
      </c>
      <c r="B715" s="2" t="s">
        <v>1478</v>
      </c>
      <c r="C715" s="2" t="s">
        <v>57</v>
      </c>
      <c r="D715" s="2" t="s">
        <v>48</v>
      </c>
      <c r="E715" s="3">
        <v>298.44455924509111</v>
      </c>
      <c r="F715" s="5">
        <v>6.9233417102204431E-2</v>
      </c>
      <c r="G715" s="3">
        <v>172.00999865940611</v>
      </c>
      <c r="H715" s="3">
        <v>126.43456058568501</v>
      </c>
      <c r="I715" s="5">
        <v>9.495273576252794E-3</v>
      </c>
      <c r="J715" s="3">
        <v>77.560784161468888</v>
      </c>
      <c r="K715" s="3">
        <v>4.5381518763436617</v>
      </c>
      <c r="L715" s="5">
        <v>8.9372528885331703E-3</v>
      </c>
      <c r="M715" s="3">
        <v>2.5759056498599677</v>
      </c>
      <c r="N715" s="3">
        <v>1.962246226483694</v>
      </c>
      <c r="O715" s="3">
        <v>131.80552332794977</v>
      </c>
      <c r="P715" s="3">
        <v>31.269347329203228</v>
      </c>
      <c r="Q715" s="3">
        <v>21.624598018328989</v>
      </c>
      <c r="R715" s="3">
        <v>68.217316071384715</v>
      </c>
      <c r="S715" s="3">
        <v>21.528466694464043</v>
      </c>
      <c r="T715" s="3">
        <v>329.54373816044949</v>
      </c>
      <c r="U715" s="3">
        <v>345.90977484202961</v>
      </c>
      <c r="V715" s="3">
        <v>1520.0186512249495</v>
      </c>
      <c r="W715" s="3">
        <v>187.84808375046981</v>
      </c>
      <c r="X715" s="3">
        <v>15.487357635146623</v>
      </c>
      <c r="Y715" s="3">
        <v>0.28462879885705633</v>
      </c>
      <c r="Z715" s="3">
        <v>49.653948677405573</v>
      </c>
      <c r="AA715" s="5">
        <v>5.2004816669508076E-2</v>
      </c>
      <c r="AB715" s="3">
        <v>4.3158763318395899</v>
      </c>
      <c r="AC715" s="3">
        <v>20.635094761999451</v>
      </c>
      <c r="AD715" s="5">
        <v>-2.6231136565737501E-2</v>
      </c>
      <c r="AE715" s="6">
        <f t="shared" si="165"/>
        <v>0.42364505121319157</v>
      </c>
      <c r="AF715" s="6">
        <f t="shared" si="166"/>
        <v>0.2598833912658926</v>
      </c>
      <c r="AG715" s="6">
        <f t="shared" si="167"/>
        <v>1.5206013096110098E-2</v>
      </c>
      <c r="AH715" s="6">
        <f t="shared" si="168"/>
        <v>0.56761115979559196</v>
      </c>
      <c r="AI715" s="4">
        <f t="shared" si="169"/>
        <v>73.022632285125226</v>
      </c>
      <c r="AJ715" s="4">
        <f t="shared" si="170"/>
        <v>76.3356723305576</v>
      </c>
      <c r="AK715" s="4">
        <f t="shared" si="171"/>
        <v>3.3130400454323734</v>
      </c>
      <c r="AL715" s="7">
        <f t="shared" si="172"/>
        <v>3.54580163157588</v>
      </c>
      <c r="AM715" s="7">
        <f t="shared" si="173"/>
        <v>3.3919105025674074</v>
      </c>
      <c r="AN715" s="7">
        <f t="shared" si="174"/>
        <v>1.0496627147975477</v>
      </c>
      <c r="AO715" s="7">
        <f t="shared" si="175"/>
        <v>2.606437169029562</v>
      </c>
      <c r="AP715" s="7">
        <f t="shared" si="176"/>
        <v>2.7358799147928048</v>
      </c>
      <c r="AQ715" s="7">
        <f t="shared" si="177"/>
        <v>0.41557812241807063</v>
      </c>
      <c r="AR715" s="7">
        <f t="shared" si="178"/>
        <v>0.61344606887691722</v>
      </c>
      <c r="AS715" s="7">
        <f t="shared" si="179"/>
        <v>5.093135740419604</v>
      </c>
    </row>
    <row r="716" spans="1:45" ht="14.4" customHeight="1">
      <c r="A716" s="2" t="s">
        <v>1479</v>
      </c>
      <c r="B716" s="2" t="s">
        <v>1480</v>
      </c>
      <c r="C716" s="2" t="s">
        <v>57</v>
      </c>
      <c r="D716" s="2" t="s">
        <v>48</v>
      </c>
      <c r="E716" s="3">
        <v>540.36008132838515</v>
      </c>
      <c r="F716" s="5">
        <v>-1.9304805739204262E-2</v>
      </c>
      <c r="G716" s="3">
        <v>310.94695109094573</v>
      </c>
      <c r="H716" s="3">
        <v>229.41313023743939</v>
      </c>
      <c r="I716" s="5">
        <v>1.4339888675526269E-2</v>
      </c>
      <c r="J716" s="3">
        <v>156.51124911547669</v>
      </c>
      <c r="K716" s="3">
        <v>8.6820673925110032</v>
      </c>
      <c r="L716" s="5">
        <v>6.7833454192394838E-2</v>
      </c>
      <c r="M716" s="3">
        <v>3.7510243571091122</v>
      </c>
      <c r="N716" s="3">
        <v>4.931043035401891</v>
      </c>
      <c r="O716" s="3">
        <v>233.76046674503991</v>
      </c>
      <c r="P716" s="3">
        <v>38.207110045684466</v>
      </c>
      <c r="Q716" s="3">
        <v>38.80313506486138</v>
      </c>
      <c r="R716" s="3">
        <v>143.4951706193489</v>
      </c>
      <c r="S716" s="3">
        <v>11.836562648578514</v>
      </c>
      <c r="T716" s="3">
        <v>785.88910477890124</v>
      </c>
      <c r="U716" s="3">
        <v>743.4332677614176</v>
      </c>
      <c r="V716" s="3">
        <v>2267.6099912236923</v>
      </c>
      <c r="W716" s="3">
        <v>123.71491224091341</v>
      </c>
      <c r="X716" s="3">
        <v>20.176393789868413</v>
      </c>
      <c r="Y716" s="3">
        <v>2.9637903728882691</v>
      </c>
      <c r="Z716" s="3">
        <v>49.535780041423081</v>
      </c>
      <c r="AA716" s="5">
        <v>-2.9122918650207268E-2</v>
      </c>
      <c r="AB716" s="3">
        <v>5.9948230250432699</v>
      </c>
      <c r="AC716" s="3">
        <v>18.06419320074961</v>
      </c>
      <c r="AD716" s="5">
        <v>-1.0086231861514472E-2</v>
      </c>
      <c r="AE716" s="6">
        <f t="shared" si="165"/>
        <v>0.4245560287752298</v>
      </c>
      <c r="AF716" s="6">
        <f t="shared" si="166"/>
        <v>0.28964250788237333</v>
      </c>
      <c r="AG716" s="6">
        <f t="shared" si="167"/>
        <v>1.6067188699741823E-2</v>
      </c>
      <c r="AH716" s="6">
        <f t="shared" si="168"/>
        <v>0.43204275980910711</v>
      </c>
      <c r="AI716" s="4">
        <f t="shared" si="169"/>
        <v>147.82918172296567</v>
      </c>
      <c r="AJ716" s="4">
        <f t="shared" si="170"/>
        <v>152.99919727738495</v>
      </c>
      <c r="AK716" s="4">
        <f t="shared" si="171"/>
        <v>5.1700155544192796</v>
      </c>
      <c r="AL716" s="7">
        <f t="shared" si="172"/>
        <v>12.92598213010422</v>
      </c>
      <c r="AM716" s="7">
        <f t="shared" si="173"/>
        <v>12.48919860536698</v>
      </c>
      <c r="AN716" s="7">
        <f t="shared" si="174"/>
        <v>0.94597731822554276</v>
      </c>
      <c r="AO716" s="7">
        <f t="shared" si="175"/>
        <v>3.4256500661732701</v>
      </c>
      <c r="AP716" s="7">
        <f t="shared" si="176"/>
        <v>3.2405872627777432</v>
      </c>
      <c r="AQ716" s="7">
        <f t="shared" si="177"/>
        <v>0.36466960216723893</v>
      </c>
      <c r="AR716" s="7">
        <f t="shared" si="178"/>
        <v>0.6822244609691247</v>
      </c>
      <c r="AS716" s="7">
        <f t="shared" si="179"/>
        <v>4.1964794765171245</v>
      </c>
    </row>
    <row r="717" spans="1:45" ht="14.4" customHeight="1">
      <c r="A717" s="2" t="s">
        <v>1481</v>
      </c>
      <c r="B717" s="2" t="s">
        <v>1482</v>
      </c>
      <c r="C717" s="2" t="s">
        <v>62</v>
      </c>
      <c r="D717" s="2" t="s">
        <v>48</v>
      </c>
      <c r="E717" s="3">
        <v>125.46452621758735</v>
      </c>
      <c r="F717" s="5">
        <v>8.9774296785775559E-2</v>
      </c>
      <c r="G717" s="3">
        <v>106.6939856287444</v>
      </c>
      <c r="H717" s="3">
        <v>18.770540588842945</v>
      </c>
      <c r="I717" s="5">
        <v>-1.2277205178960637E-2</v>
      </c>
      <c r="J717" s="3">
        <v>11.923131219653474</v>
      </c>
      <c r="K717" s="3">
        <v>13.352240606998629</v>
      </c>
      <c r="L717" s="5">
        <v>9.0380210155601159E-3</v>
      </c>
      <c r="M717" s="3">
        <v>8.2823439562893668</v>
      </c>
      <c r="N717" s="3">
        <v>5.0698966507092624</v>
      </c>
      <c r="O717" s="3">
        <v>19.49637599252015</v>
      </c>
      <c r="P717" s="3">
        <v>1.9614679013238905</v>
      </c>
      <c r="Q717" s="3">
        <v>3.701288310169061</v>
      </c>
      <c r="R717" s="3">
        <v>9.3973246646909274</v>
      </c>
      <c r="S717" s="3">
        <v>1.6063429005307559</v>
      </c>
      <c r="T717" s="3">
        <v>34.801139404386447</v>
      </c>
      <c r="U717" s="3">
        <v>36.506958634068226</v>
      </c>
      <c r="V717" s="3">
        <v>298.04780101989763</v>
      </c>
      <c r="W717" s="3">
        <v>22.599497368350736</v>
      </c>
      <c r="X717" s="3">
        <v>24.022374989841534</v>
      </c>
      <c r="Y717" s="3">
        <v>25.166363148293804</v>
      </c>
      <c r="Z717" s="3">
        <v>0</v>
      </c>
      <c r="AA717" s="5">
        <v>0</v>
      </c>
      <c r="AB717" s="3">
        <v>0</v>
      </c>
      <c r="AC717" s="3">
        <v>0</v>
      </c>
      <c r="AD717" s="5">
        <v>0</v>
      </c>
      <c r="AE717" s="6">
        <f t="shared" si="165"/>
        <v>0.14960834870798509</v>
      </c>
      <c r="AF717" s="6">
        <f t="shared" si="166"/>
        <v>9.5031891317038389E-2</v>
      </c>
      <c r="AG717" s="6">
        <f t="shared" si="167"/>
        <v>0.10642243675987309</v>
      </c>
      <c r="AH717" s="6">
        <f t="shared" si="168"/>
        <v>0.62029618848750701</v>
      </c>
      <c r="AI717" s="4">
        <f t="shared" si="169"/>
        <v>-1.4291093873451555</v>
      </c>
      <c r="AJ717" s="4">
        <f t="shared" si="170"/>
        <v>5.5512758247378331</v>
      </c>
      <c r="AK717" s="4">
        <f t="shared" si="171"/>
        <v>6.9803852120829886</v>
      </c>
      <c r="AL717" s="7">
        <f t="shared" si="172"/>
        <v>3.4558473305441955</v>
      </c>
      <c r="AM717" s="7">
        <f t="shared" si="173"/>
        <v>-0.88966645096321573</v>
      </c>
      <c r="AN717" s="7">
        <f t="shared" si="174"/>
        <v>1.0490161890925551</v>
      </c>
      <c r="AO717" s="7">
        <f t="shared" si="175"/>
        <v>1.8540296822922595</v>
      </c>
      <c r="AP717" s="7">
        <f t="shared" si="176"/>
        <v>1.944907151782707</v>
      </c>
      <c r="AQ717" s="7" t="str">
        <f t="shared" si="177"/>
        <v/>
      </c>
      <c r="AR717" s="7">
        <f t="shared" si="178"/>
        <v>0.63520446644677275</v>
      </c>
      <c r="AS717" s="7">
        <f t="shared" si="179"/>
        <v>2.3755543499443585</v>
      </c>
    </row>
    <row r="718" spans="1:45" ht="14.4" customHeight="1">
      <c r="A718" s="2" t="s">
        <v>1483</v>
      </c>
      <c r="B718" s="2" t="s">
        <v>1484</v>
      </c>
      <c r="C718" s="2" t="s">
        <v>47</v>
      </c>
      <c r="D718" s="2" t="s">
        <v>48</v>
      </c>
      <c r="E718" s="3">
        <v>222.56395819179619</v>
      </c>
      <c r="F718" s="5">
        <v>2.2975184154954809E-2</v>
      </c>
      <c r="G718" s="3">
        <v>183.35651492441656</v>
      </c>
      <c r="H718" s="3">
        <v>39.207443267379624</v>
      </c>
      <c r="I718" s="5">
        <v>3.5416794561448195E-2</v>
      </c>
      <c r="J718" s="3">
        <v>28.532249225193862</v>
      </c>
      <c r="K718" s="3">
        <v>16.155337091964064</v>
      </c>
      <c r="L718" s="5">
        <v>-7.6892409779522511E-2</v>
      </c>
      <c r="M718" s="3">
        <v>7.6233512128613459</v>
      </c>
      <c r="N718" s="3">
        <v>8.5319858791027183</v>
      </c>
      <c r="O718" s="3">
        <v>41.725986614597673</v>
      </c>
      <c r="P718" s="3">
        <v>5.1238385074808228</v>
      </c>
      <c r="Q718" s="3">
        <v>7.9926309743393285</v>
      </c>
      <c r="R718" s="3">
        <v>22.636982599703519</v>
      </c>
      <c r="S718" s="3">
        <v>5.7134803869895121</v>
      </c>
      <c r="T718" s="3">
        <v>72.385797952406037</v>
      </c>
      <c r="U718" s="3">
        <v>77.983027872060021</v>
      </c>
      <c r="V718" s="3">
        <v>272.18979648566722</v>
      </c>
      <c r="W718" s="3">
        <v>9.8091620969837479</v>
      </c>
      <c r="X718" s="3">
        <v>23.506993536039861</v>
      </c>
      <c r="Y718" s="3">
        <v>31.753078402584972</v>
      </c>
      <c r="Z718" s="3">
        <v>0</v>
      </c>
      <c r="AA718" s="5">
        <v>0</v>
      </c>
      <c r="AB718" s="3">
        <v>0</v>
      </c>
      <c r="AC718" s="3">
        <v>0</v>
      </c>
      <c r="AD718" s="5">
        <v>0</v>
      </c>
      <c r="AE718" s="6">
        <f t="shared" si="165"/>
        <v>0.17616258978280891</v>
      </c>
      <c r="AF718" s="6">
        <f t="shared" si="166"/>
        <v>0.1281979771432982</v>
      </c>
      <c r="AG718" s="6">
        <f t="shared" si="167"/>
        <v>7.2587391162598214E-2</v>
      </c>
      <c r="AH718" s="6">
        <f t="shared" si="168"/>
        <v>0.47187818919936547</v>
      </c>
      <c r="AI718" s="4">
        <f t="shared" si="169"/>
        <v>12.376912133229798</v>
      </c>
      <c r="AJ718" s="4">
        <f t="shared" si="170"/>
        <v>20.986165919916175</v>
      </c>
      <c r="AK718" s="4">
        <f t="shared" si="171"/>
        <v>8.6092537866863772</v>
      </c>
      <c r="AL718" s="7">
        <f t="shared" si="172"/>
        <v>3.6730966938654337</v>
      </c>
      <c r="AM718" s="7">
        <f t="shared" si="173"/>
        <v>2.1662649199626136</v>
      </c>
      <c r="AN718" s="7">
        <f t="shared" si="174"/>
        <v>1.0773249736548347</v>
      </c>
      <c r="AO718" s="7">
        <f t="shared" si="175"/>
        <v>1.8462259183482801</v>
      </c>
      <c r="AP718" s="7">
        <f t="shared" si="176"/>
        <v>1.9889852888454338</v>
      </c>
      <c r="AQ718" s="7" t="str">
        <f t="shared" si="177"/>
        <v/>
      </c>
      <c r="AR718" s="7">
        <f t="shared" si="178"/>
        <v>0.72772532069012863</v>
      </c>
      <c r="AS718" s="7">
        <f t="shared" si="179"/>
        <v>1.2229733812116406</v>
      </c>
    </row>
    <row r="719" spans="1:45" ht="14.4" customHeight="1">
      <c r="A719" s="2" t="s">
        <v>1485</v>
      </c>
      <c r="B719" s="2" t="s">
        <v>1486</v>
      </c>
      <c r="C719" s="2" t="s">
        <v>57</v>
      </c>
      <c r="D719" s="2" t="s">
        <v>48</v>
      </c>
      <c r="E719" s="3">
        <v>174.0595366416168</v>
      </c>
      <c r="F719" s="5">
        <v>-3.3491375667021026E-2</v>
      </c>
      <c r="G719" s="3">
        <v>124.16155911167951</v>
      </c>
      <c r="H719" s="3">
        <v>49.897977529937293</v>
      </c>
      <c r="I719" s="5">
        <v>-1.5611766828003193E-2</v>
      </c>
      <c r="J719" s="3">
        <v>33.560702933067397</v>
      </c>
      <c r="K719" s="3">
        <v>5.8584474627465797</v>
      </c>
      <c r="L719" s="5">
        <v>2.9599022756003755E-2</v>
      </c>
      <c r="M719" s="3">
        <v>3.696063522148695</v>
      </c>
      <c r="N719" s="3">
        <v>2.1623839405978846</v>
      </c>
      <c r="O719" s="3">
        <v>51.453138533880697</v>
      </c>
      <c r="P719" s="3">
        <v>15.50344712676328</v>
      </c>
      <c r="Q719" s="3">
        <v>5.7467777187728384</v>
      </c>
      <c r="R719" s="3">
        <v>26.099048804225532</v>
      </c>
      <c r="S719" s="3">
        <v>5.1354483467374665</v>
      </c>
      <c r="T719" s="3">
        <v>172.95107055345954</v>
      </c>
      <c r="U719" s="3">
        <v>180.08888786564404</v>
      </c>
      <c r="V719" s="3">
        <v>759.75012965434826</v>
      </c>
      <c r="W719" s="3">
        <v>26.573445727843232</v>
      </c>
      <c r="X719" s="3">
        <v>10.937504935418875</v>
      </c>
      <c r="Y719" s="3">
        <v>1.2854128581691224</v>
      </c>
      <c r="Z719" s="3">
        <v>21.375063357372618</v>
      </c>
      <c r="AA719" s="5">
        <v>0.15497735571985358</v>
      </c>
      <c r="AB719" s="3">
        <v>1.0656630590155809</v>
      </c>
      <c r="AC719" s="3">
        <v>6.193818593342149</v>
      </c>
      <c r="AD719" s="5">
        <v>-2.5132534288833053E-2</v>
      </c>
      <c r="AE719" s="6">
        <f t="shared" si="165"/>
        <v>0.28667189682732341</v>
      </c>
      <c r="AF719" s="6">
        <f t="shared" si="166"/>
        <v>0.19281162974808927</v>
      </c>
      <c r="AG719" s="6">
        <f t="shared" si="167"/>
        <v>3.3657721810491439E-2</v>
      </c>
      <c r="AH719" s="6">
        <f t="shared" si="168"/>
        <v>0.6308947115514274</v>
      </c>
      <c r="AI719" s="4">
        <f t="shared" si="169"/>
        <v>27.702255470320818</v>
      </c>
      <c r="AJ719" s="4">
        <f t="shared" si="170"/>
        <v>26.506850166195875</v>
      </c>
      <c r="AK719" s="4">
        <f t="shared" si="171"/>
        <v>-1.1954053041249431</v>
      </c>
      <c r="AL719" s="7">
        <f t="shared" si="172"/>
        <v>5.1615454730521417</v>
      </c>
      <c r="AM719" s="7">
        <f t="shared" si="173"/>
        <v>5.3943207291569726</v>
      </c>
      <c r="AN719" s="7">
        <f t="shared" si="174"/>
        <v>1.0412707321749604</v>
      </c>
      <c r="AO719" s="7">
        <f t="shared" si="175"/>
        <v>3.4660938000882715</v>
      </c>
      <c r="AP719" s="7">
        <f t="shared" si="176"/>
        <v>3.6091420290050054</v>
      </c>
      <c r="AQ719" s="7">
        <f t="shared" si="177"/>
        <v>0.2897684320175733</v>
      </c>
      <c r="AR719" s="7">
        <f t="shared" si="178"/>
        <v>0.6725864372545356</v>
      </c>
      <c r="AS719" s="7">
        <f t="shared" si="179"/>
        <v>4.3648865457952484</v>
      </c>
    </row>
    <row r="720" spans="1:45" ht="14.4" customHeight="1">
      <c r="A720" s="2" t="s">
        <v>1487</v>
      </c>
      <c r="B720" s="2" t="s">
        <v>1488</v>
      </c>
      <c r="C720" s="2" t="s">
        <v>62</v>
      </c>
      <c r="D720" s="2" t="s">
        <v>48</v>
      </c>
      <c r="E720" s="3">
        <v>168.20798135245789</v>
      </c>
      <c r="F720" s="5">
        <v>7.90224902447344E-2</v>
      </c>
      <c r="G720" s="3">
        <v>134.8903459200173</v>
      </c>
      <c r="H720" s="3">
        <v>33.317635432440596</v>
      </c>
      <c r="I720" s="5">
        <v>-6.3215893380470789E-3</v>
      </c>
      <c r="J720" s="3">
        <v>18.043009047420714</v>
      </c>
      <c r="K720" s="3">
        <v>18.399271272651031</v>
      </c>
      <c r="L720" s="5">
        <v>-3.415668701783392E-3</v>
      </c>
      <c r="M720" s="3">
        <v>10.794136672947266</v>
      </c>
      <c r="N720" s="3">
        <v>7.6051345997037654</v>
      </c>
      <c r="O720" s="3">
        <v>35.495224751419819</v>
      </c>
      <c r="P720" s="3">
        <v>3.2908824878455007</v>
      </c>
      <c r="Q720" s="3">
        <v>3.8978175046579597</v>
      </c>
      <c r="R720" s="3">
        <v>20.782384755600198</v>
      </c>
      <c r="S720" s="3">
        <v>5.4299650948452713</v>
      </c>
      <c r="T720" s="3">
        <v>52.807739267022214</v>
      </c>
      <c r="U720" s="3">
        <v>56.473768437687902</v>
      </c>
      <c r="V720" s="3">
        <v>342.87108274572051</v>
      </c>
      <c r="W720" s="3">
        <v>39.334124602031878</v>
      </c>
      <c r="X720" s="3">
        <v>22.805145737028877</v>
      </c>
      <c r="Y720" s="3">
        <v>32.88251772043521</v>
      </c>
      <c r="Z720" s="3">
        <v>0</v>
      </c>
      <c r="AA720" s="5">
        <v>0</v>
      </c>
      <c r="AB720" s="3">
        <v>0</v>
      </c>
      <c r="AC720" s="3">
        <v>0</v>
      </c>
      <c r="AD720" s="5">
        <v>0</v>
      </c>
      <c r="AE720" s="6">
        <f t="shared" si="165"/>
        <v>0.1980740459789945</v>
      </c>
      <c r="AF720" s="6">
        <f t="shared" si="166"/>
        <v>0.10726606967367346</v>
      </c>
      <c r="AG720" s="6">
        <f t="shared" si="167"/>
        <v>0.10938405612334029</v>
      </c>
      <c r="AH720" s="6">
        <f t="shared" si="168"/>
        <v>0.58666109722464077</v>
      </c>
      <c r="AI720" s="4">
        <f t="shared" si="169"/>
        <v>-0.35626222523031714</v>
      </c>
      <c r="AJ720" s="4">
        <f t="shared" si="170"/>
        <v>17.512388085969093</v>
      </c>
      <c r="AK720" s="4">
        <f t="shared" si="171"/>
        <v>17.86865031119941</v>
      </c>
      <c r="AL720" s="7">
        <f t="shared" si="172"/>
        <v>3.2251382430789115</v>
      </c>
      <c r="AM720" s="7">
        <f t="shared" si="173"/>
        <v>-6.5610407987432742E-2</v>
      </c>
      <c r="AN720" s="7">
        <f t="shared" si="174"/>
        <v>1.0694221949576068</v>
      </c>
      <c r="AO720" s="7">
        <f t="shared" si="175"/>
        <v>1.5849786031215338</v>
      </c>
      <c r="AP720" s="7">
        <f t="shared" si="176"/>
        <v>1.6950112967110722</v>
      </c>
      <c r="AQ720" s="7" t="str">
        <f t="shared" si="177"/>
        <v/>
      </c>
      <c r="AR720" s="7">
        <f t="shared" si="178"/>
        <v>0.54154530515850052</v>
      </c>
      <c r="AS720" s="7">
        <f t="shared" si="179"/>
        <v>2.0383758249097519</v>
      </c>
    </row>
    <row r="721" spans="1:45" ht="14.4" customHeight="1">
      <c r="A721" s="2" t="s">
        <v>1489</v>
      </c>
      <c r="B721" s="2" t="s">
        <v>1490</v>
      </c>
      <c r="C721" s="2" t="s">
        <v>47</v>
      </c>
      <c r="D721" s="2" t="s">
        <v>48</v>
      </c>
      <c r="E721" s="3">
        <v>113.26358633209796</v>
      </c>
      <c r="F721" s="5">
        <v>-4.6959781064605882E-2</v>
      </c>
      <c r="G721" s="3">
        <v>91.950590964309924</v>
      </c>
      <c r="H721" s="3">
        <v>21.312995367788027</v>
      </c>
      <c r="I721" s="5">
        <v>-1.4069877728967978E-2</v>
      </c>
      <c r="J721" s="3">
        <v>17.406418555658071</v>
      </c>
      <c r="K721" s="3">
        <v>12.810938193510848</v>
      </c>
      <c r="L721" s="5">
        <v>2.812653355584574E-2</v>
      </c>
      <c r="M721" s="3">
        <v>3.781064758603879</v>
      </c>
      <c r="N721" s="3">
        <v>9.0298734349069694</v>
      </c>
      <c r="O721" s="3">
        <v>22.242148304987495</v>
      </c>
      <c r="P721" s="3">
        <v>3.580865052538591</v>
      </c>
      <c r="Q721" s="3">
        <v>1.4852899190455366</v>
      </c>
      <c r="R721" s="3">
        <v>12.755248503869499</v>
      </c>
      <c r="S721" s="3">
        <v>2.1582418384117101</v>
      </c>
      <c r="T721" s="3">
        <v>35.754729666943923</v>
      </c>
      <c r="U721" s="3">
        <v>38.425775625651305</v>
      </c>
      <c r="V721" s="3">
        <v>174.7921973426788</v>
      </c>
      <c r="W721" s="3">
        <v>12.275704705043003</v>
      </c>
      <c r="X721" s="3">
        <v>13.395400301087372</v>
      </c>
      <c r="Y721" s="3">
        <v>24.014959360645832</v>
      </c>
      <c r="Z721" s="3">
        <v>0</v>
      </c>
      <c r="AA721" s="5">
        <v>0</v>
      </c>
      <c r="AB721" s="3">
        <v>0</v>
      </c>
      <c r="AC721" s="3">
        <v>0</v>
      </c>
      <c r="AD721" s="5">
        <v>0</v>
      </c>
      <c r="AE721" s="6">
        <f t="shared" si="165"/>
        <v>0.18817164508014614</v>
      </c>
      <c r="AF721" s="6">
        <f t="shared" si="166"/>
        <v>0.15368062339665856</v>
      </c>
      <c r="AG721" s="6">
        <f t="shared" si="167"/>
        <v>0.11310729783840806</v>
      </c>
      <c r="AH721" s="6">
        <f t="shared" si="168"/>
        <v>0.2951434704851757</v>
      </c>
      <c r="AI721" s="4">
        <f t="shared" si="169"/>
        <v>4.5954803621472227</v>
      </c>
      <c r="AJ721" s="4">
        <f t="shared" si="170"/>
        <v>13.394928574799488</v>
      </c>
      <c r="AK721" s="4">
        <f t="shared" si="171"/>
        <v>8.7994482126522655</v>
      </c>
      <c r="AL721" s="7">
        <f t="shared" si="172"/>
        <v>6.2064076121594711</v>
      </c>
      <c r="AM721" s="7">
        <f t="shared" si="173"/>
        <v>2.1292703534693413</v>
      </c>
      <c r="AN721" s="7">
        <f t="shared" si="174"/>
        <v>1.0747046889625018</v>
      </c>
      <c r="AO721" s="7">
        <f t="shared" si="175"/>
        <v>1.6776022820791676</v>
      </c>
      <c r="AP721" s="7">
        <f t="shared" si="176"/>
        <v>1.8029270387646752</v>
      </c>
      <c r="AQ721" s="7" t="str">
        <f t="shared" si="177"/>
        <v/>
      </c>
      <c r="AR721" s="7">
        <f t="shared" si="178"/>
        <v>0.81670446857815837</v>
      </c>
      <c r="AS721" s="7">
        <f t="shared" si="179"/>
        <v>1.5432338230062219</v>
      </c>
    </row>
    <row r="722" spans="1:45" ht="14.4" customHeight="1">
      <c r="A722" s="2" t="s">
        <v>1491</v>
      </c>
      <c r="B722" s="2" t="s">
        <v>1492</v>
      </c>
      <c r="C722" s="2" t="s">
        <v>62</v>
      </c>
      <c r="D722" s="2" t="s">
        <v>48</v>
      </c>
      <c r="E722" s="3">
        <v>396.91738662950797</v>
      </c>
      <c r="F722" s="5">
        <v>2.1514190955397472E-2</v>
      </c>
      <c r="G722" s="3">
        <v>312.05020688306956</v>
      </c>
      <c r="H722" s="3">
        <v>84.867179746438381</v>
      </c>
      <c r="I722" s="5">
        <v>1.4330252907360563E-2</v>
      </c>
      <c r="J722" s="3">
        <v>47.084596485047022</v>
      </c>
      <c r="K722" s="3">
        <v>31.65616265119888</v>
      </c>
      <c r="L722" s="5">
        <v>-3.6406864065065256E-2</v>
      </c>
      <c r="M722" s="3">
        <v>19.002739917643886</v>
      </c>
      <c r="N722" s="3">
        <v>12.653422733554994</v>
      </c>
      <c r="O722" s="3">
        <v>87.08492058358047</v>
      </c>
      <c r="P722" s="3">
        <v>27.974851386460994</v>
      </c>
      <c r="Q722" s="3">
        <v>9.5391781663491528</v>
      </c>
      <c r="R722" s="3">
        <v>37.890864162932466</v>
      </c>
      <c r="S722" s="3">
        <v>12.64249892175747</v>
      </c>
      <c r="T722" s="3">
        <v>313.59297775031388</v>
      </c>
      <c r="U722" s="3">
        <v>319.52860881810545</v>
      </c>
      <c r="V722" s="3">
        <v>883.60916437211029</v>
      </c>
      <c r="W722" s="3">
        <v>103.44392326671991</v>
      </c>
      <c r="X722" s="3">
        <v>54.338723956864499</v>
      </c>
      <c r="Y722" s="3">
        <v>77.778045377166592</v>
      </c>
      <c r="Z722" s="3">
        <v>0</v>
      </c>
      <c r="AA722" s="5">
        <v>0</v>
      </c>
      <c r="AB722" s="3">
        <v>0</v>
      </c>
      <c r="AC722" s="3">
        <v>0</v>
      </c>
      <c r="AD722" s="5">
        <v>0</v>
      </c>
      <c r="AE722" s="6">
        <f t="shared" si="165"/>
        <v>0.2138157274164848</v>
      </c>
      <c r="AF722" s="6">
        <f t="shared" si="166"/>
        <v>0.11862568401166285</v>
      </c>
      <c r="AG722" s="6">
        <f t="shared" si="167"/>
        <v>7.9755041521392178E-2</v>
      </c>
      <c r="AH722" s="6">
        <f t="shared" si="168"/>
        <v>0.60028564191510481</v>
      </c>
      <c r="AI722" s="4">
        <f t="shared" si="169"/>
        <v>15.428433833848143</v>
      </c>
      <c r="AJ722" s="4">
        <f t="shared" si="170"/>
        <v>30.568151113126433</v>
      </c>
      <c r="AK722" s="4">
        <f t="shared" si="171"/>
        <v>15.13971727927829</v>
      </c>
      <c r="AL722" s="7">
        <f t="shared" si="172"/>
        <v>2.4178883701954921</v>
      </c>
      <c r="AM722" s="7">
        <f t="shared" si="173"/>
        <v>1.2203626774526466</v>
      </c>
      <c r="AN722" s="7">
        <f t="shared" si="174"/>
        <v>1.0189278188254509</v>
      </c>
      <c r="AO722" s="7">
        <f t="shared" si="175"/>
        <v>3.695103085636287</v>
      </c>
      <c r="AP722" s="7">
        <f t="shared" si="176"/>
        <v>3.7650433273825752</v>
      </c>
      <c r="AQ722" s="7" t="str">
        <f t="shared" si="177"/>
        <v/>
      </c>
      <c r="AR722" s="7">
        <f t="shared" si="178"/>
        <v>0.55480336009425391</v>
      </c>
      <c r="AS722" s="7">
        <f t="shared" si="179"/>
        <v>2.2261790340691019</v>
      </c>
    </row>
    <row r="723" spans="1:45" ht="14.4" customHeight="1">
      <c r="A723" s="2" t="s">
        <v>1493</v>
      </c>
      <c r="B723" s="2" t="s">
        <v>1494</v>
      </c>
      <c r="C723" s="2" t="s">
        <v>62</v>
      </c>
      <c r="D723" s="2" t="s">
        <v>48</v>
      </c>
      <c r="E723" s="3">
        <v>344.67787754641239</v>
      </c>
      <c r="F723" s="5">
        <v>-1.8747769943052793E-2</v>
      </c>
      <c r="G723" s="3">
        <v>284.03237420398381</v>
      </c>
      <c r="H723" s="3">
        <v>60.645503342428583</v>
      </c>
      <c r="I723" s="5">
        <v>-1.3359352296151067E-2</v>
      </c>
      <c r="J723" s="3">
        <v>31.534884462829549</v>
      </c>
      <c r="K723" s="3">
        <v>40.713992673050676</v>
      </c>
      <c r="L723" s="5">
        <v>0.10604076633866003</v>
      </c>
      <c r="M723" s="3">
        <v>19.138762574029663</v>
      </c>
      <c r="N723" s="3">
        <v>21.575230099021013</v>
      </c>
      <c r="O723" s="3">
        <v>64.713889517981514</v>
      </c>
      <c r="P723" s="3">
        <v>8.331880472706775</v>
      </c>
      <c r="Q723" s="3">
        <v>9.760671925170163</v>
      </c>
      <c r="R723" s="3">
        <v>35.014543033974057</v>
      </c>
      <c r="S723" s="3">
        <v>5.7304016545663821</v>
      </c>
      <c r="T723" s="3">
        <v>90.654423537759854</v>
      </c>
      <c r="U723" s="3">
        <v>88.583907420278649</v>
      </c>
      <c r="V723" s="3">
        <v>788.94695262538858</v>
      </c>
      <c r="W723" s="3">
        <v>92.926544691742478</v>
      </c>
      <c r="X723" s="3">
        <v>60.634366654490286</v>
      </c>
      <c r="Y723" s="3">
        <v>67.349235713265486</v>
      </c>
      <c r="Z723" s="3">
        <v>0</v>
      </c>
      <c r="AA723" s="5">
        <v>0</v>
      </c>
      <c r="AB723" s="3">
        <v>0</v>
      </c>
      <c r="AC723" s="3">
        <v>0</v>
      </c>
      <c r="AD723" s="5">
        <v>0</v>
      </c>
      <c r="AE723" s="6">
        <f t="shared" si="165"/>
        <v>0.17594834856862085</v>
      </c>
      <c r="AF723" s="6">
        <f t="shared" si="166"/>
        <v>9.1490886178452913E-2</v>
      </c>
      <c r="AG723" s="6">
        <f t="shared" si="167"/>
        <v>0.11812186196245901</v>
      </c>
      <c r="AH723" s="6">
        <f t="shared" si="168"/>
        <v>0.47007825362944455</v>
      </c>
      <c r="AI723" s="4">
        <f t="shared" si="169"/>
        <v>-9.179108210221127</v>
      </c>
      <c r="AJ723" s="4">
        <f t="shared" si="170"/>
        <v>27.482574546074915</v>
      </c>
      <c r="AK723" s="4">
        <f t="shared" si="171"/>
        <v>36.661682756296045</v>
      </c>
      <c r="AL723" s="7">
        <f t="shared" si="172"/>
        <v>4.7959246493960661</v>
      </c>
      <c r="AM723" s="7">
        <f t="shared" si="173"/>
        <v>-1.6018263227511418</v>
      </c>
      <c r="AN723" s="7">
        <f t="shared" si="174"/>
        <v>0.97716034103268234</v>
      </c>
      <c r="AO723" s="7">
        <f t="shared" si="175"/>
        <v>1.494825148467958</v>
      </c>
      <c r="AP723" s="7">
        <f t="shared" si="176"/>
        <v>1.46068385186118</v>
      </c>
      <c r="AQ723" s="7" t="str">
        <f t="shared" si="177"/>
        <v/>
      </c>
      <c r="AR723" s="7">
        <f t="shared" si="178"/>
        <v>0.51998718329982474</v>
      </c>
      <c r="AS723" s="7">
        <f t="shared" si="179"/>
        <v>2.2889399175877001</v>
      </c>
    </row>
    <row r="724" spans="1:45" ht="14.4" customHeight="1">
      <c r="A724" s="2" t="s">
        <v>1495</v>
      </c>
      <c r="B724" s="2" t="s">
        <v>1496</v>
      </c>
      <c r="C724" s="2" t="s">
        <v>57</v>
      </c>
      <c r="D724" s="2" t="s">
        <v>48</v>
      </c>
      <c r="E724" s="3">
        <v>316.53052818036349</v>
      </c>
      <c r="F724" s="5">
        <v>4.8649869636236132E-2</v>
      </c>
      <c r="G724" s="3">
        <v>199.19326701719646</v>
      </c>
      <c r="H724" s="3">
        <v>117.33726116316703</v>
      </c>
      <c r="I724" s="5">
        <v>1.5700696331274078E-2</v>
      </c>
      <c r="J724" s="3">
        <v>76.18571996446417</v>
      </c>
      <c r="K724" s="3">
        <v>3.7763857621430121</v>
      </c>
      <c r="L724" s="5">
        <v>0.165555113405085</v>
      </c>
      <c r="M724" s="3">
        <v>2.4460464585202804</v>
      </c>
      <c r="N724" s="3">
        <v>1.3303393036227318</v>
      </c>
      <c r="O724" s="3">
        <v>121.59373058407765</v>
      </c>
      <c r="P724" s="3">
        <v>22.154233230756358</v>
      </c>
      <c r="Q724" s="3">
        <v>22.516431183060707</v>
      </c>
      <c r="R724" s="3">
        <v>65.054655859976705</v>
      </c>
      <c r="S724" s="3">
        <v>19.411692789949605</v>
      </c>
      <c r="T724" s="3">
        <v>420.40827593862514</v>
      </c>
      <c r="U724" s="3">
        <v>452.17276110354993</v>
      </c>
      <c r="V724" s="3">
        <v>1750.5318813257277</v>
      </c>
      <c r="W724" s="3">
        <v>154.49780660399691</v>
      </c>
      <c r="X724" s="3">
        <v>8.2605625611836828</v>
      </c>
      <c r="Y724" s="3">
        <v>2.9615205534777467E-2</v>
      </c>
      <c r="Z724" s="3">
        <v>46.086560633058767</v>
      </c>
      <c r="AA724" s="5">
        <v>5.3705303416318011E-2</v>
      </c>
      <c r="AB724" s="3">
        <v>6.8714015973546339</v>
      </c>
      <c r="AC724" s="3">
        <v>19.314557263202495</v>
      </c>
      <c r="AD724" s="5">
        <v>-4.9108281652319896E-2</v>
      </c>
      <c r="AE724" s="6">
        <f t="shared" si="165"/>
        <v>0.3706980866512396</v>
      </c>
      <c r="AF724" s="6">
        <f t="shared" si="166"/>
        <v>0.24068995936168436</v>
      </c>
      <c r="AG724" s="6">
        <f t="shared" si="167"/>
        <v>1.1930557800703429E-2</v>
      </c>
      <c r="AH724" s="6">
        <f t="shared" si="168"/>
        <v>0.64772155510198859</v>
      </c>
      <c r="AI724" s="4">
        <f t="shared" si="169"/>
        <v>72.409334202321162</v>
      </c>
      <c r="AJ724" s="4">
        <f t="shared" si="170"/>
        <v>74.477019711740297</v>
      </c>
      <c r="AK724" s="4">
        <f t="shared" si="171"/>
        <v>2.0676855094191353</v>
      </c>
      <c r="AL724" s="7">
        <f t="shared" si="172"/>
        <v>3.8367091689345476</v>
      </c>
      <c r="AM724" s="7">
        <f t="shared" si="173"/>
        <v>3.7301916420092462</v>
      </c>
      <c r="AN724" s="7">
        <f t="shared" si="174"/>
        <v>1.0755562794143521</v>
      </c>
      <c r="AO724" s="7">
        <f t="shared" si="175"/>
        <v>3.582905138326121</v>
      </c>
      <c r="AP724" s="7">
        <f t="shared" si="176"/>
        <v>3.8536161200726071</v>
      </c>
      <c r="AQ724" s="7">
        <f t="shared" si="177"/>
        <v>0.41909305007559611</v>
      </c>
      <c r="AR724" s="7">
        <f t="shared" si="178"/>
        <v>0.64928837787104743</v>
      </c>
      <c r="AS724" s="7">
        <f t="shared" si="179"/>
        <v>5.5303729829441615</v>
      </c>
    </row>
    <row r="725" spans="1:45" ht="14.4" customHeight="1">
      <c r="A725" s="2" t="s">
        <v>1497</v>
      </c>
      <c r="B725" s="2" t="s">
        <v>1498</v>
      </c>
      <c r="C725" s="2" t="s">
        <v>54</v>
      </c>
      <c r="D725" s="2" t="s">
        <v>48</v>
      </c>
      <c r="E725" s="3">
        <v>270.26383727607305</v>
      </c>
      <c r="F725" s="5">
        <v>7.9156470659567744E-3</v>
      </c>
      <c r="G725" s="3">
        <v>213.29156919877596</v>
      </c>
      <c r="H725" s="3">
        <v>56.97226807729708</v>
      </c>
      <c r="I725" s="5">
        <v>2.0150388684724768E-2</v>
      </c>
      <c r="J725" s="3">
        <v>36.113102588541807</v>
      </c>
      <c r="K725" s="3">
        <v>76.427886089544018</v>
      </c>
      <c r="L725" s="5">
        <v>-6.1023480360473219E-2</v>
      </c>
      <c r="M725" s="3">
        <v>45.338565106172616</v>
      </c>
      <c r="N725" s="3">
        <v>31.089320983371401</v>
      </c>
      <c r="O725" s="3">
        <v>57.840547191736</v>
      </c>
      <c r="P725" s="3">
        <v>10.007511434686259</v>
      </c>
      <c r="Q725" s="3">
        <v>9.3219049971824539</v>
      </c>
      <c r="R725" s="3">
        <v>18.743327435592629</v>
      </c>
      <c r="S725" s="3">
        <v>6.6674685008369154</v>
      </c>
      <c r="T725" s="3">
        <v>133.08185248829369</v>
      </c>
      <c r="U725" s="3">
        <v>130.92054040890972</v>
      </c>
      <c r="V725" s="3">
        <v>580.95563957021363</v>
      </c>
      <c r="W725" s="3">
        <v>32.359267572517027</v>
      </c>
      <c r="X725" s="3">
        <v>35.981369226451655</v>
      </c>
      <c r="Y725" s="3">
        <v>17.063497438353217</v>
      </c>
      <c r="Z725" s="3">
        <v>0</v>
      </c>
      <c r="AA725" s="5">
        <v>0</v>
      </c>
      <c r="AB725" s="3">
        <v>0</v>
      </c>
      <c r="AC725" s="3">
        <v>0</v>
      </c>
      <c r="AD725" s="5">
        <v>0</v>
      </c>
      <c r="AE725" s="6">
        <f t="shared" si="165"/>
        <v>0.2108024094215025</v>
      </c>
      <c r="AF725" s="6">
        <f t="shared" si="166"/>
        <v>0.13362166005085049</v>
      </c>
      <c r="AG725" s="6">
        <f t="shared" si="167"/>
        <v>0.28278990951894667</v>
      </c>
      <c r="AH725" s="6">
        <f t="shared" si="168"/>
        <v>0.59322018998475634</v>
      </c>
      <c r="AI725" s="4">
        <f t="shared" si="169"/>
        <v>-40.314783501002211</v>
      </c>
      <c r="AJ725" s="4">
        <f t="shared" si="170"/>
        <v>-6.8274343463053278</v>
      </c>
      <c r="AK725" s="4">
        <f t="shared" si="171"/>
        <v>33.487349154696886</v>
      </c>
      <c r="AL725" s="7">
        <f t="shared" si="172"/>
        <v>-1.0239919911805107</v>
      </c>
      <c r="AM725" s="7">
        <f t="shared" si="173"/>
        <v>-6.0464902827725107</v>
      </c>
      <c r="AN725" s="7">
        <f t="shared" si="174"/>
        <v>0.98375952814773082</v>
      </c>
      <c r="AO725" s="7">
        <f t="shared" si="175"/>
        <v>2.3359058183840422</v>
      </c>
      <c r="AP725" s="7">
        <f t="shared" si="176"/>
        <v>2.2979696056910246</v>
      </c>
      <c r="AQ725" s="7" t="str">
        <f t="shared" si="177"/>
        <v/>
      </c>
      <c r="AR725" s="7">
        <f t="shared" si="178"/>
        <v>0.63387159766125833</v>
      </c>
      <c r="AS725" s="7">
        <f t="shared" si="179"/>
        <v>2.1495870310491099</v>
      </c>
    </row>
    <row r="726" spans="1:45" ht="14.4" customHeight="1">
      <c r="A726" s="2" t="s">
        <v>1499</v>
      </c>
      <c r="B726" s="2" t="s">
        <v>1500</v>
      </c>
      <c r="C726" s="2" t="s">
        <v>47</v>
      </c>
      <c r="D726" s="2" t="s">
        <v>48</v>
      </c>
      <c r="E726" s="3">
        <v>312.26077211192336</v>
      </c>
      <c r="F726" s="5">
        <v>7.100309301518351E-2</v>
      </c>
      <c r="G726" s="3">
        <v>253.84258285224001</v>
      </c>
      <c r="H726" s="3">
        <v>58.418189259683359</v>
      </c>
      <c r="I726" s="5">
        <v>1.0727497653453988E-2</v>
      </c>
      <c r="J726" s="3">
        <v>38.347478803434925</v>
      </c>
      <c r="K726" s="3">
        <v>23.17665908416161</v>
      </c>
      <c r="L726" s="5">
        <v>9.9864910752259811E-2</v>
      </c>
      <c r="M726" s="3">
        <v>11.302072841608066</v>
      </c>
      <c r="N726" s="3">
        <v>11.874586242553544</v>
      </c>
      <c r="O726" s="3">
        <v>59.688733677700625</v>
      </c>
      <c r="P726" s="3">
        <v>10.679331347340902</v>
      </c>
      <c r="Q726" s="3">
        <v>6.6727357164294725</v>
      </c>
      <c r="R726" s="3">
        <v>35.739628280737477</v>
      </c>
      <c r="S726" s="3">
        <v>6.3388446400379879</v>
      </c>
      <c r="T726" s="3">
        <v>218.71667428283692</v>
      </c>
      <c r="U726" s="3">
        <v>217.63681191275177</v>
      </c>
      <c r="V726" s="3">
        <v>305.12331800119574</v>
      </c>
      <c r="W726" s="3">
        <v>12.472375107292075</v>
      </c>
      <c r="X726" s="3">
        <v>26.372072472934214</v>
      </c>
      <c r="Y726" s="3">
        <v>47.611471435513295</v>
      </c>
      <c r="Z726" s="3">
        <v>0</v>
      </c>
      <c r="AA726" s="5">
        <v>0</v>
      </c>
      <c r="AB726" s="3">
        <v>0</v>
      </c>
      <c r="AC726" s="3">
        <v>0</v>
      </c>
      <c r="AD726" s="5">
        <v>0</v>
      </c>
      <c r="AE726" s="6">
        <f t="shared" si="165"/>
        <v>0.18708142193008021</v>
      </c>
      <c r="AF726" s="6">
        <f t="shared" si="166"/>
        <v>0.12280594371197567</v>
      </c>
      <c r="AG726" s="6">
        <f t="shared" si="167"/>
        <v>7.4222128278906646E-2</v>
      </c>
      <c r="AH726" s="6">
        <f t="shared" si="168"/>
        <v>0.48764892302064533</v>
      </c>
      <c r="AI726" s="4">
        <f t="shared" si="169"/>
        <v>15.170819719273315</v>
      </c>
      <c r="AJ726" s="4">
        <f t="shared" si="170"/>
        <v>31.034593772322182</v>
      </c>
      <c r="AK726" s="4">
        <f t="shared" si="171"/>
        <v>15.863774053048868</v>
      </c>
      <c r="AL726" s="7">
        <f t="shared" si="172"/>
        <v>4.8959385400138462</v>
      </c>
      <c r="AM726" s="7">
        <f t="shared" si="173"/>
        <v>2.3933099138366636</v>
      </c>
      <c r="AN726" s="7">
        <f t="shared" si="174"/>
        <v>0.99506273413480717</v>
      </c>
      <c r="AO726" s="7">
        <f t="shared" si="175"/>
        <v>3.7439824317489023</v>
      </c>
      <c r="AP726" s="7">
        <f t="shared" si="176"/>
        <v>3.7254973950887469</v>
      </c>
      <c r="AQ726" s="7" t="str">
        <f t="shared" si="177"/>
        <v/>
      </c>
      <c r="AR726" s="7">
        <f t="shared" si="178"/>
        <v>0.65643045923540799</v>
      </c>
      <c r="AS726" s="7">
        <f t="shared" si="179"/>
        <v>0.97714264887499436</v>
      </c>
    </row>
    <row r="727" spans="1:45" ht="14.4" customHeight="1">
      <c r="A727" s="2" t="s">
        <v>1501</v>
      </c>
      <c r="B727" s="2" t="s">
        <v>1502</v>
      </c>
      <c r="C727" s="2" t="s">
        <v>62</v>
      </c>
      <c r="D727" s="2" t="s">
        <v>48</v>
      </c>
      <c r="E727" s="3">
        <v>231.2647486638034</v>
      </c>
      <c r="F727" s="5">
        <v>7.1690023977348277E-2</v>
      </c>
      <c r="G727" s="3">
        <v>199.64162785780022</v>
      </c>
      <c r="H727" s="3">
        <v>31.62312080600319</v>
      </c>
      <c r="I727" s="5">
        <v>-2.4828536297429316E-3</v>
      </c>
      <c r="J727" s="3">
        <v>14.448959095990245</v>
      </c>
      <c r="K727" s="3">
        <v>19.004450246961298</v>
      </c>
      <c r="L727" s="5">
        <v>1.6295222656464575E-2</v>
      </c>
      <c r="M727" s="3">
        <v>10.885832881224898</v>
      </c>
      <c r="N727" s="3">
        <v>8.1186173657363998</v>
      </c>
      <c r="O727" s="3">
        <v>35.300087499174317</v>
      </c>
      <c r="P727" s="3">
        <v>3.8181881352284135</v>
      </c>
      <c r="Q727" s="3">
        <v>4.7180629961549609</v>
      </c>
      <c r="R727" s="3">
        <v>17.882409698375518</v>
      </c>
      <c r="S727" s="3">
        <v>1.8925975994740025</v>
      </c>
      <c r="T727" s="3">
        <v>60.34295892161564</v>
      </c>
      <c r="U727" s="3">
        <v>57.353234210293472</v>
      </c>
      <c r="V727" s="3">
        <v>357.61199721534416</v>
      </c>
      <c r="W727" s="3">
        <v>19.454488762841596</v>
      </c>
      <c r="X727" s="3">
        <v>36.385803718337947</v>
      </c>
      <c r="Y727" s="3">
        <v>32.563708347135098</v>
      </c>
      <c r="Z727" s="3">
        <v>0</v>
      </c>
      <c r="AA727" s="5">
        <v>0</v>
      </c>
      <c r="AB727" s="3">
        <v>0</v>
      </c>
      <c r="AC727" s="3">
        <v>0</v>
      </c>
      <c r="AD727" s="5">
        <v>0</v>
      </c>
      <c r="AE727" s="6">
        <f t="shared" si="165"/>
        <v>0.13673990951372655</v>
      </c>
      <c r="AF727" s="6">
        <f t="shared" si="166"/>
        <v>6.2478000557686104E-2</v>
      </c>
      <c r="AG727" s="6">
        <f t="shared" si="167"/>
        <v>8.2176165441403465E-2</v>
      </c>
      <c r="AH727" s="6">
        <f t="shared" si="168"/>
        <v>0.57280440842878266</v>
      </c>
      <c r="AI727" s="4">
        <f t="shared" si="169"/>
        <v>-4.5554911509710525</v>
      </c>
      <c r="AJ727" s="4">
        <f t="shared" si="170"/>
        <v>15.878003486566046</v>
      </c>
      <c r="AK727" s="4">
        <f t="shared" si="171"/>
        <v>20.433494637537098</v>
      </c>
      <c r="AL727" s="7">
        <f t="shared" si="172"/>
        <v>8.3895295497462943</v>
      </c>
      <c r="AM727" s="7">
        <f t="shared" si="173"/>
        <v>-2.4070046121991968</v>
      </c>
      <c r="AN727" s="7">
        <f t="shared" si="174"/>
        <v>0.95045445624889291</v>
      </c>
      <c r="AO727" s="7">
        <f t="shared" si="175"/>
        <v>1.9081911393818034</v>
      </c>
      <c r="AP727" s="7">
        <f t="shared" si="176"/>
        <v>1.8136487718000873</v>
      </c>
      <c r="AQ727" s="7" t="str">
        <f t="shared" si="177"/>
        <v/>
      </c>
      <c r="AR727" s="7">
        <f t="shared" si="178"/>
        <v>0.4569112322793682</v>
      </c>
      <c r="AS727" s="7">
        <f t="shared" si="179"/>
        <v>1.5463316362807009</v>
      </c>
    </row>
    <row r="728" spans="1:45" ht="14.4" customHeight="1">
      <c r="A728" s="2" t="s">
        <v>1503</v>
      </c>
      <c r="B728" s="2" t="s">
        <v>1504</v>
      </c>
      <c r="C728" s="2" t="s">
        <v>57</v>
      </c>
      <c r="D728" s="2" t="s">
        <v>48</v>
      </c>
      <c r="E728" s="3">
        <v>114.30687313794429</v>
      </c>
      <c r="F728" s="5">
        <v>1.2531031116480936E-2</v>
      </c>
      <c r="G728" s="3">
        <v>74.049141256830396</v>
      </c>
      <c r="H728" s="3">
        <v>40.257731881113898</v>
      </c>
      <c r="I728" s="5">
        <v>-1.6753113199277081E-2</v>
      </c>
      <c r="J728" s="3">
        <v>35.485444735331654</v>
      </c>
      <c r="K728" s="3">
        <v>4.265544362241271</v>
      </c>
      <c r="L728" s="5">
        <v>-8.3988978991444224E-2</v>
      </c>
      <c r="M728" s="3">
        <v>2.5984991103062889</v>
      </c>
      <c r="N728" s="3">
        <v>1.6670452519349821</v>
      </c>
      <c r="O728" s="3">
        <v>41.344584847249735</v>
      </c>
      <c r="P728" s="3">
        <v>9.0513481542288599</v>
      </c>
      <c r="Q728" s="3">
        <v>6.1130951654949612</v>
      </c>
      <c r="R728" s="3">
        <v>22.569567279524353</v>
      </c>
      <c r="S728" s="3">
        <v>7.0620511557594519</v>
      </c>
      <c r="T728" s="3">
        <v>137.26203875367327</v>
      </c>
      <c r="U728" s="3">
        <v>137.60679314313171</v>
      </c>
      <c r="V728" s="3">
        <v>602.02506513609501</v>
      </c>
      <c r="W728" s="3">
        <v>22.106481498377217</v>
      </c>
      <c r="X728" s="3">
        <v>5.0477246554705317</v>
      </c>
      <c r="Y728" s="3">
        <v>0.71100102020512446</v>
      </c>
      <c r="Z728" s="3">
        <v>15.539489714022931</v>
      </c>
      <c r="AA728" s="5">
        <v>7.1861934234661418E-2</v>
      </c>
      <c r="AB728" s="3">
        <v>1.5447997640778695</v>
      </c>
      <c r="AC728" s="3">
        <v>5.7216039833560073</v>
      </c>
      <c r="AD728" s="5">
        <v>-2.1091139345870924E-2</v>
      </c>
      <c r="AE728" s="6">
        <f t="shared" si="165"/>
        <v>0.35218994952763083</v>
      </c>
      <c r="AF728" s="6">
        <f t="shared" si="166"/>
        <v>0.31044016655506101</v>
      </c>
      <c r="AG728" s="6">
        <f t="shared" si="167"/>
        <v>3.7316604375081261E-2</v>
      </c>
      <c r="AH728" s="6">
        <f t="shared" si="168"/>
        <v>0.60918346865836925</v>
      </c>
      <c r="AI728" s="4">
        <f t="shared" si="169"/>
        <v>31.219900373090383</v>
      </c>
      <c r="AJ728" s="4">
        <f t="shared" si="170"/>
        <v>23.581642417219623</v>
      </c>
      <c r="AK728" s="4">
        <f t="shared" si="171"/>
        <v>-7.6382579558707597</v>
      </c>
      <c r="AL728" s="7">
        <f t="shared" si="172"/>
        <v>3.3392058337028083</v>
      </c>
      <c r="AM728" s="7">
        <f t="shared" si="173"/>
        <v>4.4207978226876774</v>
      </c>
      <c r="AN728" s="7">
        <f t="shared" si="174"/>
        <v>1.0025116513829226</v>
      </c>
      <c r="AO728" s="7">
        <f t="shared" si="175"/>
        <v>3.40958201915163</v>
      </c>
      <c r="AP728" s="7">
        <f t="shared" si="176"/>
        <v>3.41814570054522</v>
      </c>
      <c r="AQ728" s="7">
        <f t="shared" si="177"/>
        <v>0.36819767499783451</v>
      </c>
      <c r="AR728" s="7">
        <f t="shared" si="178"/>
        <v>0.88145663148943898</v>
      </c>
      <c r="AS728" s="7">
        <f t="shared" si="179"/>
        <v>5.2667442351395417</v>
      </c>
    </row>
    <row r="729" spans="1:45" ht="14.4" customHeight="1">
      <c r="A729" s="2" t="s">
        <v>1505</v>
      </c>
      <c r="B729" s="2" t="s">
        <v>1506</v>
      </c>
      <c r="C729" s="2" t="s">
        <v>54</v>
      </c>
      <c r="D729" s="2" t="s">
        <v>48</v>
      </c>
      <c r="E729" s="3">
        <v>247.43864687380525</v>
      </c>
      <c r="F729" s="5">
        <v>-4.0744809083691991E-2</v>
      </c>
      <c r="G729" s="3">
        <v>158.70688279769868</v>
      </c>
      <c r="H729" s="3">
        <v>88.731764076106572</v>
      </c>
      <c r="I729" s="5">
        <v>-1.8078539651475101E-2</v>
      </c>
      <c r="J729" s="3">
        <v>57.966640775648614</v>
      </c>
      <c r="K729" s="3">
        <v>78.196875023609749</v>
      </c>
      <c r="L729" s="5">
        <v>2.8718438499812877E-2</v>
      </c>
      <c r="M729" s="3">
        <v>37.550595004054628</v>
      </c>
      <c r="N729" s="3">
        <v>40.646280019555121</v>
      </c>
      <c r="O729" s="3">
        <v>92.922267597612688</v>
      </c>
      <c r="P729" s="3">
        <v>12.776921410623141</v>
      </c>
      <c r="Q729" s="3">
        <v>10.372834971159005</v>
      </c>
      <c r="R729" s="3">
        <v>42.401981937767815</v>
      </c>
      <c r="S729" s="3">
        <v>7.8191602383734242</v>
      </c>
      <c r="T729" s="3">
        <v>215.49219915110248</v>
      </c>
      <c r="U729" s="3">
        <v>212.1507719384075</v>
      </c>
      <c r="V729" s="3">
        <v>751.55732139937936</v>
      </c>
      <c r="W729" s="3">
        <v>27.657619280749017</v>
      </c>
      <c r="X729" s="3">
        <v>25.62747697671383</v>
      </c>
      <c r="Y729" s="3">
        <v>16.363427764038839</v>
      </c>
      <c r="Z729" s="3">
        <v>0</v>
      </c>
      <c r="AA729" s="5">
        <v>0</v>
      </c>
      <c r="AB729" s="3">
        <v>0</v>
      </c>
      <c r="AC729" s="3">
        <v>0</v>
      </c>
      <c r="AD729" s="5">
        <v>0</v>
      </c>
      <c r="AE729" s="6">
        <f t="shared" si="165"/>
        <v>0.35860107221391385</v>
      </c>
      <c r="AF729" s="6">
        <f t="shared" si="166"/>
        <v>0.23426672230879053</v>
      </c>
      <c r="AG729" s="6">
        <f t="shared" si="167"/>
        <v>0.31602530975482779</v>
      </c>
      <c r="AH729" s="6">
        <f t="shared" si="168"/>
        <v>0.48020582654635607</v>
      </c>
      <c r="AI729" s="4">
        <f t="shared" si="169"/>
        <v>-20.230234247961135</v>
      </c>
      <c r="AJ729" s="4">
        <f t="shared" si="170"/>
        <v>32.221916211775905</v>
      </c>
      <c r="AK729" s="4">
        <f t="shared" si="171"/>
        <v>52.452150459737041</v>
      </c>
      <c r="AL729" s="7">
        <f t="shared" si="172"/>
        <v>4.1208921712133693</v>
      </c>
      <c r="AM729" s="7">
        <f t="shared" si="173"/>
        <v>-2.5872643137147828</v>
      </c>
      <c r="AN729" s="7">
        <f t="shared" si="174"/>
        <v>0.9844939759960778</v>
      </c>
      <c r="AO729" s="7">
        <f t="shared" si="175"/>
        <v>2.4285801301805696</v>
      </c>
      <c r="AP729" s="7">
        <f t="shared" si="176"/>
        <v>2.3909225083865411</v>
      </c>
      <c r="AQ729" s="7" t="str">
        <f t="shared" si="177"/>
        <v/>
      </c>
      <c r="AR729" s="7">
        <f t="shared" si="178"/>
        <v>0.65327948090753329</v>
      </c>
      <c r="AS729" s="7">
        <f t="shared" si="179"/>
        <v>3.0373481705251839</v>
      </c>
    </row>
    <row r="730" spans="1:45" ht="14.4" customHeight="1">
      <c r="A730" s="2" t="s">
        <v>1507</v>
      </c>
      <c r="B730" s="2" t="s">
        <v>1508</v>
      </c>
      <c r="C730" s="2" t="s">
        <v>57</v>
      </c>
      <c r="D730" s="2" t="s">
        <v>48</v>
      </c>
      <c r="E730" s="3">
        <v>187.58508479369428</v>
      </c>
      <c r="F730" s="5">
        <v>6.1796649750061397E-2</v>
      </c>
      <c r="G730" s="3">
        <v>104.15936128228472</v>
      </c>
      <c r="H730" s="3">
        <v>83.425723511409558</v>
      </c>
      <c r="I730" s="5">
        <v>2.2831666028344577E-2</v>
      </c>
      <c r="J730" s="3">
        <v>63.599171987898892</v>
      </c>
      <c r="K730" s="3">
        <v>2.6544587820275289</v>
      </c>
      <c r="L730" s="5">
        <v>5.9455356989421282E-2</v>
      </c>
      <c r="M730" s="3">
        <v>1.1211412601285964</v>
      </c>
      <c r="N730" s="3">
        <v>1.5333175218989326</v>
      </c>
      <c r="O730" s="3">
        <v>86.535760213319051</v>
      </c>
      <c r="P730" s="3">
        <v>25.987671320143711</v>
      </c>
      <c r="Q730" s="3">
        <v>10.443430893771671</v>
      </c>
      <c r="R730" s="3">
        <v>43.336710560091774</v>
      </c>
      <c r="S730" s="3">
        <v>7.5176846193256752</v>
      </c>
      <c r="T730" s="3">
        <v>348.19787904913687</v>
      </c>
      <c r="U730" s="3">
        <v>363.10704049193947</v>
      </c>
      <c r="V730" s="3">
        <v>828.41532753126876</v>
      </c>
      <c r="W730" s="3">
        <v>81.104660120431276</v>
      </c>
      <c r="X730" s="3">
        <v>6.0828830128839924</v>
      </c>
      <c r="Y730" s="3">
        <v>0.41482243281630654</v>
      </c>
      <c r="Z730" s="3">
        <v>27.048437263604459</v>
      </c>
      <c r="AA730" s="5">
        <v>0.12207458872146404</v>
      </c>
      <c r="AB730" s="3">
        <v>2.8766095063705275</v>
      </c>
      <c r="AC730" s="3">
        <v>8.1631530989138934</v>
      </c>
      <c r="AD730" s="5">
        <v>-2.0930424364657196E-2</v>
      </c>
      <c r="AE730" s="6">
        <f t="shared" si="165"/>
        <v>0.44473537756565779</v>
      </c>
      <c r="AF730" s="6">
        <f t="shared" si="166"/>
        <v>0.33904173169122237</v>
      </c>
      <c r="AG730" s="6">
        <f t="shared" si="167"/>
        <v>1.4150692124306672E-2</v>
      </c>
      <c r="AH730" s="6">
        <f t="shared" si="168"/>
        <v>0.42236152533973276</v>
      </c>
      <c r="AI730" s="4">
        <f t="shared" si="169"/>
        <v>60.944713205871366</v>
      </c>
      <c r="AJ730" s="4">
        <f t="shared" si="170"/>
        <v>48.983516739275075</v>
      </c>
      <c r="AK730" s="4">
        <f t="shared" si="171"/>
        <v>-11.961196466596292</v>
      </c>
      <c r="AL730" s="7">
        <f t="shared" si="172"/>
        <v>6.5157717062715541</v>
      </c>
      <c r="AM730" s="7">
        <f t="shared" si="173"/>
        <v>8.1068462288509799</v>
      </c>
      <c r="AN730" s="7">
        <f t="shared" si="174"/>
        <v>1.042818070815126</v>
      </c>
      <c r="AO730" s="7">
        <f t="shared" si="175"/>
        <v>4.1737471896364946</v>
      </c>
      <c r="AP730" s="7">
        <f t="shared" si="176"/>
        <v>4.3524589923667829</v>
      </c>
      <c r="AQ730" s="7">
        <f t="shared" si="177"/>
        <v>0.30179758702355719</v>
      </c>
      <c r="AR730" s="7">
        <f t="shared" si="178"/>
        <v>0.76234486571999427</v>
      </c>
      <c r="AS730" s="7">
        <f t="shared" si="179"/>
        <v>4.4162110673263726</v>
      </c>
    </row>
    <row r="731" spans="1:45" ht="14.4" customHeight="1">
      <c r="A731" s="2" t="s">
        <v>1509</v>
      </c>
      <c r="B731" s="2" t="s">
        <v>1510</v>
      </c>
      <c r="C731" s="2" t="s">
        <v>54</v>
      </c>
      <c r="D731" s="2" t="s">
        <v>48</v>
      </c>
      <c r="E731" s="3">
        <v>188.24436697106105</v>
      </c>
      <c r="F731" s="5">
        <v>6.539947975363275E-2</v>
      </c>
      <c r="G731" s="3">
        <v>148.00369850976767</v>
      </c>
      <c r="H731" s="3">
        <v>40.240668461293396</v>
      </c>
      <c r="I731" s="5">
        <v>2.8588139149117175E-3</v>
      </c>
      <c r="J731" s="3">
        <v>28.005416032164366</v>
      </c>
      <c r="K731" s="3">
        <v>50.171605218321304</v>
      </c>
      <c r="L731" s="5">
        <v>0.12173688821703252</v>
      </c>
      <c r="M731" s="3">
        <v>30.722443047519914</v>
      </c>
      <c r="N731" s="3">
        <v>19.44916217080139</v>
      </c>
      <c r="O731" s="3">
        <v>42.215556794588608</v>
      </c>
      <c r="P731" s="3">
        <v>3.3068886521900351</v>
      </c>
      <c r="Q731" s="3">
        <v>6.9621122170101302</v>
      </c>
      <c r="R731" s="3">
        <v>16.651390764308101</v>
      </c>
      <c r="S731" s="3">
        <v>2.7087953746320261</v>
      </c>
      <c r="T731" s="3">
        <v>49.692388126997258</v>
      </c>
      <c r="U731" s="3">
        <v>49.850724720718013</v>
      </c>
      <c r="V731" s="3">
        <v>399.14289896191724</v>
      </c>
      <c r="W731" s="3">
        <v>39.525267213036365</v>
      </c>
      <c r="X731" s="3">
        <v>21.446680256845895</v>
      </c>
      <c r="Y731" s="3">
        <v>11.621313116622076</v>
      </c>
      <c r="Z731" s="3">
        <v>0</v>
      </c>
      <c r="AA731" s="5">
        <v>0</v>
      </c>
      <c r="AB731" s="3">
        <v>0</v>
      </c>
      <c r="AC731" s="3">
        <v>0</v>
      </c>
      <c r="AD731" s="5">
        <v>0</v>
      </c>
      <c r="AE731" s="6">
        <f t="shared" si="165"/>
        <v>0.21376824767075034</v>
      </c>
      <c r="AF731" s="6">
        <f t="shared" si="166"/>
        <v>0.14877160194902225</v>
      </c>
      <c r="AG731" s="6">
        <f t="shared" si="167"/>
        <v>0.26652380639912704</v>
      </c>
      <c r="AH731" s="6">
        <f t="shared" si="168"/>
        <v>0.61234722137813746</v>
      </c>
      <c r="AI731" s="4">
        <f t="shared" si="169"/>
        <v>-22.166189186156938</v>
      </c>
      <c r="AJ731" s="4">
        <f t="shared" si="170"/>
        <v>1.2241128778685315</v>
      </c>
      <c r="AK731" s="4">
        <f t="shared" si="171"/>
        <v>23.39030206402547</v>
      </c>
      <c r="AL731" s="7">
        <f t="shared" si="172"/>
        <v>0.45190304492262362</v>
      </c>
      <c r="AM731" s="7">
        <f t="shared" si="173"/>
        <v>-8.183043058085584</v>
      </c>
      <c r="AN731" s="7">
        <f t="shared" si="174"/>
        <v>1.0031863349637393</v>
      </c>
      <c r="AO731" s="7">
        <f t="shared" si="175"/>
        <v>1.2348797877151385</v>
      </c>
      <c r="AP731" s="7">
        <f t="shared" si="176"/>
        <v>1.2388145283587502</v>
      </c>
      <c r="AQ731" s="7" t="str">
        <f t="shared" si="177"/>
        <v/>
      </c>
      <c r="AR731" s="7">
        <f t="shared" si="178"/>
        <v>0.6959480819535131</v>
      </c>
      <c r="AS731" s="7">
        <f t="shared" si="179"/>
        <v>2.1203444511212268</v>
      </c>
    </row>
    <row r="732" spans="1:45" ht="14.4" customHeight="1">
      <c r="A732" s="2" t="s">
        <v>1511</v>
      </c>
      <c r="B732" s="2" t="s">
        <v>1512</v>
      </c>
      <c r="C732" s="2" t="s">
        <v>54</v>
      </c>
      <c r="D732" s="2" t="s">
        <v>48</v>
      </c>
      <c r="E732" s="3">
        <v>218.58993907581794</v>
      </c>
      <c r="F732" s="5">
        <v>-1.8239971218983859E-2</v>
      </c>
      <c r="G732" s="3">
        <v>158.17045703716644</v>
      </c>
      <c r="H732" s="3">
        <v>60.419482038651481</v>
      </c>
      <c r="I732" s="5">
        <v>-2.3995627636163475E-2</v>
      </c>
      <c r="J732" s="3">
        <v>41.411000682598321</v>
      </c>
      <c r="K732" s="3">
        <v>42.595048381300231</v>
      </c>
      <c r="L732" s="5">
        <v>-0.16665829362072146</v>
      </c>
      <c r="M732" s="3">
        <v>26.132306379347462</v>
      </c>
      <c r="N732" s="3">
        <v>16.462742001952769</v>
      </c>
      <c r="O732" s="3">
        <v>63.326780092994262</v>
      </c>
      <c r="P732" s="3">
        <v>15.422167137843317</v>
      </c>
      <c r="Q732" s="3">
        <v>10.724075585333878</v>
      </c>
      <c r="R732" s="3">
        <v>24.173480111478177</v>
      </c>
      <c r="S732" s="3">
        <v>4.2386026915259398</v>
      </c>
      <c r="T732" s="3">
        <v>210.30127255437165</v>
      </c>
      <c r="U732" s="3">
        <v>178.7292078136841</v>
      </c>
      <c r="V732" s="3">
        <v>508.32087969559524</v>
      </c>
      <c r="W732" s="3">
        <v>66.011150212793538</v>
      </c>
      <c r="X732" s="3">
        <v>27.621034971752707</v>
      </c>
      <c r="Y732" s="3">
        <v>19.683472863812824</v>
      </c>
      <c r="Z732" s="3">
        <v>0</v>
      </c>
      <c r="AA732" s="5">
        <v>0</v>
      </c>
      <c r="AB732" s="3">
        <v>0</v>
      </c>
      <c r="AC732" s="3">
        <v>0</v>
      </c>
      <c r="AD732" s="5">
        <v>0</v>
      </c>
      <c r="AE732" s="6">
        <f t="shared" si="165"/>
        <v>0.27640559439332191</v>
      </c>
      <c r="AF732" s="6">
        <f t="shared" si="166"/>
        <v>0.18944605070883391</v>
      </c>
      <c r="AG732" s="6">
        <f t="shared" si="167"/>
        <v>0.19486280366511349</v>
      </c>
      <c r="AH732" s="6">
        <f t="shared" si="168"/>
        <v>0.61350573300017375</v>
      </c>
      <c r="AI732" s="4">
        <f t="shared" si="169"/>
        <v>-1.1840476987019102</v>
      </c>
      <c r="AJ732" s="4">
        <f t="shared" si="170"/>
        <v>11.048230990469605</v>
      </c>
      <c r="AK732" s="4">
        <f t="shared" si="171"/>
        <v>12.232278689171515</v>
      </c>
      <c r="AL732" s="7">
        <f t="shared" si="172"/>
        <v>2.6065738627868731</v>
      </c>
      <c r="AM732" s="7">
        <f t="shared" si="173"/>
        <v>-0.27934859312695831</v>
      </c>
      <c r="AN732" s="7">
        <f t="shared" si="174"/>
        <v>0.84987221257767298</v>
      </c>
      <c r="AO732" s="7">
        <f t="shared" si="175"/>
        <v>3.4806864517613367</v>
      </c>
      <c r="AP732" s="7">
        <f t="shared" si="176"/>
        <v>2.9581386960475373</v>
      </c>
      <c r="AQ732" s="7" t="str">
        <f t="shared" si="177"/>
        <v/>
      </c>
      <c r="AR732" s="7">
        <f t="shared" si="178"/>
        <v>0.68539152083605948</v>
      </c>
      <c r="AS732" s="7">
        <f t="shared" si="179"/>
        <v>2.3254541441602403</v>
      </c>
    </row>
    <row r="733" spans="1:45" ht="14.4" customHeight="1">
      <c r="A733" s="2" t="s">
        <v>1513</v>
      </c>
      <c r="B733" s="2" t="s">
        <v>1514</v>
      </c>
      <c r="C733" s="2" t="s">
        <v>62</v>
      </c>
      <c r="D733" s="2" t="s">
        <v>48</v>
      </c>
      <c r="E733" s="3">
        <v>206.1749198411537</v>
      </c>
      <c r="F733" s="5">
        <v>4.8622012790419965E-2</v>
      </c>
      <c r="G733" s="3">
        <v>163.81619104917601</v>
      </c>
      <c r="H733" s="3">
        <v>42.358728791977683</v>
      </c>
      <c r="I733" s="5">
        <v>5.6329596245771607E-3</v>
      </c>
      <c r="J733" s="3">
        <v>35.067107956735448</v>
      </c>
      <c r="K733" s="3">
        <v>15.771714802621954</v>
      </c>
      <c r="L733" s="5">
        <v>4.1141772199803167E-2</v>
      </c>
      <c r="M733" s="3">
        <v>9.0774172694186479</v>
      </c>
      <c r="N733" s="3">
        <v>6.6942975332033061</v>
      </c>
      <c r="O733" s="3">
        <v>45.413063504037247</v>
      </c>
      <c r="P733" s="3">
        <v>4.5825560210692284</v>
      </c>
      <c r="Q733" s="3">
        <v>4.539048370396416</v>
      </c>
      <c r="R733" s="3">
        <v>28.07427341213797</v>
      </c>
      <c r="S733" s="3">
        <v>7.6795154552972154</v>
      </c>
      <c r="T733" s="3">
        <v>53.981362996141442</v>
      </c>
      <c r="U733" s="3">
        <v>53.817968027404213</v>
      </c>
      <c r="V733" s="3">
        <v>353.52598426018102</v>
      </c>
      <c r="W733" s="3">
        <v>13.702088200667607</v>
      </c>
      <c r="X733" s="3">
        <v>35.826449953030803</v>
      </c>
      <c r="Y733" s="3">
        <v>28.22605174722877</v>
      </c>
      <c r="Z733" s="3">
        <v>0</v>
      </c>
      <c r="AA733" s="5">
        <v>0</v>
      </c>
      <c r="AB733" s="3">
        <v>0</v>
      </c>
      <c r="AC733" s="3">
        <v>0</v>
      </c>
      <c r="AD733" s="5">
        <v>0</v>
      </c>
      <c r="AE733" s="6">
        <f t="shared" si="165"/>
        <v>0.20545044384939121</v>
      </c>
      <c r="AF733" s="6">
        <f t="shared" si="166"/>
        <v>0.1700842565320394</v>
      </c>
      <c r="AG733" s="6">
        <f t="shared" si="167"/>
        <v>7.6496766991703852E-2</v>
      </c>
      <c r="AH733" s="6">
        <f t="shared" si="168"/>
        <v>0.57555043208805556</v>
      </c>
      <c r="AI733" s="4">
        <f t="shared" si="169"/>
        <v>19.295393154113494</v>
      </c>
      <c r="AJ733" s="4">
        <f t="shared" si="170"/>
        <v>27.214041843152955</v>
      </c>
      <c r="AK733" s="4">
        <f t="shared" si="171"/>
        <v>7.9186486890394612</v>
      </c>
      <c r="AL733" s="7">
        <f t="shared" si="172"/>
        <v>3.5437186110981931</v>
      </c>
      <c r="AM733" s="7">
        <f t="shared" si="173"/>
        <v>2.5125795066671581</v>
      </c>
      <c r="AN733" s="7">
        <f t="shared" si="174"/>
        <v>0.99697312258030779</v>
      </c>
      <c r="AO733" s="7">
        <f t="shared" si="175"/>
        <v>1.2743858122192979</v>
      </c>
      <c r="AP733" s="7">
        <f t="shared" si="176"/>
        <v>1.2705284025803152</v>
      </c>
      <c r="AQ733" s="7" t="str">
        <f t="shared" si="177"/>
        <v/>
      </c>
      <c r="AR733" s="7">
        <f t="shared" si="178"/>
        <v>0.82786025352528536</v>
      </c>
      <c r="AS733" s="7">
        <f t="shared" si="179"/>
        <v>1.7146895681228014</v>
      </c>
    </row>
    <row r="734" spans="1:45" ht="14.4" customHeight="1">
      <c r="A734" s="2" t="s">
        <v>1515</v>
      </c>
      <c r="B734" s="2" t="s">
        <v>1516</v>
      </c>
      <c r="C734" s="2" t="s">
        <v>51</v>
      </c>
      <c r="D734" s="2" t="s">
        <v>48</v>
      </c>
      <c r="E734" s="3">
        <v>97.291890890437287</v>
      </c>
      <c r="F734" s="5">
        <v>0.13154468736405964</v>
      </c>
      <c r="G734" s="3">
        <v>73.519418738010842</v>
      </c>
      <c r="H734" s="3">
        <v>23.772472152426438</v>
      </c>
      <c r="I734" s="5">
        <v>1.7360498116023693E-2</v>
      </c>
      <c r="J734" s="3">
        <v>13.78549964212101</v>
      </c>
      <c r="K734" s="3">
        <v>6.5721275782472093</v>
      </c>
      <c r="L734" s="5">
        <v>-1.3106401150692448E-2</v>
      </c>
      <c r="M734" s="3">
        <v>3.7630712217511126</v>
      </c>
      <c r="N734" s="3">
        <v>2.8090563564960966</v>
      </c>
      <c r="O734" s="3">
        <v>25.307085292111619</v>
      </c>
      <c r="P734" s="3">
        <v>6.0379096640405994</v>
      </c>
      <c r="Q734" s="3">
        <v>2.9350647549400541</v>
      </c>
      <c r="R734" s="3">
        <v>13.208569737559667</v>
      </c>
      <c r="S734" s="3">
        <v>4.3951349336008159</v>
      </c>
      <c r="T734" s="3">
        <v>70.317794083599239</v>
      </c>
      <c r="U734" s="3">
        <v>68.948739872368918</v>
      </c>
      <c r="V734" s="3">
        <v>167.82576356806595</v>
      </c>
      <c r="W734" s="3">
        <v>17.663322218924748</v>
      </c>
      <c r="X734" s="3">
        <v>16.29637897451207</v>
      </c>
      <c r="Y734" s="3">
        <v>0.54284375034377874</v>
      </c>
      <c r="Z734" s="3">
        <v>0</v>
      </c>
      <c r="AA734" s="5">
        <v>0</v>
      </c>
      <c r="AB734" s="3">
        <v>0</v>
      </c>
      <c r="AC734" s="3">
        <v>0</v>
      </c>
      <c r="AD734" s="5">
        <v>0</v>
      </c>
      <c r="AE734" s="6">
        <f t="shared" si="165"/>
        <v>0.24434176306838548</v>
      </c>
      <c r="AF734" s="6">
        <f t="shared" si="166"/>
        <v>0.14169217512326068</v>
      </c>
      <c r="AG734" s="6">
        <f t="shared" si="167"/>
        <v>6.7550620283947801E-2</v>
      </c>
      <c r="AH734" s="6">
        <f t="shared" si="168"/>
        <v>0.57258036715634275</v>
      </c>
      <c r="AI734" s="4">
        <f t="shared" si="169"/>
        <v>7.213372063873801</v>
      </c>
      <c r="AJ734" s="4">
        <f t="shared" si="170"/>
        <v>12.571039651379852</v>
      </c>
      <c r="AK734" s="4">
        <f t="shared" si="171"/>
        <v>5.3576675875060511</v>
      </c>
      <c r="AL734" s="7">
        <f t="shared" si="172"/>
        <v>2.8602169993176383</v>
      </c>
      <c r="AM734" s="7">
        <f t="shared" si="173"/>
        <v>1.6412174308296104</v>
      </c>
      <c r="AN734" s="7">
        <f t="shared" si="174"/>
        <v>0.9805304727050641</v>
      </c>
      <c r="AO734" s="7">
        <f t="shared" si="175"/>
        <v>2.9579504240337053</v>
      </c>
      <c r="AP734" s="7">
        <f t="shared" si="176"/>
        <v>2.9003605275159141</v>
      </c>
      <c r="AQ734" s="7" t="str">
        <f t="shared" si="177"/>
        <v/>
      </c>
      <c r="AR734" s="7">
        <f t="shared" si="178"/>
        <v>0.57989339744431811</v>
      </c>
      <c r="AS734" s="7">
        <f t="shared" si="179"/>
        <v>1.7249717528571682</v>
      </c>
    </row>
    <row r="735" spans="1:45" ht="14.4" customHeight="1">
      <c r="A735" s="2" t="s">
        <v>1517</v>
      </c>
      <c r="B735" s="2" t="s">
        <v>1518</v>
      </c>
      <c r="C735" s="2" t="s">
        <v>54</v>
      </c>
      <c r="D735" s="2" t="s">
        <v>48</v>
      </c>
      <c r="E735" s="3">
        <v>368.99727132914921</v>
      </c>
      <c r="F735" s="5">
        <v>3.6561801366219802E-2</v>
      </c>
      <c r="G735" s="3">
        <v>270.79853598148884</v>
      </c>
      <c r="H735" s="3">
        <v>98.198735347660389</v>
      </c>
      <c r="I735" s="5">
        <v>-5.532697842825951E-3</v>
      </c>
      <c r="J735" s="3">
        <v>57.748682579309346</v>
      </c>
      <c r="K735" s="3">
        <v>87.54009157112371</v>
      </c>
      <c r="L735" s="5">
        <v>0.12793841487613605</v>
      </c>
      <c r="M735" s="3">
        <v>55.662561261300411</v>
      </c>
      <c r="N735" s="3">
        <v>31.8775303098233</v>
      </c>
      <c r="O735" s="3">
        <v>103.09547011836698</v>
      </c>
      <c r="P735" s="3">
        <v>10.136718593740328</v>
      </c>
      <c r="Q735" s="3">
        <v>17.630578557537667</v>
      </c>
      <c r="R735" s="3">
        <v>48.64510881621883</v>
      </c>
      <c r="S735" s="3">
        <v>13.890278090222173</v>
      </c>
      <c r="T735" s="3">
        <v>151.3379506003206</v>
      </c>
      <c r="U735" s="3">
        <v>158.10176649794201</v>
      </c>
      <c r="V735" s="3">
        <v>1115.1386246882487</v>
      </c>
      <c r="W735" s="3">
        <v>84.419785174744234</v>
      </c>
      <c r="X735" s="3">
        <v>65.753215030276991</v>
      </c>
      <c r="Y735" s="3">
        <v>34.611061302415031</v>
      </c>
      <c r="Z735" s="3">
        <v>0</v>
      </c>
      <c r="AA735" s="5">
        <v>0</v>
      </c>
      <c r="AB735" s="3">
        <v>0</v>
      </c>
      <c r="AC735" s="3">
        <v>0</v>
      </c>
      <c r="AD735" s="5">
        <v>0</v>
      </c>
      <c r="AE735" s="6">
        <f t="shared" si="165"/>
        <v>0.26612320192488942</v>
      </c>
      <c r="AF735" s="6">
        <f t="shared" si="166"/>
        <v>0.15650165208890379</v>
      </c>
      <c r="AG735" s="6">
        <f t="shared" si="167"/>
        <v>0.23723777483719408</v>
      </c>
      <c r="AH735" s="6">
        <f t="shared" si="168"/>
        <v>0.63585221653642254</v>
      </c>
      <c r="AI735" s="4">
        <f t="shared" si="169"/>
        <v>-29.791408991814365</v>
      </c>
      <c r="AJ735" s="4">
        <f t="shared" si="170"/>
        <v>19.665611705788571</v>
      </c>
      <c r="AK735" s="4">
        <f t="shared" si="171"/>
        <v>49.457020697602935</v>
      </c>
      <c r="AL735" s="7">
        <f t="shared" si="172"/>
        <v>1.415782432724068</v>
      </c>
      <c r="AM735" s="7">
        <f t="shared" si="173"/>
        <v>-2.1447669224697181</v>
      </c>
      <c r="AN735" s="7">
        <f t="shared" si="174"/>
        <v>1.0446934550837448</v>
      </c>
      <c r="AO735" s="7">
        <f t="shared" si="175"/>
        <v>1.5411395071894505</v>
      </c>
      <c r="AP735" s="7">
        <f t="shared" si="176"/>
        <v>1.6100183565318067</v>
      </c>
      <c r="AQ735" s="7" t="str">
        <f t="shared" si="177"/>
        <v/>
      </c>
      <c r="AR735" s="7">
        <f t="shared" si="178"/>
        <v>0.5880796975119621</v>
      </c>
      <c r="AS735" s="7">
        <f t="shared" si="179"/>
        <v>3.0220782410435061</v>
      </c>
    </row>
    <row r="736" spans="1:45" ht="14.4" customHeight="1">
      <c r="A736" s="2" t="s">
        <v>1519</v>
      </c>
      <c r="B736" s="2" t="s">
        <v>1520</v>
      </c>
      <c r="C736" s="2" t="s">
        <v>54</v>
      </c>
      <c r="D736" s="2" t="s">
        <v>48</v>
      </c>
      <c r="E736" s="3">
        <v>139.45447368474905</v>
      </c>
      <c r="F736" s="5">
        <v>6.0096994463125962E-2</v>
      </c>
      <c r="G736" s="3">
        <v>96.025335324771476</v>
      </c>
      <c r="H736" s="3">
        <v>43.429138359977564</v>
      </c>
      <c r="I736" s="5">
        <v>-1.9238631837230624E-2</v>
      </c>
      <c r="J736" s="3">
        <v>32.58798985186656</v>
      </c>
      <c r="K736" s="3">
        <v>29.020732693663781</v>
      </c>
      <c r="L736" s="5">
        <v>-9.945440919025697E-2</v>
      </c>
      <c r="M736" s="3">
        <v>17.004557202821239</v>
      </c>
      <c r="N736" s="3">
        <v>12.016175490842542</v>
      </c>
      <c r="O736" s="3">
        <v>44.268003479052375</v>
      </c>
      <c r="P736" s="3">
        <v>5.6910644870291849</v>
      </c>
      <c r="Q736" s="3">
        <v>8.7626603903754923</v>
      </c>
      <c r="R736" s="3">
        <v>21.713813616967222</v>
      </c>
      <c r="S736" s="3">
        <v>2.6334004614414308</v>
      </c>
      <c r="T736" s="3">
        <v>67.4666762122107</v>
      </c>
      <c r="U736" s="3">
        <v>70.189746216850722</v>
      </c>
      <c r="V736" s="3">
        <v>426.19803318590283</v>
      </c>
      <c r="W736" s="3">
        <v>45.8237409076687</v>
      </c>
      <c r="X736" s="3">
        <v>21.291987510651435</v>
      </c>
      <c r="Y736" s="3">
        <v>9.4108127373209705</v>
      </c>
      <c r="Z736" s="3">
        <v>0</v>
      </c>
      <c r="AA736" s="5">
        <v>0</v>
      </c>
      <c r="AB736" s="3">
        <v>0</v>
      </c>
      <c r="AC736" s="3">
        <v>0</v>
      </c>
      <c r="AD736" s="5">
        <v>0</v>
      </c>
      <c r="AE736" s="6">
        <f t="shared" si="165"/>
        <v>0.31142162178427868</v>
      </c>
      <c r="AF736" s="6">
        <f t="shared" si="166"/>
        <v>0.23368192493799095</v>
      </c>
      <c r="AG736" s="6">
        <f t="shared" si="167"/>
        <v>0.20810184088656836</v>
      </c>
      <c r="AH736" s="6">
        <f t="shared" si="168"/>
        <v>0.58594513730295705</v>
      </c>
      <c r="AI736" s="4">
        <f t="shared" si="169"/>
        <v>3.5672571582027786</v>
      </c>
      <c r="AJ736" s="4">
        <f t="shared" si="170"/>
        <v>12.809721398826456</v>
      </c>
      <c r="AK736" s="4">
        <f t="shared" si="171"/>
        <v>9.2424642406236774</v>
      </c>
      <c r="AL736" s="7">
        <f t="shared" si="172"/>
        <v>4.8643271642076291</v>
      </c>
      <c r="AM736" s="7">
        <f t="shared" si="173"/>
        <v>1.3546200854883224</v>
      </c>
      <c r="AN736" s="7">
        <f t="shared" si="174"/>
        <v>1.0403617038443518</v>
      </c>
      <c r="AO736" s="7">
        <f t="shared" si="175"/>
        <v>1.5534887119562359</v>
      </c>
      <c r="AP736" s="7">
        <f t="shared" si="176"/>
        <v>1.616190163273757</v>
      </c>
      <c r="AQ736" s="7" t="str">
        <f t="shared" si="177"/>
        <v/>
      </c>
      <c r="AR736" s="7">
        <f t="shared" si="178"/>
        <v>0.75037154966671538</v>
      </c>
      <c r="AS736" s="7">
        <f t="shared" si="179"/>
        <v>3.0561804288141134</v>
      </c>
    </row>
    <row r="737" spans="1:45" ht="14.4" customHeight="1">
      <c r="A737" s="2" t="s">
        <v>1521</v>
      </c>
      <c r="B737" s="2" t="s">
        <v>1522</v>
      </c>
      <c r="C737" s="2" t="s">
        <v>54</v>
      </c>
      <c r="D737" s="2" t="s">
        <v>48</v>
      </c>
      <c r="E737" s="3">
        <v>139.55344573863104</v>
      </c>
      <c r="F737" s="5">
        <v>3.1784373447637737E-2</v>
      </c>
      <c r="G737" s="3">
        <v>92.131441517795395</v>
      </c>
      <c r="H737" s="3">
        <v>47.422004220835653</v>
      </c>
      <c r="I737" s="5">
        <v>9.9768281655004398E-3</v>
      </c>
      <c r="J737" s="3">
        <v>29.388899603640745</v>
      </c>
      <c r="K737" s="3">
        <v>39.351476028636895</v>
      </c>
      <c r="L737" s="5">
        <v>5.5006765827840393E-2</v>
      </c>
      <c r="M737" s="3">
        <v>15.125649032346312</v>
      </c>
      <c r="N737" s="3">
        <v>24.225826996290586</v>
      </c>
      <c r="O737" s="3">
        <v>49.498706141491674</v>
      </c>
      <c r="P737" s="3">
        <v>3.6211696845488039</v>
      </c>
      <c r="Q737" s="3">
        <v>7.2675863434173262</v>
      </c>
      <c r="R737" s="3">
        <v>25.279982240746889</v>
      </c>
      <c r="S737" s="3">
        <v>5.7147315199038795</v>
      </c>
      <c r="T737" s="3">
        <v>53.34948467150285</v>
      </c>
      <c r="U737" s="3">
        <v>57.157910754987931</v>
      </c>
      <c r="V737" s="3">
        <v>430.92798625510119</v>
      </c>
      <c r="W737" s="3">
        <v>33.522415282587232</v>
      </c>
      <c r="X737" s="3">
        <v>20.258180734966253</v>
      </c>
      <c r="Y737" s="3">
        <v>11.642493705753452</v>
      </c>
      <c r="Z737" s="3">
        <v>0</v>
      </c>
      <c r="AA737" s="5">
        <v>0</v>
      </c>
      <c r="AB737" s="3">
        <v>0</v>
      </c>
      <c r="AC737" s="3">
        <v>0</v>
      </c>
      <c r="AD737" s="5">
        <v>0</v>
      </c>
      <c r="AE737" s="6">
        <f t="shared" si="165"/>
        <v>0.33981249240991218</v>
      </c>
      <c r="AF737" s="6">
        <f t="shared" si="166"/>
        <v>0.21059243251279564</v>
      </c>
      <c r="AG737" s="6">
        <f t="shared" si="167"/>
        <v>0.28198140017508477</v>
      </c>
      <c r="AH737" s="6">
        <f t="shared" si="168"/>
        <v>0.38437310512416506</v>
      </c>
      <c r="AI737" s="4">
        <f t="shared" si="169"/>
        <v>-9.9625764249961506</v>
      </c>
      <c r="AJ737" s="4">
        <f t="shared" si="170"/>
        <v>23.484301081179233</v>
      </c>
      <c r="AK737" s="4">
        <f t="shared" si="171"/>
        <v>33.446877506175383</v>
      </c>
      <c r="AL737" s="7">
        <f t="shared" si="172"/>
        <v>4.1094320878217276</v>
      </c>
      <c r="AM737" s="7">
        <f t="shared" si="173"/>
        <v>-1.7433148679509127</v>
      </c>
      <c r="AN737" s="7">
        <f t="shared" si="174"/>
        <v>1.0713863705888689</v>
      </c>
      <c r="AO737" s="7">
        <f t="shared" si="175"/>
        <v>1.1249943048181599</v>
      </c>
      <c r="AP737" s="7">
        <f t="shared" si="176"/>
        <v>1.2053035651722759</v>
      </c>
      <c r="AQ737" s="7" t="str">
        <f t="shared" si="177"/>
        <v/>
      </c>
      <c r="AR737" s="7">
        <f t="shared" si="178"/>
        <v>0.6197312848015023</v>
      </c>
      <c r="AS737" s="7">
        <f t="shared" si="179"/>
        <v>3.0879064574455874</v>
      </c>
    </row>
    <row r="738" spans="1:45" ht="14.4" customHeight="1">
      <c r="A738" s="2" t="s">
        <v>1523</v>
      </c>
      <c r="B738" s="2" t="s">
        <v>1524</v>
      </c>
      <c r="C738" s="2" t="s">
        <v>57</v>
      </c>
      <c r="D738" s="2" t="s">
        <v>48</v>
      </c>
      <c r="E738" s="3">
        <v>138.43060788831579</v>
      </c>
      <c r="F738" s="5">
        <v>1.086953591677392E-2</v>
      </c>
      <c r="G738" s="3">
        <v>84.357602576953866</v>
      </c>
      <c r="H738" s="3">
        <v>54.073005311361925</v>
      </c>
      <c r="I738" s="5">
        <v>-5.1511427378654884E-3</v>
      </c>
      <c r="J738" s="3">
        <v>34.237395944742346</v>
      </c>
      <c r="K738" s="3">
        <v>5.394229524114337</v>
      </c>
      <c r="L738" s="5">
        <v>-3.5723454953394129E-3</v>
      </c>
      <c r="M738" s="3">
        <v>2.166685908051281</v>
      </c>
      <c r="N738" s="3">
        <v>3.227543616063056</v>
      </c>
      <c r="O738" s="3">
        <v>55.892809443820177</v>
      </c>
      <c r="P738" s="3">
        <v>14.976512974835323</v>
      </c>
      <c r="Q738" s="3">
        <v>8.7939171783505419</v>
      </c>
      <c r="R738" s="3">
        <v>27.055517231793324</v>
      </c>
      <c r="S738" s="3">
        <v>8.5752034993394695</v>
      </c>
      <c r="T738" s="3">
        <v>184.61588014825944</v>
      </c>
      <c r="U738" s="3">
        <v>191.09800387166209</v>
      </c>
      <c r="V738" s="3">
        <v>705.3134408770311</v>
      </c>
      <c r="W738" s="3">
        <v>70.729653283263616</v>
      </c>
      <c r="X738" s="3">
        <v>4.5816328614889965</v>
      </c>
      <c r="Y738" s="3">
        <v>0.11986577822746727</v>
      </c>
      <c r="Z738" s="3">
        <v>19.282197310000207</v>
      </c>
      <c r="AA738" s="5">
        <v>2.2719378030915914E-2</v>
      </c>
      <c r="AB738" s="3">
        <v>1.8548902748008704</v>
      </c>
      <c r="AC738" s="3">
        <v>5.9427821546377242</v>
      </c>
      <c r="AD738" s="5">
        <v>2.873245142745684E-2</v>
      </c>
      <c r="AE738" s="6">
        <f t="shared" si="165"/>
        <v>0.39061451897247607</v>
      </c>
      <c r="AF738" s="6">
        <f t="shared" si="166"/>
        <v>0.24732533120395367</v>
      </c>
      <c r="AG738" s="6">
        <f t="shared" si="167"/>
        <v>3.8967029086994537E-2</v>
      </c>
      <c r="AH738" s="6">
        <f t="shared" si="168"/>
        <v>0.40166735552600036</v>
      </c>
      <c r="AI738" s="4">
        <f t="shared" si="169"/>
        <v>28.843166420628009</v>
      </c>
      <c r="AJ738" s="4">
        <f t="shared" si="170"/>
        <v>29.955693382583036</v>
      </c>
      <c r="AK738" s="4">
        <f t="shared" si="171"/>
        <v>1.1125269619550266</v>
      </c>
      <c r="AL738" s="7">
        <f t="shared" si="172"/>
        <v>3.4932924198114321</v>
      </c>
      <c r="AM738" s="7">
        <f t="shared" si="173"/>
        <v>3.3635547451264265</v>
      </c>
      <c r="AN738" s="7">
        <f t="shared" si="174"/>
        <v>1.0351114092579525</v>
      </c>
      <c r="AO738" s="7">
        <f t="shared" si="175"/>
        <v>3.4141967712948182</v>
      </c>
      <c r="AP738" s="7">
        <f t="shared" si="176"/>
        <v>3.5340740314189305</v>
      </c>
      <c r="AQ738" s="7">
        <f t="shared" si="177"/>
        <v>0.30820046383176752</v>
      </c>
      <c r="AR738" s="7">
        <f t="shared" si="178"/>
        <v>0.63316983673456595</v>
      </c>
      <c r="AS738" s="7">
        <f t="shared" si="179"/>
        <v>5.0950685808305476</v>
      </c>
    </row>
    <row r="739" spans="1:45" ht="14.4" customHeight="1">
      <c r="A739" s="2" t="s">
        <v>1525</v>
      </c>
      <c r="B739" s="2" t="s">
        <v>1526</v>
      </c>
      <c r="C739" s="2" t="s">
        <v>54</v>
      </c>
      <c r="D739" s="2" t="s">
        <v>48</v>
      </c>
      <c r="E739" s="3">
        <v>231.58107023428315</v>
      </c>
      <c r="F739" s="5">
        <v>5.7834272155211142E-2</v>
      </c>
      <c r="G739" s="3">
        <v>189.3819026528169</v>
      </c>
      <c r="H739" s="3">
        <v>42.199167581466234</v>
      </c>
      <c r="I739" s="5">
        <v>4.7378168419267563E-3</v>
      </c>
      <c r="J739" s="3">
        <v>23.500517219696473</v>
      </c>
      <c r="K739" s="3">
        <v>54.337074698804173</v>
      </c>
      <c r="L739" s="5">
        <v>0.11640123710056796</v>
      </c>
      <c r="M739" s="3">
        <v>31.030271037867713</v>
      </c>
      <c r="N739" s="3">
        <v>23.30680366093646</v>
      </c>
      <c r="O739" s="3">
        <v>42.581342056092048</v>
      </c>
      <c r="P739" s="3">
        <v>5.7714866268335427</v>
      </c>
      <c r="Q739" s="3">
        <v>5.0823470646810209</v>
      </c>
      <c r="R739" s="3">
        <v>12.915112565181939</v>
      </c>
      <c r="S739" s="3">
        <v>3.3448795275489736</v>
      </c>
      <c r="T739" s="3">
        <v>107.24963250004103</v>
      </c>
      <c r="U739" s="3">
        <v>111.4242309222318</v>
      </c>
      <c r="V739" s="3">
        <v>535.85486967968723</v>
      </c>
      <c r="W739" s="3">
        <v>46.731424356064075</v>
      </c>
      <c r="X739" s="3">
        <v>44.542655233992022</v>
      </c>
      <c r="Y739" s="3">
        <v>11.835735482040194</v>
      </c>
      <c r="Z739" s="3">
        <v>0</v>
      </c>
      <c r="AA739" s="5">
        <v>0</v>
      </c>
      <c r="AB739" s="3">
        <v>0</v>
      </c>
      <c r="AC739" s="3">
        <v>0</v>
      </c>
      <c r="AD739" s="5">
        <v>0</v>
      </c>
      <c r="AE739" s="6">
        <f t="shared" si="165"/>
        <v>0.18222200777798758</v>
      </c>
      <c r="AF739" s="6">
        <f t="shared" si="166"/>
        <v>0.10147857592989683</v>
      </c>
      <c r="AG739" s="6">
        <f t="shared" si="167"/>
        <v>0.23463521713511859</v>
      </c>
      <c r="AH739" s="6">
        <f t="shared" si="168"/>
        <v>0.57106995932099036</v>
      </c>
      <c r="AI739" s="4">
        <f t="shared" si="169"/>
        <v>-30.8365574791077</v>
      </c>
      <c r="AJ739" s="4">
        <f t="shared" si="170"/>
        <v>0.69723732670977068</v>
      </c>
      <c r="AK739" s="4">
        <f t="shared" si="171"/>
        <v>31.533794805817472</v>
      </c>
      <c r="AL739" s="7">
        <f t="shared" si="172"/>
        <v>0.20844915966844554</v>
      </c>
      <c r="AM739" s="7">
        <f t="shared" si="173"/>
        <v>-9.2190338172519457</v>
      </c>
      <c r="AN739" s="7">
        <f t="shared" si="174"/>
        <v>1.038924127988869</v>
      </c>
      <c r="AO739" s="7">
        <f t="shared" si="175"/>
        <v>2.5415106184972425</v>
      </c>
      <c r="AP739" s="7">
        <f t="shared" si="176"/>
        <v>2.6404367030966989</v>
      </c>
      <c r="AQ739" s="7" t="str">
        <f t="shared" si="177"/>
        <v/>
      </c>
      <c r="AR739" s="7">
        <f t="shared" si="178"/>
        <v>0.55689527937555428</v>
      </c>
      <c r="AS739" s="7">
        <f t="shared" si="179"/>
        <v>2.3138975441195604</v>
      </c>
    </row>
    <row r="740" spans="1:45" ht="14.4" customHeight="1">
      <c r="A740" s="2" t="s">
        <v>1527</v>
      </c>
      <c r="B740" s="2" t="s">
        <v>1528</v>
      </c>
      <c r="C740" s="2" t="s">
        <v>62</v>
      </c>
      <c r="D740" s="2" t="s">
        <v>48</v>
      </c>
      <c r="E740" s="3">
        <v>713.14628879854263</v>
      </c>
      <c r="F740" s="5">
        <v>-6.7682547158131698E-2</v>
      </c>
      <c r="G740" s="3">
        <v>643.63985770488739</v>
      </c>
      <c r="H740" s="3">
        <v>69.506431093655252</v>
      </c>
      <c r="I740" s="5">
        <v>-2.0479853619773336E-2</v>
      </c>
      <c r="J740" s="3">
        <v>17.967115610431794</v>
      </c>
      <c r="K740" s="3">
        <v>56.470472476530077</v>
      </c>
      <c r="L740" s="5">
        <v>2.8876270101328622E-2</v>
      </c>
      <c r="M740" s="3">
        <v>29.691861571299579</v>
      </c>
      <c r="N740" s="3">
        <v>26.778610905230497</v>
      </c>
      <c r="O740" s="3">
        <v>73.719623472122137</v>
      </c>
      <c r="P740" s="3">
        <v>23.670435629736957</v>
      </c>
      <c r="Q740" s="3">
        <v>8.6194267712248891</v>
      </c>
      <c r="R740" s="3">
        <v>19.707072207607915</v>
      </c>
      <c r="S740" s="3">
        <v>9.1247118419152056</v>
      </c>
      <c r="T740" s="3">
        <v>212.64889288285352</v>
      </c>
      <c r="U740" s="3">
        <v>229.56432838536654</v>
      </c>
      <c r="V740" s="3">
        <v>1340.67830465472</v>
      </c>
      <c r="W740" s="3">
        <v>122.04929094747511</v>
      </c>
      <c r="X740" s="3">
        <v>97.105453349438676</v>
      </c>
      <c r="Y740" s="3">
        <v>102.04796032951987</v>
      </c>
      <c r="Z740" s="3">
        <v>0</v>
      </c>
      <c r="AA740" s="5">
        <v>0</v>
      </c>
      <c r="AB740" s="3">
        <v>0</v>
      </c>
      <c r="AC740" s="3">
        <v>0</v>
      </c>
      <c r="AD740" s="5">
        <v>0</v>
      </c>
      <c r="AE740" s="6">
        <f t="shared" si="165"/>
        <v>9.7464478446287181E-2</v>
      </c>
      <c r="AF740" s="6">
        <f t="shared" si="166"/>
        <v>2.5194151456220143E-2</v>
      </c>
      <c r="AG740" s="6">
        <f t="shared" si="167"/>
        <v>7.9184977000535825E-2</v>
      </c>
      <c r="AH740" s="6">
        <f t="shared" si="168"/>
        <v>0.52579445981508188</v>
      </c>
      <c r="AI740" s="4">
        <f t="shared" si="169"/>
        <v>-38.503356866098287</v>
      </c>
      <c r="AJ740" s="4">
        <f t="shared" si="170"/>
        <v>11.737899499860712</v>
      </c>
      <c r="AK740" s="4">
        <f t="shared" si="171"/>
        <v>50.241256365958996</v>
      </c>
      <c r="AL740" s="7">
        <f t="shared" si="172"/>
        <v>1.2863857734050941</v>
      </c>
      <c r="AM740" s="7">
        <f t="shared" si="173"/>
        <v>-4.219679211044185</v>
      </c>
      <c r="AN740" s="7">
        <f t="shared" si="174"/>
        <v>1.0795463135179904</v>
      </c>
      <c r="AO740" s="7">
        <f t="shared" si="175"/>
        <v>3.0594132015830793</v>
      </c>
      <c r="AP740" s="7">
        <f t="shared" si="176"/>
        <v>3.3027782432972859</v>
      </c>
      <c r="AQ740" s="7" t="str">
        <f t="shared" si="177"/>
        <v/>
      </c>
      <c r="AR740" s="7">
        <f t="shared" si="178"/>
        <v>0.25849572949907773</v>
      </c>
      <c r="AS740" s="7">
        <f t="shared" si="179"/>
        <v>1.8799485122658326</v>
      </c>
    </row>
    <row r="741" spans="1:45" ht="14.4" customHeight="1">
      <c r="A741" s="2" t="s">
        <v>1529</v>
      </c>
      <c r="B741" s="2" t="s">
        <v>1530</v>
      </c>
      <c r="C741" s="2" t="s">
        <v>54</v>
      </c>
      <c r="D741" s="2" t="s">
        <v>48</v>
      </c>
      <c r="E741" s="3">
        <v>318.78429857363449</v>
      </c>
      <c r="F741" s="5">
        <v>5.7005112394330586E-2</v>
      </c>
      <c r="G741" s="3">
        <v>234.16955124405513</v>
      </c>
      <c r="H741" s="3">
        <v>84.614747329579345</v>
      </c>
      <c r="I741" s="5">
        <v>3.4206977207922873E-3</v>
      </c>
      <c r="J741" s="3">
        <v>64.372371027501558</v>
      </c>
      <c r="K741" s="3">
        <v>48.696564584396199</v>
      </c>
      <c r="L741" s="5">
        <v>-5.4337755666681711E-2</v>
      </c>
      <c r="M741" s="3">
        <v>38.696711626072592</v>
      </c>
      <c r="N741" s="3">
        <v>9.9998529583236078</v>
      </c>
      <c r="O741" s="3">
        <v>85.724632457084155</v>
      </c>
      <c r="P741" s="3">
        <v>16.282207128660509</v>
      </c>
      <c r="Q741" s="3">
        <v>12.86935817837608</v>
      </c>
      <c r="R741" s="3">
        <v>45.531927186137253</v>
      </c>
      <c r="S741" s="3">
        <v>8.8962691970193024</v>
      </c>
      <c r="T741" s="3">
        <v>211.71379514499841</v>
      </c>
      <c r="U741" s="3">
        <v>221.72202213386183</v>
      </c>
      <c r="V741" s="3">
        <v>737.45775782428154</v>
      </c>
      <c r="W741" s="3">
        <v>32.662067037770242</v>
      </c>
      <c r="X741" s="3">
        <v>61.562701486808159</v>
      </c>
      <c r="Y741" s="3">
        <v>20.891407715175944</v>
      </c>
      <c r="Z741" s="3">
        <v>0</v>
      </c>
      <c r="AA741" s="5">
        <v>0</v>
      </c>
      <c r="AB741" s="3">
        <v>0</v>
      </c>
      <c r="AC741" s="3">
        <v>0</v>
      </c>
      <c r="AD741" s="5">
        <v>0</v>
      </c>
      <c r="AE741" s="6">
        <f t="shared" si="165"/>
        <v>0.26542946973291592</v>
      </c>
      <c r="AF741" s="6">
        <f t="shared" si="166"/>
        <v>0.20193080812175723</v>
      </c>
      <c r="AG741" s="6">
        <f t="shared" si="167"/>
        <v>0.15275709877269256</v>
      </c>
      <c r="AH741" s="6">
        <f t="shared" si="168"/>
        <v>0.79464972439702963</v>
      </c>
      <c r="AI741" s="4">
        <f t="shared" si="169"/>
        <v>15.675806443105358</v>
      </c>
      <c r="AJ741" s="4">
        <f t="shared" si="170"/>
        <v>17.876355523974965</v>
      </c>
      <c r="AK741" s="4">
        <f t="shared" si="171"/>
        <v>2.2005490808696067</v>
      </c>
      <c r="AL741" s="7">
        <f t="shared" si="172"/>
        <v>2.0094216045041042</v>
      </c>
      <c r="AM741" s="7">
        <f t="shared" si="173"/>
        <v>1.7620652091280626</v>
      </c>
      <c r="AN741" s="7">
        <f t="shared" si="174"/>
        <v>1.0472724367441857</v>
      </c>
      <c r="AO741" s="7">
        <f t="shared" si="175"/>
        <v>2.5020909690879405</v>
      </c>
      <c r="AP741" s="7">
        <f t="shared" si="176"/>
        <v>2.6203709061523486</v>
      </c>
      <c r="AQ741" s="7" t="str">
        <f t="shared" si="177"/>
        <v/>
      </c>
      <c r="AR741" s="7">
        <f t="shared" si="178"/>
        <v>0.76077011465587008</v>
      </c>
      <c r="AS741" s="7">
        <f t="shared" si="179"/>
        <v>2.313344042112349</v>
      </c>
    </row>
    <row r="742" spans="1:45" ht="14.4" customHeight="1">
      <c r="A742" s="2" t="s">
        <v>1531</v>
      </c>
      <c r="B742" s="2" t="s">
        <v>1532</v>
      </c>
      <c r="C742" s="2" t="s">
        <v>47</v>
      </c>
      <c r="D742" s="2" t="s">
        <v>48</v>
      </c>
      <c r="E742" s="3">
        <v>248.94757846004225</v>
      </c>
      <c r="F742" s="5">
        <v>2.7973982696207239E-2</v>
      </c>
      <c r="G742" s="3">
        <v>200.93708290670006</v>
      </c>
      <c r="H742" s="3">
        <v>48.010495553342189</v>
      </c>
      <c r="I742" s="5">
        <v>-1.4902696264702808E-3</v>
      </c>
      <c r="J742" s="3">
        <v>26.391027797057117</v>
      </c>
      <c r="K742" s="3">
        <v>17.137531641387827</v>
      </c>
      <c r="L742" s="5">
        <v>1.693639246468584E-2</v>
      </c>
      <c r="M742" s="3">
        <v>8.2545928091631424</v>
      </c>
      <c r="N742" s="3">
        <v>8.8829388322246849</v>
      </c>
      <c r="O742" s="3">
        <v>51.714772869004193</v>
      </c>
      <c r="P742" s="3">
        <v>9.9177295845305373</v>
      </c>
      <c r="Q742" s="3">
        <v>5.2478382227416542</v>
      </c>
      <c r="R742" s="3">
        <v>27.57373895393895</v>
      </c>
      <c r="S742" s="3">
        <v>6.9026027880616088</v>
      </c>
      <c r="T742" s="3">
        <v>176.3179333205172</v>
      </c>
      <c r="U742" s="3">
        <v>176.90575710202384</v>
      </c>
      <c r="V742" s="3">
        <v>411.95725568919596</v>
      </c>
      <c r="W742" s="3">
        <v>38.177057707643549</v>
      </c>
      <c r="X742" s="3">
        <v>16.32700521101204</v>
      </c>
      <c r="Y742" s="3">
        <v>43.129028881383007</v>
      </c>
      <c r="Z742" s="3">
        <v>0</v>
      </c>
      <c r="AA742" s="5">
        <v>0</v>
      </c>
      <c r="AB742" s="3">
        <v>0</v>
      </c>
      <c r="AC742" s="3">
        <v>0</v>
      </c>
      <c r="AD742" s="5">
        <v>0</v>
      </c>
      <c r="AE742" s="6">
        <f t="shared" si="165"/>
        <v>0.19285383633907568</v>
      </c>
      <c r="AF742" s="6">
        <f t="shared" si="166"/>
        <v>0.10601038162455174</v>
      </c>
      <c r="AG742" s="6">
        <f t="shared" si="167"/>
        <v>6.8839921028348211E-2</v>
      </c>
      <c r="AH742" s="6">
        <f t="shared" si="168"/>
        <v>0.48166754593922784</v>
      </c>
      <c r="AI742" s="4">
        <f t="shared" si="169"/>
        <v>9.2534961556692892</v>
      </c>
      <c r="AJ742" s="4">
        <f t="shared" si="170"/>
        <v>28.294612252568861</v>
      </c>
      <c r="AK742" s="4">
        <f t="shared" si="171"/>
        <v>19.041116096899572</v>
      </c>
      <c r="AL742" s="7">
        <f t="shared" si="172"/>
        <v>4.0991221893147012</v>
      </c>
      <c r="AM742" s="7">
        <f t="shared" si="173"/>
        <v>1.3405807113330737</v>
      </c>
      <c r="AN742" s="7">
        <f t="shared" si="174"/>
        <v>1.0033338853878129</v>
      </c>
      <c r="AO742" s="7">
        <f t="shared" si="175"/>
        <v>3.6724872611368631</v>
      </c>
      <c r="AP742" s="7">
        <f t="shared" si="176"/>
        <v>3.6847309127536962</v>
      </c>
      <c r="AQ742" s="7" t="str">
        <f t="shared" si="177"/>
        <v/>
      </c>
      <c r="AR742" s="7">
        <f t="shared" si="178"/>
        <v>0.54969288470966304</v>
      </c>
      <c r="AS742" s="7">
        <f t="shared" si="179"/>
        <v>1.6547951911704089</v>
      </c>
    </row>
    <row r="743" spans="1:45" ht="14.4" customHeight="1">
      <c r="A743" s="2" t="s">
        <v>1533</v>
      </c>
      <c r="B743" s="2" t="s">
        <v>1534</v>
      </c>
      <c r="C743" s="2" t="s">
        <v>54</v>
      </c>
      <c r="D743" s="2" t="s">
        <v>48</v>
      </c>
      <c r="E743" s="3">
        <v>655.29683325234794</v>
      </c>
      <c r="F743" s="5">
        <v>0.10087214187014165</v>
      </c>
      <c r="G743" s="3">
        <v>460.68135570081768</v>
      </c>
      <c r="H743" s="3">
        <v>194.61547755153029</v>
      </c>
      <c r="I743" s="5">
        <v>-7.2483370534640046E-3</v>
      </c>
      <c r="J743" s="3">
        <v>154.77562291311239</v>
      </c>
      <c r="K743" s="3">
        <v>116.21730915681691</v>
      </c>
      <c r="L743" s="5">
        <v>-1.3877285630755562E-2</v>
      </c>
      <c r="M743" s="3">
        <v>65.690642187812927</v>
      </c>
      <c r="N743" s="3">
        <v>50.526666969003983</v>
      </c>
      <c r="O743" s="3">
        <v>203.33345672880549</v>
      </c>
      <c r="P743" s="3">
        <v>24.025828427657387</v>
      </c>
      <c r="Q743" s="3">
        <v>23.84993932328317</v>
      </c>
      <c r="R743" s="3">
        <v>113.60539745596557</v>
      </c>
      <c r="S743" s="3">
        <v>36.097451843832786</v>
      </c>
      <c r="T743" s="3">
        <v>374.57436783623785</v>
      </c>
      <c r="U743" s="3">
        <v>371.07119274146544</v>
      </c>
      <c r="V743" s="3">
        <v>1979.5963187530881</v>
      </c>
      <c r="W743" s="3">
        <v>164.45574831304307</v>
      </c>
      <c r="X743" s="3">
        <v>130.96441034271186</v>
      </c>
      <c r="Y743" s="3">
        <v>31.955812129854927</v>
      </c>
      <c r="Z743" s="3">
        <v>0</v>
      </c>
      <c r="AA743" s="5">
        <v>0</v>
      </c>
      <c r="AB743" s="3">
        <v>0</v>
      </c>
      <c r="AC743" s="3">
        <v>0</v>
      </c>
      <c r="AD743" s="5">
        <v>0</v>
      </c>
      <c r="AE743" s="6">
        <f t="shared" si="165"/>
        <v>0.29698827718367121</v>
      </c>
      <c r="AF743" s="6">
        <f t="shared" si="166"/>
        <v>0.23619162348906075</v>
      </c>
      <c r="AG743" s="6">
        <f t="shared" si="167"/>
        <v>0.17735063449034377</v>
      </c>
      <c r="AH743" s="6">
        <f t="shared" si="168"/>
        <v>0.56523974496065621</v>
      </c>
      <c r="AI743" s="4">
        <f t="shared" si="169"/>
        <v>38.558313756295476</v>
      </c>
      <c r="AJ743" s="4">
        <f t="shared" si="170"/>
        <v>89.767046790052007</v>
      </c>
      <c r="AK743" s="4">
        <f t="shared" si="171"/>
        <v>51.208733033756531</v>
      </c>
      <c r="AL743" s="7">
        <f t="shared" si="172"/>
        <v>2.4867973279224311</v>
      </c>
      <c r="AM743" s="7">
        <f t="shared" si="173"/>
        <v>1.0681727320562413</v>
      </c>
      <c r="AN743" s="7">
        <f t="shared" si="174"/>
        <v>0.990647584577106</v>
      </c>
      <c r="AO743" s="7">
        <f t="shared" si="175"/>
        <v>1.9246895085056019</v>
      </c>
      <c r="AP743" s="7">
        <f t="shared" si="176"/>
        <v>1.9066890126619718</v>
      </c>
      <c r="AQ743" s="7" t="str">
        <f t="shared" si="177"/>
        <v/>
      </c>
      <c r="AR743" s="7">
        <f t="shared" si="178"/>
        <v>0.79528938222362555</v>
      </c>
      <c r="AS743" s="7">
        <f t="shared" si="179"/>
        <v>3.0209154360292265</v>
      </c>
    </row>
    <row r="744" spans="1:45" ht="14.4" customHeight="1">
      <c r="A744" s="2" t="s">
        <v>1535</v>
      </c>
      <c r="B744" s="2" t="s">
        <v>1536</v>
      </c>
      <c r="C744" s="2" t="s">
        <v>62</v>
      </c>
      <c r="D744" s="2" t="s">
        <v>48</v>
      </c>
      <c r="E744" s="3">
        <v>364.92168875064385</v>
      </c>
      <c r="F744" s="5">
        <v>9.5804454345608817E-2</v>
      </c>
      <c r="G744" s="3">
        <v>318.20454814934976</v>
      </c>
      <c r="H744" s="3">
        <v>46.717140601294112</v>
      </c>
      <c r="I744" s="5">
        <v>7.8550359281628901E-4</v>
      </c>
      <c r="J744" s="3">
        <v>23.659924877900412</v>
      </c>
      <c r="K744" s="3">
        <v>33.34565220602726</v>
      </c>
      <c r="L744" s="5">
        <v>7.6338545068053376E-2</v>
      </c>
      <c r="M744" s="3">
        <v>16.851749706388723</v>
      </c>
      <c r="N744" s="3">
        <v>16.493902499638537</v>
      </c>
      <c r="O744" s="3">
        <v>49.803162449332063</v>
      </c>
      <c r="P744" s="3">
        <v>14.770659690655997</v>
      </c>
      <c r="Q744" s="3">
        <v>7.3864875762706497</v>
      </c>
      <c r="R744" s="3">
        <v>17.426417681668152</v>
      </c>
      <c r="S744" s="3">
        <v>7.9178911731210633</v>
      </c>
      <c r="T744" s="3">
        <v>187.20480810296672</v>
      </c>
      <c r="U744" s="3">
        <v>154.42076415807279</v>
      </c>
      <c r="V744" s="3">
        <v>522.48986587303318</v>
      </c>
      <c r="W744" s="3">
        <v>36.634579435925275</v>
      </c>
      <c r="X744" s="3">
        <v>49.968258391233306</v>
      </c>
      <c r="Y744" s="3">
        <v>71.922354326121962</v>
      </c>
      <c r="Z744" s="3">
        <v>0</v>
      </c>
      <c r="AA744" s="5">
        <v>0</v>
      </c>
      <c r="AB744" s="3">
        <v>0</v>
      </c>
      <c r="AC744" s="3">
        <v>0</v>
      </c>
      <c r="AD744" s="5">
        <v>0</v>
      </c>
      <c r="AE744" s="6">
        <f t="shared" si="165"/>
        <v>0.12801963281830747</v>
      </c>
      <c r="AF744" s="6">
        <f t="shared" si="166"/>
        <v>6.4835622565770745E-2</v>
      </c>
      <c r="AG744" s="6">
        <f t="shared" si="167"/>
        <v>9.1377556429135171E-2</v>
      </c>
      <c r="AH744" s="6">
        <f t="shared" si="168"/>
        <v>0.50536572511071631</v>
      </c>
      <c r="AI744" s="4">
        <f t="shared" si="169"/>
        <v>-9.6857273281268483</v>
      </c>
      <c r="AJ744" s="4">
        <f t="shared" si="170"/>
        <v>10.794265476016694</v>
      </c>
      <c r="AK744" s="4">
        <f t="shared" si="171"/>
        <v>20.479992804143542</v>
      </c>
      <c r="AL744" s="7">
        <f t="shared" si="172"/>
        <v>1.3632753014666437</v>
      </c>
      <c r="AM744" s="7">
        <f t="shared" si="173"/>
        <v>-1.2232710852363158</v>
      </c>
      <c r="AN744" s="7">
        <f t="shared" si="174"/>
        <v>0.82487605806116904</v>
      </c>
      <c r="AO744" s="7">
        <f t="shared" si="175"/>
        <v>4.0071974802708912</v>
      </c>
      <c r="AP744" s="7">
        <f t="shared" si="176"/>
        <v>3.305441261398502</v>
      </c>
      <c r="AQ744" s="7" t="str">
        <f t="shared" si="177"/>
        <v/>
      </c>
      <c r="AR744" s="7">
        <f t="shared" si="178"/>
        <v>0.50645062119330586</v>
      </c>
      <c r="AS744" s="7">
        <f t="shared" si="179"/>
        <v>1.4317862762880555</v>
      </c>
    </row>
    <row r="745" spans="1:45" ht="14.4" customHeight="1">
      <c r="A745" s="2" t="s">
        <v>1537</v>
      </c>
      <c r="B745" s="2" t="s">
        <v>1538</v>
      </c>
      <c r="C745" s="2" t="s">
        <v>62</v>
      </c>
      <c r="D745" s="2" t="s">
        <v>48</v>
      </c>
      <c r="E745" s="3">
        <v>221.39486899122855</v>
      </c>
      <c r="F745" s="5">
        <v>-7.4891181294044304E-2</v>
      </c>
      <c r="G745" s="3">
        <v>194.21971300788695</v>
      </c>
      <c r="H745" s="3">
        <v>27.175155983341607</v>
      </c>
      <c r="I745" s="5">
        <v>-3.3185446244547209E-2</v>
      </c>
      <c r="J745" s="3">
        <v>7.7471178336602611</v>
      </c>
      <c r="K745" s="3">
        <v>24.108457722528502</v>
      </c>
      <c r="L745" s="5">
        <v>-1.538014296076276E-2</v>
      </c>
      <c r="M745" s="3">
        <v>16.001692104209312</v>
      </c>
      <c r="N745" s="3">
        <v>8.1067656183191907</v>
      </c>
      <c r="O745" s="3">
        <v>30.932051952143635</v>
      </c>
      <c r="P745" s="3">
        <v>9.3679845619995756</v>
      </c>
      <c r="Q745" s="3">
        <v>2.1883479011539002</v>
      </c>
      <c r="R745" s="3">
        <v>10.402804846892336</v>
      </c>
      <c r="S745" s="3">
        <v>2.6035917847842547</v>
      </c>
      <c r="T745" s="3">
        <v>80.979386172888667</v>
      </c>
      <c r="U745" s="3">
        <v>78.261300593111343</v>
      </c>
      <c r="V745" s="3">
        <v>327.14358957766387</v>
      </c>
      <c r="W745" s="3">
        <v>20.553498649525778</v>
      </c>
      <c r="X745" s="3">
        <v>47.197482325494569</v>
      </c>
      <c r="Y745" s="3">
        <v>33.416397031487783</v>
      </c>
      <c r="Z745" s="3">
        <v>0</v>
      </c>
      <c r="AA745" s="5">
        <v>0</v>
      </c>
      <c r="AB745" s="3">
        <v>0</v>
      </c>
      <c r="AC745" s="3">
        <v>0</v>
      </c>
      <c r="AD745" s="5">
        <v>0</v>
      </c>
      <c r="AE745" s="6">
        <f t="shared" si="165"/>
        <v>0.12274519327012164</v>
      </c>
      <c r="AF745" s="6">
        <f t="shared" si="166"/>
        <v>3.4992309753877786E-2</v>
      </c>
      <c r="AG745" s="6">
        <f t="shared" si="167"/>
        <v>0.10889347992741266</v>
      </c>
      <c r="AH745" s="6">
        <f t="shared" si="168"/>
        <v>0.66373769273744521</v>
      </c>
      <c r="AI745" s="4">
        <f t="shared" si="169"/>
        <v>-16.36133988886824</v>
      </c>
      <c r="AJ745" s="4">
        <f t="shared" si="170"/>
        <v>3.3740273847808488</v>
      </c>
      <c r="AK745" s="4">
        <f t="shared" si="171"/>
        <v>19.735367273649089</v>
      </c>
      <c r="AL745" s="7">
        <f t="shared" si="172"/>
        <v>1.2959125944777998</v>
      </c>
      <c r="AM745" s="7">
        <f t="shared" si="173"/>
        <v>-6.2841417707976115</v>
      </c>
      <c r="AN745" s="7">
        <f t="shared" si="174"/>
        <v>0.96643484585108752</v>
      </c>
      <c r="AO745" s="7">
        <f t="shared" si="175"/>
        <v>2.979905109745427</v>
      </c>
      <c r="AP745" s="7">
        <f t="shared" si="176"/>
        <v>2.8798841353876896</v>
      </c>
      <c r="AQ745" s="7" t="str">
        <f t="shared" si="177"/>
        <v/>
      </c>
      <c r="AR745" s="7">
        <f t="shared" si="178"/>
        <v>0.28508089662518404</v>
      </c>
      <c r="AS745" s="7">
        <f t="shared" si="179"/>
        <v>1.4776475673003289</v>
      </c>
    </row>
    <row r="746" spans="1:45" ht="14.4" customHeight="1">
      <c r="A746" s="2" t="s">
        <v>1539</v>
      </c>
      <c r="B746" s="2" t="s">
        <v>1540</v>
      </c>
      <c r="C746" s="2" t="s">
        <v>54</v>
      </c>
      <c r="D746" s="2" t="s">
        <v>48</v>
      </c>
      <c r="E746" s="3">
        <v>146.30022354147766</v>
      </c>
      <c r="F746" s="5">
        <v>2.2894570175396492E-2</v>
      </c>
      <c r="G746" s="3">
        <v>97.506788374346939</v>
      </c>
      <c r="H746" s="3">
        <v>48.793435167130731</v>
      </c>
      <c r="I746" s="5">
        <v>-1.5099550329842892E-3</v>
      </c>
      <c r="J746" s="3">
        <v>40.278908511248922</v>
      </c>
      <c r="K746" s="3">
        <v>26.276625858107746</v>
      </c>
      <c r="L746" s="5">
        <v>-0.10064304602020882</v>
      </c>
      <c r="M746" s="3">
        <v>16.006816205381547</v>
      </c>
      <c r="N746" s="3">
        <v>10.269809652726199</v>
      </c>
      <c r="O746" s="3">
        <v>48.889529892851613</v>
      </c>
      <c r="P746" s="3">
        <v>7.1719704209823236</v>
      </c>
      <c r="Q746" s="3">
        <v>6.2169318190290355</v>
      </c>
      <c r="R746" s="3">
        <v>28.941677532111612</v>
      </c>
      <c r="S746" s="3">
        <v>6.2365579207478579</v>
      </c>
      <c r="T746" s="3">
        <v>88.925243928750021</v>
      </c>
      <c r="U746" s="3">
        <v>95.000797258402798</v>
      </c>
      <c r="V746" s="3">
        <v>326.45151514576844</v>
      </c>
      <c r="W746" s="3">
        <v>38.079453655071703</v>
      </c>
      <c r="X746" s="3">
        <v>19.647475205035381</v>
      </c>
      <c r="Y746" s="3">
        <v>10.160248971217044</v>
      </c>
      <c r="Z746" s="3">
        <v>0</v>
      </c>
      <c r="AA746" s="5">
        <v>0</v>
      </c>
      <c r="AB746" s="3">
        <v>0</v>
      </c>
      <c r="AC746" s="3">
        <v>0</v>
      </c>
      <c r="AD746" s="5">
        <v>0</v>
      </c>
      <c r="AE746" s="6">
        <f t="shared" si="165"/>
        <v>0.33351579366040596</v>
      </c>
      <c r="AF746" s="6">
        <f t="shared" si="166"/>
        <v>0.2753167940295691</v>
      </c>
      <c r="AG746" s="6">
        <f t="shared" si="167"/>
        <v>0.17960755781523494</v>
      </c>
      <c r="AH746" s="6">
        <f t="shared" si="168"/>
        <v>0.60916558662506459</v>
      </c>
      <c r="AI746" s="4">
        <f t="shared" si="169"/>
        <v>14.002282653141176</v>
      </c>
      <c r="AJ746" s="4">
        <f t="shared" si="170"/>
        <v>19.493811447458704</v>
      </c>
      <c r="AK746" s="4">
        <f t="shared" si="171"/>
        <v>5.4915287943175279</v>
      </c>
      <c r="AL746" s="7">
        <f t="shared" si="172"/>
        <v>3.1257324465161225</v>
      </c>
      <c r="AM746" s="7">
        <f t="shared" si="173"/>
        <v>2.2451940366910104</v>
      </c>
      <c r="AN746" s="7">
        <f t="shared" si="174"/>
        <v>1.0683220316440258</v>
      </c>
      <c r="AO746" s="7">
        <f t="shared" si="175"/>
        <v>1.8224837752078118</v>
      </c>
      <c r="AP746" s="7">
        <f t="shared" si="176"/>
        <v>1.9469995693682836</v>
      </c>
      <c r="AQ746" s="7" t="str">
        <f t="shared" si="177"/>
        <v/>
      </c>
      <c r="AR746" s="7">
        <f t="shared" si="178"/>
        <v>0.82549851989889111</v>
      </c>
      <c r="AS746" s="7">
        <f t="shared" si="179"/>
        <v>2.2313808362241905</v>
      </c>
    </row>
    <row r="747" spans="1:45" ht="14.4" customHeight="1">
      <c r="A747" s="2" t="s">
        <v>1541</v>
      </c>
      <c r="B747" s="2" t="s">
        <v>1542</v>
      </c>
      <c r="C747" s="2" t="s">
        <v>51</v>
      </c>
      <c r="D747" s="2" t="s">
        <v>48</v>
      </c>
      <c r="E747" s="3">
        <v>165.50609248580847</v>
      </c>
      <c r="F747" s="5">
        <v>0.13044143935388047</v>
      </c>
      <c r="G747" s="3">
        <v>131.01565261038394</v>
      </c>
      <c r="H747" s="3">
        <v>34.490439875424542</v>
      </c>
      <c r="I747" s="5">
        <v>3.3396324908927244E-3</v>
      </c>
      <c r="J747" s="3">
        <v>21.501726241273992</v>
      </c>
      <c r="K747" s="3">
        <v>7.730954685681902</v>
      </c>
      <c r="L747" s="5">
        <v>-8.7437629308962206E-2</v>
      </c>
      <c r="M747" s="3">
        <v>3.5685020379000152</v>
      </c>
      <c r="N747" s="3">
        <v>4.1624526477818868</v>
      </c>
      <c r="O747" s="3">
        <v>35.399209362547964</v>
      </c>
      <c r="P747" s="3">
        <v>3.5556318913471965</v>
      </c>
      <c r="Q747" s="3">
        <v>6.6359373287751371</v>
      </c>
      <c r="R747" s="3">
        <v>22.525474642684003</v>
      </c>
      <c r="S747" s="3">
        <v>3.7819253822643981</v>
      </c>
      <c r="T747" s="3">
        <v>70.277684020374551</v>
      </c>
      <c r="U747" s="3">
        <v>69.401340071612509</v>
      </c>
      <c r="V747" s="3">
        <v>209.80317736070313</v>
      </c>
      <c r="W747" s="3">
        <v>22.426316278552648</v>
      </c>
      <c r="X747" s="3">
        <v>23.640962382579854</v>
      </c>
      <c r="Y747" s="3">
        <v>5.4836584835205366</v>
      </c>
      <c r="Z747" s="3">
        <v>0</v>
      </c>
      <c r="AA747" s="5">
        <v>0</v>
      </c>
      <c r="AB747" s="3">
        <v>0</v>
      </c>
      <c r="AC747" s="3">
        <v>0</v>
      </c>
      <c r="AD747" s="5">
        <v>0</v>
      </c>
      <c r="AE747" s="6">
        <f t="shared" si="165"/>
        <v>0.20839377788090774</v>
      </c>
      <c r="AF747" s="6">
        <f t="shared" si="166"/>
        <v>0.12991501350995696</v>
      </c>
      <c r="AG747" s="6">
        <f t="shared" si="167"/>
        <v>4.6710997580616573E-2</v>
      </c>
      <c r="AH747" s="6">
        <f t="shared" si="168"/>
        <v>0.46158620545390749</v>
      </c>
      <c r="AI747" s="4">
        <f t="shared" si="169"/>
        <v>13.770771555592091</v>
      </c>
      <c r="AJ747" s="4">
        <f t="shared" si="170"/>
        <v>21.639138104525614</v>
      </c>
      <c r="AK747" s="4">
        <f t="shared" si="171"/>
        <v>7.8683665489335226</v>
      </c>
      <c r="AL747" s="7">
        <f t="shared" si="172"/>
        <v>5.7217252899816202</v>
      </c>
      <c r="AM747" s="7">
        <f t="shared" si="173"/>
        <v>3.6412065717031545</v>
      </c>
      <c r="AN747" s="7">
        <f t="shared" si="174"/>
        <v>0.98753026709719149</v>
      </c>
      <c r="AO747" s="7">
        <f t="shared" si="175"/>
        <v>2.0375989484103241</v>
      </c>
      <c r="AP747" s="7">
        <f t="shared" si="176"/>
        <v>2.0121906337606039</v>
      </c>
      <c r="AQ747" s="7" t="str">
        <f t="shared" si="177"/>
        <v/>
      </c>
      <c r="AR747" s="7">
        <f t="shared" si="178"/>
        <v>0.62341119217196783</v>
      </c>
      <c r="AS747" s="7">
        <f t="shared" si="179"/>
        <v>1.2676462492079739</v>
      </c>
    </row>
    <row r="748" spans="1:45" ht="14.4" customHeight="1">
      <c r="A748" s="2" t="s">
        <v>1543</v>
      </c>
      <c r="B748" s="2" t="s">
        <v>1544</v>
      </c>
      <c r="C748" s="2" t="s">
        <v>54</v>
      </c>
      <c r="D748" s="2" t="s">
        <v>48</v>
      </c>
      <c r="E748" s="3">
        <v>305.0812293061698</v>
      </c>
      <c r="F748" s="5">
        <v>8.0811688934861056E-2</v>
      </c>
      <c r="G748" s="3">
        <v>197.76915583821179</v>
      </c>
      <c r="H748" s="3">
        <v>107.31207346795802</v>
      </c>
      <c r="I748" s="5">
        <v>-4.7742382101181868E-3</v>
      </c>
      <c r="J748" s="3">
        <v>85.673673825571569</v>
      </c>
      <c r="K748" s="3">
        <v>47.380808416860241</v>
      </c>
      <c r="L748" s="5">
        <v>5.5069449713703034E-3</v>
      </c>
      <c r="M748" s="3">
        <v>17.413507257547224</v>
      </c>
      <c r="N748" s="3">
        <v>29.967301159313017</v>
      </c>
      <c r="O748" s="3">
        <v>110.49692702480421</v>
      </c>
      <c r="P748" s="3">
        <v>30.89124977453109</v>
      </c>
      <c r="Q748" s="3">
        <v>17.399330697066606</v>
      </c>
      <c r="R748" s="3">
        <v>46.918743970488251</v>
      </c>
      <c r="S748" s="3">
        <v>5.0963638269973339</v>
      </c>
      <c r="T748" s="3">
        <v>393.966724600254</v>
      </c>
      <c r="U748" s="3">
        <v>408.70534249777154</v>
      </c>
      <c r="V748" s="3">
        <v>954.32046783990165</v>
      </c>
      <c r="W748" s="3">
        <v>68.333656496879144</v>
      </c>
      <c r="X748" s="3">
        <v>32.067037424457098</v>
      </c>
      <c r="Y748" s="3">
        <v>26.083614517734318</v>
      </c>
      <c r="Z748" s="3">
        <v>0</v>
      </c>
      <c r="AA748" s="5">
        <v>0</v>
      </c>
      <c r="AB748" s="3">
        <v>0</v>
      </c>
      <c r="AC748" s="3">
        <v>0</v>
      </c>
      <c r="AD748" s="5">
        <v>0</v>
      </c>
      <c r="AE748" s="6">
        <f t="shared" si="165"/>
        <v>0.35174918401899791</v>
      </c>
      <c r="AF748" s="6">
        <f t="shared" si="166"/>
        <v>0.2808225010119918</v>
      </c>
      <c r="AG748" s="6">
        <f t="shared" si="167"/>
        <v>0.1553055509990435</v>
      </c>
      <c r="AH748" s="6">
        <f t="shared" si="168"/>
        <v>0.36752237539599913</v>
      </c>
      <c r="AI748" s="4">
        <f t="shared" si="169"/>
        <v>38.292865408711329</v>
      </c>
      <c r="AJ748" s="4">
        <f t="shared" si="170"/>
        <v>44.792839295659292</v>
      </c>
      <c r="AK748" s="4">
        <f t="shared" si="171"/>
        <v>6.4999738869479629</v>
      </c>
      <c r="AL748" s="7">
        <f t="shared" si="172"/>
        <v>8.7891761295327804</v>
      </c>
      <c r="AM748" s="7">
        <f t="shared" si="173"/>
        <v>7.5137621073793408</v>
      </c>
      <c r="AN748" s="7">
        <f t="shared" si="174"/>
        <v>1.0374108191814229</v>
      </c>
      <c r="AO748" s="7">
        <f t="shared" si="175"/>
        <v>3.6712246056627293</v>
      </c>
      <c r="AP748" s="7">
        <f t="shared" si="176"/>
        <v>3.8085681255595683</v>
      </c>
      <c r="AQ748" s="7" t="str">
        <f t="shared" si="177"/>
        <v/>
      </c>
      <c r="AR748" s="7">
        <f t="shared" si="178"/>
        <v>0.79836006384829206</v>
      </c>
      <c r="AS748" s="7">
        <f t="shared" si="179"/>
        <v>3.1280864771990808</v>
      </c>
    </row>
    <row r="749" spans="1:45" ht="14.4" customHeight="1">
      <c r="A749" s="2" t="s">
        <v>1545</v>
      </c>
      <c r="B749" s="2" t="s">
        <v>1546</v>
      </c>
      <c r="C749" s="2" t="s">
        <v>47</v>
      </c>
      <c r="D749" s="2" t="s">
        <v>48</v>
      </c>
      <c r="E749" s="3">
        <v>311.88182438863549</v>
      </c>
      <c r="F749" s="5">
        <v>-8.2842684064536772E-4</v>
      </c>
      <c r="G749" s="3">
        <v>275.38415895221692</v>
      </c>
      <c r="H749" s="3">
        <v>36.4976654364186</v>
      </c>
      <c r="I749" s="5">
        <v>-1.5647757171656868E-2</v>
      </c>
      <c r="J749" s="3">
        <v>13.761551723657417</v>
      </c>
      <c r="K749" s="3">
        <v>20.467756229217983</v>
      </c>
      <c r="L749" s="5">
        <v>-0.10668475609867725</v>
      </c>
      <c r="M749" s="3">
        <v>12.647872043468647</v>
      </c>
      <c r="N749" s="3">
        <v>7.819884185749336</v>
      </c>
      <c r="O749" s="3">
        <v>37.928715337312347</v>
      </c>
      <c r="P749" s="3">
        <v>3.8576354642387418</v>
      </c>
      <c r="Q749" s="3">
        <v>7.0240277181561321</v>
      </c>
      <c r="R749" s="3">
        <v>19.69908151489917</v>
      </c>
      <c r="S749" s="3">
        <v>4.2424182316730796</v>
      </c>
      <c r="T749" s="3">
        <v>83.281725805390536</v>
      </c>
      <c r="U749" s="3">
        <v>79.834041933500103</v>
      </c>
      <c r="V749" s="3">
        <v>380.99363248059268</v>
      </c>
      <c r="W749" s="3">
        <v>45.096680733511128</v>
      </c>
      <c r="X749" s="3">
        <v>23.986269328135606</v>
      </c>
      <c r="Y749" s="3">
        <v>49.531597073924345</v>
      </c>
      <c r="Z749" s="3">
        <v>0</v>
      </c>
      <c r="AA749" s="5">
        <v>0</v>
      </c>
      <c r="AB749" s="3">
        <v>0</v>
      </c>
      <c r="AC749" s="3">
        <v>0</v>
      </c>
      <c r="AD749" s="5">
        <v>0</v>
      </c>
      <c r="AE749" s="6">
        <f t="shared" si="165"/>
        <v>0.11702402186457302</v>
      </c>
      <c r="AF749" s="6">
        <f t="shared" si="166"/>
        <v>4.4124250429256072E-2</v>
      </c>
      <c r="AG749" s="6">
        <f t="shared" si="167"/>
        <v>6.5626640056180838E-2</v>
      </c>
      <c r="AH749" s="6">
        <f t="shared" si="168"/>
        <v>0.61794130738246966</v>
      </c>
      <c r="AI749" s="4">
        <f t="shared" si="169"/>
        <v>-6.7062045055605655</v>
      </c>
      <c r="AJ749" s="4">
        <f t="shared" si="170"/>
        <v>14.39918011144883</v>
      </c>
      <c r="AK749" s="4">
        <f t="shared" si="171"/>
        <v>21.105384617009395</v>
      </c>
      <c r="AL749" s="7">
        <f t="shared" si="172"/>
        <v>3.3940972636661133</v>
      </c>
      <c r="AM749" s="7">
        <f t="shared" si="173"/>
        <v>-1.5807504445208469</v>
      </c>
      <c r="AN749" s="7">
        <f t="shared" si="174"/>
        <v>0.95860215625277934</v>
      </c>
      <c r="AO749" s="7">
        <f t="shared" si="175"/>
        <v>2.2818370657288458</v>
      </c>
      <c r="AP749" s="7">
        <f t="shared" si="176"/>
        <v>2.1873739314251868</v>
      </c>
      <c r="AQ749" s="7" t="str">
        <f t="shared" si="177"/>
        <v/>
      </c>
      <c r="AR749" s="7">
        <f t="shared" si="178"/>
        <v>0.37705293089583963</v>
      </c>
      <c r="AS749" s="7">
        <f t="shared" si="179"/>
        <v>1.2215961389460037</v>
      </c>
    </row>
    <row r="750" spans="1:45" ht="14.4" customHeight="1">
      <c r="A750" s="2" t="s">
        <v>1547</v>
      </c>
      <c r="B750" s="2" t="s">
        <v>1548</v>
      </c>
      <c r="C750" s="2" t="s">
        <v>57</v>
      </c>
      <c r="D750" s="2" t="s">
        <v>48</v>
      </c>
      <c r="E750" s="3">
        <v>79.02760302104582</v>
      </c>
      <c r="F750" s="5">
        <v>-0.1388720289160025</v>
      </c>
      <c r="G750" s="3">
        <v>63.725407257936297</v>
      </c>
      <c r="H750" s="3">
        <v>15.302195763109523</v>
      </c>
      <c r="I750" s="5">
        <v>-3.4034784274412672E-2</v>
      </c>
      <c r="J750" s="3">
        <v>11.059639911565036</v>
      </c>
      <c r="K750" s="3">
        <v>2.9152183200427788</v>
      </c>
      <c r="L750" s="5">
        <v>1.7852476546923332E-2</v>
      </c>
      <c r="M750" s="3">
        <v>1.1798880968173409</v>
      </c>
      <c r="N750" s="3">
        <v>1.735330223225438</v>
      </c>
      <c r="O750" s="3">
        <v>16.572457896855681</v>
      </c>
      <c r="P750" s="3">
        <v>5.5729832643606505</v>
      </c>
      <c r="Q750" s="3">
        <v>1.3383481914536959</v>
      </c>
      <c r="R750" s="3">
        <v>4.7122894198214382</v>
      </c>
      <c r="S750" s="3">
        <v>0.72932400504801831</v>
      </c>
      <c r="T750" s="3">
        <v>48.395770970856525</v>
      </c>
      <c r="U750" s="3">
        <v>51.769191749138358</v>
      </c>
      <c r="V750" s="3">
        <v>455.48622578551107</v>
      </c>
      <c r="W750" s="3">
        <v>45.896775366244682</v>
      </c>
      <c r="X750" s="3">
        <v>5.6140458564187687</v>
      </c>
      <c r="Y750" s="3">
        <v>0.1166622834274422</v>
      </c>
      <c r="Z750" s="3">
        <v>31.03971269693151</v>
      </c>
      <c r="AA750" s="5">
        <v>0.43089140831543377</v>
      </c>
      <c r="AB750" s="3">
        <v>2.9068584643792734</v>
      </c>
      <c r="AC750" s="3">
        <v>13.460987898231693</v>
      </c>
      <c r="AD750" s="5">
        <v>-1.3523548004517605E-2</v>
      </c>
      <c r="AE750" s="6">
        <f t="shared" si="165"/>
        <v>0.19363102483361921</v>
      </c>
      <c r="AF750" s="6">
        <f t="shared" si="166"/>
        <v>0.13994654385025124</v>
      </c>
      <c r="AG750" s="6">
        <f t="shared" si="167"/>
        <v>3.6888608645594727E-2</v>
      </c>
      <c r="AH750" s="6">
        <f t="shared" si="168"/>
        <v>0.40473404297213211</v>
      </c>
      <c r="AI750" s="4">
        <f t="shared" si="169"/>
        <v>8.1444215915222564</v>
      </c>
      <c r="AJ750" s="4">
        <f t="shared" si="170"/>
        <v>8.4812383442239945</v>
      </c>
      <c r="AK750" s="4">
        <f t="shared" si="171"/>
        <v>0.33681675270173805</v>
      </c>
      <c r="AL750" s="7">
        <f t="shared" si="172"/>
        <v>11.628903320775235</v>
      </c>
      <c r="AM750" s="7">
        <f t="shared" si="173"/>
        <v>11.167082853643398</v>
      </c>
      <c r="AN750" s="7">
        <f t="shared" si="174"/>
        <v>1.0697048669875158</v>
      </c>
      <c r="AO750" s="7">
        <f t="shared" si="175"/>
        <v>3.1626683987097373</v>
      </c>
      <c r="AP750" s="7">
        <f t="shared" si="176"/>
        <v>3.3831217787674195</v>
      </c>
      <c r="AQ750" s="7">
        <f t="shared" si="177"/>
        <v>0.43366986124077123</v>
      </c>
      <c r="AR750" s="7">
        <f t="shared" si="178"/>
        <v>0.72274855731669396</v>
      </c>
      <c r="AS750" s="7">
        <f t="shared" si="179"/>
        <v>5.7636345830229807</v>
      </c>
    </row>
    <row r="751" spans="1:45" ht="14.4" customHeight="1">
      <c r="A751" s="2" t="s">
        <v>1549</v>
      </c>
      <c r="B751" s="2" t="s">
        <v>1550</v>
      </c>
      <c r="C751" s="2" t="s">
        <v>51</v>
      </c>
      <c r="D751" s="2" t="s">
        <v>48</v>
      </c>
      <c r="E751" s="3">
        <v>235.63744975297575</v>
      </c>
      <c r="F751" s="5">
        <v>6.4829778493846621E-2</v>
      </c>
      <c r="G751" s="3">
        <v>185.14973091312439</v>
      </c>
      <c r="H751" s="3">
        <v>50.487718839851368</v>
      </c>
      <c r="I751" s="5">
        <v>-1.6847073627736381E-2</v>
      </c>
      <c r="J751" s="3">
        <v>40.758316626128263</v>
      </c>
      <c r="K751" s="3">
        <v>14.181348664946876</v>
      </c>
      <c r="L751" s="5">
        <v>9.3530070303228574E-2</v>
      </c>
      <c r="M751" s="3">
        <v>6.7791412954013675</v>
      </c>
      <c r="N751" s="3">
        <v>7.4022073695455086</v>
      </c>
      <c r="O751" s="3">
        <v>53.682034112961702</v>
      </c>
      <c r="P751" s="3">
        <v>12.290359978906018</v>
      </c>
      <c r="Q751" s="3">
        <v>5.4699639843658288</v>
      </c>
      <c r="R751" s="3">
        <v>28.106603221381835</v>
      </c>
      <c r="S751" s="3">
        <v>7.0700884528513805</v>
      </c>
      <c r="T751" s="3">
        <v>122.00848723163355</v>
      </c>
      <c r="U751" s="3">
        <v>130.5814579233184</v>
      </c>
      <c r="V751" s="3">
        <v>275.42726589462086</v>
      </c>
      <c r="W751" s="3">
        <v>28.949287653494256</v>
      </c>
      <c r="X751" s="3">
        <v>34.540300643410689</v>
      </c>
      <c r="Y751" s="3">
        <v>8.1269465049016052</v>
      </c>
      <c r="Z751" s="3">
        <v>0</v>
      </c>
      <c r="AA751" s="5">
        <v>0</v>
      </c>
      <c r="AB751" s="3">
        <v>0</v>
      </c>
      <c r="AC751" s="3">
        <v>0</v>
      </c>
      <c r="AD751" s="5">
        <v>0</v>
      </c>
      <c r="AE751" s="6">
        <f t="shared" si="165"/>
        <v>0.21426016489644928</v>
      </c>
      <c r="AF751" s="6">
        <f t="shared" si="166"/>
        <v>0.17297045384278331</v>
      </c>
      <c r="AG751" s="6">
        <f t="shared" si="167"/>
        <v>6.0182915236154162E-2</v>
      </c>
      <c r="AH751" s="6">
        <f t="shared" si="168"/>
        <v>0.47803219958605836</v>
      </c>
      <c r="AI751" s="4">
        <f t="shared" si="169"/>
        <v>26.576967961181388</v>
      </c>
      <c r="AJ751" s="4">
        <f t="shared" si="170"/>
        <v>29.142568854288488</v>
      </c>
      <c r="AK751" s="4">
        <f t="shared" si="171"/>
        <v>2.5656008931070993</v>
      </c>
      <c r="AL751" s="7">
        <f t="shared" si="172"/>
        <v>4.121952511433606</v>
      </c>
      <c r="AM751" s="7">
        <f t="shared" si="173"/>
        <v>3.7590714937184195</v>
      </c>
      <c r="AN751" s="7">
        <f t="shared" si="174"/>
        <v>1.0702653633874586</v>
      </c>
      <c r="AO751" s="7">
        <f t="shared" si="175"/>
        <v>2.4165973435767283</v>
      </c>
      <c r="AP751" s="7">
        <f t="shared" si="176"/>
        <v>2.5864004340843145</v>
      </c>
      <c r="AQ751" s="7" t="str">
        <f t="shared" si="177"/>
        <v/>
      </c>
      <c r="AR751" s="7">
        <f t="shared" si="178"/>
        <v>0.80729170504642778</v>
      </c>
      <c r="AS751" s="7">
        <f t="shared" si="179"/>
        <v>1.1688603241265669</v>
      </c>
    </row>
    <row r="752" spans="1:45" ht="14.4" customHeight="1">
      <c r="A752" s="2" t="s">
        <v>1551</v>
      </c>
      <c r="B752" s="2" t="s">
        <v>1552</v>
      </c>
      <c r="C752" s="2" t="s">
        <v>47</v>
      </c>
      <c r="D752" s="2" t="s">
        <v>48</v>
      </c>
      <c r="E752" s="3">
        <v>295.11583137928869</v>
      </c>
      <c r="F752" s="5">
        <v>5.454714640928264E-2</v>
      </c>
      <c r="G752" s="3">
        <v>264.14207264438784</v>
      </c>
      <c r="H752" s="3">
        <v>30.973758734900859</v>
      </c>
      <c r="I752" s="5">
        <v>7.6524645031052496E-3</v>
      </c>
      <c r="J752" s="3">
        <v>19.873444919747101</v>
      </c>
      <c r="K752" s="3">
        <v>14.997495474169646</v>
      </c>
      <c r="L752" s="5">
        <v>5.04134671529895E-2</v>
      </c>
      <c r="M752" s="3">
        <v>6.9980685472342579</v>
      </c>
      <c r="N752" s="3">
        <v>7.9994269269353886</v>
      </c>
      <c r="O752" s="3">
        <v>33.589066183410651</v>
      </c>
      <c r="P752" s="3">
        <v>7.3794941043979847</v>
      </c>
      <c r="Q752" s="3">
        <v>3.5262072464538345</v>
      </c>
      <c r="R752" s="3">
        <v>15.700022911190318</v>
      </c>
      <c r="S752" s="3">
        <v>3.2202305567568592</v>
      </c>
      <c r="T752" s="3">
        <v>84.605156771254499</v>
      </c>
      <c r="U752" s="3">
        <v>86.39336917694844</v>
      </c>
      <c r="V752" s="3">
        <v>387.08885188306374</v>
      </c>
      <c r="W752" s="3">
        <v>31.426216739014031</v>
      </c>
      <c r="X752" s="3">
        <v>27.139594083267134</v>
      </c>
      <c r="Y752" s="3">
        <v>59.059379231250162</v>
      </c>
      <c r="Z752" s="3">
        <v>0</v>
      </c>
      <c r="AA752" s="5">
        <v>0</v>
      </c>
      <c r="AB752" s="3">
        <v>0</v>
      </c>
      <c r="AC752" s="3">
        <v>0</v>
      </c>
      <c r="AD752" s="5">
        <v>0</v>
      </c>
      <c r="AE752" s="6">
        <f t="shared" si="165"/>
        <v>0.10495458203695203</v>
      </c>
      <c r="AF752" s="6">
        <f t="shared" si="166"/>
        <v>6.734116847227134E-2</v>
      </c>
      <c r="AG752" s="6">
        <f t="shared" si="167"/>
        <v>5.0819013687187012E-2</v>
      </c>
      <c r="AH752" s="6">
        <f t="shared" si="168"/>
        <v>0.46661581323942447</v>
      </c>
      <c r="AI752" s="4">
        <f t="shared" si="169"/>
        <v>4.8759494455774544</v>
      </c>
      <c r="AJ752" s="4">
        <f t="shared" si="170"/>
        <v>15.685296285324574</v>
      </c>
      <c r="AK752" s="4">
        <f t="shared" si="171"/>
        <v>10.80934683974712</v>
      </c>
      <c r="AL752" s="7">
        <f t="shared" si="172"/>
        <v>4.8708612656360426</v>
      </c>
      <c r="AM752" s="7">
        <f t="shared" si="173"/>
        <v>1.5141615979472269</v>
      </c>
      <c r="AN752" s="7">
        <f t="shared" si="174"/>
        <v>1.0211359741407808</v>
      </c>
      <c r="AO752" s="7">
        <f t="shared" si="175"/>
        <v>2.7315108087260467</v>
      </c>
      <c r="AP752" s="7">
        <f t="shared" si="176"/>
        <v>2.7892439505445439</v>
      </c>
      <c r="AQ752" s="7" t="str">
        <f t="shared" si="177"/>
        <v/>
      </c>
      <c r="AR752" s="7">
        <f t="shared" si="178"/>
        <v>0.64162199653715069</v>
      </c>
      <c r="AS752" s="7">
        <f t="shared" si="179"/>
        <v>1.3116505816510045</v>
      </c>
    </row>
    <row r="753" spans="1:45" ht="14.4" customHeight="1">
      <c r="A753" s="2" t="s">
        <v>1553</v>
      </c>
      <c r="B753" s="2" t="s">
        <v>1554</v>
      </c>
      <c r="C753" s="2" t="s">
        <v>62</v>
      </c>
      <c r="D753" s="2" t="s">
        <v>48</v>
      </c>
      <c r="E753" s="3">
        <v>232.95386046280063</v>
      </c>
      <c r="F753" s="5">
        <v>2.667218826066136E-2</v>
      </c>
      <c r="G753" s="3">
        <v>210.65789700830399</v>
      </c>
      <c r="H753" s="3">
        <v>22.295963454496633</v>
      </c>
      <c r="I753" s="5">
        <v>-1.4126632426183672E-2</v>
      </c>
      <c r="J753" s="3">
        <v>5.1068515183876686</v>
      </c>
      <c r="K753" s="3">
        <v>17.103876891406081</v>
      </c>
      <c r="L753" s="5">
        <v>-3.0586908966967405E-2</v>
      </c>
      <c r="M753" s="3">
        <v>10.584747923416849</v>
      </c>
      <c r="N753" s="3">
        <v>6.5191289679892321</v>
      </c>
      <c r="O753" s="3">
        <v>25.687737941536362</v>
      </c>
      <c r="P753" s="3">
        <v>6.0705582159800482</v>
      </c>
      <c r="Q753" s="3">
        <v>3.4100977425861907</v>
      </c>
      <c r="R753" s="3">
        <v>8.4244746228460983</v>
      </c>
      <c r="S753" s="3">
        <v>2.1841528584900107</v>
      </c>
      <c r="T753" s="3">
        <v>70.758324736268449</v>
      </c>
      <c r="U753" s="3">
        <v>74.834424214364617</v>
      </c>
      <c r="V753" s="3">
        <v>316.18697230859522</v>
      </c>
      <c r="W753" s="3">
        <v>27.192502768885316</v>
      </c>
      <c r="X753" s="3">
        <v>52.223722829314426</v>
      </c>
      <c r="Y753" s="3">
        <v>26.371809382624186</v>
      </c>
      <c r="Z753" s="3">
        <v>0</v>
      </c>
      <c r="AA753" s="5">
        <v>0</v>
      </c>
      <c r="AB753" s="3">
        <v>0</v>
      </c>
      <c r="AC753" s="3">
        <v>0</v>
      </c>
      <c r="AD753" s="5">
        <v>0</v>
      </c>
      <c r="AE753" s="6">
        <f t="shared" si="165"/>
        <v>9.5709783088385333E-2</v>
      </c>
      <c r="AF753" s="6">
        <f t="shared" si="166"/>
        <v>2.1922158783898579E-2</v>
      </c>
      <c r="AG753" s="6">
        <f t="shared" si="167"/>
        <v>7.3421736207446631E-2</v>
      </c>
      <c r="AH753" s="6">
        <f t="shared" si="168"/>
        <v>0.61885080152413885</v>
      </c>
      <c r="AI753" s="4">
        <f t="shared" si="169"/>
        <v>-11.997025373018413</v>
      </c>
      <c r="AJ753" s="4">
        <f t="shared" si="170"/>
        <v>5.6223340595532729</v>
      </c>
      <c r="AK753" s="4">
        <f t="shared" si="171"/>
        <v>17.619359432571684</v>
      </c>
      <c r="AL753" s="7">
        <f t="shared" si="172"/>
        <v>2.5741486167960836</v>
      </c>
      <c r="AM753" s="7">
        <f t="shared" si="173"/>
        <v>-5.4927590467786311</v>
      </c>
      <c r="AN753" s="7">
        <f t="shared" si="174"/>
        <v>1.0576059353198182</v>
      </c>
      <c r="AO753" s="7">
        <f t="shared" si="175"/>
        <v>3.1735935018317392</v>
      </c>
      <c r="AP753" s="7">
        <f t="shared" si="176"/>
        <v>3.3564113238296533</v>
      </c>
      <c r="AQ753" s="7" t="str">
        <f t="shared" si="177"/>
        <v/>
      </c>
      <c r="AR753" s="7">
        <f t="shared" si="178"/>
        <v>0.22904825480227106</v>
      </c>
      <c r="AS753" s="7">
        <f t="shared" si="179"/>
        <v>1.3572944087745036</v>
      </c>
    </row>
    <row r="754" spans="1:45" ht="14.4" customHeight="1">
      <c r="A754" s="2" t="s">
        <v>1555</v>
      </c>
      <c r="B754" s="2" t="s">
        <v>1556</v>
      </c>
      <c r="C754" s="2" t="s">
        <v>62</v>
      </c>
      <c r="D754" s="2" t="s">
        <v>48</v>
      </c>
      <c r="E754" s="3">
        <v>77.940483670370497</v>
      </c>
      <c r="F754" s="5">
        <v>-6.0914306114071837E-3</v>
      </c>
      <c r="G754" s="3">
        <v>68.593772118987545</v>
      </c>
      <c r="H754" s="3">
        <v>9.3467115513829544</v>
      </c>
      <c r="I754" s="5">
        <v>2.3722375659555456E-3</v>
      </c>
      <c r="J754" s="3">
        <v>5.1750663926805167</v>
      </c>
      <c r="K754" s="3">
        <v>8.5649160321540148</v>
      </c>
      <c r="L754" s="5">
        <v>6.1555253873294635E-2</v>
      </c>
      <c r="M754" s="3">
        <v>4.3566906427019747</v>
      </c>
      <c r="N754" s="3">
        <v>4.2082253894520401</v>
      </c>
      <c r="O754" s="3">
        <v>10.214983568480346</v>
      </c>
      <c r="P754" s="3">
        <v>0.79088859538819534</v>
      </c>
      <c r="Q754" s="3">
        <v>1.5904596436476608</v>
      </c>
      <c r="R754" s="3">
        <v>5.1006585441714973</v>
      </c>
      <c r="S754" s="3">
        <v>0.49305264379484742</v>
      </c>
      <c r="T754" s="3">
        <v>16.555916314522957</v>
      </c>
      <c r="U754" s="3">
        <v>16.583394902772241</v>
      </c>
      <c r="V754" s="3">
        <v>135.46382057246126</v>
      </c>
      <c r="W754" s="3">
        <v>11.081227044815163</v>
      </c>
      <c r="X754" s="3">
        <v>17.591335136257499</v>
      </c>
      <c r="Y754" s="3">
        <v>10.627770812066577</v>
      </c>
      <c r="Z754" s="3">
        <v>0</v>
      </c>
      <c r="AA754" s="5">
        <v>0</v>
      </c>
      <c r="AB754" s="3">
        <v>0</v>
      </c>
      <c r="AC754" s="3">
        <v>0</v>
      </c>
      <c r="AD754" s="5">
        <v>0</v>
      </c>
      <c r="AE754" s="6">
        <f t="shared" si="165"/>
        <v>0.11992113868464686</v>
      </c>
      <c r="AF754" s="6">
        <f t="shared" si="166"/>
        <v>6.639766843848631E-2</v>
      </c>
      <c r="AG754" s="6">
        <f t="shared" si="167"/>
        <v>0.10989046550412947</v>
      </c>
      <c r="AH754" s="6">
        <f t="shared" si="168"/>
        <v>0.50866705830463332</v>
      </c>
      <c r="AI754" s="4">
        <f t="shared" si="169"/>
        <v>-3.389849639473498</v>
      </c>
      <c r="AJ754" s="4">
        <f t="shared" si="170"/>
        <v>3.4769446867425158</v>
      </c>
      <c r="AK754" s="4">
        <f t="shared" si="171"/>
        <v>6.8667943262160138</v>
      </c>
      <c r="AL754" s="7">
        <f t="shared" si="172"/>
        <v>7.0518731224757936</v>
      </c>
      <c r="AM754" s="7">
        <f t="shared" si="173"/>
        <v>-6.8752286031427685</v>
      </c>
      <c r="AN754" s="7">
        <f t="shared" si="174"/>
        <v>1.0016597443311053</v>
      </c>
      <c r="AO754" s="7">
        <f t="shared" si="175"/>
        <v>1.7713092164562751</v>
      </c>
      <c r="AP754" s="7">
        <f t="shared" si="176"/>
        <v>1.7742491368869231</v>
      </c>
      <c r="AQ754" s="7" t="str">
        <f t="shared" si="177"/>
        <v/>
      </c>
      <c r="AR754" s="7">
        <f t="shared" si="178"/>
        <v>0.55367776829646631</v>
      </c>
      <c r="AS754" s="7">
        <f t="shared" si="179"/>
        <v>1.7380418261884429</v>
      </c>
    </row>
    <row r="755" spans="1:45" ht="14.4" customHeight="1">
      <c r="A755" s="2" t="s">
        <v>1557</v>
      </c>
      <c r="B755" s="2" t="s">
        <v>1558</v>
      </c>
      <c r="C755" s="2" t="s">
        <v>51</v>
      </c>
      <c r="D755" s="2" t="s">
        <v>48</v>
      </c>
      <c r="E755" s="3">
        <v>287.81400992959215</v>
      </c>
      <c r="F755" s="5">
        <v>9.1370023683881637E-3</v>
      </c>
      <c r="G755" s="3">
        <v>214.97351028607551</v>
      </c>
      <c r="H755" s="3">
        <v>72.840499643516637</v>
      </c>
      <c r="I755" s="5">
        <v>-2.3275811659970114E-2</v>
      </c>
      <c r="J755" s="3">
        <v>50.88698868230545</v>
      </c>
      <c r="K755" s="3">
        <v>21.533433204172635</v>
      </c>
      <c r="L755" s="5">
        <v>0.12663744248355463</v>
      </c>
      <c r="M755" s="3">
        <v>11.15161559174145</v>
      </c>
      <c r="N755" s="3">
        <v>10.381817612431185</v>
      </c>
      <c r="O755" s="3">
        <v>77.809448689392767</v>
      </c>
      <c r="P755" s="3">
        <v>26.175054895629831</v>
      </c>
      <c r="Q755" s="3">
        <v>8.8770319174448904</v>
      </c>
      <c r="R755" s="3">
        <v>31.575003266321282</v>
      </c>
      <c r="S755" s="3">
        <v>5.6650196351783935</v>
      </c>
      <c r="T755" s="3">
        <v>222.54547939600886</v>
      </c>
      <c r="U755" s="3">
        <v>227.78716967960139</v>
      </c>
      <c r="V755" s="3">
        <v>425.89603223936808</v>
      </c>
      <c r="W755" s="3">
        <v>15.220144805321295</v>
      </c>
      <c r="X755" s="3">
        <v>37.539205175607414</v>
      </c>
      <c r="Y755" s="3">
        <v>2.7527587666955915</v>
      </c>
      <c r="Z755" s="3">
        <v>0</v>
      </c>
      <c r="AA755" s="5">
        <v>0</v>
      </c>
      <c r="AB755" s="3">
        <v>0</v>
      </c>
      <c r="AC755" s="3">
        <v>0</v>
      </c>
      <c r="AD755" s="5">
        <v>0</v>
      </c>
      <c r="AE755" s="6">
        <f t="shared" si="165"/>
        <v>0.25308184150360014</v>
      </c>
      <c r="AF755" s="6">
        <f t="shared" si="166"/>
        <v>0.17680511346460834</v>
      </c>
      <c r="AG755" s="6">
        <f t="shared" si="167"/>
        <v>7.4817182142871891E-2</v>
      </c>
      <c r="AH755" s="6">
        <f t="shared" si="168"/>
        <v>0.51787448318183416</v>
      </c>
      <c r="AI755" s="4">
        <f t="shared" si="169"/>
        <v>29.353555478132815</v>
      </c>
      <c r="AJ755" s="4">
        <f t="shared" si="170"/>
        <v>31.605746284576604</v>
      </c>
      <c r="AK755" s="4">
        <f t="shared" si="171"/>
        <v>2.2521908064437888</v>
      </c>
      <c r="AL755" s="7">
        <f t="shared" si="172"/>
        <v>5.5791062202702015</v>
      </c>
      <c r="AM755" s="7">
        <f t="shared" si="173"/>
        <v>5.1815452316977648</v>
      </c>
      <c r="AN755" s="7">
        <f t="shared" si="174"/>
        <v>1.0235533442324622</v>
      </c>
      <c r="AO755" s="7">
        <f t="shared" si="175"/>
        <v>3.0552437240978909</v>
      </c>
      <c r="AP755" s="7">
        <f t="shared" si="176"/>
        <v>3.1272049312456383</v>
      </c>
      <c r="AQ755" s="7" t="str">
        <f t="shared" si="177"/>
        <v/>
      </c>
      <c r="AR755" s="7">
        <f t="shared" si="178"/>
        <v>0.69860845177267783</v>
      </c>
      <c r="AS755" s="7">
        <f t="shared" si="179"/>
        <v>1.4797612956490718</v>
      </c>
    </row>
    <row r="756" spans="1:45" ht="14.4" customHeight="1">
      <c r="A756" s="2" t="s">
        <v>1559</v>
      </c>
      <c r="B756" s="2" t="s">
        <v>1560</v>
      </c>
      <c r="C756" s="2" t="s">
        <v>57</v>
      </c>
      <c r="D756" s="2" t="s">
        <v>48</v>
      </c>
      <c r="E756" s="3">
        <v>785.79047290660446</v>
      </c>
      <c r="F756" s="5">
        <v>4.534336738829773E-2</v>
      </c>
      <c r="G756" s="3">
        <v>488.52912910890961</v>
      </c>
      <c r="H756" s="3">
        <v>297.26134379769485</v>
      </c>
      <c r="I756" s="5">
        <v>1.0049663923692831E-2</v>
      </c>
      <c r="J756" s="3">
        <v>207.75957854276805</v>
      </c>
      <c r="K756" s="3">
        <v>11.829370402572385</v>
      </c>
      <c r="L756" s="5">
        <v>-1.9621496753958398E-2</v>
      </c>
      <c r="M756" s="3">
        <v>6.8384597271737748</v>
      </c>
      <c r="N756" s="3">
        <v>4.9909106753986103</v>
      </c>
      <c r="O756" s="3">
        <v>306.40425822433883</v>
      </c>
      <c r="P756" s="3">
        <v>39.908735380501057</v>
      </c>
      <c r="Q756" s="3">
        <v>40.231667716880153</v>
      </c>
      <c r="R756" s="3">
        <v>204.8425133312337</v>
      </c>
      <c r="S756" s="3">
        <v>13.798531500671926</v>
      </c>
      <c r="T756" s="3">
        <v>467.02378002070884</v>
      </c>
      <c r="U756" s="3">
        <v>469.00053032781642</v>
      </c>
      <c r="V756" s="3">
        <v>3601.3217033653232</v>
      </c>
      <c r="W756" s="3">
        <v>219.30263320238964</v>
      </c>
      <c r="X756" s="3">
        <v>61.799742299633195</v>
      </c>
      <c r="Y756" s="3">
        <v>2.4297862252471916</v>
      </c>
      <c r="Z756" s="3">
        <v>62.667548299135944</v>
      </c>
      <c r="AA756" s="5">
        <v>6.5267687700856711E-3</v>
      </c>
      <c r="AB756" s="3">
        <v>8.5194969519339185</v>
      </c>
      <c r="AC756" s="3">
        <v>23.607393532176498</v>
      </c>
      <c r="AD756" s="5">
        <v>-4.7232291264161175E-2</v>
      </c>
      <c r="AE756" s="6">
        <f t="shared" si="165"/>
        <v>0.37829593771751674</v>
      </c>
      <c r="AF756" s="6">
        <f t="shared" si="166"/>
        <v>0.26439564452120995</v>
      </c>
      <c r="AG756" s="6">
        <f t="shared" si="167"/>
        <v>1.5054102601697452E-2</v>
      </c>
      <c r="AH756" s="6">
        <f t="shared" si="168"/>
        <v>0.57809160542362426</v>
      </c>
      <c r="AI756" s="4">
        <f t="shared" si="169"/>
        <v>195.93020814019567</v>
      </c>
      <c r="AJ756" s="4">
        <f t="shared" si="170"/>
        <v>219.42539539978384</v>
      </c>
      <c r="AK756" s="4">
        <f t="shared" si="171"/>
        <v>23.495187259588164</v>
      </c>
      <c r="AL756" s="7">
        <f t="shared" si="172"/>
        <v>15.902083159291177</v>
      </c>
      <c r="AM756" s="7">
        <f t="shared" si="173"/>
        <v>14.199352165167342</v>
      </c>
      <c r="AN756" s="7">
        <f t="shared" si="174"/>
        <v>1.0042326545064149</v>
      </c>
      <c r="AO756" s="7">
        <f t="shared" si="175"/>
        <v>1.5710881679205086</v>
      </c>
      <c r="AP756" s="7">
        <f t="shared" si="176"/>
        <v>1.5777380413344324</v>
      </c>
      <c r="AQ756" s="7">
        <f t="shared" si="177"/>
        <v>0.37670842681589312</v>
      </c>
      <c r="AR756" s="7">
        <f t="shared" si="178"/>
        <v>0.69891219587623743</v>
      </c>
      <c r="AS756" s="7">
        <f t="shared" si="179"/>
        <v>4.5830559513456457</v>
      </c>
    </row>
    <row r="757" spans="1:45" ht="14.4" customHeight="1">
      <c r="A757" s="2" t="s">
        <v>1561</v>
      </c>
      <c r="B757" s="2" t="s">
        <v>1562</v>
      </c>
      <c r="C757" s="2" t="s">
        <v>57</v>
      </c>
      <c r="D757" s="2" t="s">
        <v>48</v>
      </c>
      <c r="E757" s="3">
        <v>112.24241709038115</v>
      </c>
      <c r="F757" s="5">
        <v>9.2473864025275673E-2</v>
      </c>
      <c r="G757" s="3">
        <v>73.831721586558359</v>
      </c>
      <c r="H757" s="3">
        <v>38.410695503822794</v>
      </c>
      <c r="I757" s="5">
        <v>6.4118321445157389E-3</v>
      </c>
      <c r="J757" s="3">
        <v>29.715045349950294</v>
      </c>
      <c r="K757" s="3">
        <v>1.5835250574193325</v>
      </c>
      <c r="L757" s="5">
        <v>-5.0801568818958101E-2</v>
      </c>
      <c r="M757" s="3">
        <v>0.99557240498874888</v>
      </c>
      <c r="N757" s="3">
        <v>0.58795265243058359</v>
      </c>
      <c r="O757" s="3">
        <v>39.933572041535236</v>
      </c>
      <c r="P757" s="3">
        <v>9.6152928772927986</v>
      </c>
      <c r="Q757" s="3">
        <v>6.7918660627349503</v>
      </c>
      <c r="R757" s="3">
        <v>20.420767747670695</v>
      </c>
      <c r="S757" s="3">
        <v>4.1636239485917796</v>
      </c>
      <c r="T757" s="3">
        <v>141.42860865925246</v>
      </c>
      <c r="U757" s="3">
        <v>150.94789247432732</v>
      </c>
      <c r="V757" s="3">
        <v>644.6453263920522</v>
      </c>
      <c r="W757" s="3">
        <v>67.366122950557482</v>
      </c>
      <c r="X757" s="3">
        <v>6.9351895230962599</v>
      </c>
      <c r="Y757" s="3">
        <v>0.92317151180265311</v>
      </c>
      <c r="Z757" s="3">
        <v>7.4883676793133231</v>
      </c>
      <c r="AA757" s="5">
        <v>6.9923962504081422E-2</v>
      </c>
      <c r="AB757" s="3">
        <v>1.1626919502502699</v>
      </c>
      <c r="AC757" s="3">
        <v>3.7328242008608705</v>
      </c>
      <c r="AD757" s="5">
        <v>1.0945447948277287E-2</v>
      </c>
      <c r="AE757" s="6">
        <f t="shared" si="165"/>
        <v>0.3422119417910725</v>
      </c>
      <c r="AF757" s="6">
        <f t="shared" si="166"/>
        <v>0.26473989174718859</v>
      </c>
      <c r="AG757" s="6">
        <f t="shared" si="167"/>
        <v>1.410808051419837E-2</v>
      </c>
      <c r="AH757" s="6">
        <f t="shared" si="168"/>
        <v>0.62870644220258265</v>
      </c>
      <c r="AI757" s="4">
        <f t="shared" si="169"/>
        <v>28.131520292530961</v>
      </c>
      <c r="AJ757" s="4">
        <f t="shared" si="170"/>
        <v>22.530840696518737</v>
      </c>
      <c r="AK757" s="4">
        <f t="shared" si="171"/>
        <v>-5.600679596012224</v>
      </c>
      <c r="AL757" s="7">
        <f t="shared" si="172"/>
        <v>5.4113534206515252</v>
      </c>
      <c r="AM757" s="7">
        <f t="shared" si="173"/>
        <v>6.756498819266711</v>
      </c>
      <c r="AN757" s="7">
        <f t="shared" si="174"/>
        <v>1.0673080496606588</v>
      </c>
      <c r="AO757" s="7">
        <f t="shared" si="175"/>
        <v>3.6820111378919678</v>
      </c>
      <c r="AP757" s="7">
        <f t="shared" si="176"/>
        <v>3.9298401264122997</v>
      </c>
      <c r="AQ757" s="7">
        <f t="shared" si="177"/>
        <v>0.49848302870768857</v>
      </c>
      <c r="AR757" s="7">
        <f t="shared" si="178"/>
        <v>0.77361383229816627</v>
      </c>
      <c r="AS757" s="7">
        <f t="shared" si="179"/>
        <v>5.743330757684622</v>
      </c>
    </row>
    <row r="758" spans="1:45" ht="14.4" customHeight="1">
      <c r="A758" s="2" t="s">
        <v>1563</v>
      </c>
      <c r="B758" s="2" t="s">
        <v>1564</v>
      </c>
      <c r="C758" s="2" t="s">
        <v>47</v>
      </c>
      <c r="D758" s="2" t="s">
        <v>48</v>
      </c>
      <c r="E758" s="3">
        <v>335.13280636037922</v>
      </c>
      <c r="F758" s="5">
        <v>-7.2768767521454544E-2</v>
      </c>
      <c r="G758" s="3">
        <v>285.90102778570088</v>
      </c>
      <c r="H758" s="3">
        <v>49.231778574678316</v>
      </c>
      <c r="I758" s="5">
        <v>-1.4890586274480561E-2</v>
      </c>
      <c r="J758" s="3">
        <v>32.825910862346859</v>
      </c>
      <c r="K758" s="3">
        <v>20.964689885133517</v>
      </c>
      <c r="L758" s="5">
        <v>4.9535123571994716E-2</v>
      </c>
      <c r="M758" s="3">
        <v>9.7882393717562532</v>
      </c>
      <c r="N758" s="3">
        <v>11.176450513377263</v>
      </c>
      <c r="O758" s="3">
        <v>51.709122903769426</v>
      </c>
      <c r="P758" s="3">
        <v>11.233233676473576</v>
      </c>
      <c r="Q758" s="3">
        <v>5.2577451741201413</v>
      </c>
      <c r="R758" s="3">
        <v>26.965101302276725</v>
      </c>
      <c r="S758" s="3">
        <v>8.0184630478174412</v>
      </c>
      <c r="T758" s="3">
        <v>134.80430630688201</v>
      </c>
      <c r="U758" s="3">
        <v>110.10666489693568</v>
      </c>
      <c r="V758" s="3">
        <v>298.16016706369567</v>
      </c>
      <c r="W758" s="3">
        <v>38.374243560942986</v>
      </c>
      <c r="X758" s="3">
        <v>25.02112174082842</v>
      </c>
      <c r="Y758" s="3">
        <v>54.633768130690378</v>
      </c>
      <c r="Z758" s="3">
        <v>0</v>
      </c>
      <c r="AA758" s="5">
        <v>0</v>
      </c>
      <c r="AB758" s="3">
        <v>0</v>
      </c>
      <c r="AC758" s="3">
        <v>0</v>
      </c>
      <c r="AD758" s="5">
        <v>0</v>
      </c>
      <c r="AE758" s="6">
        <f t="shared" si="165"/>
        <v>0.14690229556857462</v>
      </c>
      <c r="AF758" s="6">
        <f t="shared" si="166"/>
        <v>9.7948963036009334E-2</v>
      </c>
      <c r="AG758" s="6">
        <f t="shared" si="167"/>
        <v>6.2556364185335833E-2</v>
      </c>
      <c r="AH758" s="6">
        <f t="shared" si="168"/>
        <v>0.46689168432189837</v>
      </c>
      <c r="AI758" s="4">
        <f t="shared" si="169"/>
        <v>11.861220977213343</v>
      </c>
      <c r="AJ758" s="4">
        <f t="shared" si="170"/>
        <v>25.429904681419455</v>
      </c>
      <c r="AK758" s="4">
        <f t="shared" si="171"/>
        <v>13.568683704206112</v>
      </c>
      <c r="AL758" s="7">
        <f t="shared" si="172"/>
        <v>3.1714188279936342</v>
      </c>
      <c r="AM758" s="7">
        <f t="shared" si="173"/>
        <v>1.4792387152600108</v>
      </c>
      <c r="AN758" s="7">
        <f t="shared" si="174"/>
        <v>0.81678892843584572</v>
      </c>
      <c r="AO758" s="7">
        <f t="shared" si="175"/>
        <v>2.7381563333610042</v>
      </c>
      <c r="AP758" s="7">
        <f t="shared" si="176"/>
        <v>2.236495777415759</v>
      </c>
      <c r="AQ758" s="7" t="str">
        <f t="shared" si="177"/>
        <v/>
      </c>
      <c r="AR758" s="7">
        <f t="shared" si="178"/>
        <v>0.66676264422489118</v>
      </c>
      <c r="AS758" s="7">
        <f t="shared" si="179"/>
        <v>0.88967764839791397</v>
      </c>
    </row>
    <row r="759" spans="1:45" ht="14.4" customHeight="1">
      <c r="A759" s="2" t="s">
        <v>1565</v>
      </c>
      <c r="B759" s="2" t="s">
        <v>1566</v>
      </c>
      <c r="C759" s="2" t="s">
        <v>54</v>
      </c>
      <c r="D759" s="2" t="s">
        <v>48</v>
      </c>
      <c r="E759" s="3">
        <v>517.37850828690318</v>
      </c>
      <c r="F759" s="5">
        <v>1.3986480378390745E-2</v>
      </c>
      <c r="G759" s="3">
        <v>376.72684962939422</v>
      </c>
      <c r="H759" s="3">
        <v>140.65165865750893</v>
      </c>
      <c r="I759" s="5">
        <v>3.8419676361250987E-3</v>
      </c>
      <c r="J759" s="3">
        <v>90.750125351520239</v>
      </c>
      <c r="K759" s="3">
        <v>152.14408033668201</v>
      </c>
      <c r="L759" s="5">
        <v>2.7009117740436545E-2</v>
      </c>
      <c r="M759" s="3">
        <v>117.33311438440833</v>
      </c>
      <c r="N759" s="3">
        <v>34.810965952273676</v>
      </c>
      <c r="O759" s="3">
        <v>149.89658646432059</v>
      </c>
      <c r="P759" s="3">
        <v>29.093176342807507</v>
      </c>
      <c r="Q759" s="3">
        <v>22.749011031863393</v>
      </c>
      <c r="R759" s="3">
        <v>44.540363976412593</v>
      </c>
      <c r="S759" s="3">
        <v>11.923278496347191</v>
      </c>
      <c r="T759" s="3">
        <v>447.19080853407468</v>
      </c>
      <c r="U759" s="3">
        <v>469.37597501317742</v>
      </c>
      <c r="V759" s="3">
        <v>1471.9554219795632</v>
      </c>
      <c r="W759" s="3">
        <v>43.682192776429531</v>
      </c>
      <c r="X759" s="3">
        <v>59.51183299927208</v>
      </c>
      <c r="Y759" s="3">
        <v>26.252906740407518</v>
      </c>
      <c r="Z759" s="3">
        <v>0</v>
      </c>
      <c r="AA759" s="5">
        <v>0</v>
      </c>
      <c r="AB759" s="3">
        <v>0</v>
      </c>
      <c r="AC759" s="3">
        <v>0</v>
      </c>
      <c r="AD759" s="5">
        <v>0</v>
      </c>
      <c r="AE759" s="6">
        <f t="shared" si="165"/>
        <v>0.27185446709648214</v>
      </c>
      <c r="AF759" s="6">
        <f t="shared" si="166"/>
        <v>0.17540374000459322</v>
      </c>
      <c r="AG759" s="6">
        <f t="shared" si="167"/>
        <v>0.2940672600422613</v>
      </c>
      <c r="AH759" s="6">
        <f t="shared" si="168"/>
        <v>0.77119736847309506</v>
      </c>
      <c r="AI759" s="4">
        <f t="shared" si="169"/>
        <v>-61.39395498516177</v>
      </c>
      <c r="AJ759" s="4">
        <f t="shared" si="170"/>
        <v>-19.278715294758644</v>
      </c>
      <c r="AK759" s="4">
        <f t="shared" si="171"/>
        <v>42.115239690403129</v>
      </c>
      <c r="AL759" s="7">
        <f t="shared" si="172"/>
        <v>-1.6168971730942006</v>
      </c>
      <c r="AM759" s="7">
        <f t="shared" si="173"/>
        <v>-5.1490833669590446</v>
      </c>
      <c r="AN759" s="7">
        <f t="shared" si="174"/>
        <v>1.0496100681313809</v>
      </c>
      <c r="AO759" s="7">
        <f t="shared" si="175"/>
        <v>3.1794207960461947</v>
      </c>
      <c r="AP759" s="7">
        <f t="shared" si="176"/>
        <v>3.3371520783563753</v>
      </c>
      <c r="AQ759" s="7" t="str">
        <f t="shared" si="177"/>
        <v/>
      </c>
      <c r="AR759" s="7">
        <f t="shared" si="178"/>
        <v>0.64521191017376878</v>
      </c>
      <c r="AS759" s="7">
        <f t="shared" si="179"/>
        <v>2.8450262204616279</v>
      </c>
    </row>
    <row r="760" spans="1:45" ht="14.4" customHeight="1">
      <c r="A760" s="2" t="s">
        <v>1567</v>
      </c>
      <c r="B760" s="2" t="s">
        <v>1568</v>
      </c>
      <c r="C760" s="2" t="s">
        <v>54</v>
      </c>
      <c r="D760" s="2" t="s">
        <v>48</v>
      </c>
      <c r="E760" s="3">
        <v>340.65386081988152</v>
      </c>
      <c r="F760" s="5">
        <v>2.4378191661549885E-2</v>
      </c>
      <c r="G760" s="3">
        <v>256.7759829016253</v>
      </c>
      <c r="H760" s="3">
        <v>83.877877918256203</v>
      </c>
      <c r="I760" s="5">
        <v>-1.4032225254082542E-2</v>
      </c>
      <c r="J760" s="3">
        <v>56.714606501537197</v>
      </c>
      <c r="K760" s="3">
        <v>58.498407125018495</v>
      </c>
      <c r="L760" s="5">
        <v>0.16691354179959089</v>
      </c>
      <c r="M760" s="3">
        <v>24.24495428686425</v>
      </c>
      <c r="N760" s="3">
        <v>34.253452838154246</v>
      </c>
      <c r="O760" s="3">
        <v>91.523105009372529</v>
      </c>
      <c r="P760" s="3">
        <v>25.113950768967449</v>
      </c>
      <c r="Q760" s="3">
        <v>11.833812362223371</v>
      </c>
      <c r="R760" s="3">
        <v>31.433764610868245</v>
      </c>
      <c r="S760" s="3">
        <v>5.6893568994233856</v>
      </c>
      <c r="T760" s="3">
        <v>296.90878386783862</v>
      </c>
      <c r="U760" s="3">
        <v>316.66835681345742</v>
      </c>
      <c r="V760" s="3">
        <v>1000.8483450958538</v>
      </c>
      <c r="W760" s="3">
        <v>65.856037231980864</v>
      </c>
      <c r="X760" s="3">
        <v>59.18732394373113</v>
      </c>
      <c r="Y760" s="3">
        <v>18.233066659789852</v>
      </c>
      <c r="Z760" s="3">
        <v>0</v>
      </c>
      <c r="AA760" s="5">
        <v>0</v>
      </c>
      <c r="AB760" s="3">
        <v>0</v>
      </c>
      <c r="AC760" s="3">
        <v>0</v>
      </c>
      <c r="AD760" s="5">
        <v>0</v>
      </c>
      <c r="AE760" s="6">
        <f t="shared" si="165"/>
        <v>0.24622611854854648</v>
      </c>
      <c r="AF760" s="6">
        <f t="shared" si="166"/>
        <v>0.166487490748049</v>
      </c>
      <c r="AG760" s="6">
        <f t="shared" si="167"/>
        <v>0.17172389293996332</v>
      </c>
      <c r="AH760" s="6">
        <f t="shared" si="168"/>
        <v>0.41445494806464928</v>
      </c>
      <c r="AI760" s="4">
        <f t="shared" si="169"/>
        <v>-1.783800623481298</v>
      </c>
      <c r="AJ760" s="4">
        <f t="shared" si="170"/>
        <v>30.330387591317468</v>
      </c>
      <c r="AK760" s="4">
        <f t="shared" si="171"/>
        <v>32.114188214798766</v>
      </c>
      <c r="AL760" s="7">
        <f t="shared" si="172"/>
        <v>5.3310748697082868</v>
      </c>
      <c r="AM760" s="7">
        <f t="shared" si="173"/>
        <v>-0.31353290978495046</v>
      </c>
      <c r="AN760" s="7">
        <f t="shared" si="174"/>
        <v>1.0665509881122759</v>
      </c>
      <c r="AO760" s="7">
        <f t="shared" si="175"/>
        <v>3.5397746251662832</v>
      </c>
      <c r="AP760" s="7">
        <f t="shared" si="176"/>
        <v>3.7753501241658602</v>
      </c>
      <c r="AQ760" s="7" t="str">
        <f t="shared" si="177"/>
        <v/>
      </c>
      <c r="AR760" s="7">
        <f t="shared" si="178"/>
        <v>0.67615690703106279</v>
      </c>
      <c r="AS760" s="7">
        <f t="shared" si="179"/>
        <v>2.9380214352687046</v>
      </c>
    </row>
    <row r="761" spans="1:45" ht="14.4" customHeight="1">
      <c r="A761" s="2" t="s">
        <v>1569</v>
      </c>
      <c r="B761" s="2" t="s">
        <v>1570</v>
      </c>
      <c r="C761" s="2" t="s">
        <v>57</v>
      </c>
      <c r="D761" s="2" t="s">
        <v>48</v>
      </c>
      <c r="E761" s="3">
        <v>227.85995390271765</v>
      </c>
      <c r="F761" s="5">
        <v>3.9914002110437666E-3</v>
      </c>
      <c r="G761" s="3">
        <v>143.82279983085675</v>
      </c>
      <c r="H761" s="3">
        <v>84.037154071860883</v>
      </c>
      <c r="I761" s="5">
        <v>5.2513702052314759E-4</v>
      </c>
      <c r="J761" s="3">
        <v>69.60565189946098</v>
      </c>
      <c r="K761" s="3">
        <v>3.0291304096355143</v>
      </c>
      <c r="L761" s="5">
        <v>0.17645185992161649</v>
      </c>
      <c r="M761" s="3">
        <v>1.2976534165083424</v>
      </c>
      <c r="N761" s="3">
        <v>1.7314769931271718</v>
      </c>
      <c r="O761" s="3">
        <v>84.875069847378612</v>
      </c>
      <c r="P761" s="3">
        <v>15.789234287631183</v>
      </c>
      <c r="Q761" s="3">
        <v>9.1998454417575495</v>
      </c>
      <c r="R761" s="3">
        <v>55.355150689572625</v>
      </c>
      <c r="S761" s="3">
        <v>10.231484869354567</v>
      </c>
      <c r="T761" s="3">
        <v>194.32279015702079</v>
      </c>
      <c r="U761" s="3">
        <v>207.9679268361034</v>
      </c>
      <c r="V761" s="3">
        <v>1011.1071621421756</v>
      </c>
      <c r="W761" s="3">
        <v>120.7321332332605</v>
      </c>
      <c r="X761" s="3">
        <v>7.9629524652370769</v>
      </c>
      <c r="Y761" s="3">
        <v>1.6086475639090219</v>
      </c>
      <c r="Z761" s="3">
        <v>32.702215581071954</v>
      </c>
      <c r="AA761" s="5">
        <v>0.14964902378505632</v>
      </c>
      <c r="AB761" s="3">
        <v>2.8340632876405447</v>
      </c>
      <c r="AC761" s="3">
        <v>12.208910467637184</v>
      </c>
      <c r="AD761" s="5">
        <v>2.4530901411811246E-2</v>
      </c>
      <c r="AE761" s="6">
        <f t="shared" si="165"/>
        <v>0.36881054626974796</v>
      </c>
      <c r="AF761" s="6">
        <f t="shared" si="166"/>
        <v>0.305475581414268</v>
      </c>
      <c r="AG761" s="6">
        <f t="shared" si="167"/>
        <v>1.3293825254299703E-2</v>
      </c>
      <c r="AH761" s="6">
        <f t="shared" si="168"/>
        <v>0.42839139984880509</v>
      </c>
      <c r="AI761" s="4">
        <f t="shared" si="169"/>
        <v>66.576521489825467</v>
      </c>
      <c r="AJ761" s="4">
        <f t="shared" si="170"/>
        <v>58.588336701481538</v>
      </c>
      <c r="AK761" s="4">
        <f t="shared" si="171"/>
        <v>-7.9881847883439292</v>
      </c>
      <c r="AL761" s="7">
        <f t="shared" si="172"/>
        <v>5.7262789760815496</v>
      </c>
      <c r="AM761" s="7">
        <f t="shared" si="173"/>
        <v>6.5070243801303995</v>
      </c>
      <c r="AN761" s="7">
        <f t="shared" si="174"/>
        <v>1.070218921146906</v>
      </c>
      <c r="AO761" s="7">
        <f t="shared" si="175"/>
        <v>2.3123437758357896</v>
      </c>
      <c r="AP761" s="7">
        <f t="shared" si="176"/>
        <v>2.4747140610957419</v>
      </c>
      <c r="AQ761" s="7">
        <f t="shared" si="177"/>
        <v>0.37333588109252458</v>
      </c>
      <c r="AR761" s="7">
        <f t="shared" si="178"/>
        <v>0.82827235962727386</v>
      </c>
      <c r="AS761" s="7">
        <f t="shared" si="179"/>
        <v>4.4374061559490041</v>
      </c>
    </row>
    <row r="762" spans="1:45" ht="14.4" customHeight="1">
      <c r="A762" s="2" t="s">
        <v>1571</v>
      </c>
      <c r="B762" s="2" t="s">
        <v>1572</v>
      </c>
      <c r="C762" s="2" t="s">
        <v>62</v>
      </c>
      <c r="D762" s="2" t="s">
        <v>48</v>
      </c>
      <c r="E762" s="3">
        <v>335.39714931248216</v>
      </c>
      <c r="F762" s="5">
        <v>5.7508467091904297E-2</v>
      </c>
      <c r="G762" s="3">
        <v>259.12764026916813</v>
      </c>
      <c r="H762" s="3">
        <v>76.269509043314031</v>
      </c>
      <c r="I762" s="5">
        <v>9.6733476470193536E-3</v>
      </c>
      <c r="J762" s="3">
        <v>56.317355699767155</v>
      </c>
      <c r="K762" s="3">
        <v>35.709553819174154</v>
      </c>
      <c r="L762" s="5">
        <v>-5.7112095746688213E-3</v>
      </c>
      <c r="M762" s="3">
        <v>16.315859666097793</v>
      </c>
      <c r="N762" s="3">
        <v>19.39369415307636</v>
      </c>
      <c r="O762" s="3">
        <v>81.868862889473945</v>
      </c>
      <c r="P762" s="3">
        <v>26.852657508689319</v>
      </c>
      <c r="Q762" s="3">
        <v>9.2259906174136344</v>
      </c>
      <c r="R762" s="3">
        <v>32.118064874468281</v>
      </c>
      <c r="S762" s="3">
        <v>12.103590968202704</v>
      </c>
      <c r="T762" s="3">
        <v>257.59211087454747</v>
      </c>
      <c r="U762" s="3">
        <v>261.7430229955379</v>
      </c>
      <c r="V762" s="3">
        <v>815.48697593639201</v>
      </c>
      <c r="W762" s="3">
        <v>28.993648007139232</v>
      </c>
      <c r="X762" s="3">
        <v>49.124937655803237</v>
      </c>
      <c r="Y762" s="3">
        <v>46.498737962347469</v>
      </c>
      <c r="Z762" s="3">
        <v>0</v>
      </c>
      <c r="AA762" s="5">
        <v>0</v>
      </c>
      <c r="AB762" s="3">
        <v>0</v>
      </c>
      <c r="AC762" s="3">
        <v>0</v>
      </c>
      <c r="AD762" s="5">
        <v>0</v>
      </c>
      <c r="AE762" s="6">
        <f t="shared" si="165"/>
        <v>0.22740058822698997</v>
      </c>
      <c r="AF762" s="6">
        <f t="shared" si="166"/>
        <v>0.16791244593226257</v>
      </c>
      <c r="AG762" s="6">
        <f t="shared" si="167"/>
        <v>0.10646946133076506</v>
      </c>
      <c r="AH762" s="6">
        <f t="shared" si="168"/>
        <v>0.45690460734172023</v>
      </c>
      <c r="AI762" s="4">
        <f t="shared" si="169"/>
        <v>20.607801880593001</v>
      </c>
      <c r="AJ762" s="4">
        <f t="shared" si="170"/>
        <v>29.474355097273197</v>
      </c>
      <c r="AK762" s="4">
        <f t="shared" si="171"/>
        <v>8.8665532166801952</v>
      </c>
      <c r="AL762" s="7">
        <f t="shared" si="172"/>
        <v>2.4351744184602038</v>
      </c>
      <c r="AM762" s="7">
        <f t="shared" si="173"/>
        <v>1.7026188289683348</v>
      </c>
      <c r="AN762" s="7">
        <f t="shared" si="174"/>
        <v>1.0161142827973175</v>
      </c>
      <c r="AO762" s="7">
        <f t="shared" si="175"/>
        <v>3.3773930644847727</v>
      </c>
      <c r="AP762" s="7">
        <f t="shared" si="176"/>
        <v>3.4318173314435794</v>
      </c>
      <c r="AQ762" s="7" t="str">
        <f t="shared" si="177"/>
        <v/>
      </c>
      <c r="AR762" s="7">
        <f t="shared" si="178"/>
        <v>0.73839934734317092</v>
      </c>
      <c r="AS762" s="7">
        <f t="shared" si="179"/>
        <v>2.4314069979665232</v>
      </c>
    </row>
    <row r="763" spans="1:45" ht="14.4" customHeight="1">
      <c r="A763" s="2" t="s">
        <v>1573</v>
      </c>
      <c r="B763" s="2" t="s">
        <v>1574</v>
      </c>
      <c r="C763" s="2" t="s">
        <v>54</v>
      </c>
      <c r="D763" s="2" t="s">
        <v>48</v>
      </c>
      <c r="E763" s="3">
        <v>98.623954752149828</v>
      </c>
      <c r="F763" s="5">
        <v>5.2953346664524316E-2</v>
      </c>
      <c r="G763" s="3">
        <v>76.947734458376388</v>
      </c>
      <c r="H763" s="3">
        <v>21.676220293773437</v>
      </c>
      <c r="I763" s="5">
        <v>2.9151176581351801E-3</v>
      </c>
      <c r="J763" s="3">
        <v>13.562098901568302</v>
      </c>
      <c r="K763" s="3">
        <v>26.798435844280412</v>
      </c>
      <c r="L763" s="5">
        <v>0.15997991523278554</v>
      </c>
      <c r="M763" s="3">
        <v>17.430597787337412</v>
      </c>
      <c r="N763" s="3">
        <v>9.3678380569430004</v>
      </c>
      <c r="O763" s="3">
        <v>23.071019747798751</v>
      </c>
      <c r="P763" s="3">
        <v>5.7601638046607482</v>
      </c>
      <c r="Q763" s="3">
        <v>2.1371927827396662</v>
      </c>
      <c r="R763" s="3">
        <v>7.0856477891767025</v>
      </c>
      <c r="S763" s="3">
        <v>2.3191540767693191</v>
      </c>
      <c r="T763" s="3">
        <v>57.695587232306501</v>
      </c>
      <c r="U763" s="3">
        <v>57.105421164644511</v>
      </c>
      <c r="V763" s="3">
        <v>231.05246004725359</v>
      </c>
      <c r="W763" s="3">
        <v>12.52488403627958</v>
      </c>
      <c r="X763" s="3">
        <v>10.180972353945318</v>
      </c>
      <c r="Y763" s="3">
        <v>5.0297829379429251</v>
      </c>
      <c r="Z763" s="3">
        <v>0</v>
      </c>
      <c r="AA763" s="5">
        <v>0</v>
      </c>
      <c r="AB763" s="3">
        <v>0</v>
      </c>
      <c r="AC763" s="3">
        <v>0</v>
      </c>
      <c r="AD763" s="5">
        <v>0</v>
      </c>
      <c r="AE763" s="6">
        <f t="shared" si="165"/>
        <v>0.21978656552809683</v>
      </c>
      <c r="AF763" s="6">
        <f t="shared" si="166"/>
        <v>0.1375132333280589</v>
      </c>
      <c r="AG763" s="6">
        <f t="shared" si="167"/>
        <v>0.27172339531128215</v>
      </c>
      <c r="AH763" s="6">
        <f t="shared" si="168"/>
        <v>0.65043340173369191</v>
      </c>
      <c r="AI763" s="4">
        <f t="shared" si="169"/>
        <v>-13.236336942712111</v>
      </c>
      <c r="AJ763" s="4">
        <f t="shared" si="170"/>
        <v>-2.2569346269390764</v>
      </c>
      <c r="AK763" s="4">
        <f t="shared" si="171"/>
        <v>10.979402315773035</v>
      </c>
      <c r="AL763" s="7">
        <f t="shared" si="172"/>
        <v>-0.97317148935748288</v>
      </c>
      <c r="AM763" s="7">
        <f t="shared" si="173"/>
        <v>-5.7073986913154533</v>
      </c>
      <c r="AN763" s="7">
        <f t="shared" si="174"/>
        <v>0.98977103629631613</v>
      </c>
      <c r="AO763" s="7">
        <f t="shared" si="175"/>
        <v>2.6616996160017687</v>
      </c>
      <c r="AP763" s="7">
        <f t="shared" si="176"/>
        <v>2.6344731872395775</v>
      </c>
      <c r="AQ763" s="7" t="str">
        <f t="shared" si="177"/>
        <v/>
      </c>
      <c r="AR763" s="7">
        <f t="shared" si="178"/>
        <v>0.62566714665951506</v>
      </c>
      <c r="AS763" s="7">
        <f t="shared" si="179"/>
        <v>2.3427620665578415</v>
      </c>
    </row>
    <row r="764" spans="1:45" ht="14.4" customHeight="1">
      <c r="A764" s="2" t="s">
        <v>1575</v>
      </c>
      <c r="B764" s="2" t="s">
        <v>1576</v>
      </c>
      <c r="C764" s="2" t="s">
        <v>47</v>
      </c>
      <c r="D764" s="2" t="s">
        <v>48</v>
      </c>
      <c r="E764" s="3">
        <v>179.46171830440619</v>
      </c>
      <c r="F764" s="5">
        <v>8.1836343605770995E-2</v>
      </c>
      <c r="G764" s="3">
        <v>155.14960644428822</v>
      </c>
      <c r="H764" s="3">
        <v>24.31211186011798</v>
      </c>
      <c r="I764" s="5">
        <v>1.2098362762193671E-2</v>
      </c>
      <c r="J764" s="3">
        <v>10.92229048766692</v>
      </c>
      <c r="K764" s="3">
        <v>10.48953319963795</v>
      </c>
      <c r="L764" s="5">
        <v>-6.3904203433458873E-3</v>
      </c>
      <c r="M764" s="3">
        <v>5.9453048340667518</v>
      </c>
      <c r="N764" s="3">
        <v>4.5442283655711986</v>
      </c>
      <c r="O764" s="3">
        <v>25.839826533020627</v>
      </c>
      <c r="P764" s="3">
        <v>1.8581449027568329</v>
      </c>
      <c r="Q764" s="3">
        <v>5.3542389873901888</v>
      </c>
      <c r="R764" s="3">
        <v>13.817972013178689</v>
      </c>
      <c r="S764" s="3">
        <v>2.1604195322783308</v>
      </c>
      <c r="T764" s="3">
        <v>30.684372312062735</v>
      </c>
      <c r="U764" s="3">
        <v>31.444158794187079</v>
      </c>
      <c r="V764" s="3">
        <v>270.88295994601123</v>
      </c>
      <c r="W764" s="3">
        <v>26.859623506430637</v>
      </c>
      <c r="X764" s="3">
        <v>16.488511570715868</v>
      </c>
      <c r="Y764" s="3">
        <v>34.756863538051533</v>
      </c>
      <c r="Z764" s="3">
        <v>0</v>
      </c>
      <c r="AA764" s="5">
        <v>0</v>
      </c>
      <c r="AB764" s="3">
        <v>0</v>
      </c>
      <c r="AC764" s="3">
        <v>0</v>
      </c>
      <c r="AD764" s="5">
        <v>0</v>
      </c>
      <c r="AE764" s="6">
        <f t="shared" si="165"/>
        <v>0.1354724121100821</v>
      </c>
      <c r="AF764" s="6">
        <f t="shared" si="166"/>
        <v>6.0861394791396878E-2</v>
      </c>
      <c r="AG764" s="6">
        <f t="shared" si="167"/>
        <v>5.8449976400233812E-2</v>
      </c>
      <c r="AH764" s="6">
        <f t="shared" si="168"/>
        <v>0.56678450040769746</v>
      </c>
      <c r="AI764" s="4">
        <f t="shared" si="169"/>
        <v>0.43275728802897007</v>
      </c>
      <c r="AJ764" s="4">
        <f t="shared" si="170"/>
        <v>12.68213780880685</v>
      </c>
      <c r="AK764" s="4">
        <f t="shared" si="171"/>
        <v>12.24938052077788</v>
      </c>
      <c r="AL764" s="7">
        <f t="shared" si="172"/>
        <v>5.8702199361401561</v>
      </c>
      <c r="AM764" s="7">
        <f t="shared" si="173"/>
        <v>0.20031169018944842</v>
      </c>
      <c r="AN764" s="7">
        <f t="shared" si="174"/>
        <v>1.0247613499926689</v>
      </c>
      <c r="AO764" s="7">
        <f t="shared" si="175"/>
        <v>1.2621023006396217</v>
      </c>
      <c r="AP764" s="7">
        <f t="shared" si="176"/>
        <v>1.2933536574323119</v>
      </c>
      <c r="AQ764" s="7" t="str">
        <f t="shared" si="177"/>
        <v/>
      </c>
      <c r="AR764" s="7">
        <f t="shared" si="178"/>
        <v>0.44925305339615684</v>
      </c>
      <c r="AS764" s="7">
        <f t="shared" si="179"/>
        <v>1.5094191814576003</v>
      </c>
    </row>
    <row r="765" spans="1:45" ht="14.4" customHeight="1">
      <c r="A765" s="2" t="s">
        <v>1577</v>
      </c>
      <c r="B765" s="2" t="s">
        <v>1578</v>
      </c>
      <c r="C765" s="2" t="s">
        <v>57</v>
      </c>
      <c r="D765" s="2" t="s">
        <v>48</v>
      </c>
      <c r="E765" s="3">
        <v>113.24696437048051</v>
      </c>
      <c r="F765" s="5">
        <v>6.3261186372596395E-4</v>
      </c>
      <c r="G765" s="3">
        <v>69.228506237562357</v>
      </c>
      <c r="H765" s="3">
        <v>44.018458132918148</v>
      </c>
      <c r="I765" s="5">
        <v>-3.9237741688843419E-3</v>
      </c>
      <c r="J765" s="3">
        <v>31.716691826398154</v>
      </c>
      <c r="K765" s="3">
        <v>2.1535815372673648</v>
      </c>
      <c r="L765" s="5">
        <v>-5.0893626016746671E-2</v>
      </c>
      <c r="M765" s="3">
        <v>1.0322809426932853</v>
      </c>
      <c r="N765" s="3">
        <v>1.1213005945740795</v>
      </c>
      <c r="O765" s="3">
        <v>45.339172324160117</v>
      </c>
      <c r="P765" s="3">
        <v>5.8422212722838536</v>
      </c>
      <c r="Q765" s="3">
        <v>6.5550523513341377</v>
      </c>
      <c r="R765" s="3">
        <v>29.518451821537358</v>
      </c>
      <c r="S765" s="3">
        <v>3.5725643042748074</v>
      </c>
      <c r="T765" s="3">
        <v>126.7875439813976</v>
      </c>
      <c r="U765" s="3">
        <v>125.51573759068594</v>
      </c>
      <c r="V765" s="3">
        <v>510.88442590195302</v>
      </c>
      <c r="W765" s="3">
        <v>21.817757554178435</v>
      </c>
      <c r="X765" s="3">
        <v>8.7186959316512844</v>
      </c>
      <c r="Y765" s="3">
        <v>0.61665215173953636</v>
      </c>
      <c r="Z765" s="3">
        <v>12.915376818885681</v>
      </c>
      <c r="AA765" s="5">
        <v>4.0053793867466901E-2</v>
      </c>
      <c r="AB765" s="3">
        <v>1.4669351138691613</v>
      </c>
      <c r="AC765" s="3">
        <v>6.4566699152285842</v>
      </c>
      <c r="AD765" s="5">
        <v>-2.1420851781989769E-2</v>
      </c>
      <c r="AE765" s="6">
        <f t="shared" si="165"/>
        <v>0.38869437585023875</v>
      </c>
      <c r="AF765" s="6">
        <f t="shared" si="166"/>
        <v>0.2800665960690914</v>
      </c>
      <c r="AG765" s="6">
        <f t="shared" si="167"/>
        <v>1.9016682250502136E-2</v>
      </c>
      <c r="AH765" s="6">
        <f t="shared" si="168"/>
        <v>0.47933218447030584</v>
      </c>
      <c r="AI765" s="4">
        <f t="shared" si="169"/>
        <v>29.56311028913079</v>
      </c>
      <c r="AJ765" s="4">
        <f t="shared" si="170"/>
        <v>31.909617757848846</v>
      </c>
      <c r="AK765" s="4">
        <f t="shared" si="171"/>
        <v>2.3465074687180554</v>
      </c>
      <c r="AL765" s="7">
        <f t="shared" si="172"/>
        <v>8.9318525966535844</v>
      </c>
      <c r="AM765" s="7">
        <f t="shared" si="173"/>
        <v>8.2750393754303015</v>
      </c>
      <c r="AN765" s="7">
        <f t="shared" si="174"/>
        <v>0.98996899576429798</v>
      </c>
      <c r="AO765" s="7">
        <f t="shared" si="175"/>
        <v>2.8803267846990437</v>
      </c>
      <c r="AP765" s="7">
        <f t="shared" si="176"/>
        <v>2.8514342145215217</v>
      </c>
      <c r="AQ765" s="7">
        <f t="shared" si="177"/>
        <v>0.49992114096022605</v>
      </c>
      <c r="AR765" s="7">
        <f t="shared" si="178"/>
        <v>0.72053163994582503</v>
      </c>
      <c r="AS765" s="7">
        <f t="shared" si="179"/>
        <v>4.5112416808862612</v>
      </c>
    </row>
    <row r="766" spans="1:45" ht="14.4" customHeight="1">
      <c r="A766" s="2" t="s">
        <v>1579</v>
      </c>
      <c r="B766" s="2" t="s">
        <v>1580</v>
      </c>
      <c r="C766" s="2" t="s">
        <v>54</v>
      </c>
      <c r="D766" s="2" t="s">
        <v>48</v>
      </c>
      <c r="E766" s="3">
        <v>309.96513397082765</v>
      </c>
      <c r="F766" s="5">
        <v>4.949214107593429E-2</v>
      </c>
      <c r="G766" s="3">
        <v>247.95500061627877</v>
      </c>
      <c r="H766" s="3">
        <v>62.01013335454887</v>
      </c>
      <c r="I766" s="5">
        <v>8.4612671526052008E-3</v>
      </c>
      <c r="J766" s="3">
        <v>48.049842508526169</v>
      </c>
      <c r="K766" s="3">
        <v>59.173360668065527</v>
      </c>
      <c r="L766" s="5">
        <v>0.14687286692179935</v>
      </c>
      <c r="M766" s="3">
        <v>34.670907818667729</v>
      </c>
      <c r="N766" s="3">
        <v>24.502452849397798</v>
      </c>
      <c r="O766" s="3">
        <v>63.702097494364367</v>
      </c>
      <c r="P766" s="3">
        <v>16.839590173235958</v>
      </c>
      <c r="Q766" s="3">
        <v>10.386130225815076</v>
      </c>
      <c r="R766" s="3">
        <v>17.614252454173752</v>
      </c>
      <c r="S766" s="3">
        <v>2.5014726448038345</v>
      </c>
      <c r="T766" s="3">
        <v>225.46796662843226</v>
      </c>
      <c r="U766" s="3">
        <v>240.94016234372191</v>
      </c>
      <c r="V766" s="3">
        <v>897.6415244244987</v>
      </c>
      <c r="W766" s="3">
        <v>57.145309648166389</v>
      </c>
      <c r="X766" s="3">
        <v>51.952399285877839</v>
      </c>
      <c r="Y766" s="3">
        <v>22.576555159176127</v>
      </c>
      <c r="Z766" s="3">
        <v>0</v>
      </c>
      <c r="AA766" s="5">
        <v>0</v>
      </c>
      <c r="AB766" s="3">
        <v>0</v>
      </c>
      <c r="AC766" s="3">
        <v>0</v>
      </c>
      <c r="AD766" s="5">
        <v>0</v>
      </c>
      <c r="AE766" s="6">
        <f t="shared" si="165"/>
        <v>0.20005518865997668</v>
      </c>
      <c r="AF766" s="6">
        <f t="shared" si="166"/>
        <v>0.15501692688135812</v>
      </c>
      <c r="AG766" s="6">
        <f t="shared" si="167"/>
        <v>0.19090327970124094</v>
      </c>
      <c r="AH766" s="6">
        <f t="shared" si="168"/>
        <v>0.58592088445263513</v>
      </c>
      <c r="AI766" s="4">
        <f t="shared" si="169"/>
        <v>-11.123518159539358</v>
      </c>
      <c r="AJ766" s="4">
        <f t="shared" si="170"/>
        <v>1.8054692766455993</v>
      </c>
      <c r="AK766" s="4">
        <f t="shared" si="171"/>
        <v>12.928987436184958</v>
      </c>
      <c r="AL766" s="7">
        <f t="shared" si="172"/>
        <v>0.7217625507102774</v>
      </c>
      <c r="AM766" s="7">
        <f t="shared" si="173"/>
        <v>-4.446787848208376</v>
      </c>
      <c r="AN766" s="7">
        <f t="shared" si="174"/>
        <v>1.0686225894820243</v>
      </c>
      <c r="AO766" s="7">
        <f t="shared" si="175"/>
        <v>3.6359858370130831</v>
      </c>
      <c r="AP766" s="7">
        <f t="shared" si="176"/>
        <v>3.885496600468886</v>
      </c>
      <c r="AQ766" s="7" t="str">
        <f t="shared" si="177"/>
        <v/>
      </c>
      <c r="AR766" s="7">
        <f t="shared" si="178"/>
        <v>0.77487081399739288</v>
      </c>
      <c r="AS766" s="7">
        <f t="shared" si="179"/>
        <v>2.8959435305681192</v>
      </c>
    </row>
    <row r="767" spans="1:45" ht="14.4" customHeight="1">
      <c r="A767" s="2" t="s">
        <v>1581</v>
      </c>
      <c r="B767" s="2" t="s">
        <v>1582</v>
      </c>
      <c r="C767" s="2" t="s">
        <v>62</v>
      </c>
      <c r="D767" s="2" t="s">
        <v>48</v>
      </c>
      <c r="E767" s="3">
        <v>199.72666045887752</v>
      </c>
      <c r="F767" s="5">
        <v>7.17313252781413E-2</v>
      </c>
      <c r="G767" s="3">
        <v>151.48808376687347</v>
      </c>
      <c r="H767" s="3">
        <v>48.238576692004052</v>
      </c>
      <c r="I767" s="5">
        <v>1.0498336141462949E-2</v>
      </c>
      <c r="J767" s="3">
        <v>32.562760847950067</v>
      </c>
      <c r="K767" s="3">
        <v>23.872748559185425</v>
      </c>
      <c r="L767" s="5">
        <v>0.11222404122276497</v>
      </c>
      <c r="M767" s="3">
        <v>16.610963097165506</v>
      </c>
      <c r="N767" s="3">
        <v>7.2617854620199189</v>
      </c>
      <c r="O767" s="3">
        <v>51.237776561102386</v>
      </c>
      <c r="P767" s="3">
        <v>15.497568412579511</v>
      </c>
      <c r="Q767" s="3">
        <v>4.4527456862236861</v>
      </c>
      <c r="R767" s="3">
        <v>22.205780905138447</v>
      </c>
      <c r="S767" s="3">
        <v>2.9537994125012763</v>
      </c>
      <c r="T767" s="3">
        <v>181.43353675301347</v>
      </c>
      <c r="U767" s="3">
        <v>178.17416117773507</v>
      </c>
      <c r="V767" s="3">
        <v>368.53352264517088</v>
      </c>
      <c r="W767" s="3">
        <v>11.487335595443929</v>
      </c>
      <c r="X767" s="3">
        <v>37.950642454117506</v>
      </c>
      <c r="Y767" s="3">
        <v>40.28721630446848</v>
      </c>
      <c r="Z767" s="3">
        <v>0</v>
      </c>
      <c r="AA767" s="5">
        <v>0</v>
      </c>
      <c r="AB767" s="3">
        <v>0</v>
      </c>
      <c r="AC767" s="3">
        <v>0</v>
      </c>
      <c r="AD767" s="5">
        <v>0</v>
      </c>
      <c r="AE767" s="6">
        <f t="shared" si="165"/>
        <v>0.24152297235218667</v>
      </c>
      <c r="AF767" s="6">
        <f t="shared" si="166"/>
        <v>0.16303662602246602</v>
      </c>
      <c r="AG767" s="6">
        <f t="shared" si="167"/>
        <v>0.11952710020954201</v>
      </c>
      <c r="AH767" s="6">
        <f t="shared" si="168"/>
        <v>0.69581276139961568</v>
      </c>
      <c r="AI767" s="4">
        <f t="shared" si="169"/>
        <v>8.6900122887646418</v>
      </c>
      <c r="AJ767" s="4">
        <f t="shared" si="170"/>
        <v>14.676499365133683</v>
      </c>
      <c r="AK767" s="4">
        <f t="shared" si="171"/>
        <v>5.9864870763690412</v>
      </c>
      <c r="AL767" s="7">
        <f t="shared" si="172"/>
        <v>4.9686851798462603</v>
      </c>
      <c r="AM767" s="7">
        <f t="shared" si="173"/>
        <v>2.9419777971334695</v>
      </c>
      <c r="AN767" s="7">
        <f t="shared" si="174"/>
        <v>0.98203542942716593</v>
      </c>
      <c r="AO767" s="7">
        <f t="shared" si="175"/>
        <v>3.761171021098713</v>
      </c>
      <c r="AP767" s="7">
        <f t="shared" si="176"/>
        <v>3.6936031988536868</v>
      </c>
      <c r="AQ767" s="7" t="str">
        <f t="shared" si="177"/>
        <v/>
      </c>
      <c r="AR767" s="7">
        <f t="shared" si="178"/>
        <v>0.67503568888150089</v>
      </c>
      <c r="AS767" s="7">
        <f t="shared" si="179"/>
        <v>1.8451894293854156</v>
      </c>
    </row>
    <row r="768" spans="1:45" ht="14.4" customHeight="1">
      <c r="A768" s="2" t="s">
        <v>1583</v>
      </c>
      <c r="B768" s="2" t="s">
        <v>1584</v>
      </c>
      <c r="C768" s="2" t="s">
        <v>57</v>
      </c>
      <c r="D768" s="2" t="s">
        <v>48</v>
      </c>
      <c r="E768" s="3">
        <v>133.36869017377566</v>
      </c>
      <c r="F768" s="5">
        <v>9.2330721731100039E-3</v>
      </c>
      <c r="G768" s="3">
        <v>87.014272920931944</v>
      </c>
      <c r="H768" s="3">
        <v>46.35441725284371</v>
      </c>
      <c r="I768" s="5">
        <v>1.453115614107392E-2</v>
      </c>
      <c r="J768" s="3">
        <v>37.904937333333152</v>
      </c>
      <c r="K768" s="3">
        <v>4.6031448778831558</v>
      </c>
      <c r="L768" s="5">
        <v>1.1812361029981761E-2</v>
      </c>
      <c r="M768" s="3">
        <v>2.9831817158388478</v>
      </c>
      <c r="N768" s="3">
        <v>1.619963162044308</v>
      </c>
      <c r="O768" s="3">
        <v>46.774581832010171</v>
      </c>
      <c r="P768" s="3">
        <v>6.6494285418125569</v>
      </c>
      <c r="Q768" s="3">
        <v>6.7288890325775368</v>
      </c>
      <c r="R768" s="3">
        <v>29.464268854202455</v>
      </c>
      <c r="S768" s="3">
        <v>6.9327638131030724</v>
      </c>
      <c r="T768" s="3">
        <v>71.50604287102567</v>
      </c>
      <c r="U768" s="3">
        <v>71.557440465677161</v>
      </c>
      <c r="V768" s="3">
        <v>845.5820070092243</v>
      </c>
      <c r="W768" s="3">
        <v>38.130034815788093</v>
      </c>
      <c r="X768" s="3">
        <v>5.2087657975501003</v>
      </c>
      <c r="Y768" s="3">
        <v>0.58041755908872394</v>
      </c>
      <c r="Z768" s="3">
        <v>14.768159310815143</v>
      </c>
      <c r="AA768" s="5">
        <v>0.10478552979176747</v>
      </c>
      <c r="AB768" s="3">
        <v>2.135756922363798</v>
      </c>
      <c r="AC768" s="3">
        <v>5.7735111976111453</v>
      </c>
      <c r="AD768" s="5">
        <v>9.1925296750304253E-3</v>
      </c>
      <c r="AE768" s="6">
        <f t="shared" si="165"/>
        <v>0.34756596313906363</v>
      </c>
      <c r="AF768" s="6">
        <f t="shared" si="166"/>
        <v>0.28421166380163204</v>
      </c>
      <c r="AG768" s="6">
        <f t="shared" si="167"/>
        <v>3.4514434174058299E-2</v>
      </c>
      <c r="AH768" s="6">
        <f t="shared" si="168"/>
        <v>0.64807469566561215</v>
      </c>
      <c r="AI768" s="4">
        <f t="shared" si="169"/>
        <v>33.301792455449998</v>
      </c>
      <c r="AJ768" s="4">
        <f t="shared" si="170"/>
        <v>30.413082541781232</v>
      </c>
      <c r="AK768" s="4">
        <f t="shared" si="171"/>
        <v>-2.8887099136687659</v>
      </c>
      <c r="AL768" s="7">
        <f t="shared" si="172"/>
        <v>4.386862636846196</v>
      </c>
      <c r="AM768" s="7">
        <f t="shared" si="173"/>
        <v>4.803537716445625</v>
      </c>
      <c r="AN768" s="7">
        <f t="shared" si="174"/>
        <v>1.0007187867288949</v>
      </c>
      <c r="AO768" s="7">
        <f t="shared" si="175"/>
        <v>1.542593934057902</v>
      </c>
      <c r="AP768" s="7">
        <f t="shared" si="176"/>
        <v>1.5437027301057769</v>
      </c>
      <c r="AQ768" s="7">
        <f t="shared" si="177"/>
        <v>0.39094318229510422</v>
      </c>
      <c r="AR768" s="7">
        <f t="shared" si="178"/>
        <v>0.81772007027027815</v>
      </c>
      <c r="AS768" s="7">
        <f t="shared" si="179"/>
        <v>6.3401837860704386</v>
      </c>
    </row>
    <row r="769" spans="1:45" ht="14.4" customHeight="1">
      <c r="A769" s="2" t="s">
        <v>1585</v>
      </c>
      <c r="B769" s="2" t="s">
        <v>1586</v>
      </c>
      <c r="C769" s="2" t="s">
        <v>47</v>
      </c>
      <c r="D769" s="2" t="s">
        <v>48</v>
      </c>
      <c r="E769" s="3">
        <v>203.61494185557146</v>
      </c>
      <c r="F769" s="5">
        <v>-9.1160153514950715E-2</v>
      </c>
      <c r="G769" s="3">
        <v>182.805973478656</v>
      </c>
      <c r="H769" s="3">
        <v>20.808968376915452</v>
      </c>
      <c r="I769" s="5">
        <v>-3.2902014708154376E-2</v>
      </c>
      <c r="J769" s="3">
        <v>8.3221525228061068</v>
      </c>
      <c r="K769" s="3">
        <v>11.945780778952058</v>
      </c>
      <c r="L769" s="5">
        <v>-5.4209694926249677E-2</v>
      </c>
      <c r="M769" s="3">
        <v>6.1141366667243648</v>
      </c>
      <c r="N769" s="3">
        <v>5.8316441122276927</v>
      </c>
      <c r="O769" s="3">
        <v>21.746557541303048</v>
      </c>
      <c r="P769" s="3">
        <v>5.7873141278521762</v>
      </c>
      <c r="Q769" s="3">
        <v>3.3287457633886839</v>
      </c>
      <c r="R769" s="3">
        <v>8.2419473643645258</v>
      </c>
      <c r="S769" s="3">
        <v>3.9140483127723931</v>
      </c>
      <c r="T769" s="3">
        <v>64.5871012953818</v>
      </c>
      <c r="U769" s="3">
        <v>64.35212604861529</v>
      </c>
      <c r="V769" s="3">
        <v>194.72093598444124</v>
      </c>
      <c r="W769" s="3">
        <v>7.4290719875786149</v>
      </c>
      <c r="X769" s="3">
        <v>18.383035130378975</v>
      </c>
      <c r="Y769" s="3">
        <v>40.171207774934587</v>
      </c>
      <c r="Z769" s="3">
        <v>0</v>
      </c>
      <c r="AA769" s="5">
        <v>0</v>
      </c>
      <c r="AB769" s="3">
        <v>0</v>
      </c>
      <c r="AC769" s="3">
        <v>0</v>
      </c>
      <c r="AD769" s="5">
        <v>0</v>
      </c>
      <c r="AE769" s="6">
        <f t="shared" si="165"/>
        <v>0.10219764908842352</v>
      </c>
      <c r="AF769" s="6">
        <f t="shared" si="166"/>
        <v>4.0872012863914439E-2</v>
      </c>
      <c r="AG769" s="6">
        <f t="shared" si="167"/>
        <v>5.8668488029849308E-2</v>
      </c>
      <c r="AH769" s="6">
        <f t="shared" si="168"/>
        <v>0.51182394686977728</v>
      </c>
      <c r="AI769" s="4">
        <f t="shared" si="169"/>
        <v>-3.6236282561459507</v>
      </c>
      <c r="AJ769" s="4">
        <f t="shared" si="170"/>
        <v>6.5163609833378224</v>
      </c>
      <c r="AK769" s="4">
        <f t="shared" si="171"/>
        <v>10.139989239483773</v>
      </c>
      <c r="AL769" s="7">
        <f t="shared" si="172"/>
        <v>1.6648647289491842</v>
      </c>
      <c r="AM769" s="7">
        <f t="shared" si="173"/>
        <v>-0.92580059482691146</v>
      </c>
      <c r="AN769" s="7">
        <f t="shared" si="174"/>
        <v>0.99636188585563124</v>
      </c>
      <c r="AO769" s="7">
        <f t="shared" si="175"/>
        <v>3.1038108245208287</v>
      </c>
      <c r="AP769" s="7">
        <f t="shared" si="176"/>
        <v>3.0925188064586946</v>
      </c>
      <c r="AQ769" s="7" t="str">
        <f t="shared" si="177"/>
        <v/>
      </c>
      <c r="AR769" s="7">
        <f t="shared" si="178"/>
        <v>0.39993104761686959</v>
      </c>
      <c r="AS769" s="7">
        <f t="shared" si="179"/>
        <v>0.95631948328507776</v>
      </c>
    </row>
    <row r="770" spans="1:45" ht="14.4" customHeight="1">
      <c r="A770" s="2" t="s">
        <v>1587</v>
      </c>
      <c r="B770" s="2" t="s">
        <v>1588</v>
      </c>
      <c r="C770" s="2" t="s">
        <v>51</v>
      </c>
      <c r="D770" s="2" t="s">
        <v>48</v>
      </c>
      <c r="E770" s="3">
        <v>114.58660615491374</v>
      </c>
      <c r="F770" s="5">
        <v>5.3883957797332516E-2</v>
      </c>
      <c r="G770" s="3">
        <v>77.930007053905342</v>
      </c>
      <c r="H770" s="3">
        <v>36.656599101008389</v>
      </c>
      <c r="I770" s="5">
        <v>-6.4802039855004212E-3</v>
      </c>
      <c r="J770" s="3">
        <v>28.199088570349765</v>
      </c>
      <c r="K770" s="3">
        <v>9.2578862404715725</v>
      </c>
      <c r="L770" s="5">
        <v>0.16763550851643705</v>
      </c>
      <c r="M770" s="3">
        <v>4.9561986863630842</v>
      </c>
      <c r="N770" s="3">
        <v>4.3016875541084882</v>
      </c>
      <c r="O770" s="3">
        <v>38.3605594543005</v>
      </c>
      <c r="P770" s="3">
        <v>5.9624937881109146</v>
      </c>
      <c r="Q770" s="3">
        <v>5.2520226217401609</v>
      </c>
      <c r="R770" s="3">
        <v>22.682388371836954</v>
      </c>
      <c r="S770" s="3">
        <v>6.4799435844334452</v>
      </c>
      <c r="T770" s="3">
        <v>111.77173674671239</v>
      </c>
      <c r="U770" s="3">
        <v>105.88185690381398</v>
      </c>
      <c r="V770" s="3">
        <v>121.76413543938607</v>
      </c>
      <c r="W770" s="3">
        <v>15.091418234628321</v>
      </c>
      <c r="X770" s="3">
        <v>24.692239583543504</v>
      </c>
      <c r="Y770" s="3">
        <v>4.4414243517258392</v>
      </c>
      <c r="Z770" s="3">
        <v>0</v>
      </c>
      <c r="AA770" s="5">
        <v>0</v>
      </c>
      <c r="AB770" s="3">
        <v>0</v>
      </c>
      <c r="AC770" s="3">
        <v>0</v>
      </c>
      <c r="AD770" s="5">
        <v>0</v>
      </c>
      <c r="AE770" s="6">
        <f t="shared" ref="AE770:AE833" si="180">IF(E770=0,"",H770/E770)</f>
        <v>0.31990300028129831</v>
      </c>
      <c r="AF770" s="6">
        <f t="shared" ref="AF770:AF833" si="181">IF(E770=0,"",J770/E770)</f>
        <v>0.24609410747558408</v>
      </c>
      <c r="AG770" s="6">
        <f t="shared" ref="AG770:AG833" si="182">IF(E770=0,"",K770/E770)</f>
        <v>8.0793790401257753E-2</v>
      </c>
      <c r="AH770" s="6">
        <f t="shared" ref="AH770:AH833" si="183">IF(K770=0,"",M770/K770)</f>
        <v>0.53534884288129125</v>
      </c>
      <c r="AI770" s="4">
        <f t="shared" ref="AI770:AI833" si="184">J770-K770</f>
        <v>18.941202329878195</v>
      </c>
      <c r="AJ770" s="4">
        <f t="shared" ref="AJ770:AJ833" si="185">O770-P770-M770-Q770</f>
        <v>22.189844358086344</v>
      </c>
      <c r="AK770" s="4">
        <f t="shared" ref="AK770:AK833" si="186">AJ770-AI770</f>
        <v>3.248642028208149</v>
      </c>
      <c r="AL770" s="7">
        <f t="shared" ref="AL770:AL833" si="187">IF(S770=0,"",AJ770/S770)</f>
        <v>3.4243885103247309</v>
      </c>
      <c r="AM770" s="7">
        <f t="shared" ref="AM770:AM833" si="188">IF(S770=0,"",AI770/S770)</f>
        <v>2.9230504992944724</v>
      </c>
      <c r="AN770" s="7">
        <f t="shared" ref="AN770:AN833" si="189">IF(T770=0,"",U770/T770)</f>
        <v>0.94730439005125644</v>
      </c>
      <c r="AO770" s="7">
        <f t="shared" ref="AO770:AO833" si="190">IF(H770=0,"",T770/H770)</f>
        <v>3.0491573001281957</v>
      </c>
      <c r="AP770" s="7">
        <f t="shared" ref="AP770:AP833" si="191">IF(H770=0,"",U770/H770)</f>
        <v>2.8884800963682764</v>
      </c>
      <c r="AQ770" s="7" t="str">
        <f t="shared" ref="AQ770:AQ833" si="192">IF(Z770=0,"",AC770/Z770)</f>
        <v/>
      </c>
      <c r="AR770" s="7">
        <f t="shared" ref="AR770:AR833" si="193">IF(H770=0,"",J770/H770)</f>
        <v>0.76927727235814503</v>
      </c>
      <c r="AS770" s="7">
        <f t="shared" ref="AS770:AS833" si="194">IF(E770=0,"",V770/E770)</f>
        <v>1.0626384664431789</v>
      </c>
    </row>
    <row r="771" spans="1:45" ht="14.4" customHeight="1">
      <c r="A771" s="2" t="s">
        <v>1589</v>
      </c>
      <c r="B771" s="2" t="s">
        <v>1590</v>
      </c>
      <c r="C771" s="2" t="s">
        <v>57</v>
      </c>
      <c r="D771" s="2" t="s">
        <v>48</v>
      </c>
      <c r="E771" s="3">
        <v>263.07534461360524</v>
      </c>
      <c r="F771" s="5">
        <v>2.9789414381857924E-2</v>
      </c>
      <c r="G771" s="3">
        <v>164.93230331432028</v>
      </c>
      <c r="H771" s="3">
        <v>98.143041299284974</v>
      </c>
      <c r="I771" s="5">
        <v>-1.3891656605768965E-2</v>
      </c>
      <c r="J771" s="3">
        <v>65.845148197197062</v>
      </c>
      <c r="K771" s="3">
        <v>7.5884236298654875</v>
      </c>
      <c r="L771" s="5">
        <v>2.4017597569726948E-2</v>
      </c>
      <c r="M771" s="3">
        <v>4.2820799145839263</v>
      </c>
      <c r="N771" s="3">
        <v>3.3063437152815611</v>
      </c>
      <c r="O771" s="3">
        <v>101.61892712641158</v>
      </c>
      <c r="P771" s="3">
        <v>19.38674223452221</v>
      </c>
      <c r="Q771" s="3">
        <v>16.465554558914114</v>
      </c>
      <c r="R771" s="3">
        <v>59.649082089726107</v>
      </c>
      <c r="S771" s="3">
        <v>8.2468397576075674</v>
      </c>
      <c r="T771" s="3">
        <v>217.8173805762807</v>
      </c>
      <c r="U771" s="3">
        <v>218.81272539925135</v>
      </c>
      <c r="V771" s="3">
        <v>908.22486076679695</v>
      </c>
      <c r="W771" s="3">
        <v>102.23323627994496</v>
      </c>
      <c r="X771" s="3">
        <v>19.374214539055146</v>
      </c>
      <c r="Y771" s="3">
        <v>0.45924314052563775</v>
      </c>
      <c r="Z771" s="3">
        <v>26.168686328868851</v>
      </c>
      <c r="AA771" s="5">
        <v>8.271825757641009E-2</v>
      </c>
      <c r="AB771" s="3">
        <v>0.76045872961666605</v>
      </c>
      <c r="AC771" s="3">
        <v>11.034507041630333</v>
      </c>
      <c r="AD771" s="5">
        <v>-7.1263751365395311E-2</v>
      </c>
      <c r="AE771" s="6">
        <f t="shared" si="180"/>
        <v>0.37306058248610729</v>
      </c>
      <c r="AF771" s="6">
        <f t="shared" si="181"/>
        <v>0.25029007676073878</v>
      </c>
      <c r="AG771" s="6">
        <f t="shared" si="182"/>
        <v>2.8845058213307927E-2</v>
      </c>
      <c r="AH771" s="6">
        <f t="shared" si="183"/>
        <v>0.56429109963380242</v>
      </c>
      <c r="AI771" s="4">
        <f t="shared" si="184"/>
        <v>58.256724567331574</v>
      </c>
      <c r="AJ771" s="4">
        <f t="shared" si="185"/>
        <v>61.484550418391329</v>
      </c>
      <c r="AK771" s="4">
        <f t="shared" si="186"/>
        <v>3.2278258510597553</v>
      </c>
      <c r="AL771" s="7">
        <f t="shared" si="187"/>
        <v>7.4555286904505316</v>
      </c>
      <c r="AM771" s="7">
        <f t="shared" si="188"/>
        <v>7.0641271419868135</v>
      </c>
      <c r="AN771" s="7">
        <f t="shared" si="189"/>
        <v>1.0045696299364966</v>
      </c>
      <c r="AO771" s="7">
        <f t="shared" si="190"/>
        <v>2.2193869039787706</v>
      </c>
      <c r="AP771" s="7">
        <f t="shared" si="191"/>
        <v>2.2295286808158608</v>
      </c>
      <c r="AQ771" s="7">
        <f t="shared" si="192"/>
        <v>0.42166835977002221</v>
      </c>
      <c r="AR771" s="7">
        <f t="shared" si="193"/>
        <v>0.67091000365888176</v>
      </c>
      <c r="AS771" s="7">
        <f t="shared" si="194"/>
        <v>3.4523374362609389</v>
      </c>
    </row>
    <row r="772" spans="1:45" ht="14.4" customHeight="1">
      <c r="A772" s="2" t="s">
        <v>1591</v>
      </c>
      <c r="B772" s="2" t="s">
        <v>1592</v>
      </c>
      <c r="C772" s="2" t="s">
        <v>54</v>
      </c>
      <c r="D772" s="2" t="s">
        <v>48</v>
      </c>
      <c r="E772" s="3">
        <v>200.93847536508483</v>
      </c>
      <c r="F772" s="5">
        <v>-1.7396065939691605E-2</v>
      </c>
      <c r="G772" s="3">
        <v>167.69775679025707</v>
      </c>
      <c r="H772" s="3">
        <v>33.240718574827746</v>
      </c>
      <c r="I772" s="5">
        <v>-1.4483624739236506E-2</v>
      </c>
      <c r="J772" s="3">
        <v>16.066611595422454</v>
      </c>
      <c r="K772" s="3">
        <v>53.556933545577593</v>
      </c>
      <c r="L772" s="5">
        <v>0.13952335158522183</v>
      </c>
      <c r="M772" s="3">
        <v>37.082698388369394</v>
      </c>
      <c r="N772" s="3">
        <v>16.474235157208199</v>
      </c>
      <c r="O772" s="3">
        <v>35.206212122755609</v>
      </c>
      <c r="P772" s="3">
        <v>10.813584916050239</v>
      </c>
      <c r="Q772" s="3">
        <v>4.3852849106305287</v>
      </c>
      <c r="R772" s="3">
        <v>7.1729465566618522E-2</v>
      </c>
      <c r="S772" s="3">
        <v>1.2783921644843566E-2</v>
      </c>
      <c r="T772" s="3">
        <v>107.33768132352263</v>
      </c>
      <c r="U772" s="3">
        <v>113.39844379554157</v>
      </c>
      <c r="V772" s="3">
        <v>618.43361169811158</v>
      </c>
      <c r="W772" s="3">
        <v>70.62902470003219</v>
      </c>
      <c r="X772" s="3">
        <v>38.140291159095369</v>
      </c>
      <c r="Y772" s="3">
        <v>17.958898421092403</v>
      </c>
      <c r="Z772" s="3">
        <v>0</v>
      </c>
      <c r="AA772" s="5">
        <v>0</v>
      </c>
      <c r="AB772" s="3">
        <v>0</v>
      </c>
      <c r="AC772" s="3">
        <v>0</v>
      </c>
      <c r="AD772" s="5">
        <v>0</v>
      </c>
      <c r="AE772" s="6">
        <f t="shared" si="180"/>
        <v>0.16542734543214152</v>
      </c>
      <c r="AF772" s="6">
        <f t="shared" si="181"/>
        <v>7.9957865541833401E-2</v>
      </c>
      <c r="AG772" s="6">
        <f t="shared" si="182"/>
        <v>0.26653398981091142</v>
      </c>
      <c r="AH772" s="6">
        <f t="shared" si="183"/>
        <v>0.69239771460798016</v>
      </c>
      <c r="AI772" s="4">
        <f t="shared" si="184"/>
        <v>-37.490321950155135</v>
      </c>
      <c r="AJ772" s="4">
        <f t="shared" si="185"/>
        <v>-17.075356092294552</v>
      </c>
      <c r="AK772" s="4">
        <f t="shared" si="186"/>
        <v>20.414965857860583</v>
      </c>
      <c r="AL772" s="7">
        <f t="shared" si="187"/>
        <v>-1335.689983611715</v>
      </c>
      <c r="AM772" s="7">
        <f t="shared" si="188"/>
        <v>-2932.6151232534321</v>
      </c>
      <c r="AN772" s="7">
        <f t="shared" si="189"/>
        <v>1.0564644437748885</v>
      </c>
      <c r="AO772" s="7">
        <f t="shared" si="190"/>
        <v>3.2291023156402647</v>
      </c>
      <c r="AP772" s="7">
        <f t="shared" si="191"/>
        <v>3.4114317817850965</v>
      </c>
      <c r="AQ772" s="7" t="str">
        <f t="shared" si="192"/>
        <v/>
      </c>
      <c r="AR772" s="7">
        <f t="shared" si="193"/>
        <v>0.48334128395134168</v>
      </c>
      <c r="AS772" s="7">
        <f t="shared" si="194"/>
        <v>3.0777262073601408</v>
      </c>
    </row>
    <row r="773" spans="1:45" ht="14.4" customHeight="1">
      <c r="A773" s="2" t="s">
        <v>1593</v>
      </c>
      <c r="B773" s="2" t="s">
        <v>1594</v>
      </c>
      <c r="C773" s="2" t="s">
        <v>54</v>
      </c>
      <c r="D773" s="2" t="s">
        <v>48</v>
      </c>
      <c r="E773" s="3">
        <v>201.0442321723539</v>
      </c>
      <c r="F773" s="5">
        <v>6.0025879137757865E-2</v>
      </c>
      <c r="G773" s="3">
        <v>146.72959649710256</v>
      </c>
      <c r="H773" s="3">
        <v>54.314635675251338</v>
      </c>
      <c r="I773" s="5">
        <v>4.3778025324495151E-3</v>
      </c>
      <c r="J773" s="3">
        <v>29.347418827713895</v>
      </c>
      <c r="K773" s="3">
        <v>57.73661468630997</v>
      </c>
      <c r="L773" s="5">
        <v>6.4186208727449456E-2</v>
      </c>
      <c r="M773" s="3">
        <v>32.064726768898929</v>
      </c>
      <c r="N773" s="3">
        <v>25.671887917411041</v>
      </c>
      <c r="O773" s="3">
        <v>57.656143756607122</v>
      </c>
      <c r="P773" s="3">
        <v>6.5216382115901714</v>
      </c>
      <c r="Q773" s="3">
        <v>7.4812855309168809</v>
      </c>
      <c r="R773" s="3">
        <v>24.384959855598854</v>
      </c>
      <c r="S773" s="3">
        <v>9.6342770459773828</v>
      </c>
      <c r="T773" s="3">
        <v>124.918671618571</v>
      </c>
      <c r="U773" s="3">
        <v>128.46129226499968</v>
      </c>
      <c r="V773" s="3">
        <v>467.93399599755219</v>
      </c>
      <c r="W773" s="3">
        <v>45.922037625151304</v>
      </c>
      <c r="X773" s="3">
        <v>23.005480794312824</v>
      </c>
      <c r="Y773" s="3">
        <v>9.5531629828922959</v>
      </c>
      <c r="Z773" s="3">
        <v>0</v>
      </c>
      <c r="AA773" s="5">
        <v>0</v>
      </c>
      <c r="AB773" s="3">
        <v>0</v>
      </c>
      <c r="AC773" s="3">
        <v>0</v>
      </c>
      <c r="AD773" s="5">
        <v>0</v>
      </c>
      <c r="AE773" s="6">
        <f t="shared" si="180"/>
        <v>0.27016261589980733</v>
      </c>
      <c r="AF773" s="6">
        <f t="shared" si="181"/>
        <v>0.14597493551844126</v>
      </c>
      <c r="AG773" s="6">
        <f t="shared" si="182"/>
        <v>0.28718364144270875</v>
      </c>
      <c r="AH773" s="6">
        <f t="shared" si="183"/>
        <v>0.55536208596763903</v>
      </c>
      <c r="AI773" s="4">
        <f t="shared" si="184"/>
        <v>-28.389195858596075</v>
      </c>
      <c r="AJ773" s="4">
        <f t="shared" si="185"/>
        <v>11.588493245201139</v>
      </c>
      <c r="AK773" s="4">
        <f t="shared" si="186"/>
        <v>39.977689103797218</v>
      </c>
      <c r="AL773" s="7">
        <f t="shared" si="187"/>
        <v>1.2028399422081912</v>
      </c>
      <c r="AM773" s="7">
        <f t="shared" si="188"/>
        <v>-2.9466866816383974</v>
      </c>
      <c r="AN773" s="7">
        <f t="shared" si="189"/>
        <v>1.0283594165750161</v>
      </c>
      <c r="AO773" s="7">
        <f t="shared" si="190"/>
        <v>2.2999081198935603</v>
      </c>
      <c r="AP773" s="7">
        <f t="shared" si="191"/>
        <v>2.3651321723498837</v>
      </c>
      <c r="AQ773" s="7" t="str">
        <f t="shared" si="192"/>
        <v/>
      </c>
      <c r="AR773" s="7">
        <f t="shared" si="193"/>
        <v>0.54032248330234411</v>
      </c>
      <c r="AS773" s="7">
        <f t="shared" si="194"/>
        <v>2.3275176360015912</v>
      </c>
    </row>
    <row r="774" spans="1:45" ht="14.4" customHeight="1">
      <c r="A774" s="2" t="s">
        <v>1595</v>
      </c>
      <c r="B774" s="2" t="s">
        <v>1596</v>
      </c>
      <c r="C774" s="2" t="s">
        <v>62</v>
      </c>
      <c r="D774" s="2" t="s">
        <v>48</v>
      </c>
      <c r="E774" s="3">
        <v>364.35100199433879</v>
      </c>
      <c r="F774" s="5">
        <v>7.7230481696415179E-2</v>
      </c>
      <c r="G774" s="3">
        <v>310.40562183566362</v>
      </c>
      <c r="H774" s="3">
        <v>53.945380158675157</v>
      </c>
      <c r="I774" s="5">
        <v>7.4193560098890221E-3</v>
      </c>
      <c r="J774" s="3">
        <v>39.846402875071959</v>
      </c>
      <c r="K774" s="3">
        <v>48.38597970897473</v>
      </c>
      <c r="L774" s="5">
        <v>4.4189656748415934E-2</v>
      </c>
      <c r="M774" s="3">
        <v>22.180037301218089</v>
      </c>
      <c r="N774" s="3">
        <v>26.205942407756641</v>
      </c>
      <c r="O774" s="3">
        <v>59.834342563290065</v>
      </c>
      <c r="P774" s="3">
        <v>9.6446520885282929</v>
      </c>
      <c r="Q774" s="3">
        <v>8.3010199046567212</v>
      </c>
      <c r="R774" s="3">
        <v>26.872679497975504</v>
      </c>
      <c r="S774" s="3">
        <v>7.8061536179735329</v>
      </c>
      <c r="T774" s="3">
        <v>111.86405827848932</v>
      </c>
      <c r="U774" s="3">
        <v>115.13838537771024</v>
      </c>
      <c r="V774" s="3">
        <v>473.69697814338764</v>
      </c>
      <c r="W774" s="3">
        <v>18.229014710469343</v>
      </c>
      <c r="X774" s="3">
        <v>78.153953189668186</v>
      </c>
      <c r="Y774" s="3">
        <v>78.634003293656107</v>
      </c>
      <c r="Z774" s="3">
        <v>0</v>
      </c>
      <c r="AA774" s="5">
        <v>0</v>
      </c>
      <c r="AB774" s="3">
        <v>0</v>
      </c>
      <c r="AC774" s="3">
        <v>0</v>
      </c>
      <c r="AD774" s="5">
        <v>0</v>
      </c>
      <c r="AE774" s="6">
        <f t="shared" si="180"/>
        <v>0.14805882202435483</v>
      </c>
      <c r="AF774" s="6">
        <f t="shared" si="181"/>
        <v>0.10936268229527495</v>
      </c>
      <c r="AG774" s="6">
        <f t="shared" si="182"/>
        <v>0.13280045737249419</v>
      </c>
      <c r="AH774" s="6">
        <f t="shared" si="183"/>
        <v>0.45839802014185715</v>
      </c>
      <c r="AI774" s="4">
        <f t="shared" si="184"/>
        <v>-8.5395768339027711</v>
      </c>
      <c r="AJ774" s="4">
        <f t="shared" si="185"/>
        <v>19.708633268886963</v>
      </c>
      <c r="AK774" s="4">
        <f t="shared" si="186"/>
        <v>28.248210102789734</v>
      </c>
      <c r="AL774" s="7">
        <f t="shared" si="187"/>
        <v>2.5247560108871259</v>
      </c>
      <c r="AM774" s="7">
        <f t="shared" si="188"/>
        <v>-1.0939544943415596</v>
      </c>
      <c r="AN774" s="7">
        <f t="shared" si="189"/>
        <v>1.0292705910156537</v>
      </c>
      <c r="AO774" s="7">
        <f t="shared" si="190"/>
        <v>2.0736540914060098</v>
      </c>
      <c r="AP774" s="7">
        <f t="shared" si="191"/>
        <v>2.134351172223492</v>
      </c>
      <c r="AQ774" s="7" t="str">
        <f t="shared" si="192"/>
        <v/>
      </c>
      <c r="AR774" s="7">
        <f t="shared" si="193"/>
        <v>0.73864347156081933</v>
      </c>
      <c r="AS774" s="7">
        <f t="shared" si="194"/>
        <v>1.3001116383666425</v>
      </c>
    </row>
    <row r="775" spans="1:45" ht="14.4" customHeight="1">
      <c r="A775" s="2" t="s">
        <v>1597</v>
      </c>
      <c r="B775" s="2" t="s">
        <v>1598</v>
      </c>
      <c r="C775" s="2" t="s">
        <v>54</v>
      </c>
      <c r="D775" s="2" t="s">
        <v>48</v>
      </c>
      <c r="E775" s="3">
        <v>346.14734944847896</v>
      </c>
      <c r="F775" s="5">
        <v>-2.0344067346578953E-2</v>
      </c>
      <c r="G775" s="3">
        <v>241.6213719770156</v>
      </c>
      <c r="H775" s="3">
        <v>104.52597747146336</v>
      </c>
      <c r="I775" s="5">
        <v>5.3057878449537799E-3</v>
      </c>
      <c r="J775" s="3">
        <v>80.106276001232843</v>
      </c>
      <c r="K775" s="3">
        <v>78.552133343849292</v>
      </c>
      <c r="L775" s="5">
        <v>4.6211206811224925E-2</v>
      </c>
      <c r="M775" s="3">
        <v>64.217788058873865</v>
      </c>
      <c r="N775" s="3">
        <v>14.334345284975427</v>
      </c>
      <c r="O775" s="3">
        <v>108.57335286477733</v>
      </c>
      <c r="P775" s="3">
        <v>25.560403555810289</v>
      </c>
      <c r="Q775" s="3">
        <v>18.122434314032954</v>
      </c>
      <c r="R775" s="3">
        <v>42.935925840424034</v>
      </c>
      <c r="S775" s="3">
        <v>7.8774478350266897</v>
      </c>
      <c r="T775" s="3">
        <v>385.22531431199161</v>
      </c>
      <c r="U775" s="3">
        <v>384.04510967347744</v>
      </c>
      <c r="V775" s="3">
        <v>951.482057314087</v>
      </c>
      <c r="W775" s="3">
        <v>87.060527846721143</v>
      </c>
      <c r="X775" s="3">
        <v>57.858741434422349</v>
      </c>
      <c r="Y775" s="3">
        <v>14.74661752523912</v>
      </c>
      <c r="Z775" s="3">
        <v>0</v>
      </c>
      <c r="AA775" s="5">
        <v>0</v>
      </c>
      <c r="AB775" s="3">
        <v>0</v>
      </c>
      <c r="AC775" s="3">
        <v>0</v>
      </c>
      <c r="AD775" s="5">
        <v>0</v>
      </c>
      <c r="AE775" s="6">
        <f t="shared" si="180"/>
        <v>0.30196960236155485</v>
      </c>
      <c r="AF775" s="6">
        <f t="shared" si="181"/>
        <v>0.2314224740673797</v>
      </c>
      <c r="AG775" s="6">
        <f t="shared" si="182"/>
        <v>0.22693264434642477</v>
      </c>
      <c r="AH775" s="6">
        <f t="shared" si="183"/>
        <v>0.81751806507623237</v>
      </c>
      <c r="AI775" s="4">
        <f t="shared" si="184"/>
        <v>1.5541426573835508</v>
      </c>
      <c r="AJ775" s="4">
        <f t="shared" si="185"/>
        <v>0.67272693606023282</v>
      </c>
      <c r="AK775" s="4">
        <f t="shared" si="186"/>
        <v>-0.88141572132331802</v>
      </c>
      <c r="AL775" s="7">
        <f t="shared" si="187"/>
        <v>8.5399097543875202E-2</v>
      </c>
      <c r="AM775" s="7">
        <f t="shared" si="188"/>
        <v>0.19729012364552018</v>
      </c>
      <c r="AN775" s="7">
        <f t="shared" si="189"/>
        <v>0.99693632636624097</v>
      </c>
      <c r="AO775" s="7">
        <f t="shared" si="190"/>
        <v>3.6854504844708291</v>
      </c>
      <c r="AP775" s="7">
        <f t="shared" si="191"/>
        <v>3.6741594669930313</v>
      </c>
      <c r="AQ775" s="7" t="str">
        <f t="shared" si="192"/>
        <v/>
      </c>
      <c r="AR775" s="7">
        <f t="shared" si="193"/>
        <v>0.76637672221819364</v>
      </c>
      <c r="AS775" s="7">
        <f t="shared" si="194"/>
        <v>2.7487775331230924</v>
      </c>
    </row>
    <row r="776" spans="1:45" ht="14.4" customHeight="1">
      <c r="A776" s="2" t="s">
        <v>1599</v>
      </c>
      <c r="B776" s="2" t="s">
        <v>1600</v>
      </c>
      <c r="C776" s="2" t="s">
        <v>51</v>
      </c>
      <c r="D776" s="2" t="s">
        <v>48</v>
      </c>
      <c r="E776" s="3">
        <v>260.1549053056915</v>
      </c>
      <c r="F776" s="5">
        <v>8.4337563271692825E-2</v>
      </c>
      <c r="G776" s="3">
        <v>216.04975647431033</v>
      </c>
      <c r="H776" s="3">
        <v>44.105148831381179</v>
      </c>
      <c r="I776" s="5">
        <v>-6.7539016472912272E-3</v>
      </c>
      <c r="J776" s="3">
        <v>32.346785974750617</v>
      </c>
      <c r="K776" s="3">
        <v>17.824093271996503</v>
      </c>
      <c r="L776" s="5">
        <v>-0.11470140463616796</v>
      </c>
      <c r="M776" s="3">
        <v>8.4994650497737627</v>
      </c>
      <c r="N776" s="3">
        <v>9.3246282222227403</v>
      </c>
      <c r="O776" s="3">
        <v>47.908164219466755</v>
      </c>
      <c r="P776" s="3">
        <v>4.9159335837203182</v>
      </c>
      <c r="Q776" s="3">
        <v>6.997605208111497</v>
      </c>
      <c r="R776" s="3">
        <v>26.379441074959256</v>
      </c>
      <c r="S776" s="3">
        <v>6.1729408620002806</v>
      </c>
      <c r="T776" s="3">
        <v>66.57921135861541</v>
      </c>
      <c r="U776" s="3">
        <v>68.71163068483132</v>
      </c>
      <c r="V776" s="3">
        <v>238.48482277090204</v>
      </c>
      <c r="W776" s="3">
        <v>22.412247263035159</v>
      </c>
      <c r="X776" s="3">
        <v>62.044966179467089</v>
      </c>
      <c r="Y776" s="3">
        <v>6.3398519559255151</v>
      </c>
      <c r="Z776" s="3">
        <v>0</v>
      </c>
      <c r="AA776" s="5">
        <v>0</v>
      </c>
      <c r="AB776" s="3">
        <v>0</v>
      </c>
      <c r="AC776" s="3">
        <v>0</v>
      </c>
      <c r="AD776" s="5">
        <v>0</v>
      </c>
      <c r="AE776" s="6">
        <f t="shared" si="180"/>
        <v>0.16953418110473842</v>
      </c>
      <c r="AF776" s="6">
        <f t="shared" si="181"/>
        <v>0.12433663680775868</v>
      </c>
      <c r="AG776" s="6">
        <f t="shared" si="182"/>
        <v>6.8513385327301612E-2</v>
      </c>
      <c r="AH776" s="6">
        <f t="shared" si="183"/>
        <v>0.47685259048365186</v>
      </c>
      <c r="AI776" s="4">
        <f t="shared" si="184"/>
        <v>14.522692702754114</v>
      </c>
      <c r="AJ776" s="4">
        <f t="shared" si="185"/>
        <v>27.495160377861179</v>
      </c>
      <c r="AK776" s="4">
        <f t="shared" si="186"/>
        <v>12.972467675107065</v>
      </c>
      <c r="AL776" s="7">
        <f t="shared" si="187"/>
        <v>4.4541428457734558</v>
      </c>
      <c r="AM776" s="7">
        <f t="shared" si="188"/>
        <v>2.3526375883743973</v>
      </c>
      <c r="AN776" s="7">
        <f t="shared" si="189"/>
        <v>1.0320283055731927</v>
      </c>
      <c r="AO776" s="7">
        <f t="shared" si="190"/>
        <v>1.5095564378017414</v>
      </c>
      <c r="AP776" s="7">
        <f t="shared" si="191"/>
        <v>1.5579049726716356</v>
      </c>
      <c r="AQ776" s="7" t="str">
        <f t="shared" si="192"/>
        <v/>
      </c>
      <c r="AR776" s="7">
        <f t="shared" si="193"/>
        <v>0.73340158307629633</v>
      </c>
      <c r="AS776" s="7">
        <f t="shared" si="194"/>
        <v>0.9167031561087563</v>
      </c>
    </row>
    <row r="777" spans="1:45" ht="14.4" customHeight="1">
      <c r="A777" s="2" t="s">
        <v>1601</v>
      </c>
      <c r="B777" s="2" t="s">
        <v>1602</v>
      </c>
      <c r="C777" s="2" t="s">
        <v>51</v>
      </c>
      <c r="D777" s="2" t="s">
        <v>48</v>
      </c>
      <c r="E777" s="3">
        <v>198.30628912412294</v>
      </c>
      <c r="F777" s="5">
        <v>3.2822732256116205E-2</v>
      </c>
      <c r="G777" s="3">
        <v>166.86193300678909</v>
      </c>
      <c r="H777" s="3">
        <v>31.444356117333854</v>
      </c>
      <c r="I777" s="5">
        <v>2.4353451114902946E-3</v>
      </c>
      <c r="J777" s="3">
        <v>23.363544181335627</v>
      </c>
      <c r="K777" s="3">
        <v>9.8107781756262025</v>
      </c>
      <c r="L777" s="5">
        <v>7.1792365755530607E-2</v>
      </c>
      <c r="M777" s="3">
        <v>5.8020826811348103</v>
      </c>
      <c r="N777" s="3">
        <v>4.0086954944913922</v>
      </c>
      <c r="O777" s="3">
        <v>34.580211575433722</v>
      </c>
      <c r="P777" s="3">
        <v>2.330307941356339</v>
      </c>
      <c r="Q777" s="3">
        <v>4.4166081948686449</v>
      </c>
      <c r="R777" s="3">
        <v>22.664520524660006</v>
      </c>
      <c r="S777" s="3">
        <v>2.7651472168898326</v>
      </c>
      <c r="T777" s="3">
        <v>34.905847197434404</v>
      </c>
      <c r="U777" s="3">
        <v>36.430810406114794</v>
      </c>
      <c r="V777" s="3">
        <v>250.06507917709257</v>
      </c>
      <c r="W777" s="3">
        <v>29.276453803751888</v>
      </c>
      <c r="X777" s="3">
        <v>36.633283088751057</v>
      </c>
      <c r="Y777" s="3">
        <v>3.5930187106597269</v>
      </c>
      <c r="Z777" s="3">
        <v>0</v>
      </c>
      <c r="AA777" s="5">
        <v>0</v>
      </c>
      <c r="AB777" s="3">
        <v>0</v>
      </c>
      <c r="AC777" s="3">
        <v>0</v>
      </c>
      <c r="AD777" s="5">
        <v>0</v>
      </c>
      <c r="AE777" s="6">
        <f t="shared" si="180"/>
        <v>0.15856459346910753</v>
      </c>
      <c r="AF777" s="6">
        <f t="shared" si="181"/>
        <v>0.11781544742997045</v>
      </c>
      <c r="AG777" s="6">
        <f t="shared" si="182"/>
        <v>4.947285443622762E-2</v>
      </c>
      <c r="AH777" s="6">
        <f t="shared" si="183"/>
        <v>0.5913988245651548</v>
      </c>
      <c r="AI777" s="4">
        <f t="shared" si="184"/>
        <v>13.552766005709424</v>
      </c>
      <c r="AJ777" s="4">
        <f t="shared" si="185"/>
        <v>22.031212758073931</v>
      </c>
      <c r="AK777" s="4">
        <f t="shared" si="186"/>
        <v>8.4784467523645066</v>
      </c>
      <c r="AL777" s="7">
        <f t="shared" si="187"/>
        <v>7.9674646700561862</v>
      </c>
      <c r="AM777" s="7">
        <f t="shared" si="188"/>
        <v>4.9012819002646921</v>
      </c>
      <c r="AN777" s="7">
        <f t="shared" si="189"/>
        <v>1.0436879013437175</v>
      </c>
      <c r="AO777" s="7">
        <f t="shared" si="190"/>
        <v>1.1100830644197033</v>
      </c>
      <c r="AP777" s="7">
        <f t="shared" si="191"/>
        <v>1.1585802638214027</v>
      </c>
      <c r="AQ777" s="7" t="str">
        <f t="shared" si="192"/>
        <v/>
      </c>
      <c r="AR777" s="7">
        <f t="shared" si="193"/>
        <v>0.74301232609614032</v>
      </c>
      <c r="AS777" s="7">
        <f t="shared" si="194"/>
        <v>1.2610042791964757</v>
      </c>
    </row>
    <row r="778" spans="1:45" ht="14.4" customHeight="1">
      <c r="A778" s="2" t="s">
        <v>1603</v>
      </c>
      <c r="B778" s="2" t="s">
        <v>1604</v>
      </c>
      <c r="C778" s="2" t="s">
        <v>62</v>
      </c>
      <c r="D778" s="2" t="s">
        <v>48</v>
      </c>
      <c r="E778" s="3">
        <v>291.83214555611028</v>
      </c>
      <c r="F778" s="5">
        <v>3.9197974336794769E-4</v>
      </c>
      <c r="G778" s="3">
        <v>239.46451095685129</v>
      </c>
      <c r="H778" s="3">
        <v>52.367634599258992</v>
      </c>
      <c r="I778" s="5">
        <v>-1.1555004866174085E-2</v>
      </c>
      <c r="J778" s="3">
        <v>38.087529123115829</v>
      </c>
      <c r="K778" s="3">
        <v>43.553870377883328</v>
      </c>
      <c r="L778" s="5">
        <v>8.835233723008537E-2</v>
      </c>
      <c r="M778" s="3">
        <v>20.660176841274193</v>
      </c>
      <c r="N778" s="3">
        <v>22.893693536609135</v>
      </c>
      <c r="O778" s="3">
        <v>54.271819362352382</v>
      </c>
      <c r="P778" s="3">
        <v>4.5308436004302344</v>
      </c>
      <c r="Q778" s="3">
        <v>8.7073438347831651</v>
      </c>
      <c r="R778" s="3">
        <v>29.467201490128154</v>
      </c>
      <c r="S778" s="3">
        <v>6.3643721851064337</v>
      </c>
      <c r="T778" s="3">
        <v>58.751636906878623</v>
      </c>
      <c r="U778" s="3">
        <v>58.122849905391867</v>
      </c>
      <c r="V778" s="3">
        <v>526.57139100755853</v>
      </c>
      <c r="W778" s="3">
        <v>60.460302977476807</v>
      </c>
      <c r="X778" s="3">
        <v>64.470741961695637</v>
      </c>
      <c r="Y778" s="3">
        <v>29.54766724043683</v>
      </c>
      <c r="Z778" s="3">
        <v>0</v>
      </c>
      <c r="AA778" s="5">
        <v>0</v>
      </c>
      <c r="AB778" s="3">
        <v>0</v>
      </c>
      <c r="AC778" s="3">
        <v>0</v>
      </c>
      <c r="AD778" s="5">
        <v>0</v>
      </c>
      <c r="AE778" s="6">
        <f t="shared" si="180"/>
        <v>0.17944436689614207</v>
      </c>
      <c r="AF778" s="6">
        <f t="shared" si="181"/>
        <v>0.13051176747694088</v>
      </c>
      <c r="AG778" s="6">
        <f t="shared" si="182"/>
        <v>0.14924288170820876</v>
      </c>
      <c r="AH778" s="6">
        <f t="shared" si="183"/>
        <v>0.47435914792466843</v>
      </c>
      <c r="AI778" s="4">
        <f t="shared" si="184"/>
        <v>-5.4663412547674994</v>
      </c>
      <c r="AJ778" s="4">
        <f t="shared" si="185"/>
        <v>20.373455085864784</v>
      </c>
      <c r="AK778" s="4">
        <f t="shared" si="186"/>
        <v>25.839796340632283</v>
      </c>
      <c r="AL778" s="7">
        <f t="shared" si="187"/>
        <v>3.2011727933733454</v>
      </c>
      <c r="AM778" s="7">
        <f t="shared" si="188"/>
        <v>-0.85889716939552052</v>
      </c>
      <c r="AN778" s="7">
        <f t="shared" si="189"/>
        <v>0.98929754072242471</v>
      </c>
      <c r="AO778" s="7">
        <f t="shared" si="190"/>
        <v>1.1219074024724036</v>
      </c>
      <c r="AP778" s="7">
        <f t="shared" si="191"/>
        <v>1.1099002341842323</v>
      </c>
      <c r="AQ778" s="7" t="str">
        <f t="shared" si="192"/>
        <v/>
      </c>
      <c r="AR778" s="7">
        <f t="shared" si="193"/>
        <v>0.72731047362705914</v>
      </c>
      <c r="AS778" s="7">
        <f t="shared" si="194"/>
        <v>1.8043639092743988</v>
      </c>
    </row>
    <row r="779" spans="1:45" ht="14.4" customHeight="1">
      <c r="A779" s="2" t="s">
        <v>1605</v>
      </c>
      <c r="B779" s="2" t="s">
        <v>1606</v>
      </c>
      <c r="C779" s="2" t="s">
        <v>57</v>
      </c>
      <c r="D779" s="2" t="s">
        <v>48</v>
      </c>
      <c r="E779" s="3">
        <v>171.99024565834594</v>
      </c>
      <c r="F779" s="5">
        <v>-3.0569224802353183E-2</v>
      </c>
      <c r="G779" s="3">
        <v>113.79664199913572</v>
      </c>
      <c r="H779" s="3">
        <v>58.193603659210218</v>
      </c>
      <c r="I779" s="5">
        <v>-2.3358825445938147E-2</v>
      </c>
      <c r="J779" s="3">
        <v>43.275057034258971</v>
      </c>
      <c r="K779" s="3">
        <v>3.4793954290860873</v>
      </c>
      <c r="L779" s="5">
        <v>-0.13940398856715341</v>
      </c>
      <c r="M779" s="3">
        <v>1.617038298751867</v>
      </c>
      <c r="N779" s="3">
        <v>1.8623571303342203</v>
      </c>
      <c r="O779" s="3">
        <v>60.890425950036757</v>
      </c>
      <c r="P779" s="3">
        <v>13.151836648077536</v>
      </c>
      <c r="Q779" s="3">
        <v>10.012782795317843</v>
      </c>
      <c r="R779" s="3">
        <v>31.205654412318676</v>
      </c>
      <c r="S779" s="3">
        <v>11.444780824366001</v>
      </c>
      <c r="T779" s="3">
        <v>113.5170053357751</v>
      </c>
      <c r="U779" s="3">
        <v>112.84772165743165</v>
      </c>
      <c r="V779" s="3">
        <v>1110.5233530648361</v>
      </c>
      <c r="W779" s="3">
        <v>125.76124169973561</v>
      </c>
      <c r="X779" s="3">
        <v>11.612432215264674</v>
      </c>
      <c r="Y779" s="3">
        <v>0.69883631850508854</v>
      </c>
      <c r="Z779" s="3">
        <v>60.775112235545308</v>
      </c>
      <c r="AA779" s="5">
        <v>0.2140692155746072</v>
      </c>
      <c r="AB779" s="3">
        <v>2.359312916450468</v>
      </c>
      <c r="AC779" s="3">
        <v>16.255467819818602</v>
      </c>
      <c r="AD779" s="5">
        <v>-3.8651893127327419E-2</v>
      </c>
      <c r="AE779" s="6">
        <f t="shared" si="180"/>
        <v>0.33835409349208251</v>
      </c>
      <c r="AF779" s="6">
        <f t="shared" si="181"/>
        <v>0.25161343812615816</v>
      </c>
      <c r="AG779" s="6">
        <f t="shared" si="182"/>
        <v>2.0230190472533043E-2</v>
      </c>
      <c r="AH779" s="6">
        <f t="shared" si="183"/>
        <v>0.46474691701730642</v>
      </c>
      <c r="AI779" s="4">
        <f t="shared" si="184"/>
        <v>39.795661605172882</v>
      </c>
      <c r="AJ779" s="4">
        <f t="shared" si="185"/>
        <v>36.108768207889511</v>
      </c>
      <c r="AK779" s="4">
        <f t="shared" si="186"/>
        <v>-3.6868933972833702</v>
      </c>
      <c r="AL779" s="7">
        <f t="shared" si="187"/>
        <v>3.1550423517953043</v>
      </c>
      <c r="AM779" s="7">
        <f t="shared" si="188"/>
        <v>3.4771886168800803</v>
      </c>
      <c r="AN779" s="7">
        <f t="shared" si="189"/>
        <v>0.99410411086547112</v>
      </c>
      <c r="AO779" s="7">
        <f t="shared" si="190"/>
        <v>1.9506783941504355</v>
      </c>
      <c r="AP779" s="7">
        <f t="shared" si="191"/>
        <v>1.9391774106014037</v>
      </c>
      <c r="AQ779" s="7">
        <f t="shared" si="192"/>
        <v>0.26746915343928118</v>
      </c>
      <c r="AR779" s="7">
        <f t="shared" si="193"/>
        <v>0.74363940902652603</v>
      </c>
      <c r="AS779" s="7">
        <f t="shared" si="194"/>
        <v>6.4568973014368574</v>
      </c>
    </row>
    <row r="780" spans="1:45" ht="14.4" customHeight="1">
      <c r="A780" s="2" t="s">
        <v>1607</v>
      </c>
      <c r="B780" s="2" t="s">
        <v>1608</v>
      </c>
      <c r="C780" s="2" t="s">
        <v>54</v>
      </c>
      <c r="D780" s="2" t="s">
        <v>48</v>
      </c>
      <c r="E780" s="3">
        <v>437.65573232272459</v>
      </c>
      <c r="F780" s="5">
        <v>4.4464012081264132E-2</v>
      </c>
      <c r="G780" s="3">
        <v>287.41059109387163</v>
      </c>
      <c r="H780" s="3">
        <v>150.24514122885299</v>
      </c>
      <c r="I780" s="5">
        <v>-4.9955426763722555E-3</v>
      </c>
      <c r="J780" s="3">
        <v>84.016284480312464</v>
      </c>
      <c r="K780" s="3">
        <v>124.03514732103042</v>
      </c>
      <c r="L780" s="5">
        <v>-4.9239344161357168E-2</v>
      </c>
      <c r="M780" s="3">
        <v>84.947002248840136</v>
      </c>
      <c r="N780" s="3">
        <v>39.088145072190287</v>
      </c>
      <c r="O780" s="3">
        <v>156.41322458249419</v>
      </c>
      <c r="P780" s="3">
        <v>21.670575390336644</v>
      </c>
      <c r="Q780" s="3">
        <v>25.226296671074653</v>
      </c>
      <c r="R780" s="3">
        <v>63.23343371145306</v>
      </c>
      <c r="S780" s="3">
        <v>14.355386742911342</v>
      </c>
      <c r="T780" s="3">
        <v>437.07631180019467</v>
      </c>
      <c r="U780" s="3">
        <v>462.07555403672205</v>
      </c>
      <c r="V780" s="3">
        <v>1066.6553067326643</v>
      </c>
      <c r="W780" s="3">
        <v>46.529844645016198</v>
      </c>
      <c r="X780" s="3">
        <v>68.806875366936282</v>
      </c>
      <c r="Y780" s="3">
        <v>20.061562626910259</v>
      </c>
      <c r="Z780" s="3">
        <v>0</v>
      </c>
      <c r="AA780" s="5">
        <v>0</v>
      </c>
      <c r="AB780" s="3">
        <v>0</v>
      </c>
      <c r="AC780" s="3">
        <v>0</v>
      </c>
      <c r="AD780" s="5">
        <v>0</v>
      </c>
      <c r="AE780" s="6">
        <f t="shared" si="180"/>
        <v>0.34329526642201769</v>
      </c>
      <c r="AF780" s="6">
        <f t="shared" si="181"/>
        <v>0.19196888850152061</v>
      </c>
      <c r="AG780" s="6">
        <f t="shared" si="182"/>
        <v>0.28340802635613072</v>
      </c>
      <c r="AH780" s="6">
        <f t="shared" si="183"/>
        <v>0.68486234816151337</v>
      </c>
      <c r="AI780" s="4">
        <f t="shared" si="184"/>
        <v>-40.018862840717958</v>
      </c>
      <c r="AJ780" s="4">
        <f t="shared" si="185"/>
        <v>24.569350272242769</v>
      </c>
      <c r="AK780" s="4">
        <f t="shared" si="186"/>
        <v>64.58821311296073</v>
      </c>
      <c r="AL780" s="7">
        <f t="shared" si="187"/>
        <v>1.7115073743572293</v>
      </c>
      <c r="AM780" s="7">
        <f t="shared" si="188"/>
        <v>-2.7877244659033087</v>
      </c>
      <c r="AN780" s="7">
        <f t="shared" si="189"/>
        <v>1.0571965159437777</v>
      </c>
      <c r="AO780" s="7">
        <f t="shared" si="190"/>
        <v>2.9090878295654248</v>
      </c>
      <c r="AP780" s="7">
        <f t="shared" si="191"/>
        <v>3.0754775179910134</v>
      </c>
      <c r="AQ780" s="7" t="str">
        <f t="shared" si="192"/>
        <v/>
      </c>
      <c r="AR780" s="7">
        <f t="shared" si="193"/>
        <v>0.55919468538645845</v>
      </c>
      <c r="AS780" s="7">
        <f t="shared" si="194"/>
        <v>2.4372017271925488</v>
      </c>
    </row>
    <row r="781" spans="1:45" ht="14.4" customHeight="1">
      <c r="A781" s="2" t="s">
        <v>1609</v>
      </c>
      <c r="B781" s="2" t="s">
        <v>1610</v>
      </c>
      <c r="C781" s="2" t="s">
        <v>47</v>
      </c>
      <c r="D781" s="2" t="s">
        <v>48</v>
      </c>
      <c r="E781" s="3">
        <v>200.13275903211817</v>
      </c>
      <c r="F781" s="5">
        <v>4.4657553768649143E-3</v>
      </c>
      <c r="G781" s="3">
        <v>157.99484143907017</v>
      </c>
      <c r="H781" s="3">
        <v>42.137917593048002</v>
      </c>
      <c r="I781" s="5">
        <v>-5.2025754741578112E-3</v>
      </c>
      <c r="J781" s="3">
        <v>19.267746126043967</v>
      </c>
      <c r="K781" s="3">
        <v>11.575277436963731</v>
      </c>
      <c r="L781" s="5">
        <v>-3.8147188718496469E-2</v>
      </c>
      <c r="M781" s="3">
        <v>7.543076007427322</v>
      </c>
      <c r="N781" s="3">
        <v>4.0322014295364088</v>
      </c>
      <c r="O781" s="3">
        <v>45.283570895644239</v>
      </c>
      <c r="P781" s="3">
        <v>6.2512905304853863</v>
      </c>
      <c r="Q781" s="3">
        <v>6.6360632286377781</v>
      </c>
      <c r="R781" s="3">
        <v>25.722811297670209</v>
      </c>
      <c r="S781" s="3">
        <v>8.2716994574386256</v>
      </c>
      <c r="T781" s="3">
        <v>118.65609192945936</v>
      </c>
      <c r="U781" s="3">
        <v>116.67016401426855</v>
      </c>
      <c r="V781" s="3">
        <v>212.95308603615081</v>
      </c>
      <c r="W781" s="3">
        <v>10.063305931631968</v>
      </c>
      <c r="X781" s="3">
        <v>27.266315727678972</v>
      </c>
      <c r="Y781" s="3">
        <v>19.567663308348394</v>
      </c>
      <c r="Z781" s="3">
        <v>0</v>
      </c>
      <c r="AA781" s="5">
        <v>0</v>
      </c>
      <c r="AB781" s="3">
        <v>0</v>
      </c>
      <c r="AC781" s="3">
        <v>0</v>
      </c>
      <c r="AD781" s="5">
        <v>0</v>
      </c>
      <c r="AE781" s="6">
        <f t="shared" si="180"/>
        <v>0.21054982600967154</v>
      </c>
      <c r="AF781" s="6">
        <f t="shared" si="181"/>
        <v>9.6274823868049489E-2</v>
      </c>
      <c r="AG781" s="6">
        <f t="shared" si="182"/>
        <v>5.78379946039023E-2</v>
      </c>
      <c r="AH781" s="6">
        <f t="shared" si="183"/>
        <v>0.65165401421306401</v>
      </c>
      <c r="AI781" s="4">
        <f t="shared" si="184"/>
        <v>7.6924686890802363</v>
      </c>
      <c r="AJ781" s="4">
        <f t="shared" si="185"/>
        <v>24.853141129093753</v>
      </c>
      <c r="AK781" s="4">
        <f t="shared" si="186"/>
        <v>17.160672440013517</v>
      </c>
      <c r="AL781" s="7">
        <f t="shared" si="187"/>
        <v>3.0045991463995545</v>
      </c>
      <c r="AM781" s="7">
        <f t="shared" si="188"/>
        <v>0.92997439385476044</v>
      </c>
      <c r="AN781" s="7">
        <f t="shared" si="189"/>
        <v>0.98326316093090749</v>
      </c>
      <c r="AO781" s="7">
        <f t="shared" si="190"/>
        <v>2.8158983335482977</v>
      </c>
      <c r="AP781" s="7">
        <f t="shared" si="191"/>
        <v>2.7687690963047737</v>
      </c>
      <c r="AQ781" s="7" t="str">
        <f t="shared" si="192"/>
        <v/>
      </c>
      <c r="AR781" s="7">
        <f t="shared" si="193"/>
        <v>0.45725435015855642</v>
      </c>
      <c r="AS781" s="7">
        <f t="shared" si="194"/>
        <v>1.0640591128910344</v>
      </c>
    </row>
    <row r="782" spans="1:45" ht="14.4" customHeight="1">
      <c r="A782" s="2" t="s">
        <v>1611</v>
      </c>
      <c r="B782" s="2" t="s">
        <v>1612</v>
      </c>
      <c r="C782" s="2" t="s">
        <v>51</v>
      </c>
      <c r="D782" s="2" t="s">
        <v>48</v>
      </c>
      <c r="E782" s="3">
        <v>190.87459322963571</v>
      </c>
      <c r="F782" s="5">
        <v>-9.3674261921994739E-2</v>
      </c>
      <c r="G782" s="3">
        <v>159.54454739516007</v>
      </c>
      <c r="H782" s="3">
        <v>31.330045834475637</v>
      </c>
      <c r="I782" s="5">
        <v>-2.3536298689745744E-2</v>
      </c>
      <c r="J782" s="3">
        <v>24.44337517626801</v>
      </c>
      <c r="K782" s="3">
        <v>5.9708188943236795</v>
      </c>
      <c r="L782" s="5">
        <v>-0.14369917400559959</v>
      </c>
      <c r="M782" s="3">
        <v>2.7454290130979597</v>
      </c>
      <c r="N782" s="3">
        <v>3.2253898812257198</v>
      </c>
      <c r="O782" s="3">
        <v>34.605938168540142</v>
      </c>
      <c r="P782" s="3">
        <v>9.4261232671274673</v>
      </c>
      <c r="Q782" s="3">
        <v>3.6208580967404318</v>
      </c>
      <c r="R782" s="3">
        <v>16.704667874652355</v>
      </c>
      <c r="S782" s="3">
        <v>2.1823761149685801</v>
      </c>
      <c r="T782" s="3">
        <v>126.34475418706204</v>
      </c>
      <c r="U782" s="3">
        <v>125.30988486141952</v>
      </c>
      <c r="V782" s="3">
        <v>291.53016016937647</v>
      </c>
      <c r="W782" s="3">
        <v>20.87042997084108</v>
      </c>
      <c r="X782" s="3">
        <v>31.232744274266182</v>
      </c>
      <c r="Y782" s="3">
        <v>6.4525129836380835</v>
      </c>
      <c r="Z782" s="3">
        <v>0</v>
      </c>
      <c r="AA782" s="5">
        <v>0</v>
      </c>
      <c r="AB782" s="3">
        <v>0</v>
      </c>
      <c r="AC782" s="3">
        <v>0</v>
      </c>
      <c r="AD782" s="5">
        <v>0</v>
      </c>
      <c r="AE782" s="6">
        <f t="shared" si="180"/>
        <v>0.16413942423852798</v>
      </c>
      <c r="AF782" s="6">
        <f t="shared" si="181"/>
        <v>0.12805986780472606</v>
      </c>
      <c r="AG782" s="6">
        <f t="shared" si="182"/>
        <v>3.1281370628202777E-2</v>
      </c>
      <c r="AH782" s="6">
        <f t="shared" si="183"/>
        <v>0.45980778544597561</v>
      </c>
      <c r="AI782" s="4">
        <f t="shared" si="184"/>
        <v>18.472556281944328</v>
      </c>
      <c r="AJ782" s="4">
        <f t="shared" si="185"/>
        <v>18.813527791574284</v>
      </c>
      <c r="AK782" s="4">
        <f t="shared" si="186"/>
        <v>0.3409715096299557</v>
      </c>
      <c r="AL782" s="7">
        <f t="shared" si="187"/>
        <v>8.6206624341859346</v>
      </c>
      <c r="AM782" s="7">
        <f t="shared" si="188"/>
        <v>8.4644237788545809</v>
      </c>
      <c r="AN782" s="7">
        <f t="shared" si="189"/>
        <v>0.99180916269693065</v>
      </c>
      <c r="AO782" s="7">
        <f t="shared" si="190"/>
        <v>4.0327025008061765</v>
      </c>
      <c r="AP782" s="7">
        <f t="shared" si="191"/>
        <v>3.9996712907303924</v>
      </c>
      <c r="AQ782" s="7" t="str">
        <f t="shared" si="192"/>
        <v/>
      </c>
      <c r="AR782" s="7">
        <f t="shared" si="193"/>
        <v>0.78018957601940297</v>
      </c>
      <c r="AS782" s="7">
        <f t="shared" si="194"/>
        <v>1.5273387371081124</v>
      </c>
    </row>
    <row r="783" spans="1:45" ht="14.4" customHeight="1">
      <c r="A783" s="2" t="s">
        <v>1613</v>
      </c>
      <c r="B783" s="2" t="s">
        <v>1614</v>
      </c>
      <c r="C783" s="2" t="s">
        <v>54</v>
      </c>
      <c r="D783" s="2" t="s">
        <v>48</v>
      </c>
      <c r="E783" s="3">
        <v>248.47598232698917</v>
      </c>
      <c r="F783" s="5">
        <v>-6.826148565590559E-2</v>
      </c>
      <c r="G783" s="3">
        <v>199.59325543343195</v>
      </c>
      <c r="H783" s="3">
        <v>48.882726893557226</v>
      </c>
      <c r="I783" s="5">
        <v>-1.7312349313053088E-2</v>
      </c>
      <c r="J783" s="3">
        <v>35.474193677348758</v>
      </c>
      <c r="K783" s="3">
        <v>73.051028634021449</v>
      </c>
      <c r="L783" s="5">
        <v>7.4730552686567517E-2</v>
      </c>
      <c r="M783" s="3">
        <v>31.82653391782415</v>
      </c>
      <c r="N783" s="3">
        <v>41.224494716197299</v>
      </c>
      <c r="O783" s="3">
        <v>54.797572203079746</v>
      </c>
      <c r="P783" s="3">
        <v>19.255961783914799</v>
      </c>
      <c r="Q783" s="3">
        <v>4.6090284439243758</v>
      </c>
      <c r="R783" s="3">
        <v>1.9262999992319552</v>
      </c>
      <c r="S783" s="3">
        <v>0.89522092026369815</v>
      </c>
      <c r="T783" s="3">
        <v>206.59080810388704</v>
      </c>
      <c r="U783" s="3">
        <v>205.79155685738948</v>
      </c>
      <c r="V783" s="3">
        <v>662.42286449393532</v>
      </c>
      <c r="W783" s="3">
        <v>79.218447322568295</v>
      </c>
      <c r="X783" s="3">
        <v>37.139301047244359</v>
      </c>
      <c r="Y783" s="3">
        <v>28.713310765915505</v>
      </c>
      <c r="Z783" s="3">
        <v>0</v>
      </c>
      <c r="AA783" s="5">
        <v>0</v>
      </c>
      <c r="AB783" s="3">
        <v>0</v>
      </c>
      <c r="AC783" s="3">
        <v>0</v>
      </c>
      <c r="AD783" s="5">
        <v>0</v>
      </c>
      <c r="AE783" s="6">
        <f t="shared" si="180"/>
        <v>0.19673018871187553</v>
      </c>
      <c r="AF783" s="6">
        <f t="shared" si="181"/>
        <v>0.1427670930008256</v>
      </c>
      <c r="AG783" s="6">
        <f t="shared" si="182"/>
        <v>0.29399633698957606</v>
      </c>
      <c r="AH783" s="6">
        <f t="shared" si="183"/>
        <v>0.43567536984690514</v>
      </c>
      <c r="AI783" s="4">
        <f t="shared" si="184"/>
        <v>-37.576834956672691</v>
      </c>
      <c r="AJ783" s="4">
        <f t="shared" si="185"/>
        <v>-0.89395194258357957</v>
      </c>
      <c r="AK783" s="4">
        <f t="shared" si="186"/>
        <v>36.682883014089114</v>
      </c>
      <c r="AL783" s="7">
        <f t="shared" si="187"/>
        <v>-0.99858249773726826</v>
      </c>
      <c r="AM783" s="7">
        <f t="shared" si="188"/>
        <v>-41.974929434852776</v>
      </c>
      <c r="AN783" s="7">
        <f t="shared" si="189"/>
        <v>0.99613123519950775</v>
      </c>
      <c r="AO783" s="7">
        <f t="shared" si="190"/>
        <v>4.226253755314044</v>
      </c>
      <c r="AP783" s="7">
        <f t="shared" si="191"/>
        <v>4.2099033735475366</v>
      </c>
      <c r="AQ783" s="7" t="str">
        <f t="shared" si="192"/>
        <v/>
      </c>
      <c r="AR783" s="7">
        <f t="shared" si="193"/>
        <v>0.7256999748519406</v>
      </c>
      <c r="AS783" s="7">
        <f t="shared" si="194"/>
        <v>2.665943236405846</v>
      </c>
    </row>
    <row r="784" spans="1:45" ht="14.4" customHeight="1">
      <c r="A784" s="2" t="s">
        <v>1615</v>
      </c>
      <c r="B784" s="2" t="s">
        <v>1616</v>
      </c>
      <c r="C784" s="2" t="s">
        <v>51</v>
      </c>
      <c r="D784" s="2" t="s">
        <v>48</v>
      </c>
      <c r="E784" s="3">
        <v>158.52757953740965</v>
      </c>
      <c r="F784" s="5">
        <v>0.1139621423493842</v>
      </c>
      <c r="G784" s="3">
        <v>114.35898896772517</v>
      </c>
      <c r="H784" s="3">
        <v>44.168590569684476</v>
      </c>
      <c r="I784" s="5">
        <v>2.7652712230593068E-3</v>
      </c>
      <c r="J784" s="3">
        <v>30.241150858560275</v>
      </c>
      <c r="K784" s="3">
        <v>11.090904970280578</v>
      </c>
      <c r="L784" s="5">
        <v>0.17542271100003587</v>
      </c>
      <c r="M784" s="3">
        <v>4.40840917882801</v>
      </c>
      <c r="N784" s="3">
        <v>6.6824957914525678</v>
      </c>
      <c r="O784" s="3">
        <v>44.404729674224434</v>
      </c>
      <c r="P784" s="3">
        <v>4.2138889048321468</v>
      </c>
      <c r="Q784" s="3">
        <v>7.8753763397415542</v>
      </c>
      <c r="R784" s="3">
        <v>28.948822802725171</v>
      </c>
      <c r="S784" s="3">
        <v>4.5852917623638998</v>
      </c>
      <c r="T784" s="3">
        <v>52.510196213904024</v>
      </c>
      <c r="U784" s="3">
        <v>52.833891576418701</v>
      </c>
      <c r="V784" s="3">
        <v>239.51164748958826</v>
      </c>
      <c r="W784" s="3">
        <v>20.126283727016876</v>
      </c>
      <c r="X784" s="3">
        <v>20.976020877952596</v>
      </c>
      <c r="Y784" s="3">
        <v>4.1832808933575594</v>
      </c>
      <c r="Z784" s="3">
        <v>0</v>
      </c>
      <c r="AA784" s="5">
        <v>0</v>
      </c>
      <c r="AB784" s="3">
        <v>0</v>
      </c>
      <c r="AC784" s="3">
        <v>0</v>
      </c>
      <c r="AD784" s="5">
        <v>0</v>
      </c>
      <c r="AE784" s="6">
        <f t="shared" si="180"/>
        <v>0.2786177061339758</v>
      </c>
      <c r="AF784" s="6">
        <f t="shared" si="181"/>
        <v>0.19076271111187884</v>
      </c>
      <c r="AG784" s="6">
        <f t="shared" si="182"/>
        <v>6.9961990226838258E-2</v>
      </c>
      <c r="AH784" s="6">
        <f t="shared" si="183"/>
        <v>0.39747966380028282</v>
      </c>
      <c r="AI784" s="4">
        <f t="shared" si="184"/>
        <v>19.150245888279699</v>
      </c>
      <c r="AJ784" s="4">
        <f t="shared" si="185"/>
        <v>27.907055250822726</v>
      </c>
      <c r="AK784" s="4">
        <f t="shared" si="186"/>
        <v>8.7568093625430272</v>
      </c>
      <c r="AL784" s="7">
        <f t="shared" si="187"/>
        <v>6.0862114554811955</v>
      </c>
      <c r="AM784" s="7">
        <f t="shared" si="188"/>
        <v>4.1764508957674238</v>
      </c>
      <c r="AN784" s="7">
        <f t="shared" si="189"/>
        <v>1.0061644287367748</v>
      </c>
      <c r="AO784" s="7">
        <f t="shared" si="190"/>
        <v>1.1888583162068316</v>
      </c>
      <c r="AP784" s="7">
        <f t="shared" si="191"/>
        <v>1.1961869485752108</v>
      </c>
      <c r="AQ784" s="7" t="str">
        <f t="shared" si="192"/>
        <v/>
      </c>
      <c r="AR784" s="7">
        <f t="shared" si="193"/>
        <v>0.68467547794736672</v>
      </c>
      <c r="AS784" s="7">
        <f t="shared" si="194"/>
        <v>1.5108516019010296</v>
      </c>
    </row>
    <row r="785" spans="1:45" ht="14.4" customHeight="1">
      <c r="A785" s="2" t="s">
        <v>1617</v>
      </c>
      <c r="B785" s="2" t="s">
        <v>1618</v>
      </c>
      <c r="C785" s="2" t="s">
        <v>57</v>
      </c>
      <c r="D785" s="2" t="s">
        <v>48</v>
      </c>
      <c r="E785" s="3">
        <v>189.65333594522244</v>
      </c>
      <c r="F785" s="5">
        <v>2.1230293831590473E-3</v>
      </c>
      <c r="G785" s="3">
        <v>112.3223371600249</v>
      </c>
      <c r="H785" s="3">
        <v>77.330998785197536</v>
      </c>
      <c r="I785" s="5">
        <v>-1.0011463541126697E-2</v>
      </c>
      <c r="J785" s="3">
        <v>48.576412248628827</v>
      </c>
      <c r="K785" s="3">
        <v>7.0513802486958008</v>
      </c>
      <c r="L785" s="5">
        <v>5.0967302550289667E-2</v>
      </c>
      <c r="M785" s="3">
        <v>3.6067134625876878</v>
      </c>
      <c r="N785" s="3">
        <v>3.4446667861081131</v>
      </c>
      <c r="O785" s="3">
        <v>78.126210220334997</v>
      </c>
      <c r="P785" s="3">
        <v>14.323128894736003</v>
      </c>
      <c r="Q785" s="3">
        <v>13.771419743382609</v>
      </c>
      <c r="R785" s="3">
        <v>44.267131147666625</v>
      </c>
      <c r="S785" s="3">
        <v>8.9955756556086097</v>
      </c>
      <c r="T785" s="3">
        <v>296.02682200176304</v>
      </c>
      <c r="U785" s="3">
        <v>280.3847237893051</v>
      </c>
      <c r="V785" s="3">
        <v>829.22855966995621</v>
      </c>
      <c r="W785" s="3">
        <v>107.11930414963958</v>
      </c>
      <c r="X785" s="3">
        <v>13.952129811850046</v>
      </c>
      <c r="Y785" s="3">
        <v>0.86958877704028648</v>
      </c>
      <c r="Z785" s="3">
        <v>25.593677906994369</v>
      </c>
      <c r="AA785" s="5">
        <v>8.6485030045967748E-2</v>
      </c>
      <c r="AB785" s="3">
        <v>3.5467258189319559</v>
      </c>
      <c r="AC785" s="3">
        <v>11.989059352570461</v>
      </c>
      <c r="AD785" s="5">
        <v>-1.8159069685747264E-2</v>
      </c>
      <c r="AE785" s="6">
        <f t="shared" si="180"/>
        <v>0.40774921463829694</v>
      </c>
      <c r="AF785" s="6">
        <f t="shared" si="181"/>
        <v>0.25613265385776895</v>
      </c>
      <c r="AG785" s="6">
        <f t="shared" si="182"/>
        <v>3.7180364972501462E-2</v>
      </c>
      <c r="AH785" s="6">
        <f t="shared" si="183"/>
        <v>0.51149042249632948</v>
      </c>
      <c r="AI785" s="4">
        <f t="shared" si="184"/>
        <v>41.525031999933027</v>
      </c>
      <c r="AJ785" s="4">
        <f t="shared" si="185"/>
        <v>46.424948119628702</v>
      </c>
      <c r="AK785" s="4">
        <f t="shared" si="186"/>
        <v>4.8999161196956749</v>
      </c>
      <c r="AL785" s="7">
        <f t="shared" si="187"/>
        <v>5.1608646180062339</v>
      </c>
      <c r="AM785" s="7">
        <f t="shared" si="188"/>
        <v>4.6161617210170176</v>
      </c>
      <c r="AN785" s="7">
        <f t="shared" si="189"/>
        <v>0.94715986170886646</v>
      </c>
      <c r="AO785" s="7">
        <f t="shared" si="190"/>
        <v>3.8280486047262534</v>
      </c>
      <c r="AP785" s="7">
        <f t="shared" si="191"/>
        <v>3.6257739870673373</v>
      </c>
      <c r="AQ785" s="7">
        <f t="shared" si="192"/>
        <v>0.46843831496738619</v>
      </c>
      <c r="AR785" s="7">
        <f t="shared" si="193"/>
        <v>0.62816222487387785</v>
      </c>
      <c r="AS785" s="7">
        <f t="shared" si="194"/>
        <v>4.3723383801140319</v>
      </c>
    </row>
    <row r="786" spans="1:45" ht="14.4" customHeight="1">
      <c r="A786" s="2" t="s">
        <v>1619</v>
      </c>
      <c r="B786" s="2" t="s">
        <v>1620</v>
      </c>
      <c r="C786" s="2" t="s">
        <v>62</v>
      </c>
      <c r="D786" s="2" t="s">
        <v>48</v>
      </c>
      <c r="E786" s="3">
        <v>114.61498343217832</v>
      </c>
      <c r="F786" s="5">
        <v>4.8795486126117331E-2</v>
      </c>
      <c r="G786" s="3">
        <v>96.216491376952263</v>
      </c>
      <c r="H786" s="3">
        <v>18.398492055226054</v>
      </c>
      <c r="I786" s="5">
        <v>-1.3985308399434293E-2</v>
      </c>
      <c r="J786" s="3">
        <v>8.1871080030491186</v>
      </c>
      <c r="K786" s="3">
        <v>14.323554186956638</v>
      </c>
      <c r="L786" s="5">
        <v>0.17799685103969221</v>
      </c>
      <c r="M786" s="3">
        <v>8.4568410666178657</v>
      </c>
      <c r="N786" s="3">
        <v>5.8667131203387726</v>
      </c>
      <c r="O786" s="3">
        <v>18.755992477231146</v>
      </c>
      <c r="P786" s="3">
        <v>3.859074365464652</v>
      </c>
      <c r="Q786" s="3">
        <v>3.4527651797146359</v>
      </c>
      <c r="R786" s="3">
        <v>7.1250947274690812</v>
      </c>
      <c r="S786" s="3">
        <v>1.9786476699124584</v>
      </c>
      <c r="T786" s="3">
        <v>39.792570584456286</v>
      </c>
      <c r="U786" s="3">
        <v>40.48815057225503</v>
      </c>
      <c r="V786" s="3">
        <v>180.01277310739056</v>
      </c>
      <c r="W786" s="3">
        <v>11.386119985447278</v>
      </c>
      <c r="X786" s="3">
        <v>16.735936431967506</v>
      </c>
      <c r="Y786" s="3">
        <v>26.120729123543828</v>
      </c>
      <c r="Z786" s="3">
        <v>0</v>
      </c>
      <c r="AA786" s="5">
        <v>0</v>
      </c>
      <c r="AB786" s="3">
        <v>0</v>
      </c>
      <c r="AC786" s="3">
        <v>0</v>
      </c>
      <c r="AD786" s="5">
        <v>0</v>
      </c>
      <c r="AE786" s="6">
        <f t="shared" si="180"/>
        <v>0.16052431806276954</v>
      </c>
      <c r="AF786" s="6">
        <f t="shared" si="181"/>
        <v>7.1431393678940025E-2</v>
      </c>
      <c r="AG786" s="6">
        <f t="shared" si="182"/>
        <v>0.1249710444309612</v>
      </c>
      <c r="AH786" s="6">
        <f t="shared" si="183"/>
        <v>0.59041498752585175</v>
      </c>
      <c r="AI786" s="4">
        <f t="shared" si="184"/>
        <v>-6.1364461839075197</v>
      </c>
      <c r="AJ786" s="4">
        <f t="shared" si="185"/>
        <v>2.9873118654339925</v>
      </c>
      <c r="AK786" s="4">
        <f t="shared" si="186"/>
        <v>9.1237580493415127</v>
      </c>
      <c r="AL786" s="7">
        <f t="shared" si="187"/>
        <v>1.5097745348297207</v>
      </c>
      <c r="AM786" s="7">
        <f t="shared" si="188"/>
        <v>-3.1013334396108103</v>
      </c>
      <c r="AN786" s="7">
        <f t="shared" si="189"/>
        <v>1.0174801471124475</v>
      </c>
      <c r="AO786" s="7">
        <f t="shared" si="190"/>
        <v>2.1628169561403423</v>
      </c>
      <c r="AP786" s="7">
        <f t="shared" si="191"/>
        <v>2.2006233147109713</v>
      </c>
      <c r="AQ786" s="7" t="str">
        <f t="shared" si="192"/>
        <v/>
      </c>
      <c r="AR786" s="7">
        <f t="shared" si="193"/>
        <v>0.44498799023714486</v>
      </c>
      <c r="AS786" s="7">
        <f t="shared" si="194"/>
        <v>1.5705867393324746</v>
      </c>
    </row>
    <row r="787" spans="1:45" ht="14.4" customHeight="1">
      <c r="A787" s="2" t="s">
        <v>1621</v>
      </c>
      <c r="B787" s="2" t="s">
        <v>1622</v>
      </c>
      <c r="C787" s="2" t="s">
        <v>62</v>
      </c>
      <c r="D787" s="2" t="s">
        <v>48</v>
      </c>
      <c r="E787" s="3">
        <v>128.31689397195899</v>
      </c>
      <c r="F787" s="5">
        <v>3.5158079497847008E-2</v>
      </c>
      <c r="G787" s="3">
        <v>105.09905331385885</v>
      </c>
      <c r="H787" s="3">
        <v>23.217840658100148</v>
      </c>
      <c r="I787" s="5">
        <v>-1.0488989259409526E-2</v>
      </c>
      <c r="J787" s="3">
        <v>13.532312863767077</v>
      </c>
      <c r="K787" s="3">
        <v>13.744187560275506</v>
      </c>
      <c r="L787" s="5">
        <v>-1.9611310792450584E-2</v>
      </c>
      <c r="M787" s="3">
        <v>7.1753884719562055</v>
      </c>
      <c r="N787" s="3">
        <v>6.5687990883193006</v>
      </c>
      <c r="O787" s="3">
        <v>23.284195183620636</v>
      </c>
      <c r="P787" s="3">
        <v>5.2936254634340392</v>
      </c>
      <c r="Q787" s="3">
        <v>3.4191801856844619</v>
      </c>
      <c r="R787" s="3">
        <v>11.103727481393486</v>
      </c>
      <c r="S787" s="3">
        <v>1.2771402676923902</v>
      </c>
      <c r="T787" s="3">
        <v>54.113334806891672</v>
      </c>
      <c r="U787" s="3">
        <v>55.72720544587704</v>
      </c>
      <c r="V787" s="3">
        <v>319.95856789229003</v>
      </c>
      <c r="W787" s="3">
        <v>9.1135685246395752</v>
      </c>
      <c r="X787" s="3">
        <v>30.216053310466258</v>
      </c>
      <c r="Y787" s="3">
        <v>30.089406036063757</v>
      </c>
      <c r="Z787" s="3">
        <v>0</v>
      </c>
      <c r="AA787" s="5">
        <v>0</v>
      </c>
      <c r="AB787" s="3">
        <v>0</v>
      </c>
      <c r="AC787" s="3">
        <v>0</v>
      </c>
      <c r="AD787" s="5">
        <v>0</v>
      </c>
      <c r="AE787" s="6">
        <f t="shared" si="180"/>
        <v>0.18094141729438937</v>
      </c>
      <c r="AF787" s="6">
        <f t="shared" si="181"/>
        <v>0.1054601030689247</v>
      </c>
      <c r="AG787" s="6">
        <f t="shared" si="182"/>
        <v>0.10711128624481056</v>
      </c>
      <c r="AH787" s="6">
        <f t="shared" si="183"/>
        <v>0.52206712404704503</v>
      </c>
      <c r="AI787" s="4">
        <f t="shared" si="184"/>
        <v>-0.21187469650842949</v>
      </c>
      <c r="AJ787" s="4">
        <f t="shared" si="185"/>
        <v>7.3960010625459276</v>
      </c>
      <c r="AK787" s="4">
        <f t="shared" si="186"/>
        <v>7.6078757590543571</v>
      </c>
      <c r="AL787" s="7">
        <f t="shared" si="187"/>
        <v>5.7910640276885514</v>
      </c>
      <c r="AM787" s="7">
        <f t="shared" si="188"/>
        <v>-0.16589774973680593</v>
      </c>
      <c r="AN787" s="7">
        <f t="shared" si="189"/>
        <v>1.0298238991321569</v>
      </c>
      <c r="AO787" s="7">
        <f t="shared" si="190"/>
        <v>2.3306790499491532</v>
      </c>
      <c r="AP787" s="7">
        <f t="shared" si="191"/>
        <v>2.4001889868442676</v>
      </c>
      <c r="AQ787" s="7" t="str">
        <f t="shared" si="192"/>
        <v/>
      </c>
      <c r="AR787" s="7">
        <f t="shared" si="193"/>
        <v>0.58284114629953654</v>
      </c>
      <c r="AS787" s="7">
        <f t="shared" si="194"/>
        <v>2.4935030609625759</v>
      </c>
    </row>
    <row r="788" spans="1:45" ht="14.4" customHeight="1">
      <c r="A788" s="2" t="s">
        <v>1623</v>
      </c>
      <c r="B788" s="2" t="s">
        <v>1624</v>
      </c>
      <c r="C788" s="2" t="s">
        <v>57</v>
      </c>
      <c r="D788" s="2" t="s">
        <v>48</v>
      </c>
      <c r="E788" s="3">
        <v>404.70023110573715</v>
      </c>
      <c r="F788" s="5">
        <v>-1.8034602500635599E-2</v>
      </c>
      <c r="G788" s="3">
        <v>299.57958753976339</v>
      </c>
      <c r="H788" s="3">
        <v>105.12064356597375</v>
      </c>
      <c r="I788" s="5">
        <v>-2.4773051427217585E-2</v>
      </c>
      <c r="J788" s="3">
        <v>76.261013744859525</v>
      </c>
      <c r="K788" s="3">
        <v>6.7975609641138419</v>
      </c>
      <c r="L788" s="5">
        <v>-0.10527291605503619</v>
      </c>
      <c r="M788" s="3">
        <v>2.8235647167774478</v>
      </c>
      <c r="N788" s="3">
        <v>3.9739962473363941</v>
      </c>
      <c r="O788" s="3">
        <v>108.27532955304466</v>
      </c>
      <c r="P788" s="3">
        <v>7.0544525987785622</v>
      </c>
      <c r="Q788" s="3">
        <v>21.438939430112192</v>
      </c>
      <c r="R788" s="3">
        <v>67.032292863562162</v>
      </c>
      <c r="S788" s="3">
        <v>18.575701555786868</v>
      </c>
      <c r="T788" s="3">
        <v>121.35598050281803</v>
      </c>
      <c r="U788" s="3">
        <v>125.88938756515631</v>
      </c>
      <c r="V788" s="3">
        <v>1851.7569891572141</v>
      </c>
      <c r="W788" s="3">
        <v>174.92800914307733</v>
      </c>
      <c r="X788" s="3">
        <v>20.582208425963749</v>
      </c>
      <c r="Y788" s="3">
        <v>4.0169415929246881</v>
      </c>
      <c r="Z788" s="3">
        <v>54.392852209555571</v>
      </c>
      <c r="AA788" s="5">
        <v>3.3178842992533812E-2</v>
      </c>
      <c r="AB788" s="3">
        <v>7.6703959665815686</v>
      </c>
      <c r="AC788" s="3">
        <v>22.401492206350845</v>
      </c>
      <c r="AD788" s="5">
        <v>-1.6961278951716674E-2</v>
      </c>
      <c r="AE788" s="6">
        <f t="shared" si="180"/>
        <v>0.25974940335160962</v>
      </c>
      <c r="AF788" s="6">
        <f t="shared" si="181"/>
        <v>0.1884382757491794</v>
      </c>
      <c r="AG788" s="6">
        <f t="shared" si="182"/>
        <v>1.6796533437950581E-2</v>
      </c>
      <c r="AH788" s="6">
        <f t="shared" si="183"/>
        <v>0.41537909430806252</v>
      </c>
      <c r="AI788" s="4">
        <f t="shared" si="184"/>
        <v>69.463452780745683</v>
      </c>
      <c r="AJ788" s="4">
        <f t="shared" si="185"/>
        <v>76.958372807376435</v>
      </c>
      <c r="AK788" s="4">
        <f t="shared" si="186"/>
        <v>7.4949200266307514</v>
      </c>
      <c r="AL788" s="7">
        <f t="shared" si="187"/>
        <v>4.1429591542614812</v>
      </c>
      <c r="AM788" s="7">
        <f t="shared" si="188"/>
        <v>3.7394793715936836</v>
      </c>
      <c r="AN788" s="7">
        <f t="shared" si="189"/>
        <v>1.0373562723778003</v>
      </c>
      <c r="AO788" s="7">
        <f t="shared" si="190"/>
        <v>1.1544448015736792</v>
      </c>
      <c r="AP788" s="7">
        <f t="shared" si="191"/>
        <v>1.1975705560264012</v>
      </c>
      <c r="AQ788" s="7">
        <f t="shared" si="192"/>
        <v>0.41184624994560259</v>
      </c>
      <c r="AR788" s="7">
        <f t="shared" si="193"/>
        <v>0.7254618232716401</v>
      </c>
      <c r="AS788" s="7">
        <f t="shared" si="194"/>
        <v>4.5756262211607197</v>
      </c>
    </row>
    <row r="789" spans="1:45" ht="14.4" customHeight="1">
      <c r="A789" s="2" t="s">
        <v>1625</v>
      </c>
      <c r="B789" s="2" t="s">
        <v>1626</v>
      </c>
      <c r="C789" s="2" t="s">
        <v>51</v>
      </c>
      <c r="D789" s="2" t="s">
        <v>48</v>
      </c>
      <c r="E789" s="3">
        <v>139.52804159643247</v>
      </c>
      <c r="F789" s="5">
        <v>7.9412857939856474E-2</v>
      </c>
      <c r="G789" s="3">
        <v>108.5832491647176</v>
      </c>
      <c r="H789" s="3">
        <v>30.944792431714877</v>
      </c>
      <c r="I789" s="5">
        <v>1.3259266841051942E-3</v>
      </c>
      <c r="J789" s="3">
        <v>28.074845435496506</v>
      </c>
      <c r="K789" s="3">
        <v>5.5445475577248704</v>
      </c>
      <c r="L789" s="5">
        <v>-2.8939314598391372E-2</v>
      </c>
      <c r="M789" s="3">
        <v>2.5533807166219122</v>
      </c>
      <c r="N789" s="3">
        <v>2.9911668411029582</v>
      </c>
      <c r="O789" s="3">
        <v>32.515678414628631</v>
      </c>
      <c r="P789" s="3">
        <v>6.9881267614751845</v>
      </c>
      <c r="Q789" s="3">
        <v>3.6389021771536907</v>
      </c>
      <c r="R789" s="3">
        <v>18.98310920258966</v>
      </c>
      <c r="S789" s="3">
        <v>4.2707015245116562</v>
      </c>
      <c r="T789" s="3">
        <v>91.048195304562825</v>
      </c>
      <c r="U789" s="3">
        <v>86.163690138586418</v>
      </c>
      <c r="V789" s="3">
        <v>217.83288247773388</v>
      </c>
      <c r="W789" s="3">
        <v>17.870319503645874</v>
      </c>
      <c r="X789" s="3">
        <v>25.561451297031702</v>
      </c>
      <c r="Y789" s="3">
        <v>4.8954851677548126</v>
      </c>
      <c r="Z789" s="3">
        <v>0</v>
      </c>
      <c r="AA789" s="5">
        <v>0</v>
      </c>
      <c r="AB789" s="3">
        <v>0</v>
      </c>
      <c r="AC789" s="3">
        <v>0</v>
      </c>
      <c r="AD789" s="5">
        <v>0</v>
      </c>
      <c r="AE789" s="6">
        <f t="shared" si="180"/>
        <v>0.22178188755217282</v>
      </c>
      <c r="AF789" s="6">
        <f t="shared" si="181"/>
        <v>0.20121292547557937</v>
      </c>
      <c r="AG789" s="6">
        <f t="shared" si="182"/>
        <v>3.9737872719247259E-2</v>
      </c>
      <c r="AH789" s="6">
        <f t="shared" si="183"/>
        <v>0.46052102358910185</v>
      </c>
      <c r="AI789" s="4">
        <f t="shared" si="184"/>
        <v>22.530297877771638</v>
      </c>
      <c r="AJ789" s="4">
        <f t="shared" si="185"/>
        <v>19.33526875937784</v>
      </c>
      <c r="AK789" s="4">
        <f t="shared" si="186"/>
        <v>-3.1950291183937978</v>
      </c>
      <c r="AL789" s="7">
        <f t="shared" si="187"/>
        <v>4.5274221690284895</v>
      </c>
      <c r="AM789" s="7">
        <f t="shared" si="188"/>
        <v>5.2755496370933859</v>
      </c>
      <c r="AN789" s="7">
        <f t="shared" si="189"/>
        <v>0.94635253175928002</v>
      </c>
      <c r="AO789" s="7">
        <f t="shared" si="190"/>
        <v>2.9422784303845848</v>
      </c>
      <c r="AP789" s="7">
        <f t="shared" si="191"/>
        <v>2.7844326417351724</v>
      </c>
      <c r="AQ789" s="7" t="str">
        <f t="shared" si="192"/>
        <v/>
      </c>
      <c r="AR789" s="7">
        <f t="shared" si="193"/>
        <v>0.90725589765866377</v>
      </c>
      <c r="AS789" s="7">
        <f t="shared" si="194"/>
        <v>1.561212212150074</v>
      </c>
    </row>
    <row r="790" spans="1:45" ht="14.4" customHeight="1">
      <c r="A790" s="2" t="s">
        <v>1627</v>
      </c>
      <c r="B790" s="2" t="s">
        <v>1628</v>
      </c>
      <c r="C790" s="2" t="s">
        <v>54</v>
      </c>
      <c r="D790" s="2" t="s">
        <v>48</v>
      </c>
      <c r="E790" s="3">
        <v>229.11025883752319</v>
      </c>
      <c r="F790" s="5">
        <v>-1.0388273526967381E-2</v>
      </c>
      <c r="G790" s="3">
        <v>181.71351565635413</v>
      </c>
      <c r="H790" s="3">
        <v>47.396743181169064</v>
      </c>
      <c r="I790" s="5">
        <v>-2.1463752374646039E-2</v>
      </c>
      <c r="J790" s="3">
        <v>25.12392419457618</v>
      </c>
      <c r="K790" s="3">
        <v>52.953304757038943</v>
      </c>
      <c r="L790" s="5">
        <v>-1.3009726432733223E-2</v>
      </c>
      <c r="M790" s="3">
        <v>32.975265031092675</v>
      </c>
      <c r="N790" s="3">
        <v>19.978039725946267</v>
      </c>
      <c r="O790" s="3">
        <v>48.705035054951061</v>
      </c>
      <c r="P790" s="3">
        <v>11.503828837059199</v>
      </c>
      <c r="Q790" s="3">
        <v>5.8808821503894668</v>
      </c>
      <c r="R790" s="3">
        <v>12.456040639841508</v>
      </c>
      <c r="S790" s="3">
        <v>6.1250996472611989</v>
      </c>
      <c r="T790" s="3">
        <v>122.17658597541532</v>
      </c>
      <c r="U790" s="3">
        <v>129.67900909962663</v>
      </c>
      <c r="V790" s="3">
        <v>730.1266984218347</v>
      </c>
      <c r="W790" s="3">
        <v>36.02728946660995</v>
      </c>
      <c r="X790" s="3">
        <v>24.001609134311963</v>
      </c>
      <c r="Y790" s="3">
        <v>22.201674503180477</v>
      </c>
      <c r="Z790" s="3">
        <v>0</v>
      </c>
      <c r="AA790" s="5">
        <v>0</v>
      </c>
      <c r="AB790" s="3">
        <v>0</v>
      </c>
      <c r="AC790" s="3">
        <v>0</v>
      </c>
      <c r="AD790" s="5">
        <v>0</v>
      </c>
      <c r="AE790" s="6">
        <f t="shared" si="180"/>
        <v>0.20687307247459896</v>
      </c>
      <c r="AF790" s="6">
        <f t="shared" si="181"/>
        <v>0.10965866095238087</v>
      </c>
      <c r="AG790" s="6">
        <f t="shared" si="182"/>
        <v>0.23112585628298529</v>
      </c>
      <c r="AH790" s="6">
        <f t="shared" si="183"/>
        <v>0.62272345762724768</v>
      </c>
      <c r="AI790" s="4">
        <f t="shared" si="184"/>
        <v>-27.829380562462763</v>
      </c>
      <c r="AJ790" s="4">
        <f t="shared" si="185"/>
        <v>-1.6549409635902768</v>
      </c>
      <c r="AK790" s="4">
        <f t="shared" si="186"/>
        <v>26.174439598872485</v>
      </c>
      <c r="AL790" s="7">
        <f t="shared" si="187"/>
        <v>-0.27019004732931545</v>
      </c>
      <c r="AM790" s="7">
        <f t="shared" si="188"/>
        <v>-4.543498418822705</v>
      </c>
      <c r="AN790" s="7">
        <f t="shared" si="189"/>
        <v>1.0614063903023199</v>
      </c>
      <c r="AO790" s="7">
        <f t="shared" si="190"/>
        <v>2.5777422197218947</v>
      </c>
      <c r="AP790" s="7">
        <f t="shared" si="191"/>
        <v>2.7360320645649061</v>
      </c>
      <c r="AQ790" s="7" t="str">
        <f t="shared" si="192"/>
        <v/>
      </c>
      <c r="AR790" s="7">
        <f t="shared" si="193"/>
        <v>0.5300770160207553</v>
      </c>
      <c r="AS790" s="7">
        <f t="shared" si="194"/>
        <v>3.1867918186047466</v>
      </c>
    </row>
    <row r="791" spans="1:45" ht="14.4" customHeight="1">
      <c r="A791" s="2" t="s">
        <v>1629</v>
      </c>
      <c r="B791" s="2" t="s">
        <v>1630</v>
      </c>
      <c r="C791" s="2" t="s">
        <v>54</v>
      </c>
      <c r="D791" s="2" t="s">
        <v>48</v>
      </c>
      <c r="E791" s="3">
        <v>461.9726868739105</v>
      </c>
      <c r="F791" s="5">
        <v>-1.4714729872442482E-2</v>
      </c>
      <c r="G791" s="3">
        <v>307.35487977274607</v>
      </c>
      <c r="H791" s="3">
        <v>154.61780710116443</v>
      </c>
      <c r="I791" s="5">
        <v>9.8738514396783383E-3</v>
      </c>
      <c r="J791" s="3">
        <v>110.90807966949828</v>
      </c>
      <c r="K791" s="3">
        <v>82.652294926579359</v>
      </c>
      <c r="L791" s="5">
        <v>0.1552518852751027</v>
      </c>
      <c r="M791" s="3">
        <v>46.647969303192866</v>
      </c>
      <c r="N791" s="3">
        <v>36.004325623386492</v>
      </c>
      <c r="O791" s="3">
        <v>157.98191276264487</v>
      </c>
      <c r="P791" s="3">
        <v>48.141912685642389</v>
      </c>
      <c r="Q791" s="3">
        <v>21.156753430837657</v>
      </c>
      <c r="R791" s="3">
        <v>62.685427956743581</v>
      </c>
      <c r="S791" s="3">
        <v>15.34822694411684</v>
      </c>
      <c r="T791" s="3">
        <v>550.35673464559738</v>
      </c>
      <c r="U791" s="3">
        <v>552.35462586469021</v>
      </c>
      <c r="V791" s="3">
        <v>1070.147585149808</v>
      </c>
      <c r="W791" s="3">
        <v>86.565314100282862</v>
      </c>
      <c r="X791" s="3">
        <v>54.458062208411526</v>
      </c>
      <c r="Y791" s="3">
        <v>52.680678427948656</v>
      </c>
      <c r="Z791" s="3">
        <v>0</v>
      </c>
      <c r="AA791" s="5">
        <v>0</v>
      </c>
      <c r="AB791" s="3">
        <v>0</v>
      </c>
      <c r="AC791" s="3">
        <v>0</v>
      </c>
      <c r="AD791" s="5">
        <v>0</v>
      </c>
      <c r="AE791" s="6">
        <f t="shared" si="180"/>
        <v>0.33469036480800729</v>
      </c>
      <c r="AF791" s="6">
        <f t="shared" si="181"/>
        <v>0.24007497157460569</v>
      </c>
      <c r="AG791" s="6">
        <f t="shared" si="182"/>
        <v>0.17891164840474269</v>
      </c>
      <c r="AH791" s="6">
        <f t="shared" si="183"/>
        <v>0.56438807107087108</v>
      </c>
      <c r="AI791" s="4">
        <f t="shared" si="184"/>
        <v>28.25578474291892</v>
      </c>
      <c r="AJ791" s="4">
        <f t="shared" si="185"/>
        <v>42.035277342971966</v>
      </c>
      <c r="AK791" s="4">
        <f t="shared" si="186"/>
        <v>13.779492600053047</v>
      </c>
      <c r="AL791" s="7">
        <f t="shared" si="187"/>
        <v>2.7387709014222383</v>
      </c>
      <c r="AM791" s="7">
        <f t="shared" si="188"/>
        <v>1.8409803846267534</v>
      </c>
      <c r="AN791" s="7">
        <f t="shared" si="189"/>
        <v>1.0036301749271395</v>
      </c>
      <c r="AO791" s="7">
        <f t="shared" si="190"/>
        <v>3.5594654002918698</v>
      </c>
      <c r="AP791" s="7">
        <f t="shared" si="191"/>
        <v>3.5723868823420299</v>
      </c>
      <c r="AQ791" s="7" t="str">
        <f t="shared" si="192"/>
        <v/>
      </c>
      <c r="AR791" s="7">
        <f t="shared" si="193"/>
        <v>0.71730469956110909</v>
      </c>
      <c r="AS791" s="7">
        <f t="shared" si="194"/>
        <v>2.3164737127454704</v>
      </c>
    </row>
    <row r="792" spans="1:45" ht="14.4" customHeight="1">
      <c r="A792" s="2" t="s">
        <v>1631</v>
      </c>
      <c r="B792" s="2" t="s">
        <v>1632</v>
      </c>
      <c r="C792" s="2" t="s">
        <v>62</v>
      </c>
      <c r="D792" s="2" t="s">
        <v>48</v>
      </c>
      <c r="E792" s="3">
        <v>367.56307751676866</v>
      </c>
      <c r="F792" s="5">
        <v>-9.6474843958116063E-2</v>
      </c>
      <c r="G792" s="3">
        <v>296.9879920264184</v>
      </c>
      <c r="H792" s="3">
        <v>70.575085490350247</v>
      </c>
      <c r="I792" s="5">
        <v>-1.8200149578616903E-2</v>
      </c>
      <c r="J792" s="3">
        <v>46.272379293505324</v>
      </c>
      <c r="K792" s="3">
        <v>47.87276888465955</v>
      </c>
      <c r="L792" s="5">
        <v>5.3204763973097653E-2</v>
      </c>
      <c r="M792" s="3">
        <v>15.981845291277239</v>
      </c>
      <c r="N792" s="3">
        <v>31.890923593382315</v>
      </c>
      <c r="O792" s="3">
        <v>74.854849987177133</v>
      </c>
      <c r="P792" s="3">
        <v>10.369878370236746</v>
      </c>
      <c r="Q792" s="3">
        <v>8.3034422962955041</v>
      </c>
      <c r="R792" s="3">
        <v>38.689604035156457</v>
      </c>
      <c r="S792" s="3">
        <v>9.4549175931682594</v>
      </c>
      <c r="T792" s="3">
        <v>93.109492506745454</v>
      </c>
      <c r="U792" s="3">
        <v>97.738944995531867</v>
      </c>
      <c r="V792" s="3">
        <v>748.30250091774997</v>
      </c>
      <c r="W792" s="3">
        <v>21.945300102274317</v>
      </c>
      <c r="X792" s="3">
        <v>77.925006998501516</v>
      </c>
      <c r="Y792" s="3">
        <v>56.061635922606108</v>
      </c>
      <c r="Z792" s="3">
        <v>0</v>
      </c>
      <c r="AA792" s="5">
        <v>0</v>
      </c>
      <c r="AB792" s="3">
        <v>0</v>
      </c>
      <c r="AC792" s="3">
        <v>0</v>
      </c>
      <c r="AD792" s="5">
        <v>0</v>
      </c>
      <c r="AE792" s="6">
        <f t="shared" si="180"/>
        <v>0.19200809278002232</v>
      </c>
      <c r="AF792" s="6">
        <f t="shared" si="181"/>
        <v>0.12588962853972818</v>
      </c>
      <c r="AG792" s="6">
        <f t="shared" si="182"/>
        <v>0.13024368282060522</v>
      </c>
      <c r="AH792" s="6">
        <f t="shared" si="183"/>
        <v>0.33384000264915731</v>
      </c>
      <c r="AI792" s="4">
        <f t="shared" si="184"/>
        <v>-1.6003895911542259</v>
      </c>
      <c r="AJ792" s="4">
        <f t="shared" si="185"/>
        <v>40.199684029367646</v>
      </c>
      <c r="AK792" s="4">
        <f t="shared" si="186"/>
        <v>41.800073620521871</v>
      </c>
      <c r="AL792" s="7">
        <f t="shared" si="187"/>
        <v>4.2517223056935274</v>
      </c>
      <c r="AM792" s="7">
        <f t="shared" si="188"/>
        <v>-0.16926531356662511</v>
      </c>
      <c r="AN792" s="7">
        <f t="shared" si="189"/>
        <v>1.0497205211214209</v>
      </c>
      <c r="AO792" s="7">
        <f t="shared" si="190"/>
        <v>1.3192969141989399</v>
      </c>
      <c r="AP792" s="7">
        <f t="shared" si="191"/>
        <v>1.3848930442867935</v>
      </c>
      <c r="AQ792" s="7" t="str">
        <f t="shared" si="192"/>
        <v/>
      </c>
      <c r="AR792" s="7">
        <f t="shared" si="193"/>
        <v>0.65564751316995795</v>
      </c>
      <c r="AS792" s="7">
        <f t="shared" si="194"/>
        <v>2.0358478494990062</v>
      </c>
    </row>
    <row r="793" spans="1:45" ht="14.4" customHeight="1">
      <c r="A793" s="2" t="s">
        <v>1633</v>
      </c>
      <c r="B793" s="2" t="s">
        <v>1634</v>
      </c>
      <c r="C793" s="2" t="s">
        <v>62</v>
      </c>
      <c r="D793" s="2" t="s">
        <v>48</v>
      </c>
      <c r="E793" s="3">
        <v>123.33022075928034</v>
      </c>
      <c r="F793" s="5">
        <v>1.5474522287233483E-2</v>
      </c>
      <c r="G793" s="3">
        <v>101.52319850835546</v>
      </c>
      <c r="H793" s="3">
        <v>21.80702225092487</v>
      </c>
      <c r="I793" s="5">
        <v>2.2118813106148577E-2</v>
      </c>
      <c r="J793" s="3">
        <v>15.295980599510234</v>
      </c>
      <c r="K793" s="3">
        <v>15.937796713563872</v>
      </c>
      <c r="L793" s="5">
        <v>-9.0784962294343921E-2</v>
      </c>
      <c r="M793" s="3">
        <v>10.759828687153366</v>
      </c>
      <c r="N793" s="3">
        <v>5.1779680264105057</v>
      </c>
      <c r="O793" s="3">
        <v>23.748418328598639</v>
      </c>
      <c r="P793" s="3">
        <v>6.4440546714427951</v>
      </c>
      <c r="Q793" s="3">
        <v>3.6832435151779572</v>
      </c>
      <c r="R793" s="3">
        <v>7.6791400684146209</v>
      </c>
      <c r="S793" s="3">
        <v>3.7384244952391033</v>
      </c>
      <c r="T793" s="3">
        <v>90.338597229633478</v>
      </c>
      <c r="U793" s="3">
        <v>96.140999759992397</v>
      </c>
      <c r="V793" s="3">
        <v>242.46895308029494</v>
      </c>
      <c r="W793" s="3">
        <v>24.484714278579741</v>
      </c>
      <c r="X793" s="3">
        <v>21.616399946737936</v>
      </c>
      <c r="Y793" s="3">
        <v>17.810760684810841</v>
      </c>
      <c r="Z793" s="3">
        <v>0</v>
      </c>
      <c r="AA793" s="5">
        <v>0</v>
      </c>
      <c r="AB793" s="3">
        <v>0</v>
      </c>
      <c r="AC793" s="3">
        <v>0</v>
      </c>
      <c r="AD793" s="5">
        <v>0</v>
      </c>
      <c r="AE793" s="6">
        <f t="shared" si="180"/>
        <v>0.17681815630159681</v>
      </c>
      <c r="AF793" s="6">
        <f t="shared" si="181"/>
        <v>0.12402459433982034</v>
      </c>
      <c r="AG793" s="6">
        <f t="shared" si="182"/>
        <v>0.12922864011304858</v>
      </c>
      <c r="AH793" s="6">
        <f t="shared" si="183"/>
        <v>0.67511393704728373</v>
      </c>
      <c r="AI793" s="4">
        <f t="shared" si="184"/>
        <v>-0.64181611405363803</v>
      </c>
      <c r="AJ793" s="4">
        <f t="shared" si="185"/>
        <v>2.8612914548245199</v>
      </c>
      <c r="AK793" s="4">
        <f t="shared" si="186"/>
        <v>3.5031075688781579</v>
      </c>
      <c r="AL793" s="7">
        <f t="shared" si="187"/>
        <v>0.76537361085355193</v>
      </c>
      <c r="AM793" s="7">
        <f t="shared" si="188"/>
        <v>-0.17168090859424689</v>
      </c>
      <c r="AN793" s="7">
        <f t="shared" si="189"/>
        <v>1.0642294955677658</v>
      </c>
      <c r="AO793" s="7">
        <f t="shared" si="190"/>
        <v>4.1426379168206733</v>
      </c>
      <c r="AP793" s="7">
        <f t="shared" si="191"/>
        <v>4.4087174605379653</v>
      </c>
      <c r="AQ793" s="7" t="str">
        <f t="shared" si="192"/>
        <v/>
      </c>
      <c r="AR793" s="7">
        <f t="shared" si="193"/>
        <v>0.70142454221880324</v>
      </c>
      <c r="AS793" s="7">
        <f t="shared" si="194"/>
        <v>1.9660141009035668</v>
      </c>
    </row>
    <row r="794" spans="1:45" ht="14.4" customHeight="1">
      <c r="A794" s="2" t="s">
        <v>1635</v>
      </c>
      <c r="B794" s="2" t="s">
        <v>1636</v>
      </c>
      <c r="C794" s="2" t="s">
        <v>62</v>
      </c>
      <c r="D794" s="2" t="s">
        <v>48</v>
      </c>
      <c r="E794" s="3">
        <v>459.13341297414973</v>
      </c>
      <c r="F794" s="5">
        <v>1.1218996708056289E-2</v>
      </c>
      <c r="G794" s="3">
        <v>341.71229063242271</v>
      </c>
      <c r="H794" s="3">
        <v>117.42112234172703</v>
      </c>
      <c r="I794" s="5">
        <v>2.6988002510302533E-3</v>
      </c>
      <c r="J794" s="3">
        <v>76.300332919896348</v>
      </c>
      <c r="K794" s="3">
        <v>64.70312111857568</v>
      </c>
      <c r="L794" s="5">
        <v>-0.10869817169744003</v>
      </c>
      <c r="M794" s="3">
        <v>35.976964984721</v>
      </c>
      <c r="N794" s="3">
        <v>28.72615613385468</v>
      </c>
      <c r="O794" s="3">
        <v>124.94662815182035</v>
      </c>
      <c r="P794" s="3">
        <v>16.402562613629332</v>
      </c>
      <c r="Q794" s="3">
        <v>15.710867339375536</v>
      </c>
      <c r="R794" s="3">
        <v>69.642263147768588</v>
      </c>
      <c r="S794" s="3">
        <v>8.7671434063544211</v>
      </c>
      <c r="T794" s="3">
        <v>188.74838202078445</v>
      </c>
      <c r="U794" s="3">
        <v>203.42686692534039</v>
      </c>
      <c r="V794" s="3">
        <v>1062.6526857390429</v>
      </c>
      <c r="W794" s="3">
        <v>128.54631514363945</v>
      </c>
      <c r="X794" s="3">
        <v>80.733132408803471</v>
      </c>
      <c r="Y794" s="3">
        <v>107.70740094887216</v>
      </c>
      <c r="Z794" s="3">
        <v>0</v>
      </c>
      <c r="AA794" s="5">
        <v>0</v>
      </c>
      <c r="AB794" s="3">
        <v>0</v>
      </c>
      <c r="AC794" s="3">
        <v>0</v>
      </c>
      <c r="AD794" s="5">
        <v>0</v>
      </c>
      <c r="AE794" s="6">
        <f t="shared" si="180"/>
        <v>0.25574510376211307</v>
      </c>
      <c r="AF794" s="6">
        <f t="shared" si="181"/>
        <v>0.16618335926728173</v>
      </c>
      <c r="AG794" s="6">
        <f t="shared" si="182"/>
        <v>0.14092444437760537</v>
      </c>
      <c r="AH794" s="6">
        <f t="shared" si="183"/>
        <v>0.55603136854540913</v>
      </c>
      <c r="AI794" s="4">
        <f t="shared" si="184"/>
        <v>11.597211801320668</v>
      </c>
      <c r="AJ794" s="4">
        <f t="shared" si="185"/>
        <v>56.856233214094487</v>
      </c>
      <c r="AK794" s="4">
        <f t="shared" si="186"/>
        <v>45.259021412773819</v>
      </c>
      <c r="AL794" s="7">
        <f t="shared" si="187"/>
        <v>6.4851492189445787</v>
      </c>
      <c r="AM794" s="7">
        <f t="shared" si="188"/>
        <v>1.3228039355344656</v>
      </c>
      <c r="AN794" s="7">
        <f t="shared" si="189"/>
        <v>1.0777674740700007</v>
      </c>
      <c r="AO794" s="7">
        <f t="shared" si="190"/>
        <v>1.6074482874680411</v>
      </c>
      <c r="AP794" s="7">
        <f t="shared" si="191"/>
        <v>1.7324554804825789</v>
      </c>
      <c r="AQ794" s="7" t="str">
        <f t="shared" si="192"/>
        <v/>
      </c>
      <c r="AR794" s="7">
        <f t="shared" si="193"/>
        <v>0.6498007462221479</v>
      </c>
      <c r="AS794" s="7">
        <f t="shared" si="194"/>
        <v>2.3144747380841846</v>
      </c>
    </row>
    <row r="795" spans="1:45" ht="14.4" customHeight="1">
      <c r="A795" s="2" t="s">
        <v>1637</v>
      </c>
      <c r="B795" s="2" t="s">
        <v>1638</v>
      </c>
      <c r="C795" s="2" t="s">
        <v>62</v>
      </c>
      <c r="D795" s="2" t="s">
        <v>48</v>
      </c>
      <c r="E795" s="3">
        <v>126.01744006048554</v>
      </c>
      <c r="F795" s="5">
        <v>7.3382235833696616E-2</v>
      </c>
      <c r="G795" s="3">
        <v>109.3771169842384</v>
      </c>
      <c r="H795" s="3">
        <v>16.640323076247149</v>
      </c>
      <c r="I795" s="5">
        <v>8.5275855488937818E-3</v>
      </c>
      <c r="J795" s="3">
        <v>7.0645951912084994</v>
      </c>
      <c r="K795" s="3">
        <v>17.208663367860968</v>
      </c>
      <c r="L795" s="5">
        <v>5.9815613090820341E-3</v>
      </c>
      <c r="M795" s="3">
        <v>9.2564207264549054</v>
      </c>
      <c r="N795" s="3">
        <v>7.9522426414060625</v>
      </c>
      <c r="O795" s="3">
        <v>18.065358890920788</v>
      </c>
      <c r="P795" s="3">
        <v>3.8789287008991011</v>
      </c>
      <c r="Q795" s="3">
        <v>2.1542708855328412</v>
      </c>
      <c r="R795" s="3">
        <v>7.3642807532840839</v>
      </c>
      <c r="S795" s="3">
        <v>1.2669767939633225</v>
      </c>
      <c r="T795" s="3">
        <v>42.691401796847039</v>
      </c>
      <c r="U795" s="3">
        <v>42.982583892701335</v>
      </c>
      <c r="V795" s="3">
        <v>167.63722380407995</v>
      </c>
      <c r="W795" s="3">
        <v>10.686366031158952</v>
      </c>
      <c r="X795" s="3">
        <v>15.915315039971617</v>
      </c>
      <c r="Y795" s="3">
        <v>24.104105532509752</v>
      </c>
      <c r="Z795" s="3">
        <v>0</v>
      </c>
      <c r="AA795" s="5">
        <v>0</v>
      </c>
      <c r="AB795" s="3">
        <v>0</v>
      </c>
      <c r="AC795" s="3">
        <v>0</v>
      </c>
      <c r="AD795" s="5">
        <v>0</v>
      </c>
      <c r="AE795" s="6">
        <f t="shared" si="180"/>
        <v>0.13204777900789103</v>
      </c>
      <c r="AF795" s="6">
        <f t="shared" si="181"/>
        <v>5.6060456297300221E-2</v>
      </c>
      <c r="AG795" s="6">
        <f t="shared" si="182"/>
        <v>0.13655779199768855</v>
      </c>
      <c r="AH795" s="6">
        <f t="shared" si="183"/>
        <v>0.53789306749658827</v>
      </c>
      <c r="AI795" s="4">
        <f t="shared" si="184"/>
        <v>-10.144068176652468</v>
      </c>
      <c r="AJ795" s="4">
        <f t="shared" si="185"/>
        <v>2.7757385780339403</v>
      </c>
      <c r="AK795" s="4">
        <f t="shared" si="186"/>
        <v>12.919806754686409</v>
      </c>
      <c r="AL795" s="7">
        <f t="shared" si="187"/>
        <v>2.1908361631083628</v>
      </c>
      <c r="AM795" s="7">
        <f t="shared" si="188"/>
        <v>-8.0065145825757931</v>
      </c>
      <c r="AN795" s="7">
        <f t="shared" si="189"/>
        <v>1.0068206262525632</v>
      </c>
      <c r="AO795" s="7">
        <f t="shared" si="190"/>
        <v>2.5655392387054015</v>
      </c>
      <c r="AP795" s="7">
        <f t="shared" si="191"/>
        <v>2.5830378229888966</v>
      </c>
      <c r="AQ795" s="7" t="str">
        <f t="shared" si="192"/>
        <v/>
      </c>
      <c r="AR795" s="7">
        <f t="shared" si="193"/>
        <v>0.42454675662473734</v>
      </c>
      <c r="AS795" s="7">
        <f t="shared" si="194"/>
        <v>1.3302700302721422</v>
      </c>
    </row>
    <row r="796" spans="1:45" ht="14.4" customHeight="1">
      <c r="A796" s="2" t="s">
        <v>1639</v>
      </c>
      <c r="B796" s="2" t="s">
        <v>1640</v>
      </c>
      <c r="C796" s="2" t="s">
        <v>47</v>
      </c>
      <c r="D796" s="2" t="s">
        <v>48</v>
      </c>
      <c r="E796" s="3">
        <v>149.9681345097847</v>
      </c>
      <c r="F796" s="5">
        <v>2.0339927362111494E-3</v>
      </c>
      <c r="G796" s="3">
        <v>136.89140687907789</v>
      </c>
      <c r="H796" s="3">
        <v>13.076727630706817</v>
      </c>
      <c r="I796" s="5">
        <v>-2.2545821894905907E-2</v>
      </c>
      <c r="J796" s="3">
        <v>3.0521952676088184</v>
      </c>
      <c r="K796" s="3">
        <v>9.1930991145117904</v>
      </c>
      <c r="L796" s="5">
        <v>0.10623944644736899</v>
      </c>
      <c r="M796" s="3">
        <v>4.2983843063374536</v>
      </c>
      <c r="N796" s="3">
        <v>4.8947148081743368</v>
      </c>
      <c r="O796" s="3">
        <v>15.058750894970965</v>
      </c>
      <c r="P796" s="3">
        <v>2.1806378085534188</v>
      </c>
      <c r="Q796" s="3">
        <v>2.2863477649819282</v>
      </c>
      <c r="R796" s="3">
        <v>5.9198750050130897</v>
      </c>
      <c r="S796" s="3">
        <v>0.93240111486053279</v>
      </c>
      <c r="T796" s="3">
        <v>21.545967302252826</v>
      </c>
      <c r="U796" s="3">
        <v>20.459605048308926</v>
      </c>
      <c r="V796" s="3">
        <v>182.45054701855</v>
      </c>
      <c r="W796" s="3">
        <v>9.1553973787966374</v>
      </c>
      <c r="X796" s="3">
        <v>11.966222115508005</v>
      </c>
      <c r="Y796" s="3">
        <v>17.879504794647531</v>
      </c>
      <c r="Z796" s="3">
        <v>0</v>
      </c>
      <c r="AA796" s="5">
        <v>0</v>
      </c>
      <c r="AB796" s="3">
        <v>0</v>
      </c>
      <c r="AC796" s="3">
        <v>0</v>
      </c>
      <c r="AD796" s="5">
        <v>0</v>
      </c>
      <c r="AE796" s="6">
        <f t="shared" si="180"/>
        <v>8.7196707977011095E-2</v>
      </c>
      <c r="AF796" s="6">
        <f t="shared" si="181"/>
        <v>2.0352292022474131E-2</v>
      </c>
      <c r="AG796" s="6">
        <f t="shared" si="182"/>
        <v>6.1300349868071369E-2</v>
      </c>
      <c r="AH796" s="6">
        <f t="shared" si="183"/>
        <v>0.46756640527808818</v>
      </c>
      <c r="AI796" s="4">
        <f t="shared" si="184"/>
        <v>-6.1409038469029724</v>
      </c>
      <c r="AJ796" s="4">
        <f t="shared" si="185"/>
        <v>6.2933810150981646</v>
      </c>
      <c r="AK796" s="4">
        <f t="shared" si="186"/>
        <v>12.434284862001137</v>
      </c>
      <c r="AL796" s="7">
        <f t="shared" si="187"/>
        <v>6.7496498178678381</v>
      </c>
      <c r="AM796" s="7">
        <f t="shared" si="188"/>
        <v>-6.5861180869796794</v>
      </c>
      <c r="AN796" s="7">
        <f t="shared" si="189"/>
        <v>0.94957932318822791</v>
      </c>
      <c r="AO796" s="7">
        <f t="shared" si="190"/>
        <v>1.6476574194034992</v>
      </c>
      <c r="AP796" s="7">
        <f t="shared" si="191"/>
        <v>1.5645814171632368</v>
      </c>
      <c r="AQ796" s="7" t="str">
        <f t="shared" si="192"/>
        <v/>
      </c>
      <c r="AR796" s="7">
        <f t="shared" si="193"/>
        <v>0.23340665599256216</v>
      </c>
      <c r="AS796" s="7">
        <f t="shared" si="194"/>
        <v>1.216595429522036</v>
      </c>
    </row>
    <row r="797" spans="1:45" ht="14.4" customHeight="1">
      <c r="A797" s="2" t="s">
        <v>1641</v>
      </c>
      <c r="B797" s="2" t="s">
        <v>1642</v>
      </c>
      <c r="C797" s="2" t="s">
        <v>62</v>
      </c>
      <c r="D797" s="2" t="s">
        <v>48</v>
      </c>
      <c r="E797" s="3">
        <v>210.57333502494976</v>
      </c>
      <c r="F797" s="5">
        <v>-7.2209913930148389E-2</v>
      </c>
      <c r="G797" s="3">
        <v>165.71000379023405</v>
      </c>
      <c r="H797" s="3">
        <v>44.863331234715709</v>
      </c>
      <c r="I797" s="5">
        <v>-2.7970942490878919E-2</v>
      </c>
      <c r="J797" s="3">
        <v>32.35689615389645</v>
      </c>
      <c r="K797" s="3">
        <v>29.345458212823957</v>
      </c>
      <c r="L797" s="5">
        <v>-0.10273221478175298</v>
      </c>
      <c r="M797" s="3">
        <v>10.691022211940492</v>
      </c>
      <c r="N797" s="3">
        <v>18.654436000883464</v>
      </c>
      <c r="O797" s="3">
        <v>44.96114667389665</v>
      </c>
      <c r="P797" s="3">
        <v>13.375058373323133</v>
      </c>
      <c r="Q797" s="3">
        <v>2.5733039047096495</v>
      </c>
      <c r="R797" s="3">
        <v>20.414710065997678</v>
      </c>
      <c r="S797" s="3">
        <v>4.1581691732319461</v>
      </c>
      <c r="T797" s="3">
        <v>140.95943001283086</v>
      </c>
      <c r="U797" s="3">
        <v>147.32485514133663</v>
      </c>
      <c r="V797" s="3">
        <v>346.97224509389332</v>
      </c>
      <c r="W797" s="3">
        <v>32.259732946962906</v>
      </c>
      <c r="X797" s="3">
        <v>27.312361548424057</v>
      </c>
      <c r="Y797" s="3">
        <v>36.68416005266144</v>
      </c>
      <c r="Z797" s="3">
        <v>0</v>
      </c>
      <c r="AA797" s="5">
        <v>0</v>
      </c>
      <c r="AB797" s="3">
        <v>0</v>
      </c>
      <c r="AC797" s="3">
        <v>0</v>
      </c>
      <c r="AD797" s="5">
        <v>0</v>
      </c>
      <c r="AE797" s="6">
        <f t="shared" si="180"/>
        <v>0.21305323976276522</v>
      </c>
      <c r="AF797" s="6">
        <f t="shared" si="181"/>
        <v>0.15366093788685375</v>
      </c>
      <c r="AG797" s="6">
        <f t="shared" si="182"/>
        <v>0.13935980170208617</v>
      </c>
      <c r="AH797" s="6">
        <f t="shared" si="183"/>
        <v>0.36431607693447154</v>
      </c>
      <c r="AI797" s="4">
        <f t="shared" si="184"/>
        <v>3.0114379410724936</v>
      </c>
      <c r="AJ797" s="4">
        <f t="shared" si="185"/>
        <v>18.321762183923372</v>
      </c>
      <c r="AK797" s="4">
        <f t="shared" si="186"/>
        <v>15.310324242850879</v>
      </c>
      <c r="AL797" s="7">
        <f t="shared" si="187"/>
        <v>4.4062089397105364</v>
      </c>
      <c r="AM797" s="7">
        <f t="shared" si="188"/>
        <v>0.72422208323281057</v>
      </c>
      <c r="AN797" s="7">
        <f t="shared" si="189"/>
        <v>1.0451578523545841</v>
      </c>
      <c r="AO797" s="7">
        <f t="shared" si="190"/>
        <v>3.1419742166572555</v>
      </c>
      <c r="AP797" s="7">
        <f t="shared" si="191"/>
        <v>3.2838590244349741</v>
      </c>
      <c r="AQ797" s="7" t="str">
        <f t="shared" si="192"/>
        <v/>
      </c>
      <c r="AR797" s="7">
        <f t="shared" si="193"/>
        <v>0.72123258044775662</v>
      </c>
      <c r="AS797" s="7">
        <f t="shared" si="194"/>
        <v>1.6477501534217633</v>
      </c>
    </row>
    <row r="798" spans="1:45" ht="14.4" customHeight="1">
      <c r="A798" s="2" t="s">
        <v>1643</v>
      </c>
      <c r="B798" s="2" t="s">
        <v>1644</v>
      </c>
      <c r="C798" s="2" t="s">
        <v>54</v>
      </c>
      <c r="D798" s="2" t="s">
        <v>48</v>
      </c>
      <c r="E798" s="3">
        <v>231.96858011614938</v>
      </c>
      <c r="F798" s="5">
        <v>-3.9131765361291974E-2</v>
      </c>
      <c r="G798" s="3">
        <v>185.46175841180695</v>
      </c>
      <c r="H798" s="3">
        <v>46.506821704342443</v>
      </c>
      <c r="I798" s="5">
        <v>-2.5340839224630707E-2</v>
      </c>
      <c r="J798" s="3">
        <v>37.525838097537594</v>
      </c>
      <c r="K798" s="3">
        <v>37.993071368231924</v>
      </c>
      <c r="L798" s="5">
        <v>-1.9553500019685095E-2</v>
      </c>
      <c r="M798" s="3">
        <v>28.516155594055608</v>
      </c>
      <c r="N798" s="3">
        <v>9.4769157741763159</v>
      </c>
      <c r="O798" s="3">
        <v>47.505658018777147</v>
      </c>
      <c r="P798" s="3">
        <v>11.20592809757184</v>
      </c>
      <c r="Q798" s="3">
        <v>4.7413758330478615</v>
      </c>
      <c r="R798" s="3">
        <v>21.199714801227543</v>
      </c>
      <c r="S798" s="3">
        <v>4.5808151856721127</v>
      </c>
      <c r="T798" s="3">
        <v>157.34763487798222</v>
      </c>
      <c r="U798" s="3">
        <v>167.06807705685998</v>
      </c>
      <c r="V798" s="3">
        <v>480.0902944631253</v>
      </c>
      <c r="W798" s="3">
        <v>61.370484127023808</v>
      </c>
      <c r="X798" s="3">
        <v>32.595029157886636</v>
      </c>
      <c r="Y798" s="3">
        <v>24.525897389147691</v>
      </c>
      <c r="Z798" s="3">
        <v>0</v>
      </c>
      <c r="AA798" s="5">
        <v>0</v>
      </c>
      <c r="AB798" s="3">
        <v>0</v>
      </c>
      <c r="AC798" s="3">
        <v>0</v>
      </c>
      <c r="AD798" s="5">
        <v>0</v>
      </c>
      <c r="AE798" s="6">
        <f t="shared" si="180"/>
        <v>0.20048759052219889</v>
      </c>
      <c r="AF798" s="6">
        <f t="shared" si="181"/>
        <v>0.16177121090601135</v>
      </c>
      <c r="AG798" s="6">
        <f t="shared" si="182"/>
        <v>0.16378542020306522</v>
      </c>
      <c r="AH798" s="6">
        <f t="shared" si="183"/>
        <v>0.75056199899383547</v>
      </c>
      <c r="AI798" s="4">
        <f t="shared" si="184"/>
        <v>-0.46723327069432941</v>
      </c>
      <c r="AJ798" s="4">
        <f t="shared" si="185"/>
        <v>3.0421984941018358</v>
      </c>
      <c r="AK798" s="4">
        <f t="shared" si="186"/>
        <v>3.5094317647961653</v>
      </c>
      <c r="AL798" s="7">
        <f t="shared" si="187"/>
        <v>0.66411727406450127</v>
      </c>
      <c r="AM798" s="7">
        <f t="shared" si="188"/>
        <v>-0.10199784356193697</v>
      </c>
      <c r="AN798" s="7">
        <f t="shared" si="189"/>
        <v>1.0617768559814429</v>
      </c>
      <c r="AO798" s="7">
        <f t="shared" si="190"/>
        <v>3.3833237600773378</v>
      </c>
      <c r="AP798" s="7">
        <f t="shared" si="191"/>
        <v>3.5923348647422291</v>
      </c>
      <c r="AQ798" s="7" t="str">
        <f t="shared" si="192"/>
        <v/>
      </c>
      <c r="AR798" s="7">
        <f t="shared" si="193"/>
        <v>0.80688889763528449</v>
      </c>
      <c r="AS798" s="7">
        <f t="shared" si="194"/>
        <v>2.0696350092876306</v>
      </c>
    </row>
    <row r="799" spans="1:45" ht="14.4" customHeight="1">
      <c r="A799" s="2" t="s">
        <v>1645</v>
      </c>
      <c r="B799" s="2" t="s">
        <v>1646</v>
      </c>
      <c r="C799" s="2" t="s">
        <v>62</v>
      </c>
      <c r="D799" s="2" t="s">
        <v>48</v>
      </c>
      <c r="E799" s="3">
        <v>175.86956636632104</v>
      </c>
      <c r="F799" s="5">
        <v>3.0531555704210393E-2</v>
      </c>
      <c r="G799" s="3">
        <v>147.24523318269053</v>
      </c>
      <c r="H799" s="3">
        <v>28.624333183630526</v>
      </c>
      <c r="I799" s="5">
        <v>-1.7728726600465372E-2</v>
      </c>
      <c r="J799" s="3">
        <v>15.092024248936614</v>
      </c>
      <c r="K799" s="3">
        <v>26.254192441965056</v>
      </c>
      <c r="L799" s="5">
        <v>-2.2462288977776509E-2</v>
      </c>
      <c r="M799" s="3">
        <v>18.627039747383247</v>
      </c>
      <c r="N799" s="3">
        <v>7.6271526945818096</v>
      </c>
      <c r="O799" s="3">
        <v>29.829054779051656</v>
      </c>
      <c r="P799" s="3">
        <v>4.9164462578925727</v>
      </c>
      <c r="Q799" s="3">
        <v>3.6460320348439734</v>
      </c>
      <c r="R799" s="3">
        <v>12.831519422904087</v>
      </c>
      <c r="S799" s="3">
        <v>1.948997904021899</v>
      </c>
      <c r="T799" s="3">
        <v>53.825978939974483</v>
      </c>
      <c r="U799" s="3">
        <v>55.387371113566068</v>
      </c>
      <c r="V799" s="3">
        <v>232.8367440724362</v>
      </c>
      <c r="W799" s="3">
        <v>10.665133120962659</v>
      </c>
      <c r="X799" s="3">
        <v>22.62011041585389</v>
      </c>
      <c r="Y799" s="3">
        <v>33.938311814306502</v>
      </c>
      <c r="Z799" s="3">
        <v>0</v>
      </c>
      <c r="AA799" s="5">
        <v>0</v>
      </c>
      <c r="AB799" s="3">
        <v>0</v>
      </c>
      <c r="AC799" s="3">
        <v>0</v>
      </c>
      <c r="AD799" s="5">
        <v>0</v>
      </c>
      <c r="AE799" s="6">
        <f t="shared" si="180"/>
        <v>0.16275887736033035</v>
      </c>
      <c r="AF799" s="6">
        <f t="shared" si="181"/>
        <v>8.5813734352999077E-2</v>
      </c>
      <c r="AG799" s="6">
        <f t="shared" si="182"/>
        <v>0.14928218101862975</v>
      </c>
      <c r="AH799" s="6">
        <f t="shared" si="183"/>
        <v>0.70948820035346183</v>
      </c>
      <c r="AI799" s="4">
        <f t="shared" si="184"/>
        <v>-11.162168193028442</v>
      </c>
      <c r="AJ799" s="4">
        <f t="shared" si="185"/>
        <v>2.6395367389318625</v>
      </c>
      <c r="AK799" s="4">
        <f t="shared" si="186"/>
        <v>13.801704931960305</v>
      </c>
      <c r="AL799" s="7">
        <f t="shared" si="187"/>
        <v>1.3543045549125456</v>
      </c>
      <c r="AM799" s="7">
        <f t="shared" si="188"/>
        <v>-5.7271319635565003</v>
      </c>
      <c r="AN799" s="7">
        <f t="shared" si="189"/>
        <v>1.0290081519062164</v>
      </c>
      <c r="AO799" s="7">
        <f t="shared" si="190"/>
        <v>1.8804273481122029</v>
      </c>
      <c r="AP799" s="7">
        <f t="shared" si="191"/>
        <v>1.9349750702748454</v>
      </c>
      <c r="AQ799" s="7" t="str">
        <f t="shared" si="192"/>
        <v/>
      </c>
      <c r="AR799" s="7">
        <f t="shared" si="193"/>
        <v>0.52724457027936389</v>
      </c>
      <c r="AS799" s="7">
        <f t="shared" si="194"/>
        <v>1.3239172011572342</v>
      </c>
    </row>
    <row r="800" spans="1:45" ht="14.4" customHeight="1">
      <c r="A800" s="2" t="s">
        <v>1647</v>
      </c>
      <c r="B800" s="2" t="s">
        <v>1648</v>
      </c>
      <c r="C800" s="2" t="s">
        <v>57</v>
      </c>
      <c r="D800" s="2" t="s">
        <v>48</v>
      </c>
      <c r="E800" s="3">
        <v>317.72881710925952</v>
      </c>
      <c r="F800" s="5">
        <v>4.2041049161815697E-2</v>
      </c>
      <c r="G800" s="3">
        <v>204.36207500561335</v>
      </c>
      <c r="H800" s="3">
        <v>113.36674210364619</v>
      </c>
      <c r="I800" s="5">
        <v>-3.0313271355581484E-3</v>
      </c>
      <c r="J800" s="3">
        <v>82.031228002348357</v>
      </c>
      <c r="K800" s="3">
        <v>4.6239037714012889</v>
      </c>
      <c r="L800" s="5">
        <v>6.974124619400951E-2</v>
      </c>
      <c r="M800" s="3">
        <v>2.8457729915517422</v>
      </c>
      <c r="N800" s="3">
        <v>1.7781307798495467</v>
      </c>
      <c r="O800" s="3">
        <v>116.88542496990733</v>
      </c>
      <c r="P800" s="3">
        <v>30.080709608210995</v>
      </c>
      <c r="Q800" s="3">
        <v>17.113740517597588</v>
      </c>
      <c r="R800" s="3">
        <v>61.67643389482626</v>
      </c>
      <c r="S800" s="3">
        <v>18.465812542309941</v>
      </c>
      <c r="T800" s="3">
        <v>401.42029655131557</v>
      </c>
      <c r="U800" s="3">
        <v>427.5033379695887</v>
      </c>
      <c r="V800" s="3">
        <v>1808.771619063652</v>
      </c>
      <c r="W800" s="3">
        <v>79.888417478262866</v>
      </c>
      <c r="X800" s="3">
        <v>13.242780001085242</v>
      </c>
      <c r="Y800" s="3">
        <v>2.7236852824852287</v>
      </c>
      <c r="Z800" s="3">
        <v>29.893582703343114</v>
      </c>
      <c r="AA800" s="5">
        <v>0.1206777102690757</v>
      </c>
      <c r="AB800" s="3">
        <v>3.1888143939044098</v>
      </c>
      <c r="AC800" s="3">
        <v>9.5401194565113379</v>
      </c>
      <c r="AD800" s="5">
        <v>-1.5556572456292272E-2</v>
      </c>
      <c r="AE800" s="6">
        <f t="shared" si="180"/>
        <v>0.35680346257249312</v>
      </c>
      <c r="AF800" s="6">
        <f t="shared" si="181"/>
        <v>0.25818000629807442</v>
      </c>
      <c r="AG800" s="6">
        <f t="shared" si="182"/>
        <v>1.4552988342292026E-2</v>
      </c>
      <c r="AH800" s="6">
        <f t="shared" si="183"/>
        <v>0.61544814343948195</v>
      </c>
      <c r="AI800" s="4">
        <f t="shared" si="184"/>
        <v>77.407324230947069</v>
      </c>
      <c r="AJ800" s="4">
        <f t="shared" si="185"/>
        <v>66.845201852547007</v>
      </c>
      <c r="AK800" s="4">
        <f t="shared" si="186"/>
        <v>-10.562122378400062</v>
      </c>
      <c r="AL800" s="7">
        <f t="shared" si="187"/>
        <v>3.6199437040415852</v>
      </c>
      <c r="AM800" s="7">
        <f t="shared" si="188"/>
        <v>4.1919262449776804</v>
      </c>
      <c r="AN800" s="7">
        <f t="shared" si="189"/>
        <v>1.064976887422878</v>
      </c>
      <c r="AO800" s="7">
        <f t="shared" si="190"/>
        <v>3.540899995029537</v>
      </c>
      <c r="AP800" s="7">
        <f t="shared" si="191"/>
        <v>3.7709766553822401</v>
      </c>
      <c r="AQ800" s="7">
        <f t="shared" si="192"/>
        <v>0.31913603502080162</v>
      </c>
      <c r="AR800" s="7">
        <f t="shared" si="193"/>
        <v>0.72359165025092487</v>
      </c>
      <c r="AS800" s="7">
        <f t="shared" si="194"/>
        <v>5.6928157650920834</v>
      </c>
    </row>
    <row r="801" spans="1:45" ht="14.4" customHeight="1">
      <c r="A801" s="2" t="s">
        <v>1649</v>
      </c>
      <c r="B801" s="2" t="s">
        <v>1650</v>
      </c>
      <c r="C801" s="2" t="s">
        <v>47</v>
      </c>
      <c r="D801" s="2" t="s">
        <v>48</v>
      </c>
      <c r="E801" s="3">
        <v>170.31653539854841</v>
      </c>
      <c r="F801" s="5">
        <v>9.0724965080995645E-2</v>
      </c>
      <c r="G801" s="3">
        <v>136.46553186165067</v>
      </c>
      <c r="H801" s="3">
        <v>33.851003536897721</v>
      </c>
      <c r="I801" s="5">
        <v>1.022792162242403E-2</v>
      </c>
      <c r="J801" s="3">
        <v>19.245370372465004</v>
      </c>
      <c r="K801" s="3">
        <v>13.222525388412627</v>
      </c>
      <c r="L801" s="5">
        <v>1.9077984961573979E-2</v>
      </c>
      <c r="M801" s="3">
        <v>7.9301516151107769</v>
      </c>
      <c r="N801" s="3">
        <v>5.2923737733018505</v>
      </c>
      <c r="O801" s="3">
        <v>35.161570667473484</v>
      </c>
      <c r="P801" s="3">
        <v>3.8630051573159916</v>
      </c>
      <c r="Q801" s="3">
        <v>4.0427151758330089</v>
      </c>
      <c r="R801" s="3">
        <v>22.740628166613288</v>
      </c>
      <c r="S801" s="3">
        <v>1.6386909673145293</v>
      </c>
      <c r="T801" s="3">
        <v>46.220159641878723</v>
      </c>
      <c r="U801" s="3">
        <v>45.313266202953614</v>
      </c>
      <c r="V801" s="3">
        <v>257.24512016</v>
      </c>
      <c r="W801" s="3">
        <v>29.60917825463466</v>
      </c>
      <c r="X801" s="3">
        <v>20.541236260104629</v>
      </c>
      <c r="Y801" s="3">
        <v>20.832607073700977</v>
      </c>
      <c r="Z801" s="3">
        <v>0</v>
      </c>
      <c r="AA801" s="5">
        <v>0</v>
      </c>
      <c r="AB801" s="3">
        <v>0</v>
      </c>
      <c r="AC801" s="3">
        <v>0</v>
      </c>
      <c r="AD801" s="5">
        <v>0</v>
      </c>
      <c r="AE801" s="6">
        <f t="shared" si="180"/>
        <v>0.1987534766233052</v>
      </c>
      <c r="AF801" s="6">
        <f t="shared" si="181"/>
        <v>0.1129976624256122</v>
      </c>
      <c r="AG801" s="6">
        <f t="shared" si="182"/>
        <v>7.7635006826972608E-2</v>
      </c>
      <c r="AH801" s="6">
        <f t="shared" si="183"/>
        <v>0.59974561456015452</v>
      </c>
      <c r="AI801" s="4">
        <f t="shared" si="184"/>
        <v>6.0228449840523766</v>
      </c>
      <c r="AJ801" s="4">
        <f t="shared" si="185"/>
        <v>19.325698719213705</v>
      </c>
      <c r="AK801" s="4">
        <f t="shared" si="186"/>
        <v>13.302853735161328</v>
      </c>
      <c r="AL801" s="7">
        <f t="shared" si="187"/>
        <v>11.793375996259057</v>
      </c>
      <c r="AM801" s="7">
        <f t="shared" si="188"/>
        <v>3.6754001237478935</v>
      </c>
      <c r="AN801" s="7">
        <f t="shared" si="189"/>
        <v>0.98037883369612167</v>
      </c>
      <c r="AO801" s="7">
        <f t="shared" si="190"/>
        <v>1.3653999826474443</v>
      </c>
      <c r="AP801" s="7">
        <f t="shared" si="191"/>
        <v>1.3386092425166061</v>
      </c>
      <c r="AQ801" s="7" t="str">
        <f t="shared" si="192"/>
        <v/>
      </c>
      <c r="AR801" s="7">
        <f t="shared" si="193"/>
        <v>0.56853175272891032</v>
      </c>
      <c r="AS801" s="7">
        <f t="shared" si="194"/>
        <v>1.5103942759171021</v>
      </c>
    </row>
    <row r="802" spans="1:45" ht="14.4" customHeight="1">
      <c r="A802" s="2" t="s">
        <v>1651</v>
      </c>
      <c r="B802" s="2" t="s">
        <v>1652</v>
      </c>
      <c r="C802" s="2" t="s">
        <v>47</v>
      </c>
      <c r="D802" s="2" t="s">
        <v>48</v>
      </c>
      <c r="E802" s="3">
        <v>70.599707312332029</v>
      </c>
      <c r="F802" s="5">
        <v>0.10492076280342139</v>
      </c>
      <c r="G802" s="3">
        <v>55.322672088267325</v>
      </c>
      <c r="H802" s="3">
        <v>15.277035224064706</v>
      </c>
      <c r="I802" s="5">
        <v>1.9126083145772632E-2</v>
      </c>
      <c r="J802" s="3">
        <v>9.9955886864361876</v>
      </c>
      <c r="K802" s="3">
        <v>5.0181603063264122</v>
      </c>
      <c r="L802" s="5">
        <v>0.11253483552733201</v>
      </c>
      <c r="M802" s="3">
        <v>3.1250887572134478</v>
      </c>
      <c r="N802" s="3">
        <v>1.8930715491129644</v>
      </c>
      <c r="O802" s="3">
        <v>16.476427472778635</v>
      </c>
      <c r="P802" s="3">
        <v>4.7286362954657113</v>
      </c>
      <c r="Q802" s="3">
        <v>1.5794222940980847</v>
      </c>
      <c r="R802" s="3">
        <v>8.0014427595700006</v>
      </c>
      <c r="S802" s="3">
        <v>1.1901367698892376</v>
      </c>
      <c r="T802" s="3">
        <v>46.528349573138669</v>
      </c>
      <c r="U802" s="3">
        <v>48.195248848509628</v>
      </c>
      <c r="V802" s="3">
        <v>96.700635374178333</v>
      </c>
      <c r="W802" s="3">
        <v>5.8482915538936515</v>
      </c>
      <c r="X802" s="3">
        <v>8.0788650082685258</v>
      </c>
      <c r="Y802" s="3">
        <v>7.3099254664394069</v>
      </c>
      <c r="Z802" s="3">
        <v>0</v>
      </c>
      <c r="AA802" s="5">
        <v>0</v>
      </c>
      <c r="AB802" s="3">
        <v>0</v>
      </c>
      <c r="AC802" s="3">
        <v>0</v>
      </c>
      <c r="AD802" s="5">
        <v>0</v>
      </c>
      <c r="AE802" s="6">
        <f t="shared" si="180"/>
        <v>0.21638949799719898</v>
      </c>
      <c r="AF802" s="6">
        <f t="shared" si="181"/>
        <v>0.14158116325066131</v>
      </c>
      <c r="AG802" s="6">
        <f t="shared" si="182"/>
        <v>7.107905255366212E-2</v>
      </c>
      <c r="AH802" s="6">
        <f t="shared" si="183"/>
        <v>0.62275586399135907</v>
      </c>
      <c r="AI802" s="4">
        <f t="shared" si="184"/>
        <v>4.9774283801097754</v>
      </c>
      <c r="AJ802" s="4">
        <f t="shared" si="185"/>
        <v>7.0432801260013909</v>
      </c>
      <c r="AK802" s="4">
        <f t="shared" si="186"/>
        <v>2.0658517458916155</v>
      </c>
      <c r="AL802" s="7">
        <f t="shared" si="187"/>
        <v>5.9180426184604711</v>
      </c>
      <c r="AM802" s="7">
        <f t="shared" si="188"/>
        <v>4.1822322493010695</v>
      </c>
      <c r="AN802" s="7">
        <f t="shared" si="189"/>
        <v>1.0358254546026984</v>
      </c>
      <c r="AO802" s="7">
        <f t="shared" si="190"/>
        <v>3.0456400008717814</v>
      </c>
      <c r="AP802" s="7">
        <f t="shared" si="191"/>
        <v>3.1547514384591757</v>
      </c>
      <c r="AQ802" s="7" t="str">
        <f t="shared" si="192"/>
        <v/>
      </c>
      <c r="AR802" s="7">
        <f t="shared" si="193"/>
        <v>0.65428851474341876</v>
      </c>
      <c r="AS802" s="7">
        <f t="shared" si="194"/>
        <v>1.3697030633055771</v>
      </c>
    </row>
    <row r="803" spans="1:45" ht="14.4" customHeight="1">
      <c r="A803" s="2" t="s">
        <v>1653</v>
      </c>
      <c r="B803" s="2" t="s">
        <v>1654</v>
      </c>
      <c r="C803" s="2" t="s">
        <v>54</v>
      </c>
      <c r="D803" s="2" t="s">
        <v>48</v>
      </c>
      <c r="E803" s="3">
        <v>230.27129336699812</v>
      </c>
      <c r="F803" s="5">
        <v>-1.6596860540377761E-2</v>
      </c>
      <c r="G803" s="3">
        <v>147.30928738557935</v>
      </c>
      <c r="H803" s="3">
        <v>82.962005981418784</v>
      </c>
      <c r="I803" s="5">
        <v>2.1293389574499666E-2</v>
      </c>
      <c r="J803" s="3">
        <v>66.722251536199991</v>
      </c>
      <c r="K803" s="3">
        <v>63.291597945276138</v>
      </c>
      <c r="L803" s="5">
        <v>0.10422608191090899</v>
      </c>
      <c r="M803" s="3">
        <v>43.802570173535422</v>
      </c>
      <c r="N803" s="3">
        <v>19.489027771740716</v>
      </c>
      <c r="O803" s="3">
        <v>83.743706145340425</v>
      </c>
      <c r="P803" s="3">
        <v>13.697082267165761</v>
      </c>
      <c r="Q803" s="3">
        <v>16.307430522287305</v>
      </c>
      <c r="R803" s="3">
        <v>31.825374686278408</v>
      </c>
      <c r="S803" s="3">
        <v>13.681170649802162</v>
      </c>
      <c r="T803" s="3">
        <v>149.53255115445177</v>
      </c>
      <c r="U803" s="3">
        <v>159.78823765868486</v>
      </c>
      <c r="V803" s="3">
        <v>456.77781631746382</v>
      </c>
      <c r="W803" s="3">
        <v>29.579015821844646</v>
      </c>
      <c r="X803" s="3">
        <v>27.973947402100666</v>
      </c>
      <c r="Y803" s="3">
        <v>17.862348147337546</v>
      </c>
      <c r="Z803" s="3">
        <v>0</v>
      </c>
      <c r="AA803" s="5">
        <v>0</v>
      </c>
      <c r="AB803" s="3">
        <v>0</v>
      </c>
      <c r="AC803" s="3">
        <v>0</v>
      </c>
      <c r="AD803" s="5">
        <v>0</v>
      </c>
      <c r="AE803" s="6">
        <f t="shared" si="180"/>
        <v>0.36027941116045636</v>
      </c>
      <c r="AF803" s="6">
        <f t="shared" si="181"/>
        <v>0.28975496928251693</v>
      </c>
      <c r="AG803" s="6">
        <f t="shared" si="182"/>
        <v>0.27485665720565639</v>
      </c>
      <c r="AH803" s="6">
        <f t="shared" si="183"/>
        <v>0.69207559289952625</v>
      </c>
      <c r="AI803" s="4">
        <f t="shared" si="184"/>
        <v>3.4306535909238534</v>
      </c>
      <c r="AJ803" s="4">
        <f t="shared" si="185"/>
        <v>9.9366231823519442</v>
      </c>
      <c r="AK803" s="4">
        <f t="shared" si="186"/>
        <v>6.5059695914280908</v>
      </c>
      <c r="AL803" s="7">
        <f t="shared" si="187"/>
        <v>0.726299191545837</v>
      </c>
      <c r="AM803" s="7">
        <f t="shared" si="188"/>
        <v>0.25075731300621285</v>
      </c>
      <c r="AN803" s="7">
        <f t="shared" si="189"/>
        <v>1.0685849764820774</v>
      </c>
      <c r="AO803" s="7">
        <f t="shared" si="190"/>
        <v>1.802422077257184</v>
      </c>
      <c r="AP803" s="7">
        <f t="shared" si="191"/>
        <v>1.9260411530366448</v>
      </c>
      <c r="AQ803" s="7" t="str">
        <f t="shared" si="192"/>
        <v/>
      </c>
      <c r="AR803" s="7">
        <f t="shared" si="193"/>
        <v>0.80425070183505387</v>
      </c>
      <c r="AS803" s="7">
        <f t="shared" si="194"/>
        <v>1.9836507175450122</v>
      </c>
    </row>
    <row r="804" spans="1:45" ht="14.4" customHeight="1">
      <c r="A804" s="2" t="s">
        <v>1655</v>
      </c>
      <c r="B804" s="2" t="s">
        <v>1656</v>
      </c>
      <c r="C804" s="2" t="s">
        <v>57</v>
      </c>
      <c r="D804" s="2" t="s">
        <v>48</v>
      </c>
      <c r="E804" s="3">
        <v>267.93671063311689</v>
      </c>
      <c r="F804" s="5">
        <v>3.8979275815207479E-2</v>
      </c>
      <c r="G804" s="3">
        <v>143.94299425341325</v>
      </c>
      <c r="H804" s="3">
        <v>123.99371637970364</v>
      </c>
      <c r="I804" s="5">
        <v>2.2562127416635824E-2</v>
      </c>
      <c r="J804" s="3">
        <v>90.603750267535119</v>
      </c>
      <c r="K804" s="3">
        <v>7.1422973178729894</v>
      </c>
      <c r="L804" s="5">
        <v>9.691998268501803E-2</v>
      </c>
      <c r="M804" s="3">
        <v>3.0933103984925432</v>
      </c>
      <c r="N804" s="3">
        <v>4.0489869193804466</v>
      </c>
      <c r="O804" s="3">
        <v>128.5578106397457</v>
      </c>
      <c r="P804" s="3">
        <v>21.842425640315771</v>
      </c>
      <c r="Q804" s="3">
        <v>14.605146242485789</v>
      </c>
      <c r="R804" s="3">
        <v>82.00275917331696</v>
      </c>
      <c r="S804" s="3">
        <v>21.177271861914676</v>
      </c>
      <c r="T804" s="3">
        <v>295.5930954070181</v>
      </c>
      <c r="U804" s="3">
        <v>314.40187593832684</v>
      </c>
      <c r="V804" s="3">
        <v>1304.0774437986054</v>
      </c>
      <c r="W804" s="3">
        <v>54.090375664810864</v>
      </c>
      <c r="X804" s="3">
        <v>19.473542032131171</v>
      </c>
      <c r="Y804" s="3">
        <v>2.3993856603292554</v>
      </c>
      <c r="Z804" s="3">
        <v>26.610191228505748</v>
      </c>
      <c r="AA804" s="5">
        <v>4.337112396288121E-2</v>
      </c>
      <c r="AB804" s="3">
        <v>3.3875236132687059</v>
      </c>
      <c r="AC804" s="3">
        <v>10.492292197354546</v>
      </c>
      <c r="AD804" s="5">
        <v>-4.1849838468973333E-2</v>
      </c>
      <c r="AE804" s="6">
        <f t="shared" si="180"/>
        <v>0.46277240653852403</v>
      </c>
      <c r="AF804" s="6">
        <f t="shared" si="181"/>
        <v>0.33815355146162834</v>
      </c>
      <c r="AG804" s="6">
        <f t="shared" si="182"/>
        <v>2.665665821229278E-2</v>
      </c>
      <c r="AH804" s="6">
        <f t="shared" si="183"/>
        <v>0.43309740001326996</v>
      </c>
      <c r="AI804" s="4">
        <f t="shared" si="184"/>
        <v>83.461452949662132</v>
      </c>
      <c r="AJ804" s="4">
        <f t="shared" si="185"/>
        <v>89.016928358451594</v>
      </c>
      <c r="AK804" s="4">
        <f t="shared" si="186"/>
        <v>5.5554754087894622</v>
      </c>
      <c r="AL804" s="7">
        <f t="shared" si="187"/>
        <v>4.2034181238679817</v>
      </c>
      <c r="AM804" s="7">
        <f t="shared" si="188"/>
        <v>3.9410861556610453</v>
      </c>
      <c r="AN804" s="7">
        <f t="shared" si="189"/>
        <v>1.0636306491036602</v>
      </c>
      <c r="AO804" s="7">
        <f t="shared" si="190"/>
        <v>2.3839360899695019</v>
      </c>
      <c r="AP804" s="7">
        <f t="shared" si="191"/>
        <v>2.5356274907959033</v>
      </c>
      <c r="AQ804" s="7">
        <f t="shared" si="192"/>
        <v>0.3942960088958265</v>
      </c>
      <c r="AR804" s="7">
        <f t="shared" si="193"/>
        <v>0.73071243376624784</v>
      </c>
      <c r="AS804" s="7">
        <f t="shared" si="194"/>
        <v>4.8671100004070205</v>
      </c>
    </row>
    <row r="805" spans="1:45" ht="14.4" customHeight="1">
      <c r="A805" s="2" t="s">
        <v>1657</v>
      </c>
      <c r="B805" s="2" t="s">
        <v>1658</v>
      </c>
      <c r="C805" s="2" t="s">
        <v>57</v>
      </c>
      <c r="D805" s="2" t="s">
        <v>48</v>
      </c>
      <c r="E805" s="3">
        <v>132.57655570095028</v>
      </c>
      <c r="F805" s="5">
        <v>-8.4217930461951432E-2</v>
      </c>
      <c r="G805" s="3">
        <v>108.65700846733084</v>
      </c>
      <c r="H805" s="3">
        <v>23.919547233619436</v>
      </c>
      <c r="I805" s="5">
        <v>-2.4766176659605232E-2</v>
      </c>
      <c r="J805" s="3">
        <v>19.009407297045616</v>
      </c>
      <c r="K805" s="3">
        <v>4.0976597902603134</v>
      </c>
      <c r="L805" s="5">
        <v>-0.10808878670435451</v>
      </c>
      <c r="M805" s="3">
        <v>2.2492168463597961</v>
      </c>
      <c r="N805" s="3">
        <v>1.8484429439005172</v>
      </c>
      <c r="O805" s="3">
        <v>25.315921029170784</v>
      </c>
      <c r="P805" s="3">
        <v>6.030434869794755</v>
      </c>
      <c r="Q805" s="3">
        <v>3.2019984390486096</v>
      </c>
      <c r="R805" s="3">
        <v>11.245686424890955</v>
      </c>
      <c r="S805" s="3">
        <v>2.8695747217270631</v>
      </c>
      <c r="T805" s="3">
        <v>67.108370980398618</v>
      </c>
      <c r="U805" s="3">
        <v>64.140627142388112</v>
      </c>
      <c r="V805" s="3">
        <v>399.65091852717563</v>
      </c>
      <c r="W805" s="3">
        <v>11.142740182128096</v>
      </c>
      <c r="X805" s="3">
        <v>7.1662819152259036</v>
      </c>
      <c r="Y805" s="3">
        <v>1.2992097949823391</v>
      </c>
      <c r="Z805" s="3">
        <v>24.832089356772716</v>
      </c>
      <c r="AA805" s="5">
        <v>0.30515439944305423</v>
      </c>
      <c r="AB805" s="3">
        <v>2.3880750636983223</v>
      </c>
      <c r="AC805" s="3">
        <v>7.6307212323028848</v>
      </c>
      <c r="AD805" s="5">
        <v>1.1651392380401193E-2</v>
      </c>
      <c r="AE805" s="6">
        <f t="shared" si="180"/>
        <v>0.18042064154671644</v>
      </c>
      <c r="AF805" s="6">
        <f t="shared" si="181"/>
        <v>0.1433843804173392</v>
      </c>
      <c r="AG805" s="6">
        <f t="shared" si="182"/>
        <v>3.0907876348087553E-2</v>
      </c>
      <c r="AH805" s="6">
        <f t="shared" si="183"/>
        <v>0.54890277902180584</v>
      </c>
      <c r="AI805" s="4">
        <f t="shared" si="184"/>
        <v>14.911747506785304</v>
      </c>
      <c r="AJ805" s="4">
        <f t="shared" si="185"/>
        <v>13.834270873967622</v>
      </c>
      <c r="AK805" s="4">
        <f t="shared" si="186"/>
        <v>-1.0774766328176817</v>
      </c>
      <c r="AL805" s="7">
        <f t="shared" si="187"/>
        <v>4.8210178216378416</v>
      </c>
      <c r="AM805" s="7">
        <f t="shared" si="188"/>
        <v>5.1965008591275224</v>
      </c>
      <c r="AN805" s="7">
        <f t="shared" si="189"/>
        <v>0.95577684579950029</v>
      </c>
      <c r="AO805" s="7">
        <f t="shared" si="190"/>
        <v>2.8055870090248347</v>
      </c>
      <c r="AP805" s="7">
        <f t="shared" si="191"/>
        <v>2.6815151021018111</v>
      </c>
      <c r="AQ805" s="7">
        <f t="shared" si="192"/>
        <v>0.30729275828019192</v>
      </c>
      <c r="AR805" s="7">
        <f t="shared" si="193"/>
        <v>0.79472270571775228</v>
      </c>
      <c r="AS805" s="7">
        <f t="shared" si="194"/>
        <v>3.014491637787442</v>
      </c>
    </row>
    <row r="806" spans="1:45" ht="14.4" customHeight="1">
      <c r="A806" s="2" t="s">
        <v>1659</v>
      </c>
      <c r="B806" s="2" t="s">
        <v>1660</v>
      </c>
      <c r="C806" s="2" t="s">
        <v>57</v>
      </c>
      <c r="D806" s="2" t="s">
        <v>48</v>
      </c>
      <c r="E806" s="3">
        <v>156.413326750446</v>
      </c>
      <c r="F806" s="5">
        <v>8.1587549958319933E-2</v>
      </c>
      <c r="G806" s="3">
        <v>89.534918244948301</v>
      </c>
      <c r="H806" s="3">
        <v>66.878408505497703</v>
      </c>
      <c r="I806" s="5">
        <v>1.0420964763439566E-2</v>
      </c>
      <c r="J806" s="3">
        <v>49.18719920522441</v>
      </c>
      <c r="K806" s="3">
        <v>3.746142483842219</v>
      </c>
      <c r="L806" s="5">
        <v>0.17388566701969493</v>
      </c>
      <c r="M806" s="3">
        <v>2.1439693728592495</v>
      </c>
      <c r="N806" s="3">
        <v>1.6021731109829696</v>
      </c>
      <c r="O806" s="3">
        <v>68.998513333827461</v>
      </c>
      <c r="P806" s="3">
        <v>9.9377244161125802</v>
      </c>
      <c r="Q806" s="3">
        <v>7.6497488530008813</v>
      </c>
      <c r="R806" s="3">
        <v>46.376576906330996</v>
      </c>
      <c r="S806" s="3">
        <v>6.8008516614788546</v>
      </c>
      <c r="T806" s="3">
        <v>157.69554506040194</v>
      </c>
      <c r="U806" s="3">
        <v>151.20230080267746</v>
      </c>
      <c r="V806" s="3">
        <v>556.52726919720112</v>
      </c>
      <c r="W806" s="3">
        <v>16.727835021998544</v>
      </c>
      <c r="X806" s="3">
        <v>5.3570504394190586</v>
      </c>
      <c r="Y806" s="3">
        <v>0.86794999134144102</v>
      </c>
      <c r="Z806" s="3">
        <v>15.488465067790004</v>
      </c>
      <c r="AA806" s="5">
        <v>8.4982787995908415E-2</v>
      </c>
      <c r="AB806" s="3">
        <v>1.6681926552281237</v>
      </c>
      <c r="AC806" s="3">
        <v>5.0578456439416755</v>
      </c>
      <c r="AD806" s="5">
        <v>1.8123026920306984E-2</v>
      </c>
      <c r="AE806" s="6">
        <f t="shared" si="180"/>
        <v>0.42757487418064266</v>
      </c>
      <c r="AF806" s="6">
        <f t="shared" si="181"/>
        <v>0.31446936285487681</v>
      </c>
      <c r="AG806" s="6">
        <f t="shared" si="182"/>
        <v>2.3950276882858623E-2</v>
      </c>
      <c r="AH806" s="6">
        <f t="shared" si="183"/>
        <v>0.57231388878201295</v>
      </c>
      <c r="AI806" s="4">
        <f t="shared" si="184"/>
        <v>45.441056721382189</v>
      </c>
      <c r="AJ806" s="4">
        <f t="shared" si="185"/>
        <v>49.267070691854748</v>
      </c>
      <c r="AK806" s="4">
        <f t="shared" si="186"/>
        <v>3.8260139704725589</v>
      </c>
      <c r="AL806" s="7">
        <f t="shared" si="187"/>
        <v>7.2442501533905768</v>
      </c>
      <c r="AM806" s="7">
        <f t="shared" si="188"/>
        <v>6.681671499875204</v>
      </c>
      <c r="AN806" s="7">
        <f t="shared" si="189"/>
        <v>0.95882417442269918</v>
      </c>
      <c r="AO806" s="7">
        <f t="shared" si="190"/>
        <v>2.3579440447874691</v>
      </c>
      <c r="AP806" s="7">
        <f t="shared" si="191"/>
        <v>2.2608537520782654</v>
      </c>
      <c r="AQ806" s="7">
        <f t="shared" si="192"/>
        <v>0.3265556413630703</v>
      </c>
      <c r="AR806" s="7">
        <f t="shared" si="193"/>
        <v>0.73547203506167469</v>
      </c>
      <c r="AS806" s="7">
        <f t="shared" si="194"/>
        <v>3.558055318937932</v>
      </c>
    </row>
    <row r="807" spans="1:45" ht="14.4" customHeight="1">
      <c r="A807" s="2" t="s">
        <v>1661</v>
      </c>
      <c r="B807" s="2" t="s">
        <v>1662</v>
      </c>
      <c r="C807" s="2" t="s">
        <v>57</v>
      </c>
      <c r="D807" s="2" t="s">
        <v>48</v>
      </c>
      <c r="E807" s="3">
        <v>100.60205218507313</v>
      </c>
      <c r="F807" s="5">
        <v>-6.3371377787310848E-2</v>
      </c>
      <c r="G807" s="3">
        <v>74.895335200678943</v>
      </c>
      <c r="H807" s="3">
        <v>25.706716984394184</v>
      </c>
      <c r="I807" s="5">
        <v>-1.9179717960741471E-2</v>
      </c>
      <c r="J807" s="3">
        <v>14.740698853461351</v>
      </c>
      <c r="K807" s="3">
        <v>2.9317056077265664</v>
      </c>
      <c r="L807" s="5">
        <v>-0.16232469831459106</v>
      </c>
      <c r="M807" s="3">
        <v>1.220773829558583</v>
      </c>
      <c r="N807" s="3">
        <v>1.7109317781679834</v>
      </c>
      <c r="O807" s="3">
        <v>27.181429966242078</v>
      </c>
      <c r="P807" s="3">
        <v>8.9099741050934504</v>
      </c>
      <c r="Q807" s="3">
        <v>2.241701625876845</v>
      </c>
      <c r="R807" s="3">
        <v>12.252187527210465</v>
      </c>
      <c r="S807" s="3">
        <v>3.0271339211820085</v>
      </c>
      <c r="T807" s="3">
        <v>81.103089466277581</v>
      </c>
      <c r="U807" s="3">
        <v>86.126647647120564</v>
      </c>
      <c r="V807" s="3">
        <v>472.29785093155476</v>
      </c>
      <c r="W807" s="3">
        <v>13.680398989277029</v>
      </c>
      <c r="X807" s="3">
        <v>3.2847407735759724</v>
      </c>
      <c r="Y807" s="3">
        <v>0.48263655326519539</v>
      </c>
      <c r="Z807" s="3">
        <v>26.617702525652867</v>
      </c>
      <c r="AA807" s="5">
        <v>0.22603734743083387</v>
      </c>
      <c r="AB807" s="3">
        <v>1.2679847460054121</v>
      </c>
      <c r="AC807" s="3">
        <v>10.436055848656615</v>
      </c>
      <c r="AD807" s="5">
        <v>-1.7479716452072913E-2</v>
      </c>
      <c r="AE807" s="6">
        <f t="shared" si="180"/>
        <v>0.25552875340060338</v>
      </c>
      <c r="AF807" s="6">
        <f t="shared" si="181"/>
        <v>0.14652483257840052</v>
      </c>
      <c r="AG807" s="6">
        <f t="shared" si="182"/>
        <v>2.9141608387205042E-2</v>
      </c>
      <c r="AH807" s="6">
        <f t="shared" si="183"/>
        <v>0.41640396168742527</v>
      </c>
      <c r="AI807" s="4">
        <f t="shared" si="184"/>
        <v>11.808993245734785</v>
      </c>
      <c r="AJ807" s="4">
        <f t="shared" si="185"/>
        <v>14.808980405713198</v>
      </c>
      <c r="AK807" s="4">
        <f t="shared" si="186"/>
        <v>2.9999871599784136</v>
      </c>
      <c r="AL807" s="7">
        <f t="shared" si="187"/>
        <v>4.8920797002369545</v>
      </c>
      <c r="AM807" s="7">
        <f t="shared" si="188"/>
        <v>3.901047510023512</v>
      </c>
      <c r="AN807" s="7">
        <f t="shared" si="189"/>
        <v>1.0619404046615482</v>
      </c>
      <c r="AO807" s="7">
        <f t="shared" si="190"/>
        <v>3.1549376575590324</v>
      </c>
      <c r="AP807" s="7">
        <f t="shared" si="191"/>
        <v>3.3503557727501958</v>
      </c>
      <c r="AQ807" s="7">
        <f t="shared" si="192"/>
        <v>0.39207199939960424</v>
      </c>
      <c r="AR807" s="7">
        <f t="shared" si="193"/>
        <v>0.57341817947464901</v>
      </c>
      <c r="AS807" s="7">
        <f t="shared" si="194"/>
        <v>4.6947138818071954</v>
      </c>
    </row>
    <row r="808" spans="1:45" ht="14.4" customHeight="1">
      <c r="A808" s="2" t="s">
        <v>1663</v>
      </c>
      <c r="B808" s="2" t="s">
        <v>1664</v>
      </c>
      <c r="C808" s="2" t="s">
        <v>47</v>
      </c>
      <c r="D808" s="2" t="s">
        <v>48</v>
      </c>
      <c r="E808" s="3">
        <v>160.06514759957096</v>
      </c>
      <c r="F808" s="5">
        <v>4.3871649759717954E-2</v>
      </c>
      <c r="G808" s="3">
        <v>142.3761440153128</v>
      </c>
      <c r="H808" s="3">
        <v>17.689003584258156</v>
      </c>
      <c r="I808" s="5">
        <v>9.7641149883314349E-3</v>
      </c>
      <c r="J808" s="3">
        <v>12.101583141694645</v>
      </c>
      <c r="K808" s="3">
        <v>6.1594238251812223</v>
      </c>
      <c r="L808" s="5">
        <v>6.4248083375503112E-2</v>
      </c>
      <c r="M808" s="3">
        <v>4.1260758734668475</v>
      </c>
      <c r="N808" s="3">
        <v>2.0333479517143749</v>
      </c>
      <c r="O808" s="3">
        <v>18.629978702866691</v>
      </c>
      <c r="P808" s="3">
        <v>3.532594517633457</v>
      </c>
      <c r="Q808" s="3">
        <v>2.8611428511454813</v>
      </c>
      <c r="R808" s="3">
        <v>9.302859360335507</v>
      </c>
      <c r="S808" s="3">
        <v>2.7676762407775914</v>
      </c>
      <c r="T808" s="3">
        <v>73.849286834960154</v>
      </c>
      <c r="U808" s="3">
        <v>75.345407793833004</v>
      </c>
      <c r="V808" s="3">
        <v>181.54549763922921</v>
      </c>
      <c r="W808" s="3">
        <v>7.7099575514000227</v>
      </c>
      <c r="X808" s="3">
        <v>12.223139933449307</v>
      </c>
      <c r="Y808" s="3">
        <v>31.259713428337356</v>
      </c>
      <c r="Z808" s="3">
        <v>0</v>
      </c>
      <c r="AA808" s="5">
        <v>0</v>
      </c>
      <c r="AB808" s="3">
        <v>0</v>
      </c>
      <c r="AC808" s="3">
        <v>0</v>
      </c>
      <c r="AD808" s="5">
        <v>0</v>
      </c>
      <c r="AE808" s="6">
        <f t="shared" si="180"/>
        <v>0.11051127524968821</v>
      </c>
      <c r="AF808" s="6">
        <f t="shared" si="181"/>
        <v>7.5604110721021703E-2</v>
      </c>
      <c r="AG808" s="6">
        <f t="shared" si="182"/>
        <v>3.8480730612200628E-2</v>
      </c>
      <c r="AH808" s="6">
        <f t="shared" si="183"/>
        <v>0.669880169083096</v>
      </c>
      <c r="AI808" s="4">
        <f t="shared" si="184"/>
        <v>5.9421593165134228</v>
      </c>
      <c r="AJ808" s="4">
        <f t="shared" si="185"/>
        <v>8.1101654606209053</v>
      </c>
      <c r="AK808" s="4">
        <f t="shared" si="186"/>
        <v>2.1680061441074825</v>
      </c>
      <c r="AL808" s="7">
        <f t="shared" si="187"/>
        <v>2.9303158155313414</v>
      </c>
      <c r="AM808" s="7">
        <f t="shared" si="188"/>
        <v>2.1469849792994378</v>
      </c>
      <c r="AN808" s="7">
        <f t="shared" si="189"/>
        <v>1.0202591118072191</v>
      </c>
      <c r="AO808" s="7">
        <f t="shared" si="190"/>
        <v>4.1748697988099401</v>
      </c>
      <c r="AP808" s="7">
        <f t="shared" si="191"/>
        <v>4.2594489528446129</v>
      </c>
      <c r="AQ808" s="7" t="str">
        <f t="shared" si="192"/>
        <v/>
      </c>
      <c r="AR808" s="7">
        <f t="shared" si="193"/>
        <v>0.68413028942252674</v>
      </c>
      <c r="AS808" s="7">
        <f t="shared" si="194"/>
        <v>1.1341975461978446</v>
      </c>
    </row>
    <row r="809" spans="1:45" ht="14.4" customHeight="1">
      <c r="A809" s="2" t="s">
        <v>1665</v>
      </c>
      <c r="B809" s="2" t="s">
        <v>1666</v>
      </c>
      <c r="C809" s="2" t="s">
        <v>62</v>
      </c>
      <c r="D809" s="2" t="s">
        <v>48</v>
      </c>
      <c r="E809" s="3">
        <v>315.14358653867362</v>
      </c>
      <c r="F809" s="5">
        <v>-3.8311780601694261E-2</v>
      </c>
      <c r="G809" s="3">
        <v>266.57845115280605</v>
      </c>
      <c r="H809" s="3">
        <v>48.565135385867556</v>
      </c>
      <c r="I809" s="5">
        <v>1.1590260998148694E-2</v>
      </c>
      <c r="J809" s="3">
        <v>33.190790283240254</v>
      </c>
      <c r="K809" s="3">
        <v>28.315619157726314</v>
      </c>
      <c r="L809" s="5">
        <v>-2.6581064060147222E-2</v>
      </c>
      <c r="M809" s="3">
        <v>18.819298299102364</v>
      </c>
      <c r="N809" s="3">
        <v>9.4963208586239496</v>
      </c>
      <c r="O809" s="3">
        <v>50.190798827870019</v>
      </c>
      <c r="P809" s="3">
        <v>4.8896218581081259</v>
      </c>
      <c r="Q809" s="3">
        <v>5.5666831749818835</v>
      </c>
      <c r="R809" s="3">
        <v>29.095765929643626</v>
      </c>
      <c r="S809" s="3">
        <v>8.4882023548576662</v>
      </c>
      <c r="T809" s="3">
        <v>55.066208152691082</v>
      </c>
      <c r="U809" s="3">
        <v>56.5790139138388</v>
      </c>
      <c r="V809" s="3">
        <v>689.50317651308967</v>
      </c>
      <c r="W809" s="3">
        <v>71.865499031354815</v>
      </c>
      <c r="X809" s="3">
        <v>43.234145311722486</v>
      </c>
      <c r="Y809" s="3">
        <v>75.279869508978834</v>
      </c>
      <c r="Z809" s="3">
        <v>0</v>
      </c>
      <c r="AA809" s="5">
        <v>0</v>
      </c>
      <c r="AB809" s="3">
        <v>0</v>
      </c>
      <c r="AC809" s="3">
        <v>0</v>
      </c>
      <c r="AD809" s="5">
        <v>0</v>
      </c>
      <c r="AE809" s="6">
        <f t="shared" si="180"/>
        <v>0.15410478734241279</v>
      </c>
      <c r="AF809" s="6">
        <f t="shared" si="181"/>
        <v>0.10531958034680539</v>
      </c>
      <c r="AG809" s="6">
        <f t="shared" si="182"/>
        <v>8.9849898164598985E-2</v>
      </c>
      <c r="AH809" s="6">
        <f t="shared" si="183"/>
        <v>0.66462605653343998</v>
      </c>
      <c r="AI809" s="4">
        <f t="shared" si="184"/>
        <v>4.8751711255139405</v>
      </c>
      <c r="AJ809" s="4">
        <f t="shared" si="185"/>
        <v>20.915195495677644</v>
      </c>
      <c r="AK809" s="4">
        <f t="shared" si="186"/>
        <v>16.040024370163703</v>
      </c>
      <c r="AL809" s="7">
        <f t="shared" si="187"/>
        <v>2.4640312072329662</v>
      </c>
      <c r="AM809" s="7">
        <f t="shared" si="188"/>
        <v>0.57434671343855936</v>
      </c>
      <c r="AN809" s="7">
        <f t="shared" si="189"/>
        <v>1.0274724883353674</v>
      </c>
      <c r="AO809" s="7">
        <f t="shared" si="190"/>
        <v>1.1338629598202528</v>
      </c>
      <c r="AP809" s="7">
        <f t="shared" si="191"/>
        <v>1.1650129967578198</v>
      </c>
      <c r="AQ809" s="7" t="str">
        <f t="shared" si="192"/>
        <v/>
      </c>
      <c r="AR809" s="7">
        <f t="shared" si="193"/>
        <v>0.68342834874292901</v>
      </c>
      <c r="AS809" s="7">
        <f t="shared" si="194"/>
        <v>2.1879016612272881</v>
      </c>
    </row>
    <row r="810" spans="1:45" ht="14.4" customHeight="1">
      <c r="A810" s="2" t="s">
        <v>1667</v>
      </c>
      <c r="B810" s="2" t="s">
        <v>1668</v>
      </c>
      <c r="C810" s="2" t="s">
        <v>51</v>
      </c>
      <c r="D810" s="2" t="s">
        <v>48</v>
      </c>
      <c r="E810" s="3">
        <v>126.76370679528075</v>
      </c>
      <c r="F810" s="5">
        <v>8.957433041597257E-2</v>
      </c>
      <c r="G810" s="3">
        <v>97.047851472764805</v>
      </c>
      <c r="H810" s="3">
        <v>29.715855322515953</v>
      </c>
      <c r="I810" s="5">
        <v>-1.9105035781245699E-2</v>
      </c>
      <c r="J810" s="3">
        <v>26.998387958811122</v>
      </c>
      <c r="K810" s="3">
        <v>5.7665838767638293</v>
      </c>
      <c r="L810" s="5">
        <v>6.799005858070914E-2</v>
      </c>
      <c r="M810" s="3">
        <v>2.9593940288765745</v>
      </c>
      <c r="N810" s="3">
        <v>2.8071898478872548</v>
      </c>
      <c r="O810" s="3">
        <v>29.723966254517244</v>
      </c>
      <c r="P810" s="3">
        <v>11.010584499492152</v>
      </c>
      <c r="Q810" s="3">
        <v>2.9075332020112583</v>
      </c>
      <c r="R810" s="3">
        <v>14.425920887924832</v>
      </c>
      <c r="S810" s="3">
        <v>4.6867940657126841</v>
      </c>
      <c r="T810" s="3">
        <v>120.10391759389371</v>
      </c>
      <c r="U810" s="3">
        <v>113.14471439741754</v>
      </c>
      <c r="V810" s="3">
        <v>143.41421907717464</v>
      </c>
      <c r="W810" s="3">
        <v>10.962847979895132</v>
      </c>
      <c r="X810" s="3">
        <v>20.233503157278069</v>
      </c>
      <c r="Y810" s="3">
        <v>0.96977415674867884</v>
      </c>
      <c r="Z810" s="3">
        <v>0</v>
      </c>
      <c r="AA810" s="5">
        <v>0</v>
      </c>
      <c r="AB810" s="3">
        <v>0</v>
      </c>
      <c r="AC810" s="3">
        <v>0</v>
      </c>
      <c r="AD810" s="5">
        <v>0</v>
      </c>
      <c r="AE810" s="6">
        <f t="shared" si="180"/>
        <v>0.23441926773651459</v>
      </c>
      <c r="AF810" s="6">
        <f t="shared" si="181"/>
        <v>0.21298200124750719</v>
      </c>
      <c r="AG810" s="6">
        <f t="shared" si="182"/>
        <v>4.5490811388757144E-2</v>
      </c>
      <c r="AH810" s="6">
        <f t="shared" si="183"/>
        <v>0.51319708377108841</v>
      </c>
      <c r="AI810" s="4">
        <f t="shared" si="184"/>
        <v>21.231804082047294</v>
      </c>
      <c r="AJ810" s="4">
        <f t="shared" si="185"/>
        <v>12.846454524137258</v>
      </c>
      <c r="AK810" s="4">
        <f t="shared" si="186"/>
        <v>-8.3853495579100361</v>
      </c>
      <c r="AL810" s="7">
        <f t="shared" si="187"/>
        <v>2.7409897563279855</v>
      </c>
      <c r="AM810" s="7">
        <f t="shared" si="188"/>
        <v>4.5301337725447386</v>
      </c>
      <c r="AN810" s="7">
        <f t="shared" si="189"/>
        <v>0.94205681766345661</v>
      </c>
      <c r="AO810" s="7">
        <f t="shared" si="190"/>
        <v>4.0417452666385127</v>
      </c>
      <c r="AP810" s="7">
        <f t="shared" si="191"/>
        <v>3.8075536836958164</v>
      </c>
      <c r="AQ810" s="7" t="str">
        <f t="shared" si="192"/>
        <v/>
      </c>
      <c r="AR810" s="7">
        <f t="shared" si="193"/>
        <v>0.90855160202486973</v>
      </c>
      <c r="AS810" s="7">
        <f t="shared" si="194"/>
        <v>1.1313507840914112</v>
      </c>
    </row>
    <row r="811" spans="1:45" ht="14.4" customHeight="1">
      <c r="A811" s="2" t="s">
        <v>1669</v>
      </c>
      <c r="B811" s="2" t="s">
        <v>1670</v>
      </c>
      <c r="C811" s="2" t="s">
        <v>47</v>
      </c>
      <c r="D811" s="2" t="s">
        <v>48</v>
      </c>
      <c r="E811" s="3">
        <v>315.42047051368854</v>
      </c>
      <c r="F811" s="5">
        <v>6.7626316690093391E-2</v>
      </c>
      <c r="G811" s="3">
        <v>279.52783694425455</v>
      </c>
      <c r="H811" s="3">
        <v>35.892633569434004</v>
      </c>
      <c r="I811" s="5">
        <v>-2.3188768120426459E-2</v>
      </c>
      <c r="J811" s="3">
        <v>18.686479354883538</v>
      </c>
      <c r="K811" s="3">
        <v>17.98899165251246</v>
      </c>
      <c r="L811" s="5">
        <v>3.6128811331314764E-3</v>
      </c>
      <c r="M811" s="3">
        <v>10.967667721570596</v>
      </c>
      <c r="N811" s="3">
        <v>7.0213239309418647</v>
      </c>
      <c r="O811" s="3">
        <v>40.075744217927941</v>
      </c>
      <c r="P811" s="3">
        <v>5.1106483984860107</v>
      </c>
      <c r="Q811" s="3">
        <v>5.4662989553282664</v>
      </c>
      <c r="R811" s="3">
        <v>21.597276239732416</v>
      </c>
      <c r="S811" s="3">
        <v>3.3172940401459527</v>
      </c>
      <c r="T811" s="3">
        <v>56.279643508771791</v>
      </c>
      <c r="U811" s="3">
        <v>60.444898769649342</v>
      </c>
      <c r="V811" s="3">
        <v>448.37169630129966</v>
      </c>
      <c r="W811" s="3">
        <v>46.624439608438927</v>
      </c>
      <c r="X811" s="3">
        <v>26.97193491924115</v>
      </c>
      <c r="Y811" s="3">
        <v>40.751824673091519</v>
      </c>
      <c r="Z811" s="3">
        <v>0</v>
      </c>
      <c r="AA811" s="5">
        <v>0</v>
      </c>
      <c r="AB811" s="3">
        <v>0</v>
      </c>
      <c r="AC811" s="3">
        <v>0</v>
      </c>
      <c r="AD811" s="5">
        <v>0</v>
      </c>
      <c r="AE811" s="6">
        <f t="shared" si="180"/>
        <v>0.1137929745364334</v>
      </c>
      <c r="AF811" s="6">
        <f t="shared" si="181"/>
        <v>5.924307742123093E-2</v>
      </c>
      <c r="AG811" s="6">
        <f t="shared" si="182"/>
        <v>5.7031782443339479E-2</v>
      </c>
      <c r="AH811" s="6">
        <f t="shared" si="183"/>
        <v>0.60968774311698448</v>
      </c>
      <c r="AI811" s="4">
        <f t="shared" si="184"/>
        <v>0.69748770237107749</v>
      </c>
      <c r="AJ811" s="4">
        <f t="shared" si="185"/>
        <v>18.531129142543065</v>
      </c>
      <c r="AK811" s="4">
        <f t="shared" si="186"/>
        <v>17.833641440171988</v>
      </c>
      <c r="AL811" s="7">
        <f t="shared" si="187"/>
        <v>5.5862184413799332</v>
      </c>
      <c r="AM811" s="7">
        <f t="shared" si="188"/>
        <v>0.21025802775698163</v>
      </c>
      <c r="AN811" s="7">
        <f t="shared" si="189"/>
        <v>1.0740099794738101</v>
      </c>
      <c r="AO811" s="7">
        <f t="shared" si="190"/>
        <v>1.567999834837956</v>
      </c>
      <c r="AP811" s="7">
        <f t="shared" si="191"/>
        <v>1.6840474704292507</v>
      </c>
      <c r="AQ811" s="7" t="str">
        <f t="shared" si="192"/>
        <v/>
      </c>
      <c r="AR811" s="7">
        <f t="shared" si="193"/>
        <v>0.52062157319090829</v>
      </c>
      <c r="AS811" s="7">
        <f t="shared" si="194"/>
        <v>1.421504747523485</v>
      </c>
    </row>
    <row r="812" spans="1:45" ht="14.4" customHeight="1">
      <c r="A812" s="2" t="s">
        <v>1671</v>
      </c>
      <c r="B812" s="2" t="s">
        <v>1672</v>
      </c>
      <c r="C812" s="2" t="s">
        <v>51</v>
      </c>
      <c r="D812" s="2" t="s">
        <v>48</v>
      </c>
      <c r="E812" s="3">
        <v>254.193356140643</v>
      </c>
      <c r="F812" s="5">
        <v>7.3600295695245149E-2</v>
      </c>
      <c r="G812" s="3">
        <v>196.5617286913764</v>
      </c>
      <c r="H812" s="3">
        <v>57.631627449266603</v>
      </c>
      <c r="I812" s="5">
        <v>-7.2223715312255132E-3</v>
      </c>
      <c r="J812" s="3">
        <v>28.372234383957114</v>
      </c>
      <c r="K812" s="3">
        <v>14.949641774420787</v>
      </c>
      <c r="L812" s="5">
        <v>0.10700479898959439</v>
      </c>
      <c r="M812" s="3">
        <v>8.0995374721026838</v>
      </c>
      <c r="N812" s="3">
        <v>6.850104302318103</v>
      </c>
      <c r="O812" s="3">
        <v>61.145289438307408</v>
      </c>
      <c r="P812" s="3">
        <v>6.2511479020057292</v>
      </c>
      <c r="Q812" s="3">
        <v>8.066510991865524</v>
      </c>
      <c r="R812" s="3">
        <v>39.534189482937933</v>
      </c>
      <c r="S812" s="3">
        <v>10.25896273418887</v>
      </c>
      <c r="T812" s="3">
        <v>72.530227912808471</v>
      </c>
      <c r="U812" s="3">
        <v>75.940824579531622</v>
      </c>
      <c r="V812" s="3">
        <v>443.11278516295567</v>
      </c>
      <c r="W812" s="3">
        <v>53.55238855698547</v>
      </c>
      <c r="X812" s="3">
        <v>55.708317801526476</v>
      </c>
      <c r="Y812" s="3">
        <v>4.3732549143281565</v>
      </c>
      <c r="Z812" s="3">
        <v>0</v>
      </c>
      <c r="AA812" s="5">
        <v>0</v>
      </c>
      <c r="AB812" s="3">
        <v>0</v>
      </c>
      <c r="AC812" s="3">
        <v>0</v>
      </c>
      <c r="AD812" s="5">
        <v>0</v>
      </c>
      <c r="AE812" s="6">
        <f t="shared" si="180"/>
        <v>0.22672357894900888</v>
      </c>
      <c r="AF812" s="6">
        <f t="shared" si="181"/>
        <v>0.11161674252516261</v>
      </c>
      <c r="AG812" s="6">
        <f t="shared" si="182"/>
        <v>5.881208699313635E-2</v>
      </c>
      <c r="AH812" s="6">
        <f t="shared" si="183"/>
        <v>0.54178806384251932</v>
      </c>
      <c r="AI812" s="4">
        <f t="shared" si="184"/>
        <v>13.422592609536327</v>
      </c>
      <c r="AJ812" s="4">
        <f t="shared" si="185"/>
        <v>38.728093072333479</v>
      </c>
      <c r="AK812" s="4">
        <f t="shared" si="186"/>
        <v>25.305500462797152</v>
      </c>
      <c r="AL812" s="7">
        <f t="shared" si="187"/>
        <v>3.7750495908586155</v>
      </c>
      <c r="AM812" s="7">
        <f t="shared" si="188"/>
        <v>1.3083771680741554</v>
      </c>
      <c r="AN812" s="7">
        <f t="shared" si="189"/>
        <v>1.0470231069840725</v>
      </c>
      <c r="AO812" s="7">
        <f t="shared" si="190"/>
        <v>1.2585143110292552</v>
      </c>
      <c r="AP812" s="7">
        <f t="shared" si="191"/>
        <v>1.3176935641177701</v>
      </c>
      <c r="AQ812" s="7" t="str">
        <f t="shared" si="192"/>
        <v/>
      </c>
      <c r="AR812" s="7">
        <f t="shared" si="193"/>
        <v>0.49230319600003186</v>
      </c>
      <c r="AS812" s="7">
        <f t="shared" si="194"/>
        <v>1.7432115138280213</v>
      </c>
    </row>
    <row r="813" spans="1:45" ht="14.4" customHeight="1">
      <c r="A813" s="2" t="s">
        <v>1673</v>
      </c>
      <c r="B813" s="2" t="s">
        <v>1674</v>
      </c>
      <c r="C813" s="2" t="s">
        <v>47</v>
      </c>
      <c r="D813" s="2" t="s">
        <v>48</v>
      </c>
      <c r="E813" s="3">
        <v>263.86136052934631</v>
      </c>
      <c r="F813" s="5">
        <v>-1.3905535841957542E-2</v>
      </c>
      <c r="G813" s="3">
        <v>205.37196718510714</v>
      </c>
      <c r="H813" s="3">
        <v>58.489393344239183</v>
      </c>
      <c r="I813" s="5">
        <v>-1.4912405317640459E-2</v>
      </c>
      <c r="J813" s="3">
        <v>32.040339336417887</v>
      </c>
      <c r="K813" s="3">
        <v>17.392215497355789</v>
      </c>
      <c r="L813" s="5">
        <v>-1.719608129242127E-2</v>
      </c>
      <c r="M813" s="3">
        <v>10.178936387790094</v>
      </c>
      <c r="N813" s="3">
        <v>7.2132791095656952</v>
      </c>
      <c r="O813" s="3">
        <v>59.521885236303405</v>
      </c>
      <c r="P813" s="3">
        <v>12.937515553614558</v>
      </c>
      <c r="Q813" s="3">
        <v>10.288744453786428</v>
      </c>
      <c r="R813" s="3">
        <v>29.576462339470773</v>
      </c>
      <c r="S813" s="3">
        <v>6.6128722399080688</v>
      </c>
      <c r="T813" s="3">
        <v>136.79488916887024</v>
      </c>
      <c r="U813" s="3">
        <v>142.46486204090021</v>
      </c>
      <c r="V813" s="3">
        <v>445.73685551640767</v>
      </c>
      <c r="W813" s="3">
        <v>56.029209569078319</v>
      </c>
      <c r="X813" s="3">
        <v>18.88145118948367</v>
      </c>
      <c r="Y813" s="3">
        <v>28.874671590513898</v>
      </c>
      <c r="Z813" s="3">
        <v>0</v>
      </c>
      <c r="AA813" s="5">
        <v>0</v>
      </c>
      <c r="AB813" s="3">
        <v>0</v>
      </c>
      <c r="AC813" s="3">
        <v>0</v>
      </c>
      <c r="AD813" s="5">
        <v>0</v>
      </c>
      <c r="AE813" s="6">
        <f t="shared" si="180"/>
        <v>0.2216671407549044</v>
      </c>
      <c r="AF813" s="6">
        <f t="shared" si="181"/>
        <v>0.12142868994588694</v>
      </c>
      <c r="AG813" s="6">
        <f t="shared" si="182"/>
        <v>6.5914218976451652E-2</v>
      </c>
      <c r="AH813" s="6">
        <f t="shared" si="183"/>
        <v>0.58525817997929241</v>
      </c>
      <c r="AI813" s="4">
        <f t="shared" si="184"/>
        <v>14.648123839062098</v>
      </c>
      <c r="AJ813" s="4">
        <f t="shared" si="185"/>
        <v>26.116688841112321</v>
      </c>
      <c r="AK813" s="4">
        <f t="shared" si="186"/>
        <v>11.468565002050223</v>
      </c>
      <c r="AL813" s="7">
        <f t="shared" si="187"/>
        <v>3.9493714521657521</v>
      </c>
      <c r="AM813" s="7">
        <f t="shared" si="188"/>
        <v>2.2150925207146801</v>
      </c>
      <c r="AN813" s="7">
        <f t="shared" si="189"/>
        <v>1.0414487186361949</v>
      </c>
      <c r="AO813" s="7">
        <f t="shared" si="190"/>
        <v>2.3387982221625081</v>
      </c>
      <c r="AP813" s="7">
        <f t="shared" si="191"/>
        <v>2.4357384116197549</v>
      </c>
      <c r="AQ813" s="7" t="str">
        <f t="shared" si="192"/>
        <v/>
      </c>
      <c r="AR813" s="7">
        <f t="shared" si="193"/>
        <v>0.54779742966121303</v>
      </c>
      <c r="AS813" s="7">
        <f t="shared" si="194"/>
        <v>1.6892843068124535</v>
      </c>
    </row>
    <row r="814" spans="1:45" ht="14.4" customHeight="1">
      <c r="A814" s="2" t="s">
        <v>1675</v>
      </c>
      <c r="B814" s="2" t="s">
        <v>1676</v>
      </c>
      <c r="C814" s="2" t="s">
        <v>47</v>
      </c>
      <c r="D814" s="2" t="s">
        <v>48</v>
      </c>
      <c r="E814" s="3">
        <v>307.75542072071505</v>
      </c>
      <c r="F814" s="5">
        <v>2.0139065507593319E-2</v>
      </c>
      <c r="G814" s="3">
        <v>272.47635743031623</v>
      </c>
      <c r="H814" s="3">
        <v>35.279063290398845</v>
      </c>
      <c r="I814" s="5">
        <v>-1.4717097753192965E-3</v>
      </c>
      <c r="J814" s="3">
        <v>27.292281108798171</v>
      </c>
      <c r="K814" s="3">
        <v>12.030515805364107</v>
      </c>
      <c r="L814" s="5">
        <v>-9.6230716879636136E-3</v>
      </c>
      <c r="M814" s="3">
        <v>5.6185009382752327</v>
      </c>
      <c r="N814" s="3">
        <v>6.4120148670888746</v>
      </c>
      <c r="O814" s="3">
        <v>37.630844622329903</v>
      </c>
      <c r="P814" s="3">
        <v>7.3402245296806106</v>
      </c>
      <c r="Q814" s="3">
        <v>4.9194832382774827</v>
      </c>
      <c r="R814" s="3">
        <v>20.258511884841372</v>
      </c>
      <c r="S814" s="3">
        <v>3.7339985053962006</v>
      </c>
      <c r="T814" s="3">
        <v>74.362360745036895</v>
      </c>
      <c r="U814" s="3">
        <v>79.919879038502003</v>
      </c>
      <c r="V814" s="3">
        <v>494.32839633517688</v>
      </c>
      <c r="W814" s="3">
        <v>15.639636538482279</v>
      </c>
      <c r="X814" s="3">
        <v>19.842676926515896</v>
      </c>
      <c r="Y814" s="3">
        <v>25.679417185979194</v>
      </c>
      <c r="Z814" s="3">
        <v>0</v>
      </c>
      <c r="AA814" s="5">
        <v>0</v>
      </c>
      <c r="AB814" s="3">
        <v>0</v>
      </c>
      <c r="AC814" s="3">
        <v>0</v>
      </c>
      <c r="AD814" s="5">
        <v>0</v>
      </c>
      <c r="AE814" s="6">
        <f t="shared" si="180"/>
        <v>0.11463344238675244</v>
      </c>
      <c r="AF814" s="6">
        <f t="shared" si="181"/>
        <v>8.8681723444168484E-2</v>
      </c>
      <c r="AG814" s="6">
        <f t="shared" si="182"/>
        <v>3.9091158092976953E-2</v>
      </c>
      <c r="AH814" s="6">
        <f t="shared" si="183"/>
        <v>0.4670207852409855</v>
      </c>
      <c r="AI814" s="4">
        <f t="shared" si="184"/>
        <v>15.261765303434064</v>
      </c>
      <c r="AJ814" s="4">
        <f t="shared" si="185"/>
        <v>19.752635916096576</v>
      </c>
      <c r="AK814" s="4">
        <f t="shared" si="186"/>
        <v>4.490870612662512</v>
      </c>
      <c r="AL814" s="7">
        <f t="shared" si="187"/>
        <v>5.2899421056411748</v>
      </c>
      <c r="AM814" s="7">
        <f t="shared" si="188"/>
        <v>4.0872446203121058</v>
      </c>
      <c r="AN814" s="7">
        <f t="shared" si="189"/>
        <v>1.074735635579402</v>
      </c>
      <c r="AO814" s="7">
        <f t="shared" si="190"/>
        <v>2.1078326295946335</v>
      </c>
      <c r="AP814" s="7">
        <f t="shared" si="191"/>
        <v>2.2653628408623905</v>
      </c>
      <c r="AQ814" s="7" t="str">
        <f t="shared" si="192"/>
        <v/>
      </c>
      <c r="AR814" s="7">
        <f t="shared" si="193"/>
        <v>0.77361127431707444</v>
      </c>
      <c r="AS814" s="7">
        <f t="shared" si="194"/>
        <v>1.6062378208563706</v>
      </c>
    </row>
    <row r="815" spans="1:45" ht="14.4" customHeight="1">
      <c r="A815" s="2" t="s">
        <v>1677</v>
      </c>
      <c r="B815" s="2" t="s">
        <v>1678</v>
      </c>
      <c r="C815" s="2" t="s">
        <v>57</v>
      </c>
      <c r="D815" s="2" t="s">
        <v>48</v>
      </c>
      <c r="E815" s="3">
        <v>101.05034443802614</v>
      </c>
      <c r="F815" s="5">
        <v>5.9648541103715841E-2</v>
      </c>
      <c r="G815" s="3">
        <v>52.999124335279063</v>
      </c>
      <c r="H815" s="3">
        <v>48.051220102747081</v>
      </c>
      <c r="I815" s="5">
        <v>1.6734386990164773E-2</v>
      </c>
      <c r="J815" s="3">
        <v>32.878665269678116</v>
      </c>
      <c r="K815" s="3">
        <v>1.7205233104314763</v>
      </c>
      <c r="L815" s="5">
        <v>-6.8628224554884293E-3</v>
      </c>
      <c r="M815" s="3">
        <v>0.80578535648181282</v>
      </c>
      <c r="N815" s="3">
        <v>0.91473795394966351</v>
      </c>
      <c r="O815" s="3">
        <v>48.29703312677514</v>
      </c>
      <c r="P815" s="3">
        <v>11.573328441871737</v>
      </c>
      <c r="Q815" s="3">
        <v>7.0881040795915604</v>
      </c>
      <c r="R815" s="3">
        <v>27.827358697373512</v>
      </c>
      <c r="S815" s="3">
        <v>2.995245760770171</v>
      </c>
      <c r="T815" s="3">
        <v>183.15637359364769</v>
      </c>
      <c r="U815" s="3">
        <v>191.17295426600447</v>
      </c>
      <c r="V815" s="3">
        <v>383.76518238345687</v>
      </c>
      <c r="W815" s="3">
        <v>22.666633795413141</v>
      </c>
      <c r="X815" s="3">
        <v>3.9227821955196411</v>
      </c>
      <c r="Y815" s="3">
        <v>0.16655433308880671</v>
      </c>
      <c r="Z815" s="3">
        <v>9.1325187501300764</v>
      </c>
      <c r="AA815" s="5">
        <v>6.6841424143553596E-2</v>
      </c>
      <c r="AB815" s="3">
        <v>1.241240222828824</v>
      </c>
      <c r="AC815" s="3">
        <v>3.7014293910932778</v>
      </c>
      <c r="AD815" s="5">
        <v>2.7129112149804124E-2</v>
      </c>
      <c r="AE815" s="6">
        <f t="shared" si="180"/>
        <v>0.475517628069212</v>
      </c>
      <c r="AF815" s="6">
        <f t="shared" si="181"/>
        <v>0.32536915586509946</v>
      </c>
      <c r="AG815" s="6">
        <f t="shared" si="182"/>
        <v>1.7026397287410216E-2</v>
      </c>
      <c r="AH815" s="6">
        <f t="shared" si="183"/>
        <v>0.46833736665836651</v>
      </c>
      <c r="AI815" s="4">
        <f t="shared" si="184"/>
        <v>31.158141959246638</v>
      </c>
      <c r="AJ815" s="4">
        <f t="shared" si="185"/>
        <v>28.82981524883003</v>
      </c>
      <c r="AK815" s="4">
        <f t="shared" si="186"/>
        <v>-2.3283267104166079</v>
      </c>
      <c r="AL815" s="7">
        <f t="shared" si="187"/>
        <v>9.6251919045924925</v>
      </c>
      <c r="AM815" s="7">
        <f t="shared" si="188"/>
        <v>10.402532696093328</v>
      </c>
      <c r="AN815" s="7">
        <f t="shared" si="189"/>
        <v>1.0437690510849622</v>
      </c>
      <c r="AO815" s="7">
        <f t="shared" si="190"/>
        <v>3.8116903837614866</v>
      </c>
      <c r="AP815" s="7">
        <f t="shared" si="191"/>
        <v>3.9785244548884022</v>
      </c>
      <c r="AQ815" s="7">
        <f t="shared" si="192"/>
        <v>0.40530213978926216</v>
      </c>
      <c r="AR815" s="7">
        <f t="shared" si="193"/>
        <v>0.68424204836785085</v>
      </c>
      <c r="AS815" s="7">
        <f t="shared" si="194"/>
        <v>3.7977622393837445</v>
      </c>
    </row>
    <row r="816" spans="1:45" ht="14.4" customHeight="1">
      <c r="A816" s="2" t="s">
        <v>1679</v>
      </c>
      <c r="B816" s="2" t="s">
        <v>1680</v>
      </c>
      <c r="C816" s="2" t="s">
        <v>57</v>
      </c>
      <c r="D816" s="2" t="s">
        <v>48</v>
      </c>
      <c r="E816" s="3">
        <v>218.21964867644934</v>
      </c>
      <c r="F816" s="5">
        <v>-1.2895578907093993E-2</v>
      </c>
      <c r="G816" s="3">
        <v>124.85145692689788</v>
      </c>
      <c r="H816" s="3">
        <v>93.368191749551457</v>
      </c>
      <c r="I816" s="5">
        <v>-2.305929265750406E-3</v>
      </c>
      <c r="J816" s="3">
        <v>62.026512236206862</v>
      </c>
      <c r="K816" s="3">
        <v>4.1964075542868073</v>
      </c>
      <c r="L816" s="5">
        <v>-2.5086895155783107E-3</v>
      </c>
      <c r="M816" s="3">
        <v>2.6224734874275248</v>
      </c>
      <c r="N816" s="3">
        <v>1.5739340668592825</v>
      </c>
      <c r="O816" s="3">
        <v>94.065156812017079</v>
      </c>
      <c r="P816" s="3">
        <v>7.6852140490135792</v>
      </c>
      <c r="Q816" s="3">
        <v>17.248417184087078</v>
      </c>
      <c r="R816" s="3">
        <v>64.005389328901614</v>
      </c>
      <c r="S816" s="3">
        <v>14.345015590920296</v>
      </c>
      <c r="T816" s="3">
        <v>132.2382969342593</v>
      </c>
      <c r="U816" s="3">
        <v>134.68809655105701</v>
      </c>
      <c r="V816" s="3">
        <v>893.98552822315844</v>
      </c>
      <c r="W816" s="3">
        <v>79.470470201533317</v>
      </c>
      <c r="X816" s="3">
        <v>7.8811475269182072</v>
      </c>
      <c r="Y816" s="3">
        <v>0.89674897354430205</v>
      </c>
      <c r="Z816" s="3">
        <v>26.564221416252778</v>
      </c>
      <c r="AA816" s="5">
        <v>0.12924995818507731</v>
      </c>
      <c r="AB816" s="3">
        <v>3.3726257430440079</v>
      </c>
      <c r="AC816" s="3">
        <v>8.9048508096138903</v>
      </c>
      <c r="AD816" s="5">
        <v>-3.7310362908209715E-2</v>
      </c>
      <c r="AE816" s="6">
        <f t="shared" si="180"/>
        <v>0.42786335839073286</v>
      </c>
      <c r="AF816" s="6">
        <f t="shared" si="181"/>
        <v>0.28423889696648053</v>
      </c>
      <c r="AG816" s="6">
        <f t="shared" si="182"/>
        <v>1.923020030386334E-2</v>
      </c>
      <c r="AH816" s="6">
        <f t="shared" si="183"/>
        <v>0.62493298220011007</v>
      </c>
      <c r="AI816" s="4">
        <f t="shared" si="184"/>
        <v>57.830104681920055</v>
      </c>
      <c r="AJ816" s="4">
        <f t="shared" si="185"/>
        <v>66.509052091488897</v>
      </c>
      <c r="AK816" s="4">
        <f t="shared" si="186"/>
        <v>8.6789474095688419</v>
      </c>
      <c r="AL816" s="7">
        <f t="shared" si="187"/>
        <v>4.6363875779672155</v>
      </c>
      <c r="AM816" s="7">
        <f t="shared" si="188"/>
        <v>4.0313727312031453</v>
      </c>
      <c r="AN816" s="7">
        <f t="shared" si="189"/>
        <v>1.0185256440349924</v>
      </c>
      <c r="AO816" s="7">
        <f t="shared" si="190"/>
        <v>1.4163099279995917</v>
      </c>
      <c r="AP816" s="7">
        <f t="shared" si="191"/>
        <v>1.4425479815689379</v>
      </c>
      <c r="AQ816" s="7">
        <f t="shared" si="192"/>
        <v>0.33521971790845106</v>
      </c>
      <c r="AR816" s="7">
        <f t="shared" si="193"/>
        <v>0.66432166109187651</v>
      </c>
      <c r="AS816" s="7">
        <f t="shared" si="194"/>
        <v>4.0967233411169861</v>
      </c>
    </row>
    <row r="817" spans="1:45" ht="14.4" customHeight="1">
      <c r="A817" s="2" t="s">
        <v>1681</v>
      </c>
      <c r="B817" s="2" t="s">
        <v>1682</v>
      </c>
      <c r="C817" s="2" t="s">
        <v>62</v>
      </c>
      <c r="D817" s="2" t="s">
        <v>48</v>
      </c>
      <c r="E817" s="3">
        <v>357.26614355837182</v>
      </c>
      <c r="F817" s="5">
        <v>-8.5410051572819473E-2</v>
      </c>
      <c r="G817" s="3">
        <v>341.21841546692491</v>
      </c>
      <c r="H817" s="3">
        <v>16.047728091446892</v>
      </c>
      <c r="I817" s="5">
        <v>-2.9542767140707991E-2</v>
      </c>
      <c r="J817" s="3">
        <v>-4.3661988541027013</v>
      </c>
      <c r="K817" s="3">
        <v>52.990201323384717</v>
      </c>
      <c r="L817" s="5">
        <v>0.11065054315358902</v>
      </c>
      <c r="M817" s="3">
        <v>29.212365942169143</v>
      </c>
      <c r="N817" s="3">
        <v>23.777835381215574</v>
      </c>
      <c r="O817" s="3">
        <v>16.490588116223417</v>
      </c>
      <c r="P817" s="3">
        <v>6.9967929733925116</v>
      </c>
      <c r="Q817" s="3">
        <v>1.5325234082673875</v>
      </c>
      <c r="R817" s="3">
        <v>-10.155449280470108</v>
      </c>
      <c r="S817" s="3">
        <v>0</v>
      </c>
      <c r="T817" s="3">
        <v>64.303915233555571</v>
      </c>
      <c r="U817" s="3">
        <v>63.090093572085365</v>
      </c>
      <c r="V817" s="3">
        <v>540.7953166776158</v>
      </c>
      <c r="W817" s="3">
        <v>30.477862591887728</v>
      </c>
      <c r="X817" s="3">
        <v>80.786379482169423</v>
      </c>
      <c r="Y817" s="3">
        <v>38.960266146812707</v>
      </c>
      <c r="Z817" s="3">
        <v>0</v>
      </c>
      <c r="AA817" s="5">
        <v>0</v>
      </c>
      <c r="AB817" s="3">
        <v>0</v>
      </c>
      <c r="AC817" s="3">
        <v>0</v>
      </c>
      <c r="AD817" s="5">
        <v>0</v>
      </c>
      <c r="AE817" s="6">
        <f t="shared" si="180"/>
        <v>4.4918132828404823E-2</v>
      </c>
      <c r="AF817" s="6">
        <f t="shared" si="181"/>
        <v>-1.22211380306439E-2</v>
      </c>
      <c r="AG817" s="6">
        <f t="shared" si="182"/>
        <v>0.14832136287979084</v>
      </c>
      <c r="AH817" s="6">
        <f t="shared" si="183"/>
        <v>0.55127863666518373</v>
      </c>
      <c r="AI817" s="4">
        <f t="shared" si="184"/>
        <v>-57.356400177487416</v>
      </c>
      <c r="AJ817" s="4">
        <f t="shared" si="185"/>
        <v>-21.251094207605625</v>
      </c>
      <c r="AK817" s="4">
        <f t="shared" si="186"/>
        <v>36.10530596988179</v>
      </c>
      <c r="AL817" s="7" t="str">
        <f t="shared" si="187"/>
        <v/>
      </c>
      <c r="AM817" s="7" t="str">
        <f t="shared" si="188"/>
        <v/>
      </c>
      <c r="AN817" s="7">
        <f t="shared" si="189"/>
        <v>0.98112367408638279</v>
      </c>
      <c r="AO817" s="7">
        <f t="shared" si="190"/>
        <v>4.007041673882064</v>
      </c>
      <c r="AP817" s="7">
        <f t="shared" si="191"/>
        <v>3.93140344929642</v>
      </c>
      <c r="AQ817" s="7" t="str">
        <f t="shared" si="192"/>
        <v/>
      </c>
      <c r="AR817" s="7">
        <f t="shared" si="193"/>
        <v>-0.27207582464148278</v>
      </c>
      <c r="AS817" s="7">
        <f t="shared" si="194"/>
        <v>1.5137043529826053</v>
      </c>
    </row>
    <row r="818" spans="1:45" ht="14.4" customHeight="1">
      <c r="A818" s="2" t="s">
        <v>1683</v>
      </c>
      <c r="B818" s="2" t="s">
        <v>1684</v>
      </c>
      <c r="C818" s="2" t="s">
        <v>47</v>
      </c>
      <c r="D818" s="2" t="s">
        <v>48</v>
      </c>
      <c r="E818" s="3">
        <v>213.10446693657792</v>
      </c>
      <c r="F818" s="5">
        <v>8.7735671384084127E-2</v>
      </c>
      <c r="G818" s="3">
        <v>181.22123517999566</v>
      </c>
      <c r="H818" s="3">
        <v>31.883231756582262</v>
      </c>
      <c r="I818" s="5">
        <v>9.4149096228110796E-3</v>
      </c>
      <c r="J818" s="3">
        <v>16.293026169896077</v>
      </c>
      <c r="K818" s="3">
        <v>9.698041008055398</v>
      </c>
      <c r="L818" s="5">
        <v>0.11399187341925915</v>
      </c>
      <c r="M818" s="3">
        <v>5.6026598672540047</v>
      </c>
      <c r="N818" s="3">
        <v>4.0953811408013934</v>
      </c>
      <c r="O818" s="3">
        <v>33.764565545230106</v>
      </c>
      <c r="P818" s="3">
        <v>2.8055472890957134</v>
      </c>
      <c r="Q818" s="3">
        <v>3.5736438223133371</v>
      </c>
      <c r="R818" s="3">
        <v>22.780390590042167</v>
      </c>
      <c r="S818" s="3">
        <v>6.281593628273793</v>
      </c>
      <c r="T818" s="3">
        <v>47.368687795325989</v>
      </c>
      <c r="U818" s="3">
        <v>49.475293105077441</v>
      </c>
      <c r="V818" s="3">
        <v>319.0689053726295</v>
      </c>
      <c r="W818" s="3">
        <v>11.984061330266345</v>
      </c>
      <c r="X818" s="3">
        <v>12.037355324780652</v>
      </c>
      <c r="Y818" s="3">
        <v>41.421994795637133</v>
      </c>
      <c r="Z818" s="3">
        <v>0</v>
      </c>
      <c r="AA818" s="5">
        <v>0</v>
      </c>
      <c r="AB818" s="3">
        <v>0</v>
      </c>
      <c r="AC818" s="3">
        <v>0</v>
      </c>
      <c r="AD818" s="5">
        <v>0</v>
      </c>
      <c r="AE818" s="6">
        <f t="shared" si="180"/>
        <v>0.14961315553310781</v>
      </c>
      <c r="AF818" s="6">
        <f t="shared" si="181"/>
        <v>7.6455582579341472E-2</v>
      </c>
      <c r="AG818" s="6">
        <f t="shared" si="182"/>
        <v>4.5508389136402448E-2</v>
      </c>
      <c r="AH818" s="6">
        <f t="shared" si="183"/>
        <v>0.57771047396070163</v>
      </c>
      <c r="AI818" s="4">
        <f t="shared" si="184"/>
        <v>6.594985161840679</v>
      </c>
      <c r="AJ818" s="4">
        <f t="shared" si="185"/>
        <v>21.782714566567051</v>
      </c>
      <c r="AK818" s="4">
        <f t="shared" si="186"/>
        <v>15.187729404726372</v>
      </c>
      <c r="AL818" s="7">
        <f t="shared" si="187"/>
        <v>3.4677051486619375</v>
      </c>
      <c r="AM818" s="7">
        <f t="shared" si="188"/>
        <v>1.0498904501170361</v>
      </c>
      <c r="AN818" s="7">
        <f t="shared" si="189"/>
        <v>1.0444725283261767</v>
      </c>
      <c r="AO818" s="7">
        <f t="shared" si="190"/>
        <v>1.4856927979249397</v>
      </c>
      <c r="AP818" s="7">
        <f t="shared" si="191"/>
        <v>1.5517653129646531</v>
      </c>
      <c r="AQ818" s="7" t="str">
        <f t="shared" si="192"/>
        <v/>
      </c>
      <c r="AR818" s="7">
        <f t="shared" si="193"/>
        <v>0.51102179020896765</v>
      </c>
      <c r="AS818" s="7">
        <f t="shared" si="194"/>
        <v>1.4972417517066299</v>
      </c>
    </row>
    <row r="819" spans="1:45" ht="14.4" customHeight="1">
      <c r="A819" s="2" t="s">
        <v>1685</v>
      </c>
      <c r="B819" s="2" t="s">
        <v>1686</v>
      </c>
      <c r="C819" s="2" t="s">
        <v>54</v>
      </c>
      <c r="D819" s="2" t="s">
        <v>48</v>
      </c>
      <c r="E819" s="3">
        <v>179.58527701406345</v>
      </c>
      <c r="F819" s="5">
        <v>4.8187090478354143E-2</v>
      </c>
      <c r="G819" s="3">
        <v>120.63703423986149</v>
      </c>
      <c r="H819" s="3">
        <v>58.948242774201958</v>
      </c>
      <c r="I819" s="5">
        <v>-1.8743657770194377E-3</v>
      </c>
      <c r="J819" s="3">
        <v>44.919972062085272</v>
      </c>
      <c r="K819" s="3">
        <v>40.427764642258587</v>
      </c>
      <c r="L819" s="5">
        <v>9.7174294636493963E-2</v>
      </c>
      <c r="M819" s="3">
        <v>32.133088093259602</v>
      </c>
      <c r="N819" s="3">
        <v>8.2946765489989858</v>
      </c>
      <c r="O819" s="3">
        <v>58.975011944312563</v>
      </c>
      <c r="P819" s="3">
        <v>5.5930610535363758</v>
      </c>
      <c r="Q819" s="3">
        <v>8.0265003894698861</v>
      </c>
      <c r="R819" s="3">
        <v>36.754324100807494</v>
      </c>
      <c r="S819" s="3">
        <v>6.4104851185716551</v>
      </c>
      <c r="T819" s="3">
        <v>88.552495047622401</v>
      </c>
      <c r="U819" s="3">
        <v>94.001641113094934</v>
      </c>
      <c r="V819" s="3">
        <v>362.68477169042836</v>
      </c>
      <c r="W819" s="3">
        <v>28.094153880116746</v>
      </c>
      <c r="X819" s="3">
        <v>19.684807044638152</v>
      </c>
      <c r="Y819" s="3">
        <v>10.249889989361797</v>
      </c>
      <c r="Z819" s="3">
        <v>0</v>
      </c>
      <c r="AA819" s="5">
        <v>0</v>
      </c>
      <c r="AB819" s="3">
        <v>0</v>
      </c>
      <c r="AC819" s="3">
        <v>0</v>
      </c>
      <c r="AD819" s="5">
        <v>0</v>
      </c>
      <c r="AE819" s="6">
        <f t="shared" si="180"/>
        <v>0.32824652306873509</v>
      </c>
      <c r="AF819" s="6">
        <f t="shared" si="181"/>
        <v>0.25013170794935241</v>
      </c>
      <c r="AG819" s="6">
        <f t="shared" si="182"/>
        <v>0.22511736660401543</v>
      </c>
      <c r="AH819" s="6">
        <f t="shared" si="183"/>
        <v>0.79482722771348391</v>
      </c>
      <c r="AI819" s="4">
        <f t="shared" si="184"/>
        <v>4.4922074198266841</v>
      </c>
      <c r="AJ819" s="4">
        <f t="shared" si="185"/>
        <v>13.222362408046701</v>
      </c>
      <c r="AK819" s="4">
        <f t="shared" si="186"/>
        <v>8.7301549882200167</v>
      </c>
      <c r="AL819" s="7">
        <f t="shared" si="187"/>
        <v>2.0626149446538027</v>
      </c>
      <c r="AM819" s="7">
        <f t="shared" si="188"/>
        <v>0.70075935545227663</v>
      </c>
      <c r="AN819" s="7">
        <f t="shared" si="189"/>
        <v>1.061535771098737</v>
      </c>
      <c r="AO819" s="7">
        <f t="shared" si="190"/>
        <v>1.5022075447917578</v>
      </c>
      <c r="AP819" s="7">
        <f t="shared" si="191"/>
        <v>1.5946470444108591</v>
      </c>
      <c r="AQ819" s="7" t="str">
        <f t="shared" si="192"/>
        <v/>
      </c>
      <c r="AR819" s="7">
        <f t="shared" si="193"/>
        <v>0.76202393740808838</v>
      </c>
      <c r="AS819" s="7">
        <f t="shared" si="194"/>
        <v>2.0195685176465008</v>
      </c>
    </row>
    <row r="820" spans="1:45" ht="14.4" customHeight="1">
      <c r="A820" s="2" t="s">
        <v>1687</v>
      </c>
      <c r="B820" s="2" t="s">
        <v>1688</v>
      </c>
      <c r="C820" s="2" t="s">
        <v>54</v>
      </c>
      <c r="D820" s="2" t="s">
        <v>48</v>
      </c>
      <c r="E820" s="3">
        <v>207.55094473019639</v>
      </c>
      <c r="F820" s="5">
        <v>-1.8388634664878702E-2</v>
      </c>
      <c r="G820" s="3">
        <v>152.67423075398492</v>
      </c>
      <c r="H820" s="3">
        <v>54.87671397621147</v>
      </c>
      <c r="I820" s="5">
        <v>-1.7732209269512467E-2</v>
      </c>
      <c r="J820" s="3">
        <v>28.971938496846384</v>
      </c>
      <c r="K820" s="3">
        <v>51.401155441183377</v>
      </c>
      <c r="L820" s="5">
        <v>9.5651645144625208E-2</v>
      </c>
      <c r="M820" s="3">
        <v>31.852774419408465</v>
      </c>
      <c r="N820" s="3">
        <v>19.548381021774912</v>
      </c>
      <c r="O820" s="3">
        <v>58.401130009441275</v>
      </c>
      <c r="P820" s="3">
        <v>22.247274934003563</v>
      </c>
      <c r="Q820" s="3">
        <v>6.1376438531483544</v>
      </c>
      <c r="R820" s="3">
        <v>9.7869467952465001</v>
      </c>
      <c r="S820" s="3">
        <v>3.3160672628638785</v>
      </c>
      <c r="T820" s="3">
        <v>233.13357348356101</v>
      </c>
      <c r="U820" s="3">
        <v>246.49427473133701</v>
      </c>
      <c r="V820" s="3">
        <v>473.21336682217537</v>
      </c>
      <c r="W820" s="3">
        <v>58.687487905587084</v>
      </c>
      <c r="X820" s="3">
        <v>21.078054425842723</v>
      </c>
      <c r="Y820" s="3">
        <v>11.517990530626724</v>
      </c>
      <c r="Z820" s="3">
        <v>0</v>
      </c>
      <c r="AA820" s="5">
        <v>0</v>
      </c>
      <c r="AB820" s="3">
        <v>0</v>
      </c>
      <c r="AC820" s="3">
        <v>0</v>
      </c>
      <c r="AD820" s="5">
        <v>0</v>
      </c>
      <c r="AE820" s="6">
        <f t="shared" si="180"/>
        <v>0.26440117652823919</v>
      </c>
      <c r="AF820" s="6">
        <f t="shared" si="181"/>
        <v>0.13958952841437625</v>
      </c>
      <c r="AG820" s="6">
        <f t="shared" si="182"/>
        <v>0.24765560815924859</v>
      </c>
      <c r="AH820" s="6">
        <f t="shared" si="183"/>
        <v>0.61968985222241801</v>
      </c>
      <c r="AI820" s="4">
        <f t="shared" si="184"/>
        <v>-22.429216944336993</v>
      </c>
      <c r="AJ820" s="4">
        <f t="shared" si="185"/>
        <v>-1.8365631971191085</v>
      </c>
      <c r="AK820" s="4">
        <f t="shared" si="186"/>
        <v>20.592653747217884</v>
      </c>
      <c r="AL820" s="7">
        <f t="shared" si="187"/>
        <v>-0.55383773956773863</v>
      </c>
      <c r="AM820" s="7">
        <f t="shared" si="188"/>
        <v>-6.7638003593950895</v>
      </c>
      <c r="AN820" s="7">
        <f t="shared" si="189"/>
        <v>1.0573092114024414</v>
      </c>
      <c r="AO820" s="7">
        <f t="shared" si="190"/>
        <v>4.2483151156722352</v>
      </c>
      <c r="AP820" s="7">
        <f t="shared" si="191"/>
        <v>4.4917827047404826</v>
      </c>
      <c r="AQ820" s="7" t="str">
        <f t="shared" si="192"/>
        <v/>
      </c>
      <c r="AR820" s="7">
        <f t="shared" si="193"/>
        <v>0.52794594278012785</v>
      </c>
      <c r="AS820" s="7">
        <f t="shared" si="194"/>
        <v>2.2799865711877341</v>
      </c>
    </row>
    <row r="821" spans="1:45" ht="14.4" customHeight="1">
      <c r="A821" s="2" t="s">
        <v>1689</v>
      </c>
      <c r="B821" s="2" t="s">
        <v>1690</v>
      </c>
      <c r="C821" s="2" t="s">
        <v>47</v>
      </c>
      <c r="D821" s="2" t="s">
        <v>48</v>
      </c>
      <c r="E821" s="3">
        <v>127.96417980884563</v>
      </c>
      <c r="F821" s="5">
        <v>8.6268862967580129E-2</v>
      </c>
      <c r="G821" s="3">
        <v>114.47598372585929</v>
      </c>
      <c r="H821" s="3">
        <v>13.488196082986327</v>
      </c>
      <c r="I821" s="5">
        <v>-4.1866220058813658E-3</v>
      </c>
      <c r="J821" s="3">
        <v>5.4263976599794921</v>
      </c>
      <c r="K821" s="3">
        <v>7.6144790552724819</v>
      </c>
      <c r="L821" s="5">
        <v>4.2588120866930201E-2</v>
      </c>
      <c r="M821" s="3">
        <v>3.7676787868189745</v>
      </c>
      <c r="N821" s="3">
        <v>3.8468002684535074</v>
      </c>
      <c r="O821" s="3">
        <v>14.503762143688139</v>
      </c>
      <c r="P821" s="3">
        <v>1.4526176717308112</v>
      </c>
      <c r="Q821" s="3">
        <v>1.5396874511071685</v>
      </c>
      <c r="R821" s="3">
        <v>8.1025171062832086</v>
      </c>
      <c r="S821" s="3">
        <v>1.285151593434128</v>
      </c>
      <c r="T821" s="3">
        <v>17.939188954470183</v>
      </c>
      <c r="U821" s="3">
        <v>17.15754430449222</v>
      </c>
      <c r="V821" s="3">
        <v>216.7404008101314</v>
      </c>
      <c r="W821" s="3">
        <v>19.785890213817233</v>
      </c>
      <c r="X821" s="3">
        <v>10.537065501531817</v>
      </c>
      <c r="Y821" s="3">
        <v>15.098204287928835</v>
      </c>
      <c r="Z821" s="3">
        <v>0</v>
      </c>
      <c r="AA821" s="5">
        <v>0</v>
      </c>
      <c r="AB821" s="3">
        <v>0</v>
      </c>
      <c r="AC821" s="3">
        <v>0</v>
      </c>
      <c r="AD821" s="5">
        <v>0</v>
      </c>
      <c r="AE821" s="6">
        <f t="shared" si="180"/>
        <v>0.10540602927424808</v>
      </c>
      <c r="AF821" s="6">
        <f t="shared" si="181"/>
        <v>4.2405598723685857E-2</v>
      </c>
      <c r="AG821" s="6">
        <f t="shared" si="182"/>
        <v>5.9504769746088933E-2</v>
      </c>
      <c r="AH821" s="6">
        <f t="shared" si="183"/>
        <v>0.49480453744371738</v>
      </c>
      <c r="AI821" s="4">
        <f t="shared" si="184"/>
        <v>-2.1880813952929898</v>
      </c>
      <c r="AJ821" s="4">
        <f t="shared" si="185"/>
        <v>7.7437782340311845</v>
      </c>
      <c r="AK821" s="4">
        <f t="shared" si="186"/>
        <v>9.9318596293241743</v>
      </c>
      <c r="AL821" s="7">
        <f t="shared" si="187"/>
        <v>6.0255757169771593</v>
      </c>
      <c r="AM821" s="7">
        <f t="shared" si="188"/>
        <v>-1.7025862213235801</v>
      </c>
      <c r="AN821" s="7">
        <f t="shared" si="189"/>
        <v>0.9564280942710518</v>
      </c>
      <c r="AO821" s="7">
        <f t="shared" si="190"/>
        <v>1.329991708609443</v>
      </c>
      <c r="AP821" s="7">
        <f t="shared" si="191"/>
        <v>1.2720414352616296</v>
      </c>
      <c r="AQ821" s="7" t="str">
        <f t="shared" si="192"/>
        <v/>
      </c>
      <c r="AR821" s="7">
        <f t="shared" si="193"/>
        <v>0.4023071451952136</v>
      </c>
      <c r="AS821" s="7">
        <f t="shared" si="194"/>
        <v>1.6937583715528886</v>
      </c>
    </row>
    <row r="822" spans="1:45" ht="14.4" customHeight="1">
      <c r="A822" s="2" t="s">
        <v>1691</v>
      </c>
      <c r="B822" s="2" t="s">
        <v>1692</v>
      </c>
      <c r="C822" s="2" t="s">
        <v>57</v>
      </c>
      <c r="D822" s="2" t="s">
        <v>48</v>
      </c>
      <c r="E822" s="3">
        <v>261.43614619940263</v>
      </c>
      <c r="F822" s="5">
        <v>6.6676583761554761E-2</v>
      </c>
      <c r="G822" s="3">
        <v>181.83009481198764</v>
      </c>
      <c r="H822" s="3">
        <v>79.606051387414993</v>
      </c>
      <c r="I822" s="5">
        <v>-2.4346903526178298E-2</v>
      </c>
      <c r="J822" s="3">
        <v>60.012555821946457</v>
      </c>
      <c r="K822" s="3">
        <v>9.7975408109990845</v>
      </c>
      <c r="L822" s="5">
        <v>0.12455834041639152</v>
      </c>
      <c r="M822" s="3">
        <v>4.7845839313248648</v>
      </c>
      <c r="N822" s="3">
        <v>5.0129568796742197</v>
      </c>
      <c r="O822" s="3">
        <v>83.514539392798895</v>
      </c>
      <c r="P822" s="3">
        <v>15.726570065414283</v>
      </c>
      <c r="Q822" s="3">
        <v>10.190815368608167</v>
      </c>
      <c r="R822" s="3">
        <v>48.75336860117045</v>
      </c>
      <c r="S822" s="3">
        <v>13.559495699150304</v>
      </c>
      <c r="T822" s="3">
        <v>178.96375503793232</v>
      </c>
      <c r="U822" s="3">
        <v>191.72000916624549</v>
      </c>
      <c r="V822" s="3">
        <v>1343.0202358966892</v>
      </c>
      <c r="W822" s="3">
        <v>71.978978175454998</v>
      </c>
      <c r="X822" s="3">
        <v>16.59932559479828</v>
      </c>
      <c r="Y822" s="3">
        <v>0.10901609224023197</v>
      </c>
      <c r="Z822" s="3">
        <v>18.955792514296281</v>
      </c>
      <c r="AA822" s="5">
        <v>-3.5238047157987541E-2</v>
      </c>
      <c r="AB822" s="3">
        <v>2.6612107102061202</v>
      </c>
      <c r="AC822" s="3">
        <v>8.0731671644956542</v>
      </c>
      <c r="AD822" s="5">
        <v>-3.6990393859894444E-2</v>
      </c>
      <c r="AE822" s="6">
        <f t="shared" si="180"/>
        <v>0.30449519909422873</v>
      </c>
      <c r="AF822" s="6">
        <f t="shared" si="181"/>
        <v>0.22954957336379059</v>
      </c>
      <c r="AG822" s="6">
        <f t="shared" si="182"/>
        <v>3.7475846218779182E-2</v>
      </c>
      <c r="AH822" s="6">
        <f t="shared" si="183"/>
        <v>0.4883453943823855</v>
      </c>
      <c r="AI822" s="4">
        <f t="shared" si="184"/>
        <v>50.215015010947369</v>
      </c>
      <c r="AJ822" s="4">
        <f t="shared" si="185"/>
        <v>52.812570027451585</v>
      </c>
      <c r="AK822" s="4">
        <f t="shared" si="186"/>
        <v>2.5975550165042165</v>
      </c>
      <c r="AL822" s="7">
        <f t="shared" si="187"/>
        <v>3.8948771546688898</v>
      </c>
      <c r="AM822" s="7">
        <f t="shared" si="188"/>
        <v>3.7033099257588211</v>
      </c>
      <c r="AN822" s="7">
        <f t="shared" si="189"/>
        <v>1.0712784224135743</v>
      </c>
      <c r="AO822" s="7">
        <f t="shared" si="190"/>
        <v>2.2481174724642212</v>
      </c>
      <c r="AP822" s="7">
        <f t="shared" si="191"/>
        <v>2.4083597393018632</v>
      </c>
      <c r="AQ822" s="7">
        <f t="shared" si="192"/>
        <v>0.42589446779431389</v>
      </c>
      <c r="AR822" s="7">
        <f t="shared" si="193"/>
        <v>0.75386926968511725</v>
      </c>
      <c r="AS822" s="7">
        <f t="shared" si="194"/>
        <v>5.1370870303157714</v>
      </c>
    </row>
    <row r="823" spans="1:45" ht="14.4" customHeight="1">
      <c r="A823" s="2" t="s">
        <v>1693</v>
      </c>
      <c r="B823" s="2" t="s">
        <v>1694</v>
      </c>
      <c r="C823" s="2" t="s">
        <v>47</v>
      </c>
      <c r="D823" s="2" t="s">
        <v>48</v>
      </c>
      <c r="E823" s="3">
        <v>116.31340920250678</v>
      </c>
      <c r="F823" s="5">
        <v>8.5634214562127289E-2</v>
      </c>
      <c r="G823" s="3">
        <v>100.66993628317897</v>
      </c>
      <c r="H823" s="3">
        <v>15.643472919327802</v>
      </c>
      <c r="I823" s="5">
        <v>-1.2417406314486346E-2</v>
      </c>
      <c r="J823" s="3">
        <v>8.5874618941609135</v>
      </c>
      <c r="K823" s="3">
        <v>7.0407373132370168</v>
      </c>
      <c r="L823" s="5">
        <v>6.2705629260053491E-2</v>
      </c>
      <c r="M823" s="3">
        <v>4.25399897479332</v>
      </c>
      <c r="N823" s="3">
        <v>2.7867383384436968</v>
      </c>
      <c r="O823" s="3">
        <v>16.019550399349384</v>
      </c>
      <c r="P823" s="3">
        <v>1.9724544182659243</v>
      </c>
      <c r="Q823" s="3">
        <v>2.8563561077597255</v>
      </c>
      <c r="R823" s="3">
        <v>9.3257785320361926</v>
      </c>
      <c r="S823" s="3">
        <v>2.2863112290104564</v>
      </c>
      <c r="T823" s="3">
        <v>23.364320597911156</v>
      </c>
      <c r="U823" s="3">
        <v>22.083646116495849</v>
      </c>
      <c r="V823" s="3">
        <v>160.2972840970323</v>
      </c>
      <c r="W823" s="3">
        <v>20.133308940401591</v>
      </c>
      <c r="X823" s="3">
        <v>12.21405841849565</v>
      </c>
      <c r="Y823" s="3">
        <v>15.451309503328542</v>
      </c>
      <c r="Z823" s="3">
        <v>0</v>
      </c>
      <c r="AA823" s="5">
        <v>0</v>
      </c>
      <c r="AB823" s="3">
        <v>0</v>
      </c>
      <c r="AC823" s="3">
        <v>0</v>
      </c>
      <c r="AD823" s="5">
        <v>0</v>
      </c>
      <c r="AE823" s="6">
        <f t="shared" si="180"/>
        <v>0.13449414840976612</v>
      </c>
      <c r="AF823" s="6">
        <f t="shared" si="181"/>
        <v>7.3830368768658172E-2</v>
      </c>
      <c r="AG823" s="6">
        <f t="shared" si="182"/>
        <v>6.0532464498386278E-2</v>
      </c>
      <c r="AH823" s="6">
        <f t="shared" si="183"/>
        <v>0.6041979391555401</v>
      </c>
      <c r="AI823" s="4">
        <f t="shared" si="184"/>
        <v>1.5467245809238968</v>
      </c>
      <c r="AJ823" s="4">
        <f t="shared" si="185"/>
        <v>6.936740898530414</v>
      </c>
      <c r="AK823" s="4">
        <f t="shared" si="186"/>
        <v>5.3900163176065172</v>
      </c>
      <c r="AL823" s="7">
        <f t="shared" si="187"/>
        <v>3.0340317672028934</v>
      </c>
      <c r="AM823" s="7">
        <f t="shared" si="188"/>
        <v>0.67651532359106603</v>
      </c>
      <c r="AN823" s="7">
        <f t="shared" si="189"/>
        <v>0.94518674420475968</v>
      </c>
      <c r="AO823" s="7">
        <f t="shared" si="190"/>
        <v>1.4935507427538104</v>
      </c>
      <c r="AP823" s="7">
        <f t="shared" si="191"/>
        <v>1.4116843638480745</v>
      </c>
      <c r="AQ823" s="7" t="str">
        <f t="shared" si="192"/>
        <v/>
      </c>
      <c r="AR823" s="7">
        <f t="shared" si="193"/>
        <v>0.54894855755149763</v>
      </c>
      <c r="AS823" s="7">
        <f t="shared" si="194"/>
        <v>1.3781496492631187</v>
      </c>
    </row>
    <row r="824" spans="1:45" ht="14.4" customHeight="1">
      <c r="A824" s="2" t="s">
        <v>1695</v>
      </c>
      <c r="B824" s="2" t="s">
        <v>1696</v>
      </c>
      <c r="C824" s="2" t="s">
        <v>54</v>
      </c>
      <c r="D824" s="2" t="s">
        <v>48</v>
      </c>
      <c r="E824" s="3">
        <v>101.58954012282295</v>
      </c>
      <c r="F824" s="5">
        <v>2.5250575079771395E-2</v>
      </c>
      <c r="G824" s="3">
        <v>74.649558696386862</v>
      </c>
      <c r="H824" s="3">
        <v>26.939981426436091</v>
      </c>
      <c r="I824" s="5">
        <v>7.348521216642534E-3</v>
      </c>
      <c r="J824" s="3">
        <v>18.848588496291846</v>
      </c>
      <c r="K824" s="3">
        <v>29.507044872311361</v>
      </c>
      <c r="L824" s="5">
        <v>0.10155403930339293</v>
      </c>
      <c r="M824" s="3">
        <v>20.159744446175118</v>
      </c>
      <c r="N824" s="3">
        <v>9.3473004261362433</v>
      </c>
      <c r="O824" s="3">
        <v>27.275718181957711</v>
      </c>
      <c r="P824" s="3">
        <v>2.1537557290846738</v>
      </c>
      <c r="Q824" s="3">
        <v>3.0787826814792556</v>
      </c>
      <c r="R824" s="3">
        <v>13.235039786348322</v>
      </c>
      <c r="S824" s="3">
        <v>2.6563745221112232</v>
      </c>
      <c r="T824" s="3">
        <v>45.889792381823433</v>
      </c>
      <c r="U824" s="3">
        <v>43.978077091422513</v>
      </c>
      <c r="V824" s="3">
        <v>222.08172441061532</v>
      </c>
      <c r="W824" s="3">
        <v>12.737181262545697</v>
      </c>
      <c r="X824" s="3">
        <v>12.562833569200828</v>
      </c>
      <c r="Y824" s="3">
        <v>8.1212508086059731</v>
      </c>
      <c r="Z824" s="3">
        <v>0</v>
      </c>
      <c r="AA824" s="5">
        <v>0</v>
      </c>
      <c r="AB824" s="3">
        <v>0</v>
      </c>
      <c r="AC824" s="3">
        <v>0</v>
      </c>
      <c r="AD824" s="5">
        <v>0</v>
      </c>
      <c r="AE824" s="6">
        <f t="shared" si="180"/>
        <v>0.26518459866897059</v>
      </c>
      <c r="AF824" s="6">
        <f t="shared" si="181"/>
        <v>0.18553670460072641</v>
      </c>
      <c r="AG824" s="6">
        <f t="shared" si="182"/>
        <v>0.2904535726477056</v>
      </c>
      <c r="AH824" s="6">
        <f t="shared" si="183"/>
        <v>0.68321800889971518</v>
      </c>
      <c r="AI824" s="4">
        <f t="shared" si="184"/>
        <v>-10.658456376019515</v>
      </c>
      <c r="AJ824" s="4">
        <f t="shared" si="185"/>
        <v>1.8834353252186613</v>
      </c>
      <c r="AK824" s="4">
        <f t="shared" si="186"/>
        <v>12.541891701238177</v>
      </c>
      <c r="AL824" s="7">
        <f t="shared" si="187"/>
        <v>0.70902476647824186</v>
      </c>
      <c r="AM824" s="7">
        <f t="shared" si="188"/>
        <v>-4.0124072442723282</v>
      </c>
      <c r="AN824" s="7">
        <f t="shared" si="189"/>
        <v>0.9583411649698782</v>
      </c>
      <c r="AO824" s="7">
        <f t="shared" si="190"/>
        <v>1.7034084640010914</v>
      </c>
      <c r="AP824" s="7">
        <f t="shared" si="191"/>
        <v>1.6324464518103567</v>
      </c>
      <c r="AQ824" s="7" t="str">
        <f t="shared" si="192"/>
        <v/>
      </c>
      <c r="AR824" s="7">
        <f t="shared" si="193"/>
        <v>0.69965113182282324</v>
      </c>
      <c r="AS824" s="7">
        <f t="shared" si="194"/>
        <v>2.1860688033641642</v>
      </c>
    </row>
    <row r="825" spans="1:45" ht="14.4" customHeight="1">
      <c r="A825" s="2" t="s">
        <v>1697</v>
      </c>
      <c r="B825" s="2" t="s">
        <v>1698</v>
      </c>
      <c r="C825" s="2" t="s">
        <v>57</v>
      </c>
      <c r="D825" s="2" t="s">
        <v>48</v>
      </c>
      <c r="E825" s="3">
        <v>122.92869999607591</v>
      </c>
      <c r="F825" s="5">
        <v>5.0562119963971442E-3</v>
      </c>
      <c r="G825" s="3">
        <v>84.757220216863672</v>
      </c>
      <c r="H825" s="3">
        <v>38.171479779212234</v>
      </c>
      <c r="I825" s="5">
        <v>1.2115913240647314E-3</v>
      </c>
      <c r="J825" s="3">
        <v>28.546333254668742</v>
      </c>
      <c r="K825" s="3">
        <v>4.3819237800643078</v>
      </c>
      <c r="L825" s="5">
        <v>0.17842840845114716</v>
      </c>
      <c r="M825" s="3">
        <v>2.0873270283440095</v>
      </c>
      <c r="N825" s="3">
        <v>2.2945967517202983</v>
      </c>
      <c r="O825" s="3">
        <v>38.324280318588826</v>
      </c>
      <c r="P825" s="3">
        <v>4.133347622131482</v>
      </c>
      <c r="Q825" s="3">
        <v>7.5081355228367848</v>
      </c>
      <c r="R825" s="3">
        <v>23.294024739439294</v>
      </c>
      <c r="S825" s="3">
        <v>6.1445296399846088</v>
      </c>
      <c r="T825" s="3">
        <v>50.856934704926978</v>
      </c>
      <c r="U825" s="3">
        <v>49.573811167985731</v>
      </c>
      <c r="V825" s="3">
        <v>533.31546371414311</v>
      </c>
      <c r="W825" s="3">
        <v>26.222854183141738</v>
      </c>
      <c r="X825" s="3">
        <v>7.2230822052968247</v>
      </c>
      <c r="Y825" s="3">
        <v>0.326740863996408</v>
      </c>
      <c r="Z825" s="3">
        <v>15.967419204453835</v>
      </c>
      <c r="AA825" s="5">
        <v>9.4306927489011871E-2</v>
      </c>
      <c r="AB825" s="3">
        <v>2.0939353268946124</v>
      </c>
      <c r="AC825" s="3">
        <v>7.0197895786210829</v>
      </c>
      <c r="AD825" s="5">
        <v>3.4335071649120252E-2</v>
      </c>
      <c r="AE825" s="6">
        <f t="shared" si="180"/>
        <v>0.3105172330011684</v>
      </c>
      <c r="AF825" s="6">
        <f t="shared" si="181"/>
        <v>0.2322186214901808</v>
      </c>
      <c r="AG825" s="6">
        <f t="shared" si="182"/>
        <v>3.5646059709442846E-2</v>
      </c>
      <c r="AH825" s="6">
        <f t="shared" si="183"/>
        <v>0.47634946044483151</v>
      </c>
      <c r="AI825" s="4">
        <f t="shared" si="184"/>
        <v>24.164409474604433</v>
      </c>
      <c r="AJ825" s="4">
        <f t="shared" si="185"/>
        <v>24.595470145276554</v>
      </c>
      <c r="AK825" s="4">
        <f t="shared" si="186"/>
        <v>0.43106067067212095</v>
      </c>
      <c r="AL825" s="7">
        <f t="shared" si="187"/>
        <v>4.0028239078261105</v>
      </c>
      <c r="AM825" s="7">
        <f t="shared" si="188"/>
        <v>3.9326703410067627</v>
      </c>
      <c r="AN825" s="7">
        <f t="shared" si="189"/>
        <v>0.97476993954932678</v>
      </c>
      <c r="AO825" s="7">
        <f t="shared" si="190"/>
        <v>1.3323280889053482</v>
      </c>
      <c r="AP825" s="7">
        <f t="shared" si="191"/>
        <v>1.2987133706821363</v>
      </c>
      <c r="AQ825" s="7">
        <f t="shared" si="192"/>
        <v>0.43963207132828541</v>
      </c>
      <c r="AR825" s="7">
        <f t="shared" si="193"/>
        <v>0.74784455357202995</v>
      </c>
      <c r="AS825" s="7">
        <f t="shared" si="194"/>
        <v>4.3384129477588838</v>
      </c>
    </row>
    <row r="826" spans="1:45" ht="14.4" customHeight="1">
      <c r="A826" s="2" t="s">
        <v>1699</v>
      </c>
      <c r="B826" s="2" t="s">
        <v>1700</v>
      </c>
      <c r="C826" s="2" t="s">
        <v>51</v>
      </c>
      <c r="D826" s="2" t="s">
        <v>48</v>
      </c>
      <c r="E826" s="3">
        <v>162.46613882709801</v>
      </c>
      <c r="F826" s="5">
        <v>0.12062864326146235</v>
      </c>
      <c r="G826" s="3">
        <v>132.73899555572126</v>
      </c>
      <c r="H826" s="3">
        <v>29.727143271376754</v>
      </c>
      <c r="I826" s="5">
        <v>4.3973046549754813E-3</v>
      </c>
      <c r="J826" s="3">
        <v>19.523210528571404</v>
      </c>
      <c r="K826" s="3">
        <v>11.011101425986633</v>
      </c>
      <c r="L826" s="5">
        <v>6.3617933907920282E-2</v>
      </c>
      <c r="M826" s="3">
        <v>5.7551308281393592</v>
      </c>
      <c r="N826" s="3">
        <v>5.2559705978472735</v>
      </c>
      <c r="O826" s="3">
        <v>30.253029703444408</v>
      </c>
      <c r="P826" s="3">
        <v>5.0683378490213835</v>
      </c>
      <c r="Q826" s="3">
        <v>3.4940841399067479</v>
      </c>
      <c r="R826" s="3">
        <v>17.873699843245163</v>
      </c>
      <c r="S826" s="3">
        <v>4.6370198316996021</v>
      </c>
      <c r="T826" s="3">
        <v>83.012838771219023</v>
      </c>
      <c r="U826" s="3">
        <v>84.945501905622137</v>
      </c>
      <c r="V826" s="3">
        <v>151.151466899795</v>
      </c>
      <c r="W826" s="3">
        <v>12.799024953305928</v>
      </c>
      <c r="X826" s="3">
        <v>27.984642363159551</v>
      </c>
      <c r="Y826" s="3">
        <v>6.3607931278217169</v>
      </c>
      <c r="Z826" s="3">
        <v>0</v>
      </c>
      <c r="AA826" s="5">
        <v>0</v>
      </c>
      <c r="AB826" s="3">
        <v>0</v>
      </c>
      <c r="AC826" s="3">
        <v>0</v>
      </c>
      <c r="AD826" s="5">
        <v>0</v>
      </c>
      <c r="AE826" s="6">
        <f t="shared" si="180"/>
        <v>0.18297439383977354</v>
      </c>
      <c r="AF826" s="6">
        <f t="shared" si="181"/>
        <v>0.12016787417683797</v>
      </c>
      <c r="AG826" s="6">
        <f t="shared" si="182"/>
        <v>6.777474682096693E-2</v>
      </c>
      <c r="AH826" s="6">
        <f t="shared" si="183"/>
        <v>0.52266622615581615</v>
      </c>
      <c r="AI826" s="4">
        <f t="shared" si="184"/>
        <v>8.5121091025847715</v>
      </c>
      <c r="AJ826" s="4">
        <f t="shared" si="185"/>
        <v>15.935476886376916</v>
      </c>
      <c r="AK826" s="4">
        <f t="shared" si="186"/>
        <v>7.4233677837921448</v>
      </c>
      <c r="AL826" s="7">
        <f t="shared" si="187"/>
        <v>3.4365772553826024</v>
      </c>
      <c r="AM826" s="7">
        <f t="shared" si="188"/>
        <v>1.835685291745849</v>
      </c>
      <c r="AN826" s="7">
        <f t="shared" si="189"/>
        <v>1.0232814967300357</v>
      </c>
      <c r="AO826" s="7">
        <f t="shared" si="190"/>
        <v>2.7924929756418684</v>
      </c>
      <c r="AP826" s="7">
        <f t="shared" si="191"/>
        <v>2.8575063917229224</v>
      </c>
      <c r="AQ826" s="7" t="str">
        <f t="shared" si="192"/>
        <v/>
      </c>
      <c r="AR826" s="7">
        <f t="shared" si="193"/>
        <v>0.65674694505104481</v>
      </c>
      <c r="AS826" s="7">
        <f t="shared" si="194"/>
        <v>0.93035673766245863</v>
      </c>
    </row>
    <row r="827" spans="1:45" ht="14.4" customHeight="1">
      <c r="A827" s="2" t="s">
        <v>1701</v>
      </c>
      <c r="B827" s="2" t="s">
        <v>1702</v>
      </c>
      <c r="C827" s="2" t="s">
        <v>47</v>
      </c>
      <c r="D827" s="2" t="s">
        <v>48</v>
      </c>
      <c r="E827" s="3">
        <v>262.07414584854274</v>
      </c>
      <c r="F827" s="5">
        <v>-8.6207246950814109E-2</v>
      </c>
      <c r="G827" s="3">
        <v>242.19275354914822</v>
      </c>
      <c r="H827" s="3">
        <v>19.881392299394516</v>
      </c>
      <c r="I827" s="5">
        <v>-2.6231604651796234E-2</v>
      </c>
      <c r="J827" s="3">
        <v>10.62277591607773</v>
      </c>
      <c r="K827" s="3">
        <v>20.154393186781132</v>
      </c>
      <c r="L827" s="5">
        <v>-8.8523626417834414E-2</v>
      </c>
      <c r="M827" s="3">
        <v>12.860185355794732</v>
      </c>
      <c r="N827" s="3">
        <v>7.2942078309863998</v>
      </c>
      <c r="O827" s="3">
        <v>22.84854926953842</v>
      </c>
      <c r="P827" s="3">
        <v>3.5446302922776063</v>
      </c>
      <c r="Q827" s="3">
        <v>3.2185322049219054</v>
      </c>
      <c r="R827" s="3">
        <v>6.3596828641938483</v>
      </c>
      <c r="S827" s="3">
        <v>1.9020396561933559</v>
      </c>
      <c r="T827" s="3">
        <v>47.403671453789642</v>
      </c>
      <c r="U827" s="3">
        <v>48.445973365030859</v>
      </c>
      <c r="V827" s="3">
        <v>313.71572348823304</v>
      </c>
      <c r="W827" s="3">
        <v>35.651462564008398</v>
      </c>
      <c r="X827" s="3">
        <v>31.06107606883802</v>
      </c>
      <c r="Y827" s="3">
        <v>29.504864571125953</v>
      </c>
      <c r="Z827" s="3">
        <v>0</v>
      </c>
      <c r="AA827" s="5">
        <v>0</v>
      </c>
      <c r="AB827" s="3">
        <v>0</v>
      </c>
      <c r="AC827" s="3">
        <v>0</v>
      </c>
      <c r="AD827" s="5">
        <v>0</v>
      </c>
      <c r="AE827" s="6">
        <f t="shared" si="180"/>
        <v>7.5861707895765962E-2</v>
      </c>
      <c r="AF827" s="6">
        <f t="shared" si="181"/>
        <v>4.0533475294494782E-2</v>
      </c>
      <c r="AG827" s="6">
        <f t="shared" si="182"/>
        <v>7.6903401216954492E-2</v>
      </c>
      <c r="AH827" s="6">
        <f t="shared" si="183"/>
        <v>0.6380834806889385</v>
      </c>
      <c r="AI827" s="4">
        <f t="shared" si="184"/>
        <v>-9.5316172707034017</v>
      </c>
      <c r="AJ827" s="4">
        <f t="shared" si="185"/>
        <v>3.2252014165441767</v>
      </c>
      <c r="AK827" s="4">
        <f t="shared" si="186"/>
        <v>12.756818687247579</v>
      </c>
      <c r="AL827" s="7">
        <f t="shared" si="187"/>
        <v>1.695654139514067</v>
      </c>
      <c r="AM827" s="7">
        <f t="shared" si="188"/>
        <v>-5.0112610637043655</v>
      </c>
      <c r="AN827" s="7">
        <f t="shared" si="189"/>
        <v>1.0219877886939048</v>
      </c>
      <c r="AO827" s="7">
        <f t="shared" si="190"/>
        <v>2.3843235292547047</v>
      </c>
      <c r="AP827" s="7">
        <f t="shared" si="191"/>
        <v>2.4367495311938625</v>
      </c>
      <c r="AQ827" s="7" t="str">
        <f t="shared" si="192"/>
        <v/>
      </c>
      <c r="AR827" s="7">
        <f t="shared" si="193"/>
        <v>0.53430744467535329</v>
      </c>
      <c r="AS827" s="7">
        <f t="shared" si="194"/>
        <v>1.197049493274071</v>
      </c>
    </row>
    <row r="828" spans="1:45" ht="14.4" customHeight="1">
      <c r="A828" s="2" t="s">
        <v>1703</v>
      </c>
      <c r="B828" s="2" t="s">
        <v>1704</v>
      </c>
      <c r="C828" s="2" t="s">
        <v>54</v>
      </c>
      <c r="D828" s="2" t="s">
        <v>48</v>
      </c>
      <c r="E828" s="3">
        <v>219.39703705863553</v>
      </c>
      <c r="F828" s="5">
        <v>6.0389914785155881E-2</v>
      </c>
      <c r="G828" s="3">
        <v>168.10967389432344</v>
      </c>
      <c r="H828" s="3">
        <v>51.28736316431209</v>
      </c>
      <c r="I828" s="5">
        <v>-2.5983022354465424E-2</v>
      </c>
      <c r="J828" s="3">
        <v>30.609911348698361</v>
      </c>
      <c r="K828" s="3">
        <v>34.536530479765226</v>
      </c>
      <c r="L828" s="5">
        <v>-7.4657339218764954E-2</v>
      </c>
      <c r="M828" s="3">
        <v>11.629655644196976</v>
      </c>
      <c r="N828" s="3">
        <v>22.906874835568249</v>
      </c>
      <c r="O828" s="3">
        <v>57.444912863069668</v>
      </c>
      <c r="P828" s="3">
        <v>4.1441973750250938</v>
      </c>
      <c r="Q828" s="3">
        <v>9.618633068086714</v>
      </c>
      <c r="R828" s="3">
        <v>30.28506389019136</v>
      </c>
      <c r="S828" s="3">
        <v>3.1247762108272017</v>
      </c>
      <c r="T828" s="3">
        <v>83.758704734071415</v>
      </c>
      <c r="U828" s="3">
        <v>80.238280602834124</v>
      </c>
      <c r="V828" s="3">
        <v>676.77293320346098</v>
      </c>
      <c r="W828" s="3">
        <v>87.137768659777251</v>
      </c>
      <c r="X828" s="3">
        <v>34.879373466516078</v>
      </c>
      <c r="Y828" s="3">
        <v>9.6414237789207586</v>
      </c>
      <c r="Z828" s="3">
        <v>0</v>
      </c>
      <c r="AA828" s="5">
        <v>0</v>
      </c>
      <c r="AB828" s="3">
        <v>0</v>
      </c>
      <c r="AC828" s="3">
        <v>0</v>
      </c>
      <c r="AD828" s="5">
        <v>0</v>
      </c>
      <c r="AE828" s="6">
        <f t="shared" si="180"/>
        <v>0.2337650674407474</v>
      </c>
      <c r="AF828" s="6">
        <f t="shared" si="181"/>
        <v>0.13951834427243259</v>
      </c>
      <c r="AG828" s="6">
        <f t="shared" si="182"/>
        <v>0.15741566496422227</v>
      </c>
      <c r="AH828" s="6">
        <f t="shared" si="183"/>
        <v>0.33673491467276168</v>
      </c>
      <c r="AI828" s="4">
        <f t="shared" si="184"/>
        <v>-3.9266191310668646</v>
      </c>
      <c r="AJ828" s="4">
        <f t="shared" si="185"/>
        <v>32.052426775760885</v>
      </c>
      <c r="AK828" s="4">
        <f t="shared" si="186"/>
        <v>35.97904590682775</v>
      </c>
      <c r="AL828" s="7">
        <f t="shared" si="187"/>
        <v>10.257511134621655</v>
      </c>
      <c r="AM828" s="7">
        <f t="shared" si="188"/>
        <v>-1.2566081108340863</v>
      </c>
      <c r="AN828" s="7">
        <f t="shared" si="189"/>
        <v>0.95796945353423968</v>
      </c>
      <c r="AO828" s="7">
        <f t="shared" si="190"/>
        <v>1.6331255803837903</v>
      </c>
      <c r="AP828" s="7">
        <f t="shared" si="191"/>
        <v>1.5644844197930476</v>
      </c>
      <c r="AQ828" s="7" t="str">
        <f t="shared" si="192"/>
        <v/>
      </c>
      <c r="AR828" s="7">
        <f t="shared" si="193"/>
        <v>0.59683145048092523</v>
      </c>
      <c r="AS828" s="7">
        <f t="shared" si="194"/>
        <v>3.0846949543014488</v>
      </c>
    </row>
    <row r="829" spans="1:45" ht="14.4" customHeight="1">
      <c r="A829" s="2" t="s">
        <v>1705</v>
      </c>
      <c r="B829" s="2" t="s">
        <v>1706</v>
      </c>
      <c r="C829" s="2" t="s">
        <v>51</v>
      </c>
      <c r="D829" s="2" t="s">
        <v>48</v>
      </c>
      <c r="E829" s="3">
        <v>169.23635997706876</v>
      </c>
      <c r="F829" s="5">
        <v>2.8867036230911082E-3</v>
      </c>
      <c r="G829" s="3">
        <v>117.01117402337917</v>
      </c>
      <c r="H829" s="3">
        <v>52.225185953689582</v>
      </c>
      <c r="I829" s="5">
        <v>-6.975996037141885E-3</v>
      </c>
      <c r="J829" s="3">
        <v>40.880396192978942</v>
      </c>
      <c r="K829" s="3">
        <v>9.5030592054528018</v>
      </c>
      <c r="L829" s="5">
        <v>5.9890095909364727E-2</v>
      </c>
      <c r="M829" s="3">
        <v>4.8769730141873904</v>
      </c>
      <c r="N829" s="3">
        <v>4.6260861912654114</v>
      </c>
      <c r="O829" s="3">
        <v>54.344814227143765</v>
      </c>
      <c r="P829" s="3">
        <v>9.5736048600165748</v>
      </c>
      <c r="Q829" s="3">
        <v>9.3338769253721932</v>
      </c>
      <c r="R829" s="3">
        <v>31.557950836439588</v>
      </c>
      <c r="S829" s="3">
        <v>6.1927080013157161</v>
      </c>
      <c r="T829" s="3">
        <v>170.06362192310456</v>
      </c>
      <c r="U829" s="3">
        <v>169.36593657165292</v>
      </c>
      <c r="V829" s="3">
        <v>201.53363144972332</v>
      </c>
      <c r="W829" s="3">
        <v>12.324227335867961</v>
      </c>
      <c r="X829" s="3">
        <v>38.086507338069545</v>
      </c>
      <c r="Y829" s="3">
        <v>4.3991918834054209</v>
      </c>
      <c r="Z829" s="3">
        <v>0</v>
      </c>
      <c r="AA829" s="5">
        <v>0</v>
      </c>
      <c r="AB829" s="3">
        <v>0</v>
      </c>
      <c r="AC829" s="3">
        <v>0</v>
      </c>
      <c r="AD829" s="5">
        <v>0</v>
      </c>
      <c r="AE829" s="6">
        <f t="shared" si="180"/>
        <v>0.30859317678994047</v>
      </c>
      <c r="AF829" s="6">
        <f t="shared" si="181"/>
        <v>0.24155799733885891</v>
      </c>
      <c r="AG829" s="6">
        <f t="shared" si="182"/>
        <v>5.6152585689862686E-2</v>
      </c>
      <c r="AH829" s="6">
        <f t="shared" si="183"/>
        <v>0.51320031883932815</v>
      </c>
      <c r="AI829" s="4">
        <f t="shared" si="184"/>
        <v>31.377336987526142</v>
      </c>
      <c r="AJ829" s="4">
        <f t="shared" si="185"/>
        <v>30.560359427567604</v>
      </c>
      <c r="AK829" s="4">
        <f t="shared" si="186"/>
        <v>-0.81697755995853782</v>
      </c>
      <c r="AL829" s="7">
        <f t="shared" si="187"/>
        <v>4.9348943016649072</v>
      </c>
      <c r="AM829" s="7">
        <f t="shared" si="188"/>
        <v>5.0668200375118033</v>
      </c>
      <c r="AN829" s="7">
        <f t="shared" si="189"/>
        <v>0.99589750386612896</v>
      </c>
      <c r="AO829" s="7">
        <f t="shared" si="190"/>
        <v>3.2563526355637604</v>
      </c>
      <c r="AP829" s="7">
        <f t="shared" si="191"/>
        <v>3.2429934614658396</v>
      </c>
      <c r="AQ829" s="7" t="str">
        <f t="shared" si="192"/>
        <v/>
      </c>
      <c r="AR829" s="7">
        <f t="shared" si="193"/>
        <v>0.7827716732158585</v>
      </c>
      <c r="AS829" s="7">
        <f t="shared" si="194"/>
        <v>1.1908412085738005</v>
      </c>
    </row>
    <row r="830" spans="1:45" ht="14.4" customHeight="1">
      <c r="A830" s="2" t="s">
        <v>1707</v>
      </c>
      <c r="B830" s="2" t="s">
        <v>1708</v>
      </c>
      <c r="C830" s="2" t="s">
        <v>62</v>
      </c>
      <c r="D830" s="2" t="s">
        <v>48</v>
      </c>
      <c r="E830" s="3">
        <v>333.68000638927771</v>
      </c>
      <c r="F830" s="5">
        <v>6.7751415570234105E-2</v>
      </c>
      <c r="G830" s="3">
        <v>262.42848463466208</v>
      </c>
      <c r="H830" s="3">
        <v>71.251521754615624</v>
      </c>
      <c r="I830" s="5">
        <v>-1.9476524045583532E-3</v>
      </c>
      <c r="J830" s="3">
        <v>47.376774596689245</v>
      </c>
      <c r="K830" s="3">
        <v>37.240150893441211</v>
      </c>
      <c r="L830" s="5">
        <v>-9.0854539107399754E-2</v>
      </c>
      <c r="M830" s="3">
        <v>25.839023523648613</v>
      </c>
      <c r="N830" s="3">
        <v>11.401127369792597</v>
      </c>
      <c r="O830" s="3">
        <v>77.032837424999585</v>
      </c>
      <c r="P830" s="3">
        <v>13.757894938250262</v>
      </c>
      <c r="Q830" s="3">
        <v>10.360121860903019</v>
      </c>
      <c r="R830" s="3">
        <v>39.703571200125033</v>
      </c>
      <c r="S830" s="3">
        <v>6.0453637168702024</v>
      </c>
      <c r="T830" s="3">
        <v>189.67430970492472</v>
      </c>
      <c r="U830" s="3">
        <v>185.18863943185085</v>
      </c>
      <c r="V830" s="3">
        <v>574.07169490935155</v>
      </c>
      <c r="W830" s="3">
        <v>48.775188690964463</v>
      </c>
      <c r="X830" s="3">
        <v>60.171458865954655</v>
      </c>
      <c r="Y830" s="3">
        <v>76.668832104963599</v>
      </c>
      <c r="Z830" s="3">
        <v>0</v>
      </c>
      <c r="AA830" s="5">
        <v>0</v>
      </c>
      <c r="AB830" s="3">
        <v>0</v>
      </c>
      <c r="AC830" s="3">
        <v>0</v>
      </c>
      <c r="AD830" s="5">
        <v>0</v>
      </c>
      <c r="AE830" s="6">
        <f t="shared" si="180"/>
        <v>0.21353248738401243</v>
      </c>
      <c r="AF830" s="6">
        <f t="shared" si="181"/>
        <v>0.14198265910310059</v>
      </c>
      <c r="AG830" s="6">
        <f t="shared" si="182"/>
        <v>0.11160438198384626</v>
      </c>
      <c r="AH830" s="6">
        <f t="shared" si="183"/>
        <v>0.69384851843335094</v>
      </c>
      <c r="AI830" s="4">
        <f t="shared" si="184"/>
        <v>10.136623703248034</v>
      </c>
      <c r="AJ830" s="4">
        <f t="shared" si="185"/>
        <v>27.07579710219769</v>
      </c>
      <c r="AK830" s="4">
        <f t="shared" si="186"/>
        <v>16.939173398949656</v>
      </c>
      <c r="AL830" s="7">
        <f t="shared" si="187"/>
        <v>4.4787705703529337</v>
      </c>
      <c r="AM830" s="7">
        <f t="shared" si="188"/>
        <v>1.6767599400116746</v>
      </c>
      <c r="AN830" s="7">
        <f t="shared" si="189"/>
        <v>0.97635067036726164</v>
      </c>
      <c r="AO830" s="7">
        <f t="shared" si="190"/>
        <v>2.6620387190907646</v>
      </c>
      <c r="AP830" s="7">
        <f t="shared" si="191"/>
        <v>2.5990832879278742</v>
      </c>
      <c r="AQ830" s="7" t="str">
        <f t="shared" si="192"/>
        <v/>
      </c>
      <c r="AR830" s="7">
        <f t="shared" si="193"/>
        <v>0.66492298592373866</v>
      </c>
      <c r="AS830" s="7">
        <f t="shared" si="194"/>
        <v>1.7204258089099536</v>
      </c>
    </row>
    <row r="831" spans="1:45" ht="14.4" customHeight="1">
      <c r="A831" s="2" t="s">
        <v>1709</v>
      </c>
      <c r="B831" s="2" t="s">
        <v>1710</v>
      </c>
      <c r="C831" s="2" t="s">
        <v>54</v>
      </c>
      <c r="D831" s="2" t="s">
        <v>48</v>
      </c>
      <c r="E831" s="3">
        <v>213.1343697484669</v>
      </c>
      <c r="F831" s="5">
        <v>7.077438468563689E-2</v>
      </c>
      <c r="G831" s="3">
        <v>159.63738874218203</v>
      </c>
      <c r="H831" s="3">
        <v>53.496981006284862</v>
      </c>
      <c r="I831" s="5">
        <v>-4.3970687370357697E-3</v>
      </c>
      <c r="J831" s="3">
        <v>34.079496772149533</v>
      </c>
      <c r="K831" s="3">
        <v>61.980135152528135</v>
      </c>
      <c r="L831" s="5">
        <v>0.13567027654802588</v>
      </c>
      <c r="M831" s="3">
        <v>40.13918045444089</v>
      </c>
      <c r="N831" s="3">
        <v>21.840954698087245</v>
      </c>
      <c r="O831" s="3">
        <v>54.099959364907363</v>
      </c>
      <c r="P831" s="3">
        <v>11.572202324088382</v>
      </c>
      <c r="Q831" s="3">
        <v>8.6837484516940417</v>
      </c>
      <c r="R831" s="3">
        <v>21.246210167977637</v>
      </c>
      <c r="S831" s="3">
        <v>7.7137067144161557</v>
      </c>
      <c r="T831" s="3">
        <v>142.85734728050113</v>
      </c>
      <c r="U831" s="3">
        <v>151.61961548400265</v>
      </c>
      <c r="V831" s="3">
        <v>653.44742376978024</v>
      </c>
      <c r="W831" s="3">
        <v>26.367449881791096</v>
      </c>
      <c r="X831" s="3">
        <v>30.190054582735527</v>
      </c>
      <c r="Y831" s="3">
        <v>9.6633183561607137</v>
      </c>
      <c r="Z831" s="3">
        <v>0</v>
      </c>
      <c r="AA831" s="5">
        <v>0</v>
      </c>
      <c r="AB831" s="3">
        <v>0</v>
      </c>
      <c r="AC831" s="3">
        <v>0</v>
      </c>
      <c r="AD831" s="5">
        <v>0</v>
      </c>
      <c r="AE831" s="6">
        <f t="shared" si="180"/>
        <v>0.25100119267211557</v>
      </c>
      <c r="AF831" s="6">
        <f t="shared" si="181"/>
        <v>0.15989676752918294</v>
      </c>
      <c r="AG831" s="6">
        <f t="shared" si="182"/>
        <v>0.29080309865403098</v>
      </c>
      <c r="AH831" s="6">
        <f t="shared" si="183"/>
        <v>0.64761363226558943</v>
      </c>
      <c r="AI831" s="4">
        <f t="shared" si="184"/>
        <v>-27.900638380378602</v>
      </c>
      <c r="AJ831" s="4">
        <f t="shared" si="185"/>
        <v>-6.2951718653159485</v>
      </c>
      <c r="AK831" s="4">
        <f t="shared" si="186"/>
        <v>21.605466515062652</v>
      </c>
      <c r="AL831" s="7">
        <f t="shared" si="187"/>
        <v>-0.81610205033474947</v>
      </c>
      <c r="AM831" s="7">
        <f t="shared" si="188"/>
        <v>-3.6170208971304372</v>
      </c>
      <c r="AN831" s="7">
        <f t="shared" si="189"/>
        <v>1.061335789655234</v>
      </c>
      <c r="AO831" s="7">
        <f t="shared" si="190"/>
        <v>2.6703814793533516</v>
      </c>
      <c r="AP831" s="7">
        <f t="shared" si="191"/>
        <v>2.8341714360702013</v>
      </c>
      <c r="AQ831" s="7" t="str">
        <f t="shared" si="192"/>
        <v/>
      </c>
      <c r="AR831" s="7">
        <f t="shared" si="193"/>
        <v>0.63703588746710493</v>
      </c>
      <c r="AS831" s="7">
        <f t="shared" si="194"/>
        <v>3.0658941799999413</v>
      </c>
    </row>
    <row r="832" spans="1:45" ht="14.4" customHeight="1">
      <c r="A832" s="2" t="s">
        <v>1711</v>
      </c>
      <c r="B832" s="2" t="s">
        <v>1712</v>
      </c>
      <c r="C832" s="2" t="s">
        <v>47</v>
      </c>
      <c r="D832" s="2" t="s">
        <v>48</v>
      </c>
      <c r="E832" s="3">
        <v>229.53665188841148</v>
      </c>
      <c r="F832" s="5">
        <v>0.12338596127678234</v>
      </c>
      <c r="G832" s="3">
        <v>184.41629442133726</v>
      </c>
      <c r="H832" s="3">
        <v>45.120357467074228</v>
      </c>
      <c r="I832" s="5">
        <v>5.4068329610591492E-3</v>
      </c>
      <c r="J832" s="3">
        <v>38.947288869850517</v>
      </c>
      <c r="K832" s="3">
        <v>9.7047853049423978</v>
      </c>
      <c r="L832" s="5">
        <v>0.1248452994964846</v>
      </c>
      <c r="M832" s="3">
        <v>5.7249067113289867</v>
      </c>
      <c r="N832" s="3">
        <v>3.9798785936134111</v>
      </c>
      <c r="O832" s="3">
        <v>48.854376968638888</v>
      </c>
      <c r="P832" s="3">
        <v>7.5187436911627969</v>
      </c>
      <c r="Q832" s="3">
        <v>8.3036131802356312</v>
      </c>
      <c r="R832" s="3">
        <v>26.813051613642685</v>
      </c>
      <c r="S832" s="3">
        <v>8.3398828205087003</v>
      </c>
      <c r="T832" s="3">
        <v>159.90613450084305</v>
      </c>
      <c r="U832" s="3">
        <v>164.74570513533479</v>
      </c>
      <c r="V832" s="3">
        <v>233.48860685957686</v>
      </c>
      <c r="W832" s="3">
        <v>8.6634292818281544</v>
      </c>
      <c r="X832" s="3">
        <v>18.829857948047497</v>
      </c>
      <c r="Y832" s="3">
        <v>46.936292804906309</v>
      </c>
      <c r="Z832" s="3">
        <v>0</v>
      </c>
      <c r="AA832" s="5">
        <v>0</v>
      </c>
      <c r="AB832" s="3">
        <v>0</v>
      </c>
      <c r="AC832" s="3">
        <v>0</v>
      </c>
      <c r="AD832" s="5">
        <v>0</v>
      </c>
      <c r="AE832" s="6">
        <f t="shared" si="180"/>
        <v>0.19657147168378733</v>
      </c>
      <c r="AF832" s="6">
        <f t="shared" si="181"/>
        <v>0.1696778642949999</v>
      </c>
      <c r="AG832" s="6">
        <f t="shared" si="182"/>
        <v>4.2279893973797042E-2</v>
      </c>
      <c r="AH832" s="6">
        <f t="shared" si="183"/>
        <v>0.58990554983358967</v>
      </c>
      <c r="AI832" s="4">
        <f t="shared" si="184"/>
        <v>29.24250356490812</v>
      </c>
      <c r="AJ832" s="4">
        <f t="shared" si="185"/>
        <v>27.307113385911478</v>
      </c>
      <c r="AK832" s="4">
        <f t="shared" si="186"/>
        <v>-1.9353901789966415</v>
      </c>
      <c r="AL832" s="7">
        <f t="shared" si="187"/>
        <v>3.2742802235494541</v>
      </c>
      <c r="AM832" s="7">
        <f t="shared" si="188"/>
        <v>3.5063446566656244</v>
      </c>
      <c r="AN832" s="7">
        <f t="shared" si="189"/>
        <v>1.0302650717534931</v>
      </c>
      <c r="AO832" s="7">
        <f t="shared" si="190"/>
        <v>3.5439908608333099</v>
      </c>
      <c r="AP832" s="7">
        <f t="shared" si="191"/>
        <v>3.6512499985301536</v>
      </c>
      <c r="AQ832" s="7" t="str">
        <f t="shared" si="192"/>
        <v/>
      </c>
      <c r="AR832" s="7">
        <f t="shared" si="193"/>
        <v>0.86318662032479687</v>
      </c>
      <c r="AS832" s="7">
        <f t="shared" si="194"/>
        <v>1.0172170977430071</v>
      </c>
    </row>
    <row r="833" spans="1:45" ht="14.4" customHeight="1">
      <c r="A833" s="2" t="s">
        <v>1713</v>
      </c>
      <c r="B833" s="2" t="s">
        <v>1714</v>
      </c>
      <c r="C833" s="2" t="s">
        <v>54</v>
      </c>
      <c r="D833" s="2" t="s">
        <v>48</v>
      </c>
      <c r="E833" s="3">
        <v>161.48783954045464</v>
      </c>
      <c r="F833" s="5">
        <v>1.5585392586198843E-2</v>
      </c>
      <c r="G833" s="3">
        <v>114.27980814091281</v>
      </c>
      <c r="H833" s="3">
        <v>47.208031399541838</v>
      </c>
      <c r="I833" s="5">
        <v>-2.1906236716668359E-3</v>
      </c>
      <c r="J833" s="3">
        <v>32.757480899977956</v>
      </c>
      <c r="K833" s="3">
        <v>37.898508762047399</v>
      </c>
      <c r="L833" s="5">
        <v>-0.11092826569783565</v>
      </c>
      <c r="M833" s="3">
        <v>15.147893440674647</v>
      </c>
      <c r="N833" s="3">
        <v>22.750615321372752</v>
      </c>
      <c r="O833" s="3">
        <v>48.608106130116894</v>
      </c>
      <c r="P833" s="3">
        <v>9.8729708578060933</v>
      </c>
      <c r="Q833" s="3">
        <v>7.4707884006832428</v>
      </c>
      <c r="R833" s="3">
        <v>18.745076414280685</v>
      </c>
      <c r="S833" s="3">
        <v>4.0905115846981248</v>
      </c>
      <c r="T833" s="3">
        <v>123.27204216537126</v>
      </c>
      <c r="U833" s="3">
        <v>117.02719541512336</v>
      </c>
      <c r="V833" s="3">
        <v>353.79579214592371</v>
      </c>
      <c r="W833" s="3">
        <v>11.064816383999437</v>
      </c>
      <c r="X833" s="3">
        <v>19.505626546314438</v>
      </c>
      <c r="Y833" s="3">
        <v>12.470584362180869</v>
      </c>
      <c r="Z833" s="3">
        <v>0</v>
      </c>
      <c r="AA833" s="5">
        <v>0</v>
      </c>
      <c r="AB833" s="3">
        <v>0</v>
      </c>
      <c r="AC833" s="3">
        <v>0</v>
      </c>
      <c r="AD833" s="5">
        <v>0</v>
      </c>
      <c r="AE833" s="6">
        <f t="shared" si="180"/>
        <v>0.29233180364466799</v>
      </c>
      <c r="AF833" s="6">
        <f t="shared" si="181"/>
        <v>0.20284797290740778</v>
      </c>
      <c r="AG833" s="6">
        <f t="shared" si="182"/>
        <v>0.23468335987338146</v>
      </c>
      <c r="AH833" s="6">
        <f t="shared" si="183"/>
        <v>0.39969629242626453</v>
      </c>
      <c r="AI833" s="4">
        <f t="shared" si="184"/>
        <v>-5.1410278620694427</v>
      </c>
      <c r="AJ833" s="4">
        <f t="shared" si="185"/>
        <v>16.116453430952909</v>
      </c>
      <c r="AK833" s="4">
        <f t="shared" si="186"/>
        <v>21.257481293022352</v>
      </c>
      <c r="AL833" s="7">
        <f t="shared" si="187"/>
        <v>3.9399603441392737</v>
      </c>
      <c r="AM833" s="7">
        <f t="shared" si="188"/>
        <v>-1.2568178223235236</v>
      </c>
      <c r="AN833" s="7">
        <f t="shared" si="189"/>
        <v>0.94934093213228066</v>
      </c>
      <c r="AO833" s="7">
        <f t="shared" si="190"/>
        <v>2.6112514864698984</v>
      </c>
      <c r="AP833" s="7">
        <f t="shared" si="191"/>
        <v>2.4789679201971366</v>
      </c>
      <c r="AQ833" s="7" t="str">
        <f t="shared" si="192"/>
        <v/>
      </c>
      <c r="AR833" s="7">
        <f t="shared" si="193"/>
        <v>0.69389635468459443</v>
      </c>
      <c r="AS833" s="7">
        <f t="shared" si="194"/>
        <v>2.1908509839051602</v>
      </c>
    </row>
    <row r="834" spans="1:45" ht="14.4" customHeight="1">
      <c r="A834" s="2" t="s">
        <v>1715</v>
      </c>
      <c r="B834" s="2" t="s">
        <v>1716</v>
      </c>
      <c r="C834" s="2" t="s">
        <v>62</v>
      </c>
      <c r="D834" s="2" t="s">
        <v>48</v>
      </c>
      <c r="E834" s="3">
        <v>246.94655138433106</v>
      </c>
      <c r="F834" s="5">
        <v>1.9179699360150113E-2</v>
      </c>
      <c r="G834" s="3">
        <v>190.48060200836875</v>
      </c>
      <c r="H834" s="3">
        <v>56.465949375962317</v>
      </c>
      <c r="I834" s="5">
        <v>-6.075252123921876E-3</v>
      </c>
      <c r="J834" s="3">
        <v>32.914739573294511</v>
      </c>
      <c r="K834" s="3">
        <v>34.109681975293519</v>
      </c>
      <c r="L834" s="5">
        <v>1.4221150713587399E-2</v>
      </c>
      <c r="M834" s="3">
        <v>22.233800777306254</v>
      </c>
      <c r="N834" s="3">
        <v>11.875881197987265</v>
      </c>
      <c r="O834" s="3">
        <v>57.33358384090932</v>
      </c>
      <c r="P834" s="3">
        <v>8.4216682943114378</v>
      </c>
      <c r="Q834" s="3">
        <v>8.6271248117910257</v>
      </c>
      <c r="R834" s="3">
        <v>30.25132626688967</v>
      </c>
      <c r="S834" s="3">
        <v>3.2796306456616073</v>
      </c>
      <c r="T834" s="3">
        <v>114.29411997130079</v>
      </c>
      <c r="U834" s="3">
        <v>109.49551524656248</v>
      </c>
      <c r="V834" s="3">
        <v>374.13213232154288</v>
      </c>
      <c r="W834" s="3">
        <v>29.467110229770501</v>
      </c>
      <c r="X834" s="3">
        <v>36.714592034957178</v>
      </c>
      <c r="Y834" s="3">
        <v>40.388686085651898</v>
      </c>
      <c r="Z834" s="3">
        <v>0</v>
      </c>
      <c r="AA834" s="5">
        <v>0</v>
      </c>
      <c r="AB834" s="3">
        <v>0</v>
      </c>
      <c r="AC834" s="3">
        <v>0</v>
      </c>
      <c r="AD834" s="5">
        <v>0</v>
      </c>
      <c r="AE834" s="6">
        <f t="shared" ref="AE834:AE897" si="195">IF(E834=0,"",H834/E834)</f>
        <v>0.22865656175162574</v>
      </c>
      <c r="AF834" s="6">
        <f t="shared" ref="AF834:AF897" si="196">IF(E834=0,"",J834/E834)</f>
        <v>0.13328689705841737</v>
      </c>
      <c r="AG834" s="6">
        <f t="shared" ref="AG834:AG897" si="197">IF(E834=0,"",K834/E834)</f>
        <v>0.13812576763709283</v>
      </c>
      <c r="AH834" s="6">
        <f t="shared" ref="AH834:AH897" si="198">IF(K834=0,"",M834/K834)</f>
        <v>0.65183254400937374</v>
      </c>
      <c r="AI834" s="4">
        <f t="shared" ref="AI834:AI897" si="199">J834-K834</f>
        <v>-1.1949424019990076</v>
      </c>
      <c r="AJ834" s="4">
        <f t="shared" ref="AJ834:AJ897" si="200">O834-P834-M834-Q834</f>
        <v>18.050989957500605</v>
      </c>
      <c r="AK834" s="4">
        <f t="shared" ref="AK834:AK897" si="201">AJ834-AI834</f>
        <v>19.245932359499612</v>
      </c>
      <c r="AL834" s="7">
        <f t="shared" ref="AL834:AL897" si="202">IF(S834=0,"",AJ834/S834)</f>
        <v>5.5039703880615303</v>
      </c>
      <c r="AM834" s="7">
        <f t="shared" ref="AM834:AM897" si="203">IF(S834=0,"",AI834/S834)</f>
        <v>-0.36435273697046122</v>
      </c>
      <c r="AN834" s="7">
        <f t="shared" ref="AN834:AN897" si="204">IF(T834=0,"",U834/T834)</f>
        <v>0.95801529662293006</v>
      </c>
      <c r="AO834" s="7">
        <f t="shared" ref="AO834:AO897" si="205">IF(H834=0,"",T834/H834)</f>
        <v>2.0241246491811586</v>
      </c>
      <c r="AP834" s="7">
        <f t="shared" ref="AP834:AP897" si="206">IF(H834=0,"",U834/H834)</f>
        <v>1.9391423761870719</v>
      </c>
      <c r="AQ834" s="7" t="str">
        <f t="shared" ref="AQ834:AQ897" si="207">IF(Z834=0,"",AC834/Z834)</f>
        <v/>
      </c>
      <c r="AR834" s="7">
        <f t="shared" ref="AR834:AR897" si="208">IF(H834=0,"",J834/H834)</f>
        <v>0.58291306419274325</v>
      </c>
      <c r="AS834" s="7">
        <f t="shared" ref="AS834:AS897" si="209">IF(E834=0,"",V834/E834)</f>
        <v>1.5150328288620993</v>
      </c>
    </row>
    <row r="835" spans="1:45" ht="14.4" customHeight="1">
      <c r="A835" s="2" t="s">
        <v>1717</v>
      </c>
      <c r="B835" s="2" t="s">
        <v>1718</v>
      </c>
      <c r="C835" s="2" t="s">
        <v>57</v>
      </c>
      <c r="D835" s="2" t="s">
        <v>48</v>
      </c>
      <c r="E835" s="3">
        <v>168.23011763812508</v>
      </c>
      <c r="F835" s="5">
        <v>-5.7581372348959742E-2</v>
      </c>
      <c r="G835" s="3">
        <v>100.57263780909508</v>
      </c>
      <c r="H835" s="3">
        <v>67.657479829029995</v>
      </c>
      <c r="I835" s="5">
        <v>-1.7657731172578683E-2</v>
      </c>
      <c r="J835" s="3">
        <v>43.843582701603346</v>
      </c>
      <c r="K835" s="3">
        <v>6.1325563386814483</v>
      </c>
      <c r="L835" s="5">
        <v>1.2823215643509668E-2</v>
      </c>
      <c r="M835" s="3">
        <v>3.9219461261378852</v>
      </c>
      <c r="N835" s="3">
        <v>2.2106102125435632</v>
      </c>
      <c r="O835" s="3">
        <v>69.665017619126957</v>
      </c>
      <c r="P835" s="3">
        <v>11.076125625900286</v>
      </c>
      <c r="Q835" s="3">
        <v>8.2452009585285744</v>
      </c>
      <c r="R835" s="3">
        <v>45.674591905788809</v>
      </c>
      <c r="S835" s="3">
        <v>3.6779088542615912</v>
      </c>
      <c r="T835" s="3">
        <v>162.60515398952757</v>
      </c>
      <c r="U835" s="3">
        <v>166.92947591586687</v>
      </c>
      <c r="V835" s="3">
        <v>957.79487303922747</v>
      </c>
      <c r="W835" s="3">
        <v>32.796120948410348</v>
      </c>
      <c r="X835" s="3">
        <v>12.348112814945297</v>
      </c>
      <c r="Y835" s="3">
        <v>1.667379957866473</v>
      </c>
      <c r="Z835" s="3">
        <v>39.034467117575957</v>
      </c>
      <c r="AA835" s="5">
        <v>0.11847905143210456</v>
      </c>
      <c r="AB835" s="3">
        <v>0.96911626584619137</v>
      </c>
      <c r="AC835" s="3">
        <v>12.141154810173788</v>
      </c>
      <c r="AD835" s="5">
        <v>-2.4148964801147366E-2</v>
      </c>
      <c r="AE835" s="6">
        <f t="shared" si="195"/>
        <v>0.40217221968878386</v>
      </c>
      <c r="AF835" s="6">
        <f t="shared" si="196"/>
        <v>0.26061672735623953</v>
      </c>
      <c r="AG835" s="6">
        <f t="shared" si="197"/>
        <v>3.6453379601582472E-2</v>
      </c>
      <c r="AH835" s="6">
        <f t="shared" si="198"/>
        <v>0.63952875596103154</v>
      </c>
      <c r="AI835" s="4">
        <f t="shared" si="199"/>
        <v>37.711026362921899</v>
      </c>
      <c r="AJ835" s="4">
        <f t="shared" si="200"/>
        <v>46.421744908560214</v>
      </c>
      <c r="AK835" s="4">
        <f t="shared" si="201"/>
        <v>8.7107185456383149</v>
      </c>
      <c r="AL835" s="7">
        <f t="shared" si="202"/>
        <v>12.621776870509274</v>
      </c>
      <c r="AM835" s="7">
        <f t="shared" si="203"/>
        <v>10.25338795963531</v>
      </c>
      <c r="AN835" s="7">
        <f t="shared" si="204"/>
        <v>1.0265940028359606</v>
      </c>
      <c r="AO835" s="7">
        <f t="shared" si="205"/>
        <v>2.4033581268535231</v>
      </c>
      <c r="AP835" s="7">
        <f t="shared" si="206"/>
        <v>2.467273039694895</v>
      </c>
      <c r="AQ835" s="7">
        <f t="shared" si="207"/>
        <v>0.31103677612924346</v>
      </c>
      <c r="AR835" s="7">
        <f t="shared" si="208"/>
        <v>0.64802269922550748</v>
      </c>
      <c r="AS835" s="7">
        <f t="shared" si="209"/>
        <v>5.6933614889309663</v>
      </c>
    </row>
    <row r="836" spans="1:45" ht="14.4" customHeight="1">
      <c r="A836" s="2" t="s">
        <v>1719</v>
      </c>
      <c r="B836" s="2" t="s">
        <v>1720</v>
      </c>
      <c r="C836" s="2" t="s">
        <v>54</v>
      </c>
      <c r="D836" s="2" t="s">
        <v>48</v>
      </c>
      <c r="E836" s="3">
        <v>176.34708724096768</v>
      </c>
      <c r="F836" s="5">
        <v>-2.728881235843891E-2</v>
      </c>
      <c r="G836" s="3">
        <v>122.82411607421123</v>
      </c>
      <c r="H836" s="3">
        <v>53.522971166756449</v>
      </c>
      <c r="I836" s="5">
        <v>-1.2432397642824333E-2</v>
      </c>
      <c r="J836" s="3">
        <v>33.953130095343276</v>
      </c>
      <c r="K836" s="3">
        <v>51.122504096206335</v>
      </c>
      <c r="L836" s="5">
        <v>0.1080566240975972</v>
      </c>
      <c r="M836" s="3">
        <v>13.587040140064346</v>
      </c>
      <c r="N836" s="3">
        <v>37.535463956141989</v>
      </c>
      <c r="O836" s="3">
        <v>58.708045531222062</v>
      </c>
      <c r="P836" s="3">
        <v>11.072322055020829</v>
      </c>
      <c r="Q836" s="3">
        <v>9.1485295804198703</v>
      </c>
      <c r="R836" s="3">
        <v>19.197789229923188</v>
      </c>
      <c r="S836" s="3">
        <v>8.8580945162361768</v>
      </c>
      <c r="T836" s="3">
        <v>130.29517967511538</v>
      </c>
      <c r="U836" s="3">
        <v>140.45822600442395</v>
      </c>
      <c r="V836" s="3">
        <v>530.14426611798217</v>
      </c>
      <c r="W836" s="3">
        <v>47.515609311074854</v>
      </c>
      <c r="X836" s="3">
        <v>32.496980552114508</v>
      </c>
      <c r="Y836" s="3">
        <v>17.936201021199647</v>
      </c>
      <c r="Z836" s="3">
        <v>0</v>
      </c>
      <c r="AA836" s="5">
        <v>0</v>
      </c>
      <c r="AB836" s="3">
        <v>0</v>
      </c>
      <c r="AC836" s="3">
        <v>0</v>
      </c>
      <c r="AD836" s="5">
        <v>0</v>
      </c>
      <c r="AE836" s="6">
        <f t="shared" si="195"/>
        <v>0.30350924420781916</v>
      </c>
      <c r="AF836" s="6">
        <f t="shared" si="196"/>
        <v>0.19253581460604657</v>
      </c>
      <c r="AG836" s="6">
        <f t="shared" si="197"/>
        <v>0.28989707114555574</v>
      </c>
      <c r="AH836" s="6">
        <f t="shared" si="198"/>
        <v>0.26577415133059973</v>
      </c>
      <c r="AI836" s="4">
        <f t="shared" si="199"/>
        <v>-17.169374000863058</v>
      </c>
      <c r="AJ836" s="4">
        <f t="shared" si="200"/>
        <v>24.900153755717021</v>
      </c>
      <c r="AK836" s="4">
        <f t="shared" si="201"/>
        <v>42.069527756580079</v>
      </c>
      <c r="AL836" s="7">
        <f t="shared" si="202"/>
        <v>2.8110056525223381</v>
      </c>
      <c r="AM836" s="7">
        <f t="shared" si="203"/>
        <v>-1.938269451674169</v>
      </c>
      <c r="AN836" s="7">
        <f t="shared" si="204"/>
        <v>1.0780001712622802</v>
      </c>
      <c r="AO836" s="7">
        <f t="shared" si="205"/>
        <v>2.4343786758243864</v>
      </c>
      <c r="AP836" s="7">
        <f t="shared" si="206"/>
        <v>2.6242606294559314</v>
      </c>
      <c r="AQ836" s="7" t="str">
        <f t="shared" si="207"/>
        <v/>
      </c>
      <c r="AR836" s="7">
        <f t="shared" si="208"/>
        <v>0.63436556968331836</v>
      </c>
      <c r="AS836" s="7">
        <f t="shared" si="209"/>
        <v>3.0062547355464506</v>
      </c>
    </row>
    <row r="837" spans="1:45" ht="14.4" customHeight="1">
      <c r="A837" s="2" t="s">
        <v>1721</v>
      </c>
      <c r="B837" s="2" t="s">
        <v>1722</v>
      </c>
      <c r="C837" s="2" t="s">
        <v>57</v>
      </c>
      <c r="D837" s="2" t="s">
        <v>48</v>
      </c>
      <c r="E837" s="3">
        <v>64.653725490089329</v>
      </c>
      <c r="F837" s="5">
        <v>8.7941961323922513E-2</v>
      </c>
      <c r="G837" s="3">
        <v>45.675028045690354</v>
      </c>
      <c r="H837" s="3">
        <v>18.978697444398971</v>
      </c>
      <c r="I837" s="5">
        <v>1.0592062426350191E-2</v>
      </c>
      <c r="J837" s="3">
        <v>16.277934261602823</v>
      </c>
      <c r="K837" s="3">
        <v>2.1628511212880333</v>
      </c>
      <c r="L837" s="5">
        <v>4.847958796769733E-2</v>
      </c>
      <c r="M837" s="3">
        <v>1.0754691335792674</v>
      </c>
      <c r="N837" s="3">
        <v>1.0873819877087658</v>
      </c>
      <c r="O837" s="3">
        <v>19.046042036107245</v>
      </c>
      <c r="P837" s="3">
        <v>6.4413964074812169</v>
      </c>
      <c r="Q837" s="3">
        <v>2.5680138465120277</v>
      </c>
      <c r="R837" s="3">
        <v>8.7128969620562984</v>
      </c>
      <c r="S837" s="3">
        <v>0.89173879316184412</v>
      </c>
      <c r="T837" s="3">
        <v>73.729057692425286</v>
      </c>
      <c r="U837" s="3">
        <v>70.319607414578599</v>
      </c>
      <c r="V837" s="3">
        <v>240.42838981056374</v>
      </c>
      <c r="W837" s="3">
        <v>14.789642376652012</v>
      </c>
      <c r="X837" s="3">
        <v>1.3617855129886471</v>
      </c>
      <c r="Y837" s="3">
        <v>8.793819708581406E-2</v>
      </c>
      <c r="Z837" s="3">
        <v>4.0069185104062122</v>
      </c>
      <c r="AA837" s="5">
        <v>4.7435189738386778E-2</v>
      </c>
      <c r="AB837" s="3">
        <v>0.54576065731132029</v>
      </c>
      <c r="AC837" s="3">
        <v>1.8048825293346469</v>
      </c>
      <c r="AD837" s="5">
        <v>-2.7395212870731045E-2</v>
      </c>
      <c r="AE837" s="6">
        <f t="shared" si="195"/>
        <v>0.29354375638118774</v>
      </c>
      <c r="AF837" s="6">
        <f t="shared" si="196"/>
        <v>0.2517710176515357</v>
      </c>
      <c r="AG837" s="6">
        <f t="shared" si="197"/>
        <v>3.3452845986726217E-2</v>
      </c>
      <c r="AH837" s="6">
        <f t="shared" si="198"/>
        <v>0.49724603001745121</v>
      </c>
      <c r="AI837" s="4">
        <f t="shared" si="199"/>
        <v>14.115083140314789</v>
      </c>
      <c r="AJ837" s="4">
        <f t="shared" si="200"/>
        <v>8.9611626485347333</v>
      </c>
      <c r="AK837" s="4">
        <f t="shared" si="201"/>
        <v>-5.1539204917800561</v>
      </c>
      <c r="AL837" s="7">
        <f t="shared" si="202"/>
        <v>10.049089169667139</v>
      </c>
      <c r="AM837" s="7">
        <f t="shared" si="203"/>
        <v>15.828719405900069</v>
      </c>
      <c r="AN837" s="7">
        <f t="shared" si="204"/>
        <v>0.95375703441009851</v>
      </c>
      <c r="AO837" s="7">
        <f t="shared" si="205"/>
        <v>3.8848323447078474</v>
      </c>
      <c r="AP837" s="7">
        <f t="shared" si="206"/>
        <v>3.7051861762689859</v>
      </c>
      <c r="AQ837" s="7">
        <f t="shared" si="207"/>
        <v>0.4504415362197301</v>
      </c>
      <c r="AR837" s="7">
        <f t="shared" si="208"/>
        <v>0.85769501881209442</v>
      </c>
      <c r="AS837" s="7">
        <f t="shared" si="209"/>
        <v>3.718708983713841</v>
      </c>
    </row>
    <row r="838" spans="1:45" ht="14.4" customHeight="1">
      <c r="A838" s="2" t="s">
        <v>1723</v>
      </c>
      <c r="B838" s="2" t="s">
        <v>1724</v>
      </c>
      <c r="C838" s="2" t="s">
        <v>51</v>
      </c>
      <c r="D838" s="2" t="s">
        <v>48</v>
      </c>
      <c r="E838" s="3">
        <v>92.237654852289012</v>
      </c>
      <c r="F838" s="5">
        <v>7.192106812485459E-2</v>
      </c>
      <c r="G838" s="3">
        <v>67.435840501012393</v>
      </c>
      <c r="H838" s="3">
        <v>24.801814351276622</v>
      </c>
      <c r="I838" s="5">
        <v>-1.5427441383031981E-2</v>
      </c>
      <c r="J838" s="3">
        <v>12.173806277297329</v>
      </c>
      <c r="K838" s="3">
        <v>4.1455641080809533</v>
      </c>
      <c r="L838" s="5">
        <v>-6.1135270788268678E-2</v>
      </c>
      <c r="M838" s="3">
        <v>2.3246022682184018</v>
      </c>
      <c r="N838" s="3">
        <v>1.8209618398625516</v>
      </c>
      <c r="O838" s="3">
        <v>25.048149962148159</v>
      </c>
      <c r="P838" s="3">
        <v>7.4444291778658531</v>
      </c>
      <c r="Q838" s="3">
        <v>2.1383798022426697</v>
      </c>
      <c r="R838" s="3">
        <v>14.215979083960915</v>
      </c>
      <c r="S838" s="3">
        <v>2.0844785852412677</v>
      </c>
      <c r="T838" s="3">
        <v>73.406085849882743</v>
      </c>
      <c r="U838" s="3">
        <v>76.415048600198205</v>
      </c>
      <c r="V838" s="3">
        <v>128.35457053605302</v>
      </c>
      <c r="W838" s="3">
        <v>10.499485930057086</v>
      </c>
      <c r="X838" s="3">
        <v>11.631022471910432</v>
      </c>
      <c r="Y838" s="3">
        <v>6.8348634125558805E-2</v>
      </c>
      <c r="Z838" s="3">
        <v>0</v>
      </c>
      <c r="AA838" s="5">
        <v>0</v>
      </c>
      <c r="AB838" s="3">
        <v>0</v>
      </c>
      <c r="AC838" s="3">
        <v>0</v>
      </c>
      <c r="AD838" s="5">
        <v>0</v>
      </c>
      <c r="AE838" s="6">
        <f t="shared" si="195"/>
        <v>0.26889033975326759</v>
      </c>
      <c r="AF838" s="6">
        <f t="shared" si="196"/>
        <v>0.13198304203194103</v>
      </c>
      <c r="AG838" s="6">
        <f t="shared" si="197"/>
        <v>4.4944378895145722E-2</v>
      </c>
      <c r="AH838" s="6">
        <f t="shared" si="198"/>
        <v>0.56074449884565813</v>
      </c>
      <c r="AI838" s="4">
        <f t="shared" si="199"/>
        <v>8.0282421692163766</v>
      </c>
      <c r="AJ838" s="4">
        <f t="shared" si="200"/>
        <v>13.140738713821234</v>
      </c>
      <c r="AK838" s="4">
        <f t="shared" si="201"/>
        <v>5.1124965446048574</v>
      </c>
      <c r="AL838" s="7">
        <f t="shared" si="202"/>
        <v>6.3040890930046469</v>
      </c>
      <c r="AM838" s="7">
        <f t="shared" si="203"/>
        <v>3.8514390246360573</v>
      </c>
      <c r="AN838" s="7">
        <f t="shared" si="204"/>
        <v>1.0409906442426158</v>
      </c>
      <c r="AO838" s="7">
        <f t="shared" si="205"/>
        <v>2.9597062864114343</v>
      </c>
      <c r="AP838" s="7">
        <f t="shared" si="206"/>
        <v>3.081026553860359</v>
      </c>
      <c r="AQ838" s="7" t="str">
        <f t="shared" si="207"/>
        <v/>
      </c>
      <c r="AR838" s="7">
        <f t="shared" si="208"/>
        <v>0.49084337560452335</v>
      </c>
      <c r="AS838" s="7">
        <f t="shared" si="209"/>
        <v>1.3915636812492931</v>
      </c>
    </row>
    <row r="839" spans="1:45" ht="14.4" customHeight="1">
      <c r="A839" s="2" t="s">
        <v>1725</v>
      </c>
      <c r="B839" s="2" t="s">
        <v>1726</v>
      </c>
      <c r="C839" s="2" t="s">
        <v>54</v>
      </c>
      <c r="D839" s="2" t="s">
        <v>48</v>
      </c>
      <c r="E839" s="3">
        <v>369.65058677810327</v>
      </c>
      <c r="F839" s="5">
        <v>7.8609657850862422E-2</v>
      </c>
      <c r="G839" s="3">
        <v>246.86593281083464</v>
      </c>
      <c r="H839" s="3">
        <v>122.78465396726865</v>
      </c>
      <c r="I839" s="5">
        <v>8.6308876713497851E-4</v>
      </c>
      <c r="J839" s="3">
        <v>83.604796242562387</v>
      </c>
      <c r="K839" s="3">
        <v>59.446065225886848</v>
      </c>
      <c r="L839" s="5">
        <v>0.12026662907084146</v>
      </c>
      <c r="M839" s="3">
        <v>34.410950424612246</v>
      </c>
      <c r="N839" s="3">
        <v>25.035114801274602</v>
      </c>
      <c r="O839" s="3">
        <v>128.27987934651847</v>
      </c>
      <c r="P839" s="3">
        <v>15.836016334374428</v>
      </c>
      <c r="Q839" s="3">
        <v>25.501975099786563</v>
      </c>
      <c r="R839" s="3">
        <v>69.836543977659375</v>
      </c>
      <c r="S839" s="3">
        <v>9.3842021535427769</v>
      </c>
      <c r="T839" s="3">
        <v>151.63641545108169</v>
      </c>
      <c r="U839" s="3">
        <v>144.43605416265871</v>
      </c>
      <c r="V839" s="3">
        <v>1055.5828525503807</v>
      </c>
      <c r="W839" s="3">
        <v>137.00008624482152</v>
      </c>
      <c r="X839" s="3">
        <v>39.336308167119874</v>
      </c>
      <c r="Y839" s="3">
        <v>32.728020460459959</v>
      </c>
      <c r="Z839" s="3">
        <v>0</v>
      </c>
      <c r="AA839" s="5">
        <v>0</v>
      </c>
      <c r="AB839" s="3">
        <v>0</v>
      </c>
      <c r="AC839" s="3">
        <v>0</v>
      </c>
      <c r="AD839" s="5">
        <v>0</v>
      </c>
      <c r="AE839" s="6">
        <f t="shared" si="195"/>
        <v>0.3321640986355982</v>
      </c>
      <c r="AF839" s="6">
        <f t="shared" si="196"/>
        <v>0.22617249703636835</v>
      </c>
      <c r="AG839" s="6">
        <f t="shared" si="197"/>
        <v>0.1608169102178961</v>
      </c>
      <c r="AH839" s="6">
        <f t="shared" si="198"/>
        <v>0.57886001863799363</v>
      </c>
      <c r="AI839" s="4">
        <f t="shared" si="199"/>
        <v>24.158731016675539</v>
      </c>
      <c r="AJ839" s="4">
        <f t="shared" si="200"/>
        <v>52.530937487745234</v>
      </c>
      <c r="AK839" s="4">
        <f t="shared" si="201"/>
        <v>28.372206471069696</v>
      </c>
      <c r="AL839" s="7">
        <f t="shared" si="202"/>
        <v>5.5978053997817447</v>
      </c>
      <c r="AM839" s="7">
        <f t="shared" si="203"/>
        <v>2.5744043682557498</v>
      </c>
      <c r="AN839" s="7">
        <f t="shared" si="204"/>
        <v>0.95251561923958938</v>
      </c>
      <c r="AO839" s="7">
        <f t="shared" si="205"/>
        <v>1.2349785624798373</v>
      </c>
      <c r="AP839" s="7">
        <f t="shared" si="206"/>
        <v>1.1763363701881</v>
      </c>
      <c r="AQ839" s="7" t="str">
        <f t="shared" si="207"/>
        <v/>
      </c>
      <c r="AR839" s="7">
        <f t="shared" si="208"/>
        <v>0.68090590754809921</v>
      </c>
      <c r="AS839" s="7">
        <f t="shared" si="209"/>
        <v>2.8556233651646661</v>
      </c>
    </row>
    <row r="840" spans="1:45" ht="14.4" customHeight="1">
      <c r="A840" s="2" t="s">
        <v>1727</v>
      </c>
      <c r="B840" s="2" t="s">
        <v>1728</v>
      </c>
      <c r="C840" s="2" t="s">
        <v>57</v>
      </c>
      <c r="D840" s="2" t="s">
        <v>48</v>
      </c>
      <c r="E840" s="3">
        <v>157.41838096272659</v>
      </c>
      <c r="F840" s="5">
        <v>3.5123096779167563E-2</v>
      </c>
      <c r="G840" s="3">
        <v>110.25044790274018</v>
      </c>
      <c r="H840" s="3">
        <v>47.167933059986403</v>
      </c>
      <c r="I840" s="5">
        <v>6.1154006543323036E-3</v>
      </c>
      <c r="J840" s="3">
        <v>31.669757750488984</v>
      </c>
      <c r="K840" s="3">
        <v>4.0003427390382873</v>
      </c>
      <c r="L840" s="5">
        <v>-8.6392687055854123E-2</v>
      </c>
      <c r="M840" s="3">
        <v>2.1383131244568983</v>
      </c>
      <c r="N840" s="3">
        <v>1.862029614581389</v>
      </c>
      <c r="O840" s="3">
        <v>48.928880106490475</v>
      </c>
      <c r="P840" s="3">
        <v>5.3768905046250257</v>
      </c>
      <c r="Q840" s="3">
        <v>5.5928163983073693</v>
      </c>
      <c r="R840" s="3">
        <v>34.022620887717757</v>
      </c>
      <c r="S840" s="3">
        <v>5.05727906942702</v>
      </c>
      <c r="T840" s="3">
        <v>106.99633207415711</v>
      </c>
      <c r="U840" s="3">
        <v>113.73884945394616</v>
      </c>
      <c r="V840" s="3">
        <v>586.17967007933794</v>
      </c>
      <c r="W840" s="3">
        <v>53.209996258677251</v>
      </c>
      <c r="X840" s="3">
        <v>3.8357342635092273</v>
      </c>
      <c r="Y840" s="3">
        <v>0.66027983452703132</v>
      </c>
      <c r="Z840" s="3">
        <v>16.633934865771991</v>
      </c>
      <c r="AA840" s="5">
        <v>0.10888057084474134</v>
      </c>
      <c r="AB840" s="3">
        <v>1.419590567166588</v>
      </c>
      <c r="AC840" s="3">
        <v>5.1191769119450328</v>
      </c>
      <c r="AD840" s="5">
        <v>1.9274999855100949E-2</v>
      </c>
      <c r="AE840" s="6">
        <f t="shared" si="195"/>
        <v>0.29963421534080442</v>
      </c>
      <c r="AF840" s="6">
        <f t="shared" si="196"/>
        <v>0.20118208278350752</v>
      </c>
      <c r="AG840" s="6">
        <f t="shared" si="197"/>
        <v>2.5412170513845429E-2</v>
      </c>
      <c r="AH840" s="6">
        <f t="shared" si="198"/>
        <v>0.5345324798272072</v>
      </c>
      <c r="AI840" s="4">
        <f t="shared" si="199"/>
        <v>27.669415011450695</v>
      </c>
      <c r="AJ840" s="4">
        <f t="shared" si="200"/>
        <v>35.82086007910118</v>
      </c>
      <c r="AK840" s="4">
        <f t="shared" si="201"/>
        <v>8.151445067650485</v>
      </c>
      <c r="AL840" s="7">
        <f t="shared" si="202"/>
        <v>7.0830301407827223</v>
      </c>
      <c r="AM840" s="7">
        <f t="shared" si="203"/>
        <v>5.4712058859321733</v>
      </c>
      <c r="AN840" s="7">
        <f t="shared" si="204"/>
        <v>1.0630163412995872</v>
      </c>
      <c r="AO840" s="7">
        <f t="shared" si="205"/>
        <v>2.2684125661831143</v>
      </c>
      <c r="AP840" s="7">
        <f t="shared" si="206"/>
        <v>2.4113596266619819</v>
      </c>
      <c r="AQ840" s="7">
        <f t="shared" si="207"/>
        <v>0.30775501727368637</v>
      </c>
      <c r="AR840" s="7">
        <f t="shared" si="208"/>
        <v>0.67142559989246464</v>
      </c>
      <c r="AS840" s="7">
        <f t="shared" si="209"/>
        <v>3.7237053671523475</v>
      </c>
    </row>
    <row r="841" spans="1:45" ht="14.4" customHeight="1">
      <c r="A841" s="2" t="s">
        <v>1729</v>
      </c>
      <c r="B841" s="2" t="s">
        <v>1730</v>
      </c>
      <c r="C841" s="2" t="s">
        <v>62</v>
      </c>
      <c r="D841" s="2" t="s">
        <v>48</v>
      </c>
      <c r="E841" s="3">
        <v>301.13089597020326</v>
      </c>
      <c r="F841" s="5">
        <v>-1.5833553063917948E-2</v>
      </c>
      <c r="G841" s="3">
        <v>237.25958827504326</v>
      </c>
      <c r="H841" s="3">
        <v>63.871307695160006</v>
      </c>
      <c r="I841" s="5">
        <v>8.0384705196857309E-3</v>
      </c>
      <c r="J841" s="3">
        <v>50.659618830102836</v>
      </c>
      <c r="K841" s="3">
        <v>34.262714173211613</v>
      </c>
      <c r="L841" s="5">
        <v>-1.1764464184223417E-2</v>
      </c>
      <c r="M841" s="3">
        <v>16.661088214054647</v>
      </c>
      <c r="N841" s="3">
        <v>17.601625959156966</v>
      </c>
      <c r="O841" s="3">
        <v>67.509433280862467</v>
      </c>
      <c r="P841" s="3">
        <v>23.416533899323433</v>
      </c>
      <c r="Q841" s="3">
        <v>7.0545268870398488</v>
      </c>
      <c r="R841" s="3">
        <v>22.927736068613825</v>
      </c>
      <c r="S841" s="3">
        <v>4.7124030122763791</v>
      </c>
      <c r="T841" s="3">
        <v>235.86988051390148</v>
      </c>
      <c r="U841" s="3">
        <v>224.48371457835313</v>
      </c>
      <c r="V841" s="3">
        <v>702.41933770067828</v>
      </c>
      <c r="W841" s="3">
        <v>19.718898915245081</v>
      </c>
      <c r="X841" s="3">
        <v>62.647256473560759</v>
      </c>
      <c r="Y841" s="3">
        <v>63.054850755231513</v>
      </c>
      <c r="Z841" s="3">
        <v>0</v>
      </c>
      <c r="AA841" s="5">
        <v>0</v>
      </c>
      <c r="AB841" s="3">
        <v>0</v>
      </c>
      <c r="AC841" s="3">
        <v>0</v>
      </c>
      <c r="AD841" s="5">
        <v>0</v>
      </c>
      <c r="AE841" s="6">
        <f t="shared" si="195"/>
        <v>0.21210479744821681</v>
      </c>
      <c r="AF841" s="6">
        <f t="shared" si="196"/>
        <v>0.16823122272752636</v>
      </c>
      <c r="AG841" s="6">
        <f t="shared" si="197"/>
        <v>0.11378013558795338</v>
      </c>
      <c r="AH841" s="6">
        <f t="shared" si="198"/>
        <v>0.48627461706116559</v>
      </c>
      <c r="AI841" s="4">
        <f t="shared" si="199"/>
        <v>16.396904656891223</v>
      </c>
      <c r="AJ841" s="4">
        <f t="shared" si="200"/>
        <v>20.377284280444538</v>
      </c>
      <c r="AK841" s="4">
        <f t="shared" si="201"/>
        <v>3.9803796235533149</v>
      </c>
      <c r="AL841" s="7">
        <f t="shared" si="202"/>
        <v>4.324181150754562</v>
      </c>
      <c r="AM841" s="7">
        <f t="shared" si="203"/>
        <v>3.4795208759045662</v>
      </c>
      <c r="AN841" s="7">
        <f t="shared" si="204"/>
        <v>0.95172691862674141</v>
      </c>
      <c r="AO841" s="7">
        <f t="shared" si="205"/>
        <v>3.6928926152513246</v>
      </c>
      <c r="AP841" s="7">
        <f t="shared" si="206"/>
        <v>3.5146253095325917</v>
      </c>
      <c r="AQ841" s="7" t="str">
        <f t="shared" si="207"/>
        <v/>
      </c>
      <c r="AR841" s="7">
        <f t="shared" si="208"/>
        <v>0.79315142680164175</v>
      </c>
      <c r="AS841" s="7">
        <f t="shared" si="209"/>
        <v>2.3326046815541051</v>
      </c>
    </row>
    <row r="842" spans="1:45" ht="14.4" customHeight="1">
      <c r="A842" s="2" t="s">
        <v>1731</v>
      </c>
      <c r="B842" s="2" t="s">
        <v>1732</v>
      </c>
      <c r="C842" s="2" t="s">
        <v>62</v>
      </c>
      <c r="D842" s="2" t="s">
        <v>48</v>
      </c>
      <c r="E842" s="3">
        <v>223.88171172990673</v>
      </c>
      <c r="F842" s="5">
        <v>6.5246075804165318E-2</v>
      </c>
      <c r="G842" s="3">
        <v>194.09707936458926</v>
      </c>
      <c r="H842" s="3">
        <v>29.78463236531746</v>
      </c>
      <c r="I842" s="5">
        <v>9.6335335968496527E-3</v>
      </c>
      <c r="J842" s="3">
        <v>23.150306737517738</v>
      </c>
      <c r="K842" s="3">
        <v>21.230037526969877</v>
      </c>
      <c r="L842" s="5">
        <v>0.16183244028739757</v>
      </c>
      <c r="M842" s="3">
        <v>10.914044604009517</v>
      </c>
      <c r="N842" s="3">
        <v>10.31599292296036</v>
      </c>
      <c r="O842" s="3">
        <v>29.909272370727138</v>
      </c>
      <c r="P842" s="3">
        <v>4.7813018351439718</v>
      </c>
      <c r="Q842" s="3">
        <v>4.2139193114661166</v>
      </c>
      <c r="R842" s="3">
        <v>15.858858293526669</v>
      </c>
      <c r="S842" s="3">
        <v>4.2861779314197115</v>
      </c>
      <c r="T842" s="3">
        <v>79.586091632019119</v>
      </c>
      <c r="U842" s="3">
        <v>82.82282087130362</v>
      </c>
      <c r="V842" s="3">
        <v>348.05867976285691</v>
      </c>
      <c r="W842" s="3">
        <v>18.855781642924846</v>
      </c>
      <c r="X842" s="3">
        <v>32.575766895655939</v>
      </c>
      <c r="Y842" s="3">
        <v>26.818153340287598</v>
      </c>
      <c r="Z842" s="3">
        <v>0</v>
      </c>
      <c r="AA842" s="5">
        <v>0</v>
      </c>
      <c r="AB842" s="3">
        <v>0</v>
      </c>
      <c r="AC842" s="3">
        <v>0</v>
      </c>
      <c r="AD842" s="5">
        <v>0</v>
      </c>
      <c r="AE842" s="6">
        <f t="shared" si="195"/>
        <v>0.13303736216404294</v>
      </c>
      <c r="AF842" s="6">
        <f t="shared" si="196"/>
        <v>0.10340418857189422</v>
      </c>
      <c r="AG842" s="6">
        <f t="shared" si="197"/>
        <v>9.482702880430903E-2</v>
      </c>
      <c r="AH842" s="6">
        <f t="shared" si="198"/>
        <v>0.51408503589052568</v>
      </c>
      <c r="AI842" s="4">
        <f t="shared" si="199"/>
        <v>1.9202692105478611</v>
      </c>
      <c r="AJ842" s="4">
        <f t="shared" si="200"/>
        <v>10.000006620107534</v>
      </c>
      <c r="AK842" s="4">
        <f t="shared" si="201"/>
        <v>8.079737409559673</v>
      </c>
      <c r="AL842" s="7">
        <f t="shared" si="202"/>
        <v>2.3330824758353486</v>
      </c>
      <c r="AM842" s="7">
        <f t="shared" si="203"/>
        <v>0.44801434781122351</v>
      </c>
      <c r="AN842" s="7">
        <f t="shared" si="204"/>
        <v>1.0406695337452945</v>
      </c>
      <c r="AO842" s="7">
        <f t="shared" si="205"/>
        <v>2.6720521729417976</v>
      </c>
      <c r="AP842" s="7">
        <f t="shared" si="206"/>
        <v>2.7807232889584417</v>
      </c>
      <c r="AQ842" s="7" t="str">
        <f t="shared" si="207"/>
        <v/>
      </c>
      <c r="AR842" s="7">
        <f t="shared" si="208"/>
        <v>0.77725675622153978</v>
      </c>
      <c r="AS842" s="7">
        <f t="shared" si="209"/>
        <v>1.5546543622230233</v>
      </c>
    </row>
    <row r="843" spans="1:45" ht="14.4" customHeight="1">
      <c r="A843" s="2" t="s">
        <v>1733</v>
      </c>
      <c r="B843" s="2" t="s">
        <v>1734</v>
      </c>
      <c r="C843" s="2" t="s">
        <v>57</v>
      </c>
      <c r="D843" s="2" t="s">
        <v>48</v>
      </c>
      <c r="E843" s="3">
        <v>436.3667206162533</v>
      </c>
      <c r="F843" s="5">
        <v>4.3997799584278671E-2</v>
      </c>
      <c r="G843" s="3">
        <v>254.76590079940723</v>
      </c>
      <c r="H843" s="3">
        <v>181.60081981684607</v>
      </c>
      <c r="I843" s="5">
        <v>1.344938858232303E-2</v>
      </c>
      <c r="J843" s="3">
        <v>133.30985774840582</v>
      </c>
      <c r="K843" s="3">
        <v>5.9612338315218434</v>
      </c>
      <c r="L843" s="5">
        <v>0.11935561854011728</v>
      </c>
      <c r="M843" s="3">
        <v>3.0199689079642873</v>
      </c>
      <c r="N843" s="3">
        <v>2.9412649235575561</v>
      </c>
      <c r="O843" s="3">
        <v>188.42908055165995</v>
      </c>
      <c r="P843" s="3">
        <v>20.270607432079466</v>
      </c>
      <c r="Q843" s="3">
        <v>37.369246398880748</v>
      </c>
      <c r="R843" s="3">
        <v>117.73425110930883</v>
      </c>
      <c r="S843" s="3">
        <v>27.492595313153693</v>
      </c>
      <c r="T843" s="3">
        <v>219.36084143664166</v>
      </c>
      <c r="U843" s="3">
        <v>216.60291317158837</v>
      </c>
      <c r="V843" s="3">
        <v>1911.4613230660107</v>
      </c>
      <c r="W843" s="3">
        <v>164.39819791658445</v>
      </c>
      <c r="X843" s="3">
        <v>19.184167011780229</v>
      </c>
      <c r="Y843" s="3">
        <v>2.3539290704455933</v>
      </c>
      <c r="Z843" s="3">
        <v>27.083631619047495</v>
      </c>
      <c r="AA843" s="5">
        <v>-1.0354545502917367E-2</v>
      </c>
      <c r="AB843" s="3">
        <v>4.3008840061756262</v>
      </c>
      <c r="AC843" s="3">
        <v>12.712101141053223</v>
      </c>
      <c r="AD843" s="5">
        <v>2.0958998147739272E-3</v>
      </c>
      <c r="AE843" s="6">
        <f t="shared" si="195"/>
        <v>0.41616560392227586</v>
      </c>
      <c r="AF843" s="6">
        <f t="shared" si="196"/>
        <v>0.30549959804482957</v>
      </c>
      <c r="AG843" s="6">
        <f t="shared" si="197"/>
        <v>1.366106430642366E-2</v>
      </c>
      <c r="AH843" s="6">
        <f t="shared" si="198"/>
        <v>0.50660131665952779</v>
      </c>
      <c r="AI843" s="4">
        <f t="shared" si="199"/>
        <v>127.34862391688398</v>
      </c>
      <c r="AJ843" s="4">
        <f t="shared" si="200"/>
        <v>127.76925781273546</v>
      </c>
      <c r="AK843" s="4">
        <f t="shared" si="201"/>
        <v>0.42063389585148059</v>
      </c>
      <c r="AL843" s="7">
        <f t="shared" si="202"/>
        <v>4.6474061963733524</v>
      </c>
      <c r="AM843" s="7">
        <f t="shared" si="203"/>
        <v>4.6321062986714345</v>
      </c>
      <c r="AN843" s="7">
        <f t="shared" si="204"/>
        <v>0.98742743578575365</v>
      </c>
      <c r="AO843" s="7">
        <f t="shared" si="205"/>
        <v>1.2079286957948678</v>
      </c>
      <c r="AP843" s="7">
        <f t="shared" si="206"/>
        <v>1.192741934700756</v>
      </c>
      <c r="AQ843" s="7">
        <f t="shared" si="207"/>
        <v>0.46936471887739756</v>
      </c>
      <c r="AR843" s="7">
        <f t="shared" si="208"/>
        <v>0.73408180581373905</v>
      </c>
      <c r="AS843" s="7">
        <f t="shared" si="209"/>
        <v>4.3804012376713191</v>
      </c>
    </row>
    <row r="844" spans="1:45" ht="14.4" customHeight="1">
      <c r="A844" s="2" t="s">
        <v>1735</v>
      </c>
      <c r="B844" s="2" t="s">
        <v>1736</v>
      </c>
      <c r="C844" s="2" t="s">
        <v>57</v>
      </c>
      <c r="D844" s="2" t="s">
        <v>48</v>
      </c>
      <c r="E844" s="3">
        <v>342.6824147607212</v>
      </c>
      <c r="F844" s="5">
        <v>7.143554450834709E-2</v>
      </c>
      <c r="G844" s="3">
        <v>186.80633371392491</v>
      </c>
      <c r="H844" s="3">
        <v>155.87608104679629</v>
      </c>
      <c r="I844" s="5">
        <v>-3.8449927899112113E-2</v>
      </c>
      <c r="J844" s="3">
        <v>112.51769334676207</v>
      </c>
      <c r="K844" s="3">
        <v>13.563451060013712</v>
      </c>
      <c r="L844" s="5">
        <v>-9.1484811541820074E-2</v>
      </c>
      <c r="M844" s="3">
        <v>6.7583477205547684</v>
      </c>
      <c r="N844" s="3">
        <v>6.8051033394589435</v>
      </c>
      <c r="O844" s="3">
        <v>157.03070087586212</v>
      </c>
      <c r="P844" s="3">
        <v>59.418614611418946</v>
      </c>
      <c r="Q844" s="3">
        <v>14.37327087170441</v>
      </c>
      <c r="R844" s="3">
        <v>73.053085324006119</v>
      </c>
      <c r="S844" s="3">
        <v>11.720554697447824</v>
      </c>
      <c r="T844" s="3">
        <v>633.06976454657149</v>
      </c>
      <c r="U844" s="3">
        <v>618.28590121185891</v>
      </c>
      <c r="V844" s="3">
        <v>1744.8687377606836</v>
      </c>
      <c r="W844" s="3">
        <v>187.31226689797506</v>
      </c>
      <c r="X844" s="3">
        <v>24.419336675422429</v>
      </c>
      <c r="Y844" s="3">
        <v>0.12829044505537873</v>
      </c>
      <c r="Z844" s="3">
        <v>52.746767210983101</v>
      </c>
      <c r="AA844" s="5">
        <v>0.11285072433036769</v>
      </c>
      <c r="AB844" s="3">
        <v>4.6810830424607834</v>
      </c>
      <c r="AC844" s="3">
        <v>21.390690776955054</v>
      </c>
      <c r="AD844" s="5">
        <v>1.7791280855637248E-2</v>
      </c>
      <c r="AE844" s="6">
        <f t="shared" si="195"/>
        <v>0.45487038240826311</v>
      </c>
      <c r="AF844" s="6">
        <f t="shared" si="196"/>
        <v>0.32834393741893003</v>
      </c>
      <c r="AG844" s="6">
        <f t="shared" si="197"/>
        <v>3.958023661495564E-2</v>
      </c>
      <c r="AH844" s="6">
        <f t="shared" si="198"/>
        <v>0.49827641141265239</v>
      </c>
      <c r="AI844" s="4">
        <f t="shared" si="199"/>
        <v>98.954242286748354</v>
      </c>
      <c r="AJ844" s="4">
        <f t="shared" si="200"/>
        <v>76.480467672184005</v>
      </c>
      <c r="AK844" s="4">
        <f t="shared" si="201"/>
        <v>-22.473774614564348</v>
      </c>
      <c r="AL844" s="7">
        <f t="shared" si="202"/>
        <v>6.5253283352568454</v>
      </c>
      <c r="AM844" s="7">
        <f t="shared" si="203"/>
        <v>8.4427951441833944</v>
      </c>
      <c r="AN844" s="7">
        <f t="shared" si="204"/>
        <v>0.97664733942032222</v>
      </c>
      <c r="AO844" s="7">
        <f t="shared" si="205"/>
        <v>4.061365671340651</v>
      </c>
      <c r="AP844" s="7">
        <f t="shared" si="206"/>
        <v>3.9665219773278775</v>
      </c>
      <c r="AQ844" s="7">
        <f t="shared" si="207"/>
        <v>0.40553557891792497</v>
      </c>
      <c r="AR844" s="7">
        <f t="shared" si="208"/>
        <v>0.72184066080659681</v>
      </c>
      <c r="AS844" s="7">
        <f t="shared" si="209"/>
        <v>5.0917953843036923</v>
      </c>
    </row>
    <row r="845" spans="1:45" ht="14.4" customHeight="1">
      <c r="A845" s="2" t="s">
        <v>1737</v>
      </c>
      <c r="B845" s="2" t="s">
        <v>1738</v>
      </c>
      <c r="C845" s="2" t="s">
        <v>57</v>
      </c>
      <c r="D845" s="2" t="s">
        <v>48</v>
      </c>
      <c r="E845" s="3">
        <v>319.18275989491315</v>
      </c>
      <c r="F845" s="5">
        <v>-3.7826788346093973E-2</v>
      </c>
      <c r="G845" s="3">
        <v>237.29657991767266</v>
      </c>
      <c r="H845" s="3">
        <v>81.886179977240502</v>
      </c>
      <c r="I845" s="5">
        <v>-5.2989066150650466E-3</v>
      </c>
      <c r="J845" s="3">
        <v>54.246293505317958</v>
      </c>
      <c r="K845" s="3">
        <v>5.8095527792818791</v>
      </c>
      <c r="L845" s="5">
        <v>-0.1076236768130316</v>
      </c>
      <c r="M845" s="3">
        <v>3.4794481602998744</v>
      </c>
      <c r="N845" s="3">
        <v>2.3301046189820047</v>
      </c>
      <c r="O845" s="3">
        <v>85.438639150344954</v>
      </c>
      <c r="P845" s="3">
        <v>21.715020827961784</v>
      </c>
      <c r="Q845" s="3">
        <v>10.897039908408978</v>
      </c>
      <c r="R845" s="3">
        <v>44.78024766033149</v>
      </c>
      <c r="S845" s="3">
        <v>4.6719755109734624</v>
      </c>
      <c r="T845" s="3">
        <v>283.25477448293134</v>
      </c>
      <c r="U845" s="3">
        <v>301.97120811582982</v>
      </c>
      <c r="V845" s="3">
        <v>1966.2985503569043</v>
      </c>
      <c r="W845" s="3">
        <v>92.572017710223193</v>
      </c>
      <c r="X845" s="3">
        <v>12.10786290990648</v>
      </c>
      <c r="Y845" s="3">
        <v>2.1883122727666309</v>
      </c>
      <c r="Z845" s="3">
        <v>28.751379459023681</v>
      </c>
      <c r="AA845" s="5">
        <v>0.10103034703068883</v>
      </c>
      <c r="AB845" s="3">
        <v>2.6969658223629818</v>
      </c>
      <c r="AC845" s="3">
        <v>11.373161829052616</v>
      </c>
      <c r="AD845" s="5">
        <v>5.3743253725711537E-3</v>
      </c>
      <c r="AE845" s="6">
        <f t="shared" si="195"/>
        <v>0.25654950788758291</v>
      </c>
      <c r="AF845" s="6">
        <f t="shared" si="196"/>
        <v>0.16995370778540125</v>
      </c>
      <c r="AG845" s="6">
        <f t="shared" si="197"/>
        <v>1.82013363791785E-2</v>
      </c>
      <c r="AH845" s="6">
        <f t="shared" si="198"/>
        <v>0.59891841807657531</v>
      </c>
      <c r="AI845" s="4">
        <f t="shared" si="199"/>
        <v>48.436740726036078</v>
      </c>
      <c r="AJ845" s="4">
        <f t="shared" si="200"/>
        <v>49.347130253674322</v>
      </c>
      <c r="AK845" s="4">
        <f t="shared" si="201"/>
        <v>0.91038952763824454</v>
      </c>
      <c r="AL845" s="7">
        <f t="shared" si="202"/>
        <v>10.562369202871153</v>
      </c>
      <c r="AM845" s="7">
        <f t="shared" si="203"/>
        <v>10.367507409289416</v>
      </c>
      <c r="AN845" s="7">
        <f t="shared" si="204"/>
        <v>1.066076321809807</v>
      </c>
      <c r="AO845" s="7">
        <f t="shared" si="205"/>
        <v>3.459127957387429</v>
      </c>
      <c r="AP845" s="7">
        <f t="shared" si="206"/>
        <v>3.6876944094810615</v>
      </c>
      <c r="AQ845" s="7">
        <f t="shared" si="207"/>
        <v>0.39556925765115336</v>
      </c>
      <c r="AR845" s="7">
        <f t="shared" si="208"/>
        <v>0.66245969124942949</v>
      </c>
      <c r="AS845" s="7">
        <f t="shared" si="209"/>
        <v>6.1604159040553537</v>
      </c>
    </row>
    <row r="846" spans="1:45" ht="14.4" customHeight="1">
      <c r="A846" s="2" t="s">
        <v>1739</v>
      </c>
      <c r="B846" s="2" t="s">
        <v>1740</v>
      </c>
      <c r="C846" s="2" t="s">
        <v>47</v>
      </c>
      <c r="D846" s="2" t="s">
        <v>48</v>
      </c>
      <c r="E846" s="3">
        <v>179.758984840913</v>
      </c>
      <c r="F846" s="5">
        <v>-1.3681432105198378E-2</v>
      </c>
      <c r="G846" s="3">
        <v>145.42184155778335</v>
      </c>
      <c r="H846" s="3">
        <v>34.337143283129642</v>
      </c>
      <c r="I846" s="5">
        <v>7.4044993996836561E-3</v>
      </c>
      <c r="J846" s="3">
        <v>22.764340943560686</v>
      </c>
      <c r="K846" s="3">
        <v>10.819494239143022</v>
      </c>
      <c r="L846" s="5">
        <v>-9.5475759695703141E-2</v>
      </c>
      <c r="M846" s="3">
        <v>5.9476300707235179</v>
      </c>
      <c r="N846" s="3">
        <v>4.8718641684195045</v>
      </c>
      <c r="O846" s="3">
        <v>35.597574249603859</v>
      </c>
      <c r="P846" s="3">
        <v>3.6269637246510769</v>
      </c>
      <c r="Q846" s="3">
        <v>5.6631105222052751</v>
      </c>
      <c r="R846" s="3">
        <v>21.417666678193179</v>
      </c>
      <c r="S846" s="3">
        <v>5.7373995247100726</v>
      </c>
      <c r="T846" s="3">
        <v>60.749289912471724</v>
      </c>
      <c r="U846" s="3">
        <v>57.312723141239374</v>
      </c>
      <c r="V846" s="3">
        <v>253.19298588335559</v>
      </c>
      <c r="W846" s="3">
        <v>21.101178523506423</v>
      </c>
      <c r="X846" s="3">
        <v>14.930083734239917</v>
      </c>
      <c r="Y846" s="3">
        <v>29.614538308748827</v>
      </c>
      <c r="Z846" s="3">
        <v>0</v>
      </c>
      <c r="AA846" s="5">
        <v>0</v>
      </c>
      <c r="AB846" s="3">
        <v>0</v>
      </c>
      <c r="AC846" s="3">
        <v>0</v>
      </c>
      <c r="AD846" s="5">
        <v>0</v>
      </c>
      <c r="AE846" s="6">
        <f t="shared" si="195"/>
        <v>0.19101767465764269</v>
      </c>
      <c r="AF846" s="6">
        <f t="shared" si="196"/>
        <v>0.12663812584226133</v>
      </c>
      <c r="AG846" s="6">
        <f t="shared" si="197"/>
        <v>6.0188892637095683E-2</v>
      </c>
      <c r="AH846" s="6">
        <f t="shared" si="198"/>
        <v>0.54971424165152205</v>
      </c>
      <c r="AI846" s="4">
        <f t="shared" si="199"/>
        <v>11.944846704417664</v>
      </c>
      <c r="AJ846" s="4">
        <f t="shared" si="200"/>
        <v>20.359869932023987</v>
      </c>
      <c r="AK846" s="4">
        <f t="shared" si="201"/>
        <v>8.4150232276063228</v>
      </c>
      <c r="AL846" s="7">
        <f t="shared" si="202"/>
        <v>3.5486233518055079</v>
      </c>
      <c r="AM846" s="7">
        <f t="shared" si="203"/>
        <v>2.0819269519183905</v>
      </c>
      <c r="AN846" s="7">
        <f t="shared" si="204"/>
        <v>0.94343033842562118</v>
      </c>
      <c r="AO846" s="7">
        <f t="shared" si="205"/>
        <v>1.7692004664324761</v>
      </c>
      <c r="AP846" s="7">
        <f t="shared" si="206"/>
        <v>1.6691173947891578</v>
      </c>
      <c r="AQ846" s="7" t="str">
        <f t="shared" si="207"/>
        <v/>
      </c>
      <c r="AR846" s="7">
        <f t="shared" si="208"/>
        <v>0.66296548771851826</v>
      </c>
      <c r="AS846" s="7">
        <f t="shared" si="209"/>
        <v>1.4085136612638962</v>
      </c>
    </row>
    <row r="847" spans="1:45" ht="14.4" customHeight="1">
      <c r="A847" s="2" t="s">
        <v>1741</v>
      </c>
      <c r="B847" s="2" t="s">
        <v>1742</v>
      </c>
      <c r="C847" s="2" t="s">
        <v>57</v>
      </c>
      <c r="D847" s="2" t="s">
        <v>48</v>
      </c>
      <c r="E847" s="3">
        <v>270.47514662227064</v>
      </c>
      <c r="F847" s="5">
        <v>-9.5724452113375713E-4</v>
      </c>
      <c r="G847" s="3">
        <v>202.61677208287313</v>
      </c>
      <c r="H847" s="3">
        <v>67.858374539397531</v>
      </c>
      <c r="I847" s="5">
        <v>-2.3250930970598105E-2</v>
      </c>
      <c r="J847" s="3">
        <v>43.383438201191836</v>
      </c>
      <c r="K847" s="3">
        <v>10.148750030084386</v>
      </c>
      <c r="L847" s="5">
        <v>5.1806885284532429E-2</v>
      </c>
      <c r="M847" s="3">
        <v>5.6210506280842187</v>
      </c>
      <c r="N847" s="3">
        <v>4.5276994020001675</v>
      </c>
      <c r="O847" s="3">
        <v>72.207958472753944</v>
      </c>
      <c r="P847" s="3">
        <v>8.8536795515433848</v>
      </c>
      <c r="Q847" s="3">
        <v>12.294250364290336</v>
      </c>
      <c r="R847" s="3">
        <v>42.137671638736798</v>
      </c>
      <c r="S847" s="3">
        <v>8.6364812615539428</v>
      </c>
      <c r="T847" s="3">
        <v>120.2050336857056</v>
      </c>
      <c r="U847" s="3">
        <v>122.9382356039556</v>
      </c>
      <c r="V847" s="3">
        <v>1116.1885428977371</v>
      </c>
      <c r="W847" s="3">
        <v>33.530317788061794</v>
      </c>
      <c r="X847" s="3">
        <v>20.957288891357042</v>
      </c>
      <c r="Y847" s="3">
        <v>2.4909724670710958</v>
      </c>
      <c r="Z847" s="3">
        <v>65.258362347326411</v>
      </c>
      <c r="AA847" s="5">
        <v>0.29344222485728511</v>
      </c>
      <c r="AB847" s="3">
        <v>1.6437332875613504</v>
      </c>
      <c r="AC847" s="3">
        <v>21.439375906549184</v>
      </c>
      <c r="AD847" s="5">
        <v>-6.1219321612904665E-2</v>
      </c>
      <c r="AE847" s="6">
        <f t="shared" si="195"/>
        <v>0.2508858036933222</v>
      </c>
      <c r="AF847" s="6">
        <f t="shared" si="196"/>
        <v>0.16039713349995349</v>
      </c>
      <c r="AG847" s="6">
        <f t="shared" si="197"/>
        <v>3.7521931892165759E-2</v>
      </c>
      <c r="AH847" s="6">
        <f t="shared" si="198"/>
        <v>0.55386629993068026</v>
      </c>
      <c r="AI847" s="4">
        <f t="shared" si="199"/>
        <v>33.23468817110745</v>
      </c>
      <c r="AJ847" s="4">
        <f t="shared" si="200"/>
        <v>45.438977928836003</v>
      </c>
      <c r="AK847" s="4">
        <f t="shared" si="201"/>
        <v>12.204289757728553</v>
      </c>
      <c r="AL847" s="7">
        <f t="shared" si="202"/>
        <v>5.2612836817132482</v>
      </c>
      <c r="AM847" s="7">
        <f t="shared" si="203"/>
        <v>3.8481746401806709</v>
      </c>
      <c r="AN847" s="7">
        <f t="shared" si="204"/>
        <v>1.0227378324721108</v>
      </c>
      <c r="AO847" s="7">
        <f t="shared" si="205"/>
        <v>1.7714104486236464</v>
      </c>
      <c r="AP847" s="7">
        <f t="shared" si="206"/>
        <v>1.8116884826437973</v>
      </c>
      <c r="AQ847" s="7">
        <f t="shared" si="207"/>
        <v>0.32853070679956375</v>
      </c>
      <c r="AR847" s="7">
        <f t="shared" si="208"/>
        <v>0.63932327432930303</v>
      </c>
      <c r="AS847" s="7">
        <f t="shared" si="209"/>
        <v>4.1267693421626612</v>
      </c>
    </row>
    <row r="848" spans="1:45" ht="14.4" customHeight="1">
      <c r="A848" s="2" t="s">
        <v>1743</v>
      </c>
      <c r="B848" s="2" t="s">
        <v>1744</v>
      </c>
      <c r="C848" s="2" t="s">
        <v>51</v>
      </c>
      <c r="D848" s="2" t="s">
        <v>48</v>
      </c>
      <c r="E848" s="3">
        <v>127.68173074046405</v>
      </c>
      <c r="F848" s="5">
        <v>0.11956750929256267</v>
      </c>
      <c r="G848" s="3">
        <v>90.432655923767257</v>
      </c>
      <c r="H848" s="3">
        <v>37.24907481669679</v>
      </c>
      <c r="I848" s="5">
        <v>-1.153006623982461E-2</v>
      </c>
      <c r="J848" s="3">
        <v>24.418492700129569</v>
      </c>
      <c r="K848" s="3">
        <v>6.4908671006515171</v>
      </c>
      <c r="L848" s="5">
        <v>4.0349145223389754E-2</v>
      </c>
      <c r="M848" s="3">
        <v>3.8786601193617143</v>
      </c>
      <c r="N848" s="3">
        <v>2.6122069812898028</v>
      </c>
      <c r="O848" s="3">
        <v>39.399024743385105</v>
      </c>
      <c r="P848" s="3">
        <v>7.2576949124350314</v>
      </c>
      <c r="Q848" s="3">
        <v>4.7085292105903571</v>
      </c>
      <c r="R848" s="3">
        <v>24.059286854507103</v>
      </c>
      <c r="S848" s="3">
        <v>3.4844850191957883</v>
      </c>
      <c r="T848" s="3">
        <v>122.9177762981131</v>
      </c>
      <c r="U848" s="3">
        <v>127.20049203110595</v>
      </c>
      <c r="V848" s="3">
        <v>205.64104868115848</v>
      </c>
      <c r="W848" s="3">
        <v>8.7279514478786204</v>
      </c>
      <c r="X848" s="3">
        <v>24.487686045641727</v>
      </c>
      <c r="Y848" s="3">
        <v>1.9120540688188987</v>
      </c>
      <c r="Z848" s="3">
        <v>0</v>
      </c>
      <c r="AA848" s="5">
        <v>0</v>
      </c>
      <c r="AB848" s="3">
        <v>0</v>
      </c>
      <c r="AC848" s="3">
        <v>0</v>
      </c>
      <c r="AD848" s="5">
        <v>0</v>
      </c>
      <c r="AE848" s="6">
        <f t="shared" si="195"/>
        <v>0.29173378682038853</v>
      </c>
      <c r="AF848" s="6">
        <f t="shared" si="196"/>
        <v>0.19124500081976897</v>
      </c>
      <c r="AG848" s="6">
        <f t="shared" si="197"/>
        <v>5.0836302601860603E-2</v>
      </c>
      <c r="AH848" s="6">
        <f t="shared" si="198"/>
        <v>0.59755654509894307</v>
      </c>
      <c r="AI848" s="4">
        <f t="shared" si="199"/>
        <v>17.927625599478052</v>
      </c>
      <c r="AJ848" s="4">
        <f t="shared" si="200"/>
        <v>23.554140500997999</v>
      </c>
      <c r="AK848" s="4">
        <f t="shared" si="201"/>
        <v>5.6265149015199469</v>
      </c>
      <c r="AL848" s="7">
        <f t="shared" si="202"/>
        <v>6.7597192615952881</v>
      </c>
      <c r="AM848" s="7">
        <f t="shared" si="203"/>
        <v>5.1449857011053268</v>
      </c>
      <c r="AN848" s="7">
        <f t="shared" si="204"/>
        <v>1.0348421185443997</v>
      </c>
      <c r="AO848" s="7">
        <f t="shared" si="205"/>
        <v>3.2998880348839044</v>
      </c>
      <c r="AP848" s="7">
        <f t="shared" si="206"/>
        <v>3.4148631249785755</v>
      </c>
      <c r="AQ848" s="7" t="str">
        <f t="shared" si="207"/>
        <v/>
      </c>
      <c r="AR848" s="7">
        <f t="shared" si="208"/>
        <v>0.6555462872646719</v>
      </c>
      <c r="AS848" s="7">
        <f t="shared" si="209"/>
        <v>1.610575353956947</v>
      </c>
    </row>
    <row r="849" spans="1:45" ht="14.4" customHeight="1">
      <c r="A849" s="2" t="s">
        <v>1745</v>
      </c>
      <c r="B849" s="2" t="s">
        <v>1746</v>
      </c>
      <c r="C849" s="2" t="s">
        <v>47</v>
      </c>
      <c r="D849" s="2" t="s">
        <v>48</v>
      </c>
      <c r="E849" s="3">
        <v>290.11822870107062</v>
      </c>
      <c r="F849" s="5">
        <v>-6.7164027199909923E-2</v>
      </c>
      <c r="G849" s="3">
        <v>251.51078936398531</v>
      </c>
      <c r="H849" s="3">
        <v>38.607439337085303</v>
      </c>
      <c r="I849" s="5">
        <v>4.8316574929039013E-3</v>
      </c>
      <c r="J849" s="3">
        <v>22.843600791586894</v>
      </c>
      <c r="K849" s="3">
        <v>22.948629906925291</v>
      </c>
      <c r="L849" s="5">
        <v>0.1607618902743107</v>
      </c>
      <c r="M849" s="3">
        <v>13.782357957127699</v>
      </c>
      <c r="N849" s="3">
        <v>9.1662719497975917</v>
      </c>
      <c r="O849" s="3">
        <v>40.446752289427536</v>
      </c>
      <c r="P849" s="3">
        <v>10.237239464320687</v>
      </c>
      <c r="Q849" s="3">
        <v>6.2150362576145719</v>
      </c>
      <c r="R849" s="3">
        <v>17.334120904638624</v>
      </c>
      <c r="S849" s="3">
        <v>2.2797695463593541</v>
      </c>
      <c r="T849" s="3">
        <v>137.26748376312119</v>
      </c>
      <c r="U849" s="3">
        <v>130.28184745552517</v>
      </c>
      <c r="V849" s="3">
        <v>483.27715241835938</v>
      </c>
      <c r="W849" s="3">
        <v>22.820540157428471</v>
      </c>
      <c r="X849" s="3">
        <v>25.657994004400305</v>
      </c>
      <c r="Y849" s="3">
        <v>61.440376332575376</v>
      </c>
      <c r="Z849" s="3">
        <v>0</v>
      </c>
      <c r="AA849" s="5">
        <v>0</v>
      </c>
      <c r="AB849" s="3">
        <v>0</v>
      </c>
      <c r="AC849" s="3">
        <v>0</v>
      </c>
      <c r="AD849" s="5">
        <v>0</v>
      </c>
      <c r="AE849" s="6">
        <f t="shared" si="195"/>
        <v>0.13307484851930929</v>
      </c>
      <c r="AF849" s="6">
        <f t="shared" si="196"/>
        <v>7.8738936515169042E-2</v>
      </c>
      <c r="AG849" s="6">
        <f t="shared" si="197"/>
        <v>7.9100958287494888E-2</v>
      </c>
      <c r="AH849" s="6">
        <f t="shared" si="198"/>
        <v>0.60057432679101019</v>
      </c>
      <c r="AI849" s="4">
        <f t="shared" si="199"/>
        <v>-0.10502911533839665</v>
      </c>
      <c r="AJ849" s="4">
        <f t="shared" si="200"/>
        <v>10.212118610364577</v>
      </c>
      <c r="AK849" s="4">
        <f t="shared" si="201"/>
        <v>10.317147725702974</v>
      </c>
      <c r="AL849" s="7">
        <f t="shared" si="202"/>
        <v>4.4794521563254825</v>
      </c>
      <c r="AM849" s="7">
        <f t="shared" si="203"/>
        <v>-4.6070058048683658E-2</v>
      </c>
      <c r="AN849" s="7">
        <f t="shared" si="204"/>
        <v>0.94910931477660831</v>
      </c>
      <c r="AO849" s="7">
        <f t="shared" si="205"/>
        <v>3.5554671876739987</v>
      </c>
      <c r="AP849" s="7">
        <f t="shared" si="206"/>
        <v>3.3745270262039835</v>
      </c>
      <c r="AQ849" s="7" t="str">
        <f t="shared" si="207"/>
        <v/>
      </c>
      <c r="AR849" s="7">
        <f t="shared" si="208"/>
        <v>0.59168909370386358</v>
      </c>
      <c r="AS849" s="7">
        <f t="shared" si="209"/>
        <v>1.6657938199268205</v>
      </c>
    </row>
    <row r="850" spans="1:45" ht="14.4" customHeight="1">
      <c r="A850" s="2" t="s">
        <v>1747</v>
      </c>
      <c r="B850" s="2" t="s">
        <v>1748</v>
      </c>
      <c r="C850" s="2" t="s">
        <v>47</v>
      </c>
      <c r="D850" s="2" t="s">
        <v>48</v>
      </c>
      <c r="E850" s="3">
        <v>137.2337774607843</v>
      </c>
      <c r="F850" s="5">
        <v>3.5674782218906624E-2</v>
      </c>
      <c r="G850" s="3">
        <v>114.20586752645113</v>
      </c>
      <c r="H850" s="3">
        <v>23.027909934333159</v>
      </c>
      <c r="I850" s="5">
        <v>-1.1204506820023885E-2</v>
      </c>
      <c r="J850" s="3">
        <v>15.722358858735779</v>
      </c>
      <c r="K850" s="3">
        <v>8.2533581222073042</v>
      </c>
      <c r="L850" s="5">
        <v>-5.1026834920675876E-2</v>
      </c>
      <c r="M850" s="3">
        <v>4.0378042338970568</v>
      </c>
      <c r="N850" s="3">
        <v>4.2155538883102475</v>
      </c>
      <c r="O850" s="3">
        <v>24.226014326223329</v>
      </c>
      <c r="P850" s="3">
        <v>5.2347653739335209</v>
      </c>
      <c r="Q850" s="3">
        <v>2.1999879146804027</v>
      </c>
      <c r="R850" s="3">
        <v>12.794049592157787</v>
      </c>
      <c r="S850" s="3">
        <v>4.1743292066817972</v>
      </c>
      <c r="T850" s="3">
        <v>93.520387210882504</v>
      </c>
      <c r="U850" s="3">
        <v>97.566447585883651</v>
      </c>
      <c r="V850" s="3">
        <v>223.36906829116811</v>
      </c>
      <c r="W850" s="3">
        <v>17.949393051202527</v>
      </c>
      <c r="X850" s="3">
        <v>14.738066567287644</v>
      </c>
      <c r="Y850" s="3">
        <v>24.618543142677549</v>
      </c>
      <c r="Z850" s="3">
        <v>0</v>
      </c>
      <c r="AA850" s="5">
        <v>0</v>
      </c>
      <c r="AB850" s="3">
        <v>0</v>
      </c>
      <c r="AC850" s="3">
        <v>0</v>
      </c>
      <c r="AD850" s="5">
        <v>0</v>
      </c>
      <c r="AE850" s="6">
        <f t="shared" si="195"/>
        <v>0.1678005980773471</v>
      </c>
      <c r="AF850" s="6">
        <f t="shared" si="196"/>
        <v>0.11456624709779321</v>
      </c>
      <c r="AG850" s="6">
        <f t="shared" si="197"/>
        <v>6.0140865280530302E-2</v>
      </c>
      <c r="AH850" s="6">
        <f t="shared" si="198"/>
        <v>0.48923167686526775</v>
      </c>
      <c r="AI850" s="4">
        <f t="shared" si="199"/>
        <v>7.469000736528475</v>
      </c>
      <c r="AJ850" s="4">
        <f t="shared" si="200"/>
        <v>12.75345680371235</v>
      </c>
      <c r="AK850" s="4">
        <f t="shared" si="201"/>
        <v>5.2844560671838749</v>
      </c>
      <c r="AL850" s="7">
        <f t="shared" si="202"/>
        <v>3.0552110703913935</v>
      </c>
      <c r="AM850" s="7">
        <f t="shared" si="203"/>
        <v>1.7892696926186218</v>
      </c>
      <c r="AN850" s="7">
        <f t="shared" si="204"/>
        <v>1.0432639395074097</v>
      </c>
      <c r="AO850" s="7">
        <f t="shared" si="205"/>
        <v>4.0611756550015645</v>
      </c>
      <c r="AP850" s="7">
        <f t="shared" si="206"/>
        <v>4.2368781128685171</v>
      </c>
      <c r="AQ850" s="7" t="str">
        <f t="shared" si="207"/>
        <v/>
      </c>
      <c r="AR850" s="7">
        <f t="shared" si="208"/>
        <v>0.68275231680035087</v>
      </c>
      <c r="AS850" s="7">
        <f t="shared" si="209"/>
        <v>1.6276537192528835</v>
      </c>
    </row>
    <row r="851" spans="1:45" ht="14.4" customHeight="1">
      <c r="A851" s="2" t="s">
        <v>1749</v>
      </c>
      <c r="B851" s="2" t="s">
        <v>1750</v>
      </c>
      <c r="C851" s="2" t="s">
        <v>54</v>
      </c>
      <c r="D851" s="2" t="s">
        <v>48</v>
      </c>
      <c r="E851" s="3">
        <v>288.56106547397769</v>
      </c>
      <c r="F851" s="5">
        <v>1.9155701999056911E-2</v>
      </c>
      <c r="G851" s="3">
        <v>179.66454911378156</v>
      </c>
      <c r="H851" s="3">
        <v>108.89651636019613</v>
      </c>
      <c r="I851" s="5">
        <v>1.7104608560648993E-2</v>
      </c>
      <c r="J851" s="3">
        <v>74.621802529225832</v>
      </c>
      <c r="K851" s="3">
        <v>56.304426171656715</v>
      </c>
      <c r="L851" s="5">
        <v>1.245050562896774E-2</v>
      </c>
      <c r="M851" s="3">
        <v>34.824076257798303</v>
      </c>
      <c r="N851" s="3">
        <v>21.480349913858412</v>
      </c>
      <c r="O851" s="3">
        <v>110.48356843492284</v>
      </c>
      <c r="P851" s="3">
        <v>34.437592468292664</v>
      </c>
      <c r="Q851" s="3">
        <v>15.677729222491575</v>
      </c>
      <c r="R851" s="3">
        <v>43.692435850554716</v>
      </c>
      <c r="S851" s="3">
        <v>9.3574968872040891</v>
      </c>
      <c r="T851" s="3">
        <v>334.7513180482606</v>
      </c>
      <c r="U851" s="3">
        <v>322.00378370989222</v>
      </c>
      <c r="V851" s="3">
        <v>676.79272625134786</v>
      </c>
      <c r="W851" s="3">
        <v>69.725887447753877</v>
      </c>
      <c r="X851" s="3">
        <v>43.668855696368318</v>
      </c>
      <c r="Y851" s="3">
        <v>23.997818186455756</v>
      </c>
      <c r="Z851" s="3">
        <v>0</v>
      </c>
      <c r="AA851" s="5">
        <v>0</v>
      </c>
      <c r="AB851" s="3">
        <v>0</v>
      </c>
      <c r="AC851" s="3">
        <v>0</v>
      </c>
      <c r="AD851" s="5">
        <v>0</v>
      </c>
      <c r="AE851" s="6">
        <f t="shared" si="195"/>
        <v>0.37737771788902813</v>
      </c>
      <c r="AF851" s="6">
        <f t="shared" si="196"/>
        <v>0.25859969156495644</v>
      </c>
      <c r="AG851" s="6">
        <f t="shared" si="197"/>
        <v>0.19512135526382793</v>
      </c>
      <c r="AH851" s="6">
        <f t="shared" si="198"/>
        <v>0.61849624666503611</v>
      </c>
      <c r="AI851" s="4">
        <f t="shared" si="199"/>
        <v>18.317376357569117</v>
      </c>
      <c r="AJ851" s="4">
        <f t="shared" si="200"/>
        <v>25.544170486340303</v>
      </c>
      <c r="AK851" s="4">
        <f t="shared" si="201"/>
        <v>7.2267941287711857</v>
      </c>
      <c r="AL851" s="7">
        <f t="shared" si="202"/>
        <v>2.7298080666498201</v>
      </c>
      <c r="AM851" s="7">
        <f t="shared" si="203"/>
        <v>1.9575081432960151</v>
      </c>
      <c r="AN851" s="7">
        <f t="shared" si="204"/>
        <v>0.96191939015298933</v>
      </c>
      <c r="AO851" s="7">
        <f t="shared" si="205"/>
        <v>3.0740314680132315</v>
      </c>
      <c r="AP851" s="7">
        <f t="shared" si="206"/>
        <v>2.9569704750223864</v>
      </c>
      <c r="AQ851" s="7" t="str">
        <f t="shared" si="207"/>
        <v/>
      </c>
      <c r="AR851" s="7">
        <f t="shared" si="208"/>
        <v>0.68525426729354588</v>
      </c>
      <c r="AS851" s="7">
        <f t="shared" si="209"/>
        <v>2.3454055561504044</v>
      </c>
    </row>
    <row r="852" spans="1:45" ht="14.4" customHeight="1">
      <c r="A852" s="2" t="s">
        <v>1751</v>
      </c>
      <c r="B852" s="2" t="s">
        <v>1752</v>
      </c>
      <c r="C852" s="2" t="s">
        <v>51</v>
      </c>
      <c r="D852" s="2" t="s">
        <v>48</v>
      </c>
      <c r="E852" s="3">
        <v>106.36701328974056</v>
      </c>
      <c r="F852" s="5">
        <v>9.5055062821889205E-2</v>
      </c>
      <c r="G852" s="3">
        <v>86.421133123357521</v>
      </c>
      <c r="H852" s="3">
        <v>19.945880166383034</v>
      </c>
      <c r="I852" s="5">
        <v>2.0457746963175483E-2</v>
      </c>
      <c r="J852" s="3">
        <v>12.796224518643196</v>
      </c>
      <c r="K852" s="3">
        <v>8.2752292259362825</v>
      </c>
      <c r="L852" s="5">
        <v>3.5972465700273598E-2</v>
      </c>
      <c r="M852" s="3">
        <v>2.9380103054944406</v>
      </c>
      <c r="N852" s="3">
        <v>5.3372189204418419</v>
      </c>
      <c r="O852" s="3">
        <v>21.67061699896998</v>
      </c>
      <c r="P852" s="3">
        <v>4.3274967259226464</v>
      </c>
      <c r="Q852" s="3">
        <v>3.6429909961812221</v>
      </c>
      <c r="R852" s="3">
        <v>9.9504442835821933</v>
      </c>
      <c r="S852" s="3">
        <v>2.9267876609838361</v>
      </c>
      <c r="T852" s="3">
        <v>70.535169111996382</v>
      </c>
      <c r="U852" s="3">
        <v>66.755230262090862</v>
      </c>
      <c r="V852" s="3">
        <v>148.29504184523137</v>
      </c>
      <c r="W852" s="3">
        <v>17.078959781952783</v>
      </c>
      <c r="X852" s="3">
        <v>14.540981819711071</v>
      </c>
      <c r="Y852" s="3">
        <v>1.184272428204068</v>
      </c>
      <c r="Z852" s="3">
        <v>0</v>
      </c>
      <c r="AA852" s="5">
        <v>0</v>
      </c>
      <c r="AB852" s="3">
        <v>0</v>
      </c>
      <c r="AC852" s="3">
        <v>0</v>
      </c>
      <c r="AD852" s="5">
        <v>0</v>
      </c>
      <c r="AE852" s="6">
        <f t="shared" si="195"/>
        <v>0.18751941555462365</v>
      </c>
      <c r="AF852" s="6">
        <f t="shared" si="196"/>
        <v>0.12030256489186797</v>
      </c>
      <c r="AG852" s="6">
        <f t="shared" si="197"/>
        <v>7.779883038921856E-2</v>
      </c>
      <c r="AH852" s="6">
        <f t="shared" si="198"/>
        <v>0.35503672771820116</v>
      </c>
      <c r="AI852" s="4">
        <f t="shared" si="199"/>
        <v>4.5209952927069139</v>
      </c>
      <c r="AJ852" s="4">
        <f t="shared" si="200"/>
        <v>10.76211897137167</v>
      </c>
      <c r="AK852" s="4">
        <f t="shared" si="201"/>
        <v>6.2411236786647564</v>
      </c>
      <c r="AL852" s="7">
        <f t="shared" si="202"/>
        <v>3.6771095883853757</v>
      </c>
      <c r="AM852" s="7">
        <f t="shared" si="203"/>
        <v>1.5446953508021783</v>
      </c>
      <c r="AN852" s="7">
        <f t="shared" si="204"/>
        <v>0.94641057932527672</v>
      </c>
      <c r="AO852" s="7">
        <f t="shared" si="205"/>
        <v>3.5363277290152877</v>
      </c>
      <c r="AP852" s="7">
        <f t="shared" si="206"/>
        <v>3.3468179747013984</v>
      </c>
      <c r="AQ852" s="7" t="str">
        <f t="shared" si="207"/>
        <v/>
      </c>
      <c r="AR852" s="7">
        <f t="shared" si="208"/>
        <v>0.6415472474466215</v>
      </c>
      <c r="AS852" s="7">
        <f t="shared" si="209"/>
        <v>1.3941826254092529</v>
      </c>
    </row>
    <row r="853" spans="1:45" ht="14.4" customHeight="1">
      <c r="A853" s="2" t="s">
        <v>1753</v>
      </c>
      <c r="B853" s="2" t="s">
        <v>1754</v>
      </c>
      <c r="C853" s="2" t="s">
        <v>57</v>
      </c>
      <c r="D853" s="2" t="s">
        <v>48</v>
      </c>
      <c r="E853" s="3">
        <v>238.68911433196664</v>
      </c>
      <c r="F853" s="5">
        <v>7.0284547878334158E-2</v>
      </c>
      <c r="G853" s="3">
        <v>147.29131597365432</v>
      </c>
      <c r="H853" s="3">
        <v>91.397798358312301</v>
      </c>
      <c r="I853" s="5">
        <v>9.1961941154500293E-4</v>
      </c>
      <c r="J853" s="3">
        <v>69.581649664674671</v>
      </c>
      <c r="K853" s="3">
        <v>7.7588876569917415</v>
      </c>
      <c r="L853" s="5">
        <v>-9.1111603600355778E-3</v>
      </c>
      <c r="M853" s="3">
        <v>4.8484837760696493</v>
      </c>
      <c r="N853" s="3">
        <v>2.9104038809220922</v>
      </c>
      <c r="O853" s="3">
        <v>91.454885626340214</v>
      </c>
      <c r="P853" s="3">
        <v>11.865990767661938</v>
      </c>
      <c r="Q853" s="3">
        <v>16.359705337601355</v>
      </c>
      <c r="R853" s="3">
        <v>54.797297375721527</v>
      </c>
      <c r="S853" s="3">
        <v>14.156489107492664</v>
      </c>
      <c r="T853" s="3">
        <v>176.04909749549114</v>
      </c>
      <c r="U853" s="3">
        <v>185.54391195872415</v>
      </c>
      <c r="V853" s="3">
        <v>1515.1636953804639</v>
      </c>
      <c r="W853" s="3">
        <v>128.27268897193977</v>
      </c>
      <c r="X853" s="3">
        <v>17.541610447080092</v>
      </c>
      <c r="Y853" s="3">
        <v>2.0749244374348632</v>
      </c>
      <c r="Z853" s="3">
        <v>45.106096590965727</v>
      </c>
      <c r="AA853" s="5">
        <v>3.0284188820463069E-2</v>
      </c>
      <c r="AB853" s="3">
        <v>6.7288445113753017</v>
      </c>
      <c r="AC853" s="3">
        <v>17.792844359212189</v>
      </c>
      <c r="AD853" s="5">
        <v>2.2704774557598395E-2</v>
      </c>
      <c r="AE853" s="6">
        <f t="shared" si="195"/>
        <v>0.38291565417263679</v>
      </c>
      <c r="AF853" s="6">
        <f t="shared" si="196"/>
        <v>0.29151580648919395</v>
      </c>
      <c r="AG853" s="6">
        <f t="shared" si="197"/>
        <v>3.2506248467622831E-2</v>
      </c>
      <c r="AH853" s="6">
        <f t="shared" si="198"/>
        <v>0.62489418463232305</v>
      </c>
      <c r="AI853" s="4">
        <f t="shared" si="199"/>
        <v>61.822762007682933</v>
      </c>
      <c r="AJ853" s="4">
        <f t="shared" si="200"/>
        <v>58.380705745007276</v>
      </c>
      <c r="AK853" s="4">
        <f t="shared" si="201"/>
        <v>-3.4420562626756563</v>
      </c>
      <c r="AL853" s="7">
        <f t="shared" si="202"/>
        <v>4.1239537078517499</v>
      </c>
      <c r="AM853" s="7">
        <f t="shared" si="203"/>
        <v>4.3670970632797461</v>
      </c>
      <c r="AN853" s="7">
        <f t="shared" si="204"/>
        <v>1.0539327642021918</v>
      </c>
      <c r="AO853" s="7">
        <f t="shared" si="205"/>
        <v>1.9261853201902659</v>
      </c>
      <c r="AP853" s="7">
        <f t="shared" si="206"/>
        <v>2.0300698188738111</v>
      </c>
      <c r="AQ853" s="7">
        <f t="shared" si="207"/>
        <v>0.39446650683526241</v>
      </c>
      <c r="AR853" s="7">
        <f t="shared" si="208"/>
        <v>0.76130553377106014</v>
      </c>
      <c r="AS853" s="7">
        <f t="shared" si="209"/>
        <v>6.3478541936067856</v>
      </c>
    </row>
    <row r="854" spans="1:45" ht="14.4" customHeight="1">
      <c r="A854" s="2" t="s">
        <v>1755</v>
      </c>
      <c r="B854" s="2" t="s">
        <v>1756</v>
      </c>
      <c r="C854" s="2" t="s">
        <v>47</v>
      </c>
      <c r="D854" s="2" t="s">
        <v>48</v>
      </c>
      <c r="E854" s="3">
        <v>339.89842447373638</v>
      </c>
      <c r="F854" s="5">
        <v>-7.5004527492727596E-2</v>
      </c>
      <c r="G854" s="3">
        <v>316.87149034902916</v>
      </c>
      <c r="H854" s="3">
        <v>23.026934124707253</v>
      </c>
      <c r="I854" s="5">
        <v>-1.8808664851443599E-2</v>
      </c>
      <c r="J854" s="3">
        <v>4.2841532133212379</v>
      </c>
      <c r="K854" s="3">
        <v>18.732561317045683</v>
      </c>
      <c r="L854" s="5">
        <v>7.658346865293747E-2</v>
      </c>
      <c r="M854" s="3">
        <v>10.424554327326485</v>
      </c>
      <c r="N854" s="3">
        <v>8.3080069897191979</v>
      </c>
      <c r="O854" s="3">
        <v>27.922439781783837</v>
      </c>
      <c r="P854" s="3">
        <v>6.3170240072048172</v>
      </c>
      <c r="Q854" s="3">
        <v>2.8749450432648467</v>
      </c>
      <c r="R854" s="3">
        <v>8.429766801920783</v>
      </c>
      <c r="S854" s="3">
        <v>3.5717030950545414</v>
      </c>
      <c r="T854" s="3">
        <v>53.775586585959402</v>
      </c>
      <c r="U854" s="3">
        <v>52.808660545822178</v>
      </c>
      <c r="V854" s="3">
        <v>501.88414731650744</v>
      </c>
      <c r="W854" s="3">
        <v>45.229854558568846</v>
      </c>
      <c r="X854" s="3">
        <v>26.498493445505524</v>
      </c>
      <c r="Y854" s="3">
        <v>69.346524090963342</v>
      </c>
      <c r="Z854" s="3">
        <v>0</v>
      </c>
      <c r="AA854" s="5">
        <v>0</v>
      </c>
      <c r="AB854" s="3">
        <v>0</v>
      </c>
      <c r="AC854" s="3">
        <v>0</v>
      </c>
      <c r="AD854" s="5">
        <v>0</v>
      </c>
      <c r="AE854" s="6">
        <f t="shared" si="195"/>
        <v>6.774651621395357E-2</v>
      </c>
      <c r="AF854" s="6">
        <f t="shared" si="196"/>
        <v>1.2604216156501397E-2</v>
      </c>
      <c r="AG854" s="6">
        <f t="shared" si="197"/>
        <v>5.5112233444592297E-2</v>
      </c>
      <c r="AH854" s="6">
        <f t="shared" si="198"/>
        <v>0.55649380513921864</v>
      </c>
      <c r="AI854" s="4">
        <f t="shared" si="199"/>
        <v>-14.448408103724445</v>
      </c>
      <c r="AJ854" s="4">
        <f t="shared" si="200"/>
        <v>8.3059164039876876</v>
      </c>
      <c r="AK854" s="4">
        <f t="shared" si="201"/>
        <v>22.754324507712134</v>
      </c>
      <c r="AL854" s="7">
        <f t="shared" si="202"/>
        <v>2.3254778415059869</v>
      </c>
      <c r="AM854" s="7">
        <f t="shared" si="203"/>
        <v>-4.0452433248805111</v>
      </c>
      <c r="AN854" s="7">
        <f t="shared" si="204"/>
        <v>0.98201923769642929</v>
      </c>
      <c r="AO854" s="7">
        <f t="shared" si="205"/>
        <v>2.3353341914614552</v>
      </c>
      <c r="AP854" s="7">
        <f t="shared" si="206"/>
        <v>2.2933431024653852</v>
      </c>
      <c r="AQ854" s="7" t="str">
        <f t="shared" si="207"/>
        <v/>
      </c>
      <c r="AR854" s="7">
        <f t="shared" si="208"/>
        <v>0.18604965776683496</v>
      </c>
      <c r="AS854" s="7">
        <f t="shared" si="209"/>
        <v>1.4765709729121959</v>
      </c>
    </row>
    <row r="855" spans="1:45" ht="14.4" customHeight="1">
      <c r="A855" s="2" t="s">
        <v>1757</v>
      </c>
      <c r="B855" s="2" t="s">
        <v>1758</v>
      </c>
      <c r="C855" s="2" t="s">
        <v>51</v>
      </c>
      <c r="D855" s="2" t="s">
        <v>48</v>
      </c>
      <c r="E855" s="3">
        <v>134.60931397604725</v>
      </c>
      <c r="F855" s="5">
        <v>0.13843259051876136</v>
      </c>
      <c r="G855" s="3">
        <v>103.38725921409491</v>
      </c>
      <c r="H855" s="3">
        <v>31.222054761952339</v>
      </c>
      <c r="I855" s="5">
        <v>-5.3673823356968908E-3</v>
      </c>
      <c r="J855" s="3">
        <v>21.373297820169277</v>
      </c>
      <c r="K855" s="3">
        <v>11.721911460028679</v>
      </c>
      <c r="L855" s="5">
        <v>7.2587630756996147E-2</v>
      </c>
      <c r="M855" s="3">
        <v>5.199668995749783</v>
      </c>
      <c r="N855" s="3">
        <v>6.5222424642788956</v>
      </c>
      <c r="O855" s="3">
        <v>32.979972938058474</v>
      </c>
      <c r="P855" s="3">
        <v>4.6416800758336061</v>
      </c>
      <c r="Q855" s="3">
        <v>4.2016120850436307</v>
      </c>
      <c r="R855" s="3">
        <v>19.937495345864036</v>
      </c>
      <c r="S855" s="3">
        <v>1.5479016839794517</v>
      </c>
      <c r="T855" s="3">
        <v>52.776084346282005</v>
      </c>
      <c r="U855" s="3">
        <v>55.148746109516722</v>
      </c>
      <c r="V855" s="3">
        <v>193.09355976225058</v>
      </c>
      <c r="W855" s="3">
        <v>11.278318890387983</v>
      </c>
      <c r="X855" s="3">
        <v>20.008153382689258</v>
      </c>
      <c r="Y855" s="3">
        <v>2.9752344845440528</v>
      </c>
      <c r="Z855" s="3">
        <v>0</v>
      </c>
      <c r="AA855" s="5">
        <v>0</v>
      </c>
      <c r="AB855" s="3">
        <v>0</v>
      </c>
      <c r="AC855" s="3">
        <v>0</v>
      </c>
      <c r="AD855" s="5">
        <v>0</v>
      </c>
      <c r="AE855" s="6">
        <f t="shared" si="195"/>
        <v>0.23194572381156386</v>
      </c>
      <c r="AF855" s="6">
        <f t="shared" si="196"/>
        <v>0.1587802299027577</v>
      </c>
      <c r="AG855" s="6">
        <f t="shared" si="197"/>
        <v>8.7080983579743282E-2</v>
      </c>
      <c r="AH855" s="6">
        <f t="shared" si="198"/>
        <v>0.44358541808479601</v>
      </c>
      <c r="AI855" s="4">
        <f t="shared" si="199"/>
        <v>9.6513863601405987</v>
      </c>
      <c r="AJ855" s="4">
        <f t="shared" si="200"/>
        <v>18.937011781431455</v>
      </c>
      <c r="AK855" s="4">
        <f t="shared" si="201"/>
        <v>9.285625421290856</v>
      </c>
      <c r="AL855" s="7">
        <f t="shared" si="202"/>
        <v>12.233988745814196</v>
      </c>
      <c r="AM855" s="7">
        <f t="shared" si="203"/>
        <v>6.2351417147684431</v>
      </c>
      <c r="AN855" s="7">
        <f t="shared" si="204"/>
        <v>1.0449571390644836</v>
      </c>
      <c r="AO855" s="7">
        <f t="shared" si="205"/>
        <v>1.6903462872211641</v>
      </c>
      <c r="AP855" s="7">
        <f t="shared" si="206"/>
        <v>1.7663394203228997</v>
      </c>
      <c r="AQ855" s="7" t="str">
        <f t="shared" si="207"/>
        <v/>
      </c>
      <c r="AR855" s="7">
        <f t="shared" si="208"/>
        <v>0.68455769433263236</v>
      </c>
      <c r="AS855" s="7">
        <f t="shared" si="209"/>
        <v>1.4344739903853174</v>
      </c>
    </row>
    <row r="856" spans="1:45" ht="14.4" customHeight="1">
      <c r="A856" s="2" t="s">
        <v>1759</v>
      </c>
      <c r="B856" s="2" t="s">
        <v>1760</v>
      </c>
      <c r="C856" s="2" t="s">
        <v>57</v>
      </c>
      <c r="D856" s="2" t="s">
        <v>48</v>
      </c>
      <c r="E856" s="3">
        <v>244.33483094528719</v>
      </c>
      <c r="F856" s="5">
        <v>2.2214834040006265E-2</v>
      </c>
      <c r="G856" s="3">
        <v>148.34279382430162</v>
      </c>
      <c r="H856" s="3">
        <v>95.992037120985572</v>
      </c>
      <c r="I856" s="5">
        <v>-1.3374701716019566E-2</v>
      </c>
      <c r="J856" s="3">
        <v>80.394389614482392</v>
      </c>
      <c r="K856" s="3">
        <v>8.9294814265865021</v>
      </c>
      <c r="L856" s="5">
        <v>0.12913853631772415</v>
      </c>
      <c r="M856" s="3">
        <v>3.7377394863973592</v>
      </c>
      <c r="N856" s="3">
        <v>5.1917419401891429</v>
      </c>
      <c r="O856" s="3">
        <v>100.01515872588683</v>
      </c>
      <c r="P856" s="3">
        <v>21.218667250712244</v>
      </c>
      <c r="Q856" s="3">
        <v>14.463874695946512</v>
      </c>
      <c r="R856" s="3">
        <v>55.782928795359091</v>
      </c>
      <c r="S856" s="3">
        <v>17.279443328486167</v>
      </c>
      <c r="T856" s="3">
        <v>203.19798505932889</v>
      </c>
      <c r="U856" s="3">
        <v>206.02202776728922</v>
      </c>
      <c r="V856" s="3">
        <v>1291.4989658712977</v>
      </c>
      <c r="W856" s="3">
        <v>75.127768883363856</v>
      </c>
      <c r="X856" s="3">
        <v>8.0669374987719316</v>
      </c>
      <c r="Y856" s="3">
        <v>9.0177365701246917E-2</v>
      </c>
      <c r="Z856" s="3">
        <v>39.68824665850763</v>
      </c>
      <c r="AA856" s="5">
        <v>0.1200479365524609</v>
      </c>
      <c r="AB856" s="3">
        <v>1.6328719564417971</v>
      </c>
      <c r="AC856" s="3">
        <v>11.296652585429925</v>
      </c>
      <c r="AD856" s="5">
        <v>-1.5183651525638664E-2</v>
      </c>
      <c r="AE856" s="6">
        <f t="shared" si="195"/>
        <v>0.39287086801996168</v>
      </c>
      <c r="AF856" s="6">
        <f t="shared" si="196"/>
        <v>0.32903368424162477</v>
      </c>
      <c r="AG856" s="6">
        <f t="shared" si="197"/>
        <v>3.6546084698771582E-2</v>
      </c>
      <c r="AH856" s="6">
        <f t="shared" si="198"/>
        <v>0.41858416047192509</v>
      </c>
      <c r="AI856" s="4">
        <f t="shared" si="199"/>
        <v>71.464908187895887</v>
      </c>
      <c r="AJ856" s="4">
        <f t="shared" si="200"/>
        <v>60.594877292830716</v>
      </c>
      <c r="AK856" s="4">
        <f t="shared" si="201"/>
        <v>-10.87003089506517</v>
      </c>
      <c r="AL856" s="7">
        <f t="shared" si="202"/>
        <v>3.5067609610395571</v>
      </c>
      <c r="AM856" s="7">
        <f t="shared" si="203"/>
        <v>4.1358339403261812</v>
      </c>
      <c r="AN856" s="7">
        <f t="shared" si="204"/>
        <v>1.0138979857853205</v>
      </c>
      <c r="AO856" s="7">
        <f t="shared" si="205"/>
        <v>2.1168212609471353</v>
      </c>
      <c r="AP856" s="7">
        <f t="shared" si="206"/>
        <v>2.1462408127418429</v>
      </c>
      <c r="AQ856" s="7">
        <f t="shared" si="207"/>
        <v>0.2846347101858771</v>
      </c>
      <c r="AR856" s="7">
        <f t="shared" si="208"/>
        <v>0.83751102722359816</v>
      </c>
      <c r="AS856" s="7">
        <f t="shared" si="209"/>
        <v>5.2857751016288681</v>
      </c>
    </row>
    <row r="857" spans="1:45" ht="14.4" customHeight="1">
      <c r="A857" s="2" t="s">
        <v>1761</v>
      </c>
      <c r="B857" s="2" t="s">
        <v>1762</v>
      </c>
      <c r="C857" s="2" t="s">
        <v>54</v>
      </c>
      <c r="D857" s="2" t="s">
        <v>48</v>
      </c>
      <c r="E857" s="3">
        <v>291.53191406027662</v>
      </c>
      <c r="F857" s="5">
        <v>-8.813849156207694E-2</v>
      </c>
      <c r="G857" s="3">
        <v>256.08234120174927</v>
      </c>
      <c r="H857" s="3">
        <v>35.449572858527375</v>
      </c>
      <c r="I857" s="5">
        <v>-2.7086901941633906E-2</v>
      </c>
      <c r="J857" s="3">
        <v>6.1555902518954868</v>
      </c>
      <c r="K857" s="3">
        <v>63.369726482321077</v>
      </c>
      <c r="L857" s="5">
        <v>-4.6597451828336113E-2</v>
      </c>
      <c r="M857" s="3">
        <v>41.578382419243518</v>
      </c>
      <c r="N857" s="3">
        <v>21.79134406307756</v>
      </c>
      <c r="O857" s="3">
        <v>40.437071142380518</v>
      </c>
      <c r="P857" s="3">
        <v>7.4143054217750297</v>
      </c>
      <c r="Q857" s="3">
        <v>4.904705791018972</v>
      </c>
      <c r="R857" s="3">
        <v>8.2876623881320093</v>
      </c>
      <c r="S857" s="3">
        <v>4.493076925333618</v>
      </c>
      <c r="T857" s="3">
        <v>111.93430680428017</v>
      </c>
      <c r="U857" s="3">
        <v>116.95000120977562</v>
      </c>
      <c r="V857" s="3">
        <v>538.78897534799353</v>
      </c>
      <c r="W857" s="3">
        <v>30.757018358123158</v>
      </c>
      <c r="X857" s="3">
        <v>41.521939824703701</v>
      </c>
      <c r="Y857" s="3">
        <v>30.849704421489843</v>
      </c>
      <c r="Z857" s="3">
        <v>0</v>
      </c>
      <c r="AA857" s="5">
        <v>0</v>
      </c>
      <c r="AB857" s="3">
        <v>0</v>
      </c>
      <c r="AC857" s="3">
        <v>0</v>
      </c>
      <c r="AD857" s="5">
        <v>0</v>
      </c>
      <c r="AE857" s="6">
        <f t="shared" si="195"/>
        <v>0.12159757182260973</v>
      </c>
      <c r="AF857" s="6">
        <f t="shared" si="196"/>
        <v>2.1114636014164707E-2</v>
      </c>
      <c r="AG857" s="6">
        <f t="shared" si="197"/>
        <v>0.21736805963966904</v>
      </c>
      <c r="AH857" s="6">
        <f t="shared" si="198"/>
        <v>0.6561237475254541</v>
      </c>
      <c r="AI857" s="4">
        <f t="shared" si="199"/>
        <v>-57.214136230425588</v>
      </c>
      <c r="AJ857" s="4">
        <f t="shared" si="200"/>
        <v>-13.460322489656999</v>
      </c>
      <c r="AK857" s="4">
        <f t="shared" si="201"/>
        <v>43.753813740768592</v>
      </c>
      <c r="AL857" s="7">
        <f t="shared" si="202"/>
        <v>-2.9957916842604577</v>
      </c>
      <c r="AM857" s="7">
        <f t="shared" si="203"/>
        <v>-12.7338430169827</v>
      </c>
      <c r="AN857" s="7">
        <f t="shared" si="204"/>
        <v>1.0448092684780326</v>
      </c>
      <c r="AO857" s="7">
        <f t="shared" si="205"/>
        <v>3.1575643309156103</v>
      </c>
      <c r="AP857" s="7">
        <f t="shared" si="206"/>
        <v>3.2990524787562672</v>
      </c>
      <c r="AQ857" s="7" t="str">
        <f t="shared" si="207"/>
        <v/>
      </c>
      <c r="AR857" s="7">
        <f t="shared" si="208"/>
        <v>0.17364356621337296</v>
      </c>
      <c r="AS857" s="7">
        <f t="shared" si="209"/>
        <v>1.8481303396395719</v>
      </c>
    </row>
    <row r="858" spans="1:45" ht="14.4" customHeight="1">
      <c r="A858" s="2" t="s">
        <v>1763</v>
      </c>
      <c r="B858" s="2" t="s">
        <v>1764</v>
      </c>
      <c r="C858" s="2" t="s">
        <v>54</v>
      </c>
      <c r="D858" s="2" t="s">
        <v>48</v>
      </c>
      <c r="E858" s="3">
        <v>235.72328331281568</v>
      </c>
      <c r="F858" s="5">
        <v>-5.9027130635970169E-2</v>
      </c>
      <c r="G858" s="3">
        <v>163.97858774827654</v>
      </c>
      <c r="H858" s="3">
        <v>71.744695564539143</v>
      </c>
      <c r="I858" s="5">
        <v>-2.1624551292755478E-2</v>
      </c>
      <c r="J858" s="3">
        <v>66.096686117629858</v>
      </c>
      <c r="K858" s="3">
        <v>59.595644777192071</v>
      </c>
      <c r="L858" s="5">
        <v>-5.8120891195019342E-2</v>
      </c>
      <c r="M858" s="3">
        <v>31.373931698674362</v>
      </c>
      <c r="N858" s="3">
        <v>28.221713078517709</v>
      </c>
      <c r="O858" s="3">
        <v>74.769134225212582</v>
      </c>
      <c r="P858" s="3">
        <v>11.393047596749939</v>
      </c>
      <c r="Q858" s="3">
        <v>8.1564561011944416</v>
      </c>
      <c r="R858" s="3">
        <v>33.640538049858527</v>
      </c>
      <c r="S858" s="3">
        <v>7.9946688141532425</v>
      </c>
      <c r="T858" s="3">
        <v>101.77431437106348</v>
      </c>
      <c r="U858" s="3">
        <v>109.35024956905897</v>
      </c>
      <c r="V858" s="3">
        <v>635.12108688348837</v>
      </c>
      <c r="W858" s="3">
        <v>59.853723649648849</v>
      </c>
      <c r="X858" s="3">
        <v>37.818724344701508</v>
      </c>
      <c r="Y858" s="3">
        <v>27.284923052367159</v>
      </c>
      <c r="Z858" s="3">
        <v>0</v>
      </c>
      <c r="AA858" s="5">
        <v>0</v>
      </c>
      <c r="AB858" s="3">
        <v>0</v>
      </c>
      <c r="AC858" s="3">
        <v>0</v>
      </c>
      <c r="AD858" s="5">
        <v>0</v>
      </c>
      <c r="AE858" s="6">
        <f t="shared" si="195"/>
        <v>0.30435981781795657</v>
      </c>
      <c r="AF858" s="6">
        <f t="shared" si="196"/>
        <v>0.28039948022409183</v>
      </c>
      <c r="AG858" s="6">
        <f t="shared" si="197"/>
        <v>0.25282035758048516</v>
      </c>
      <c r="AH858" s="6">
        <f t="shared" si="198"/>
        <v>0.52644671965494905</v>
      </c>
      <c r="AI858" s="4">
        <f t="shared" si="199"/>
        <v>6.5010413404377871</v>
      </c>
      <c r="AJ858" s="4">
        <f t="shared" si="200"/>
        <v>23.845698828593839</v>
      </c>
      <c r="AK858" s="4">
        <f t="shared" si="201"/>
        <v>17.344657488156052</v>
      </c>
      <c r="AL858" s="7">
        <f t="shared" si="202"/>
        <v>2.9827000195904252</v>
      </c>
      <c r="AM858" s="7">
        <f t="shared" si="203"/>
        <v>0.81317206397953168</v>
      </c>
      <c r="AN858" s="7">
        <f t="shared" si="204"/>
        <v>1.0744385775999832</v>
      </c>
      <c r="AO858" s="7">
        <f t="shared" si="205"/>
        <v>1.4185622166242338</v>
      </c>
      <c r="AP858" s="7">
        <f t="shared" si="206"/>
        <v>1.5241579702668211</v>
      </c>
      <c r="AQ858" s="7" t="str">
        <f t="shared" si="207"/>
        <v/>
      </c>
      <c r="AR858" s="7">
        <f t="shared" si="208"/>
        <v>0.92127627830229586</v>
      </c>
      <c r="AS858" s="7">
        <f t="shared" si="209"/>
        <v>2.6943502481282402</v>
      </c>
    </row>
    <row r="859" spans="1:45" ht="14.4" customHeight="1">
      <c r="A859" s="2" t="s">
        <v>1765</v>
      </c>
      <c r="B859" s="2" t="s">
        <v>1766</v>
      </c>
      <c r="C859" s="2" t="s">
        <v>57</v>
      </c>
      <c r="D859" s="2" t="s">
        <v>48</v>
      </c>
      <c r="E859" s="3">
        <v>164.65577134920099</v>
      </c>
      <c r="F859" s="5">
        <v>1.1006745228280134E-2</v>
      </c>
      <c r="G859" s="3">
        <v>101.79163961853544</v>
      </c>
      <c r="H859" s="3">
        <v>62.864131730665541</v>
      </c>
      <c r="I859" s="5">
        <v>3.4861243792140839E-3</v>
      </c>
      <c r="J859" s="3">
        <v>50.146365373113582</v>
      </c>
      <c r="K859" s="3">
        <v>4.8183031714791484</v>
      </c>
      <c r="L859" s="5">
        <v>-0.10251883868590683</v>
      </c>
      <c r="M859" s="3">
        <v>2.7950545102831406</v>
      </c>
      <c r="N859" s="3">
        <v>2.0232486611960079</v>
      </c>
      <c r="O859" s="3">
        <v>65.665597136051161</v>
      </c>
      <c r="P859" s="3">
        <v>11.72567020447452</v>
      </c>
      <c r="Q859" s="3">
        <v>10.200593055840551</v>
      </c>
      <c r="R859" s="3">
        <v>35.831991706065388</v>
      </c>
      <c r="S859" s="3">
        <v>6.4190005050733161</v>
      </c>
      <c r="T859" s="3">
        <v>157.5514876256799</v>
      </c>
      <c r="U859" s="3">
        <v>153.5016259935191</v>
      </c>
      <c r="V859" s="3">
        <v>907.73071408769351</v>
      </c>
      <c r="W859" s="3">
        <v>69.326402329099295</v>
      </c>
      <c r="X859" s="3">
        <v>10.221317921554691</v>
      </c>
      <c r="Y859" s="3">
        <v>0.57464258909270272</v>
      </c>
      <c r="Z859" s="3">
        <v>23.330986494703126</v>
      </c>
      <c r="AA859" s="5">
        <v>0.11044162115242501</v>
      </c>
      <c r="AB859" s="3">
        <v>3.951924740870056</v>
      </c>
      <c r="AC859" s="3">
        <v>11.287345567785557</v>
      </c>
      <c r="AD859" s="5">
        <v>-1.4828071325696524E-2</v>
      </c>
      <c r="AE859" s="6">
        <f t="shared" si="195"/>
        <v>0.38179124372958456</v>
      </c>
      <c r="AF859" s="6">
        <f t="shared" si="196"/>
        <v>0.3045527342419323</v>
      </c>
      <c r="AG859" s="6">
        <f t="shared" si="197"/>
        <v>2.9262886639184481E-2</v>
      </c>
      <c r="AH859" s="6">
        <f t="shared" si="198"/>
        <v>0.58009104259520883</v>
      </c>
      <c r="AI859" s="4">
        <f t="shared" si="199"/>
        <v>45.328062201634431</v>
      </c>
      <c r="AJ859" s="4">
        <f t="shared" si="200"/>
        <v>40.94427936545295</v>
      </c>
      <c r="AK859" s="4">
        <f t="shared" si="201"/>
        <v>-4.3837828361814815</v>
      </c>
      <c r="AL859" s="7">
        <f t="shared" si="202"/>
        <v>6.3786066589482679</v>
      </c>
      <c r="AM859" s="7">
        <f t="shared" si="203"/>
        <v>7.0615451994136746</v>
      </c>
      <c r="AN859" s="7">
        <f t="shared" si="204"/>
        <v>0.97429499592042768</v>
      </c>
      <c r="AO859" s="7">
        <f t="shared" si="205"/>
        <v>2.5062222811044608</v>
      </c>
      <c r="AP859" s="7">
        <f t="shared" si="206"/>
        <v>2.4417998271443553</v>
      </c>
      <c r="AQ859" s="7">
        <f t="shared" si="207"/>
        <v>0.48379204069867099</v>
      </c>
      <c r="AR859" s="7">
        <f t="shared" si="208"/>
        <v>0.79769439253468366</v>
      </c>
      <c r="AS859" s="7">
        <f t="shared" si="209"/>
        <v>5.5128994668676601</v>
      </c>
    </row>
    <row r="860" spans="1:45" ht="14.4" customHeight="1">
      <c r="A860" s="2" t="s">
        <v>1767</v>
      </c>
      <c r="B860" s="2" t="s">
        <v>1768</v>
      </c>
      <c r="C860" s="2" t="s">
        <v>47</v>
      </c>
      <c r="D860" s="2" t="s">
        <v>48</v>
      </c>
      <c r="E860" s="3">
        <v>295.54466938021972</v>
      </c>
      <c r="F860" s="5">
        <v>4.815328299091727E-2</v>
      </c>
      <c r="G860" s="3">
        <v>235.30894675201085</v>
      </c>
      <c r="H860" s="3">
        <v>60.235722628208862</v>
      </c>
      <c r="I860" s="5">
        <v>9.5443876249187154E-3</v>
      </c>
      <c r="J860" s="3">
        <v>53.746212057820841</v>
      </c>
      <c r="K860" s="3">
        <v>15.523476051959358</v>
      </c>
      <c r="L860" s="5">
        <v>5.5404967332809224E-2</v>
      </c>
      <c r="M860" s="3">
        <v>10.943083281692189</v>
      </c>
      <c r="N860" s="3">
        <v>4.580392770267169</v>
      </c>
      <c r="O860" s="3">
        <v>64.839339810083146</v>
      </c>
      <c r="P860" s="3">
        <v>13.250056285586762</v>
      </c>
      <c r="Q860" s="3">
        <v>8.2606142957468922</v>
      </c>
      <c r="R860" s="3">
        <v>34.444695885558303</v>
      </c>
      <c r="S860" s="3">
        <v>5.8051407827834103</v>
      </c>
      <c r="T860" s="3">
        <v>127.99606915577733</v>
      </c>
      <c r="U860" s="3">
        <v>133.12640768897813</v>
      </c>
      <c r="V860" s="3">
        <v>386.92669035221707</v>
      </c>
      <c r="W860" s="3">
        <v>45.946683109729051</v>
      </c>
      <c r="X860" s="3">
        <v>27.244144050813709</v>
      </c>
      <c r="Y860" s="3">
        <v>35.697884552981627</v>
      </c>
      <c r="Z860" s="3">
        <v>0</v>
      </c>
      <c r="AA860" s="5">
        <v>0</v>
      </c>
      <c r="AB860" s="3">
        <v>0</v>
      </c>
      <c r="AC860" s="3">
        <v>0</v>
      </c>
      <c r="AD860" s="5">
        <v>0</v>
      </c>
      <c r="AE860" s="6">
        <f t="shared" si="195"/>
        <v>0.20381258357502399</v>
      </c>
      <c r="AF860" s="6">
        <f t="shared" si="196"/>
        <v>0.18185478415337639</v>
      </c>
      <c r="AG860" s="6">
        <f t="shared" si="197"/>
        <v>5.2524973921922874E-2</v>
      </c>
      <c r="AH860" s="6">
        <f t="shared" si="198"/>
        <v>0.70493768567452797</v>
      </c>
      <c r="AI860" s="4">
        <f t="shared" si="199"/>
        <v>38.222736005861485</v>
      </c>
      <c r="AJ860" s="4">
        <f t="shared" si="200"/>
        <v>32.385585947057301</v>
      </c>
      <c r="AK860" s="4">
        <f t="shared" si="201"/>
        <v>-5.837150058804184</v>
      </c>
      <c r="AL860" s="7">
        <f t="shared" si="202"/>
        <v>5.5787770114214652</v>
      </c>
      <c r="AM860" s="7">
        <f t="shared" si="203"/>
        <v>6.5842909648669536</v>
      </c>
      <c r="AN860" s="7">
        <f t="shared" si="204"/>
        <v>1.0400820006976694</v>
      </c>
      <c r="AO860" s="7">
        <f t="shared" si="205"/>
        <v>2.1249196252828844</v>
      </c>
      <c r="AP860" s="7">
        <f t="shared" si="206"/>
        <v>2.2100906551859643</v>
      </c>
      <c r="AQ860" s="7" t="str">
        <f t="shared" si="207"/>
        <v/>
      </c>
      <c r="AR860" s="7">
        <f t="shared" si="208"/>
        <v>0.89226475109391434</v>
      </c>
      <c r="AS860" s="7">
        <f t="shared" si="209"/>
        <v>1.3091986776944162</v>
      </c>
    </row>
    <row r="861" spans="1:45" ht="14.4" customHeight="1">
      <c r="A861" s="2" t="s">
        <v>1769</v>
      </c>
      <c r="B861" s="2" t="s">
        <v>1770</v>
      </c>
      <c r="C861" s="2" t="s">
        <v>54</v>
      </c>
      <c r="D861" s="2" t="s">
        <v>48</v>
      </c>
      <c r="E861" s="3">
        <v>341.936890743964</v>
      </c>
      <c r="F861" s="5">
        <v>-5.4202122161970692E-2</v>
      </c>
      <c r="G861" s="3">
        <v>267.48723545898963</v>
      </c>
      <c r="H861" s="3">
        <v>74.449655284974355</v>
      </c>
      <c r="I861" s="5">
        <v>-2.4200998084105002E-2</v>
      </c>
      <c r="J861" s="3">
        <v>62.565517581924787</v>
      </c>
      <c r="K861" s="3">
        <v>93.205460324499128</v>
      </c>
      <c r="L861" s="5">
        <v>-1.2272453080148168E-3</v>
      </c>
      <c r="M861" s="3">
        <v>38.550050528885194</v>
      </c>
      <c r="N861" s="3">
        <v>54.655409795613934</v>
      </c>
      <c r="O861" s="3">
        <v>78.360171526981759</v>
      </c>
      <c r="P861" s="3">
        <v>28.539535335959179</v>
      </c>
      <c r="Q861" s="3">
        <v>7.7424845670813855</v>
      </c>
      <c r="R861" s="3">
        <v>15.155133919771748</v>
      </c>
      <c r="S861" s="3">
        <v>5.7500450571348223</v>
      </c>
      <c r="T861" s="3">
        <v>256.53314136203818</v>
      </c>
      <c r="U861" s="3">
        <v>244.58276931284948</v>
      </c>
      <c r="V861" s="3">
        <v>990.66358260676486</v>
      </c>
      <c r="W861" s="3">
        <v>102.61214830044656</v>
      </c>
      <c r="X861" s="3">
        <v>54.658634109797653</v>
      </c>
      <c r="Y861" s="3">
        <v>31.079126089096441</v>
      </c>
      <c r="Z861" s="3">
        <v>0</v>
      </c>
      <c r="AA861" s="5">
        <v>0</v>
      </c>
      <c r="AB861" s="3">
        <v>0</v>
      </c>
      <c r="AC861" s="3">
        <v>0</v>
      </c>
      <c r="AD861" s="5">
        <v>0</v>
      </c>
      <c r="AE861" s="6">
        <f t="shared" si="195"/>
        <v>0.21772922811280071</v>
      </c>
      <c r="AF861" s="6">
        <f t="shared" si="196"/>
        <v>0.18297387405552765</v>
      </c>
      <c r="AG861" s="6">
        <f t="shared" si="197"/>
        <v>0.27258088509171607</v>
      </c>
      <c r="AH861" s="6">
        <f t="shared" si="198"/>
        <v>0.41360291977177527</v>
      </c>
      <c r="AI861" s="4">
        <f t="shared" si="199"/>
        <v>-30.639942742574341</v>
      </c>
      <c r="AJ861" s="4">
        <f t="shared" si="200"/>
        <v>3.5281010950559999</v>
      </c>
      <c r="AK861" s="4">
        <f t="shared" si="201"/>
        <v>34.168043837630343</v>
      </c>
      <c r="AL861" s="7">
        <f t="shared" si="202"/>
        <v>0.61357799112864864</v>
      </c>
      <c r="AM861" s="7">
        <f t="shared" si="203"/>
        <v>-5.3286439389819069</v>
      </c>
      <c r="AN861" s="7">
        <f t="shared" si="204"/>
        <v>0.95341587451142051</v>
      </c>
      <c r="AO861" s="7">
        <f t="shared" si="205"/>
        <v>3.4457263822121744</v>
      </c>
      <c r="AP861" s="7">
        <f t="shared" si="206"/>
        <v>3.2852102320238932</v>
      </c>
      <c r="AQ861" s="7" t="str">
        <f t="shared" si="207"/>
        <v/>
      </c>
      <c r="AR861" s="7">
        <f t="shared" si="208"/>
        <v>0.84037350263664612</v>
      </c>
      <c r="AS861" s="7">
        <f t="shared" si="209"/>
        <v>2.8972117645783806</v>
      </c>
    </row>
    <row r="862" spans="1:45" ht="14.4" customHeight="1">
      <c r="A862" s="2" t="s">
        <v>1771</v>
      </c>
      <c r="B862" s="2" t="s">
        <v>1772</v>
      </c>
      <c r="C862" s="2" t="s">
        <v>54</v>
      </c>
      <c r="D862" s="2" t="s">
        <v>48</v>
      </c>
      <c r="E862" s="3">
        <v>411.19579520548382</v>
      </c>
      <c r="F862" s="5">
        <v>-5.3600990612825201E-2</v>
      </c>
      <c r="G862" s="3">
        <v>348.96878601476953</v>
      </c>
      <c r="H862" s="3">
        <v>62.227009190714313</v>
      </c>
      <c r="I862" s="5">
        <v>-2.3150552608822261E-2</v>
      </c>
      <c r="J862" s="3">
        <v>25.082760024669298</v>
      </c>
      <c r="K862" s="3">
        <v>104.99759155957315</v>
      </c>
      <c r="L862" s="5">
        <v>-1.5299969068480676E-3</v>
      </c>
      <c r="M862" s="3">
        <v>30.478866684872955</v>
      </c>
      <c r="N862" s="3">
        <v>74.518724874700197</v>
      </c>
      <c r="O862" s="3">
        <v>69.649594619624338</v>
      </c>
      <c r="P862" s="3">
        <v>26.353627349379664</v>
      </c>
      <c r="Q862" s="3">
        <v>6.8997021922775694</v>
      </c>
      <c r="R862" s="3">
        <v>4.2166589478286234</v>
      </c>
      <c r="S862" s="3">
        <v>1.6293455756074242</v>
      </c>
      <c r="T862" s="3">
        <v>260.74093412012394</v>
      </c>
      <c r="U862" s="3">
        <v>256.02564003460446</v>
      </c>
      <c r="V862" s="3">
        <v>1123.3400307357456</v>
      </c>
      <c r="W862" s="3">
        <v>80.021003807635054</v>
      </c>
      <c r="X862" s="3">
        <v>66.94946848793866</v>
      </c>
      <c r="Y862" s="3">
        <v>22.440414664210355</v>
      </c>
      <c r="Z862" s="3">
        <v>0</v>
      </c>
      <c r="AA862" s="5">
        <v>0</v>
      </c>
      <c r="AB862" s="3">
        <v>0</v>
      </c>
      <c r="AC862" s="3">
        <v>0</v>
      </c>
      <c r="AD862" s="5">
        <v>0</v>
      </c>
      <c r="AE862" s="6">
        <f t="shared" si="195"/>
        <v>0.15133182273816315</v>
      </c>
      <c r="AF862" s="6">
        <f t="shared" si="196"/>
        <v>6.0999553782243511E-2</v>
      </c>
      <c r="AG862" s="6">
        <f t="shared" si="197"/>
        <v>0.25534694854334172</v>
      </c>
      <c r="AH862" s="6">
        <f t="shared" si="198"/>
        <v>0.29028157915012714</v>
      </c>
      <c r="AI862" s="4">
        <f t="shared" si="199"/>
        <v>-79.914831534903854</v>
      </c>
      <c r="AJ862" s="4">
        <f t="shared" si="200"/>
        <v>5.9173983930941496</v>
      </c>
      <c r="AK862" s="4">
        <f t="shared" si="201"/>
        <v>85.832229927998</v>
      </c>
      <c r="AL862" s="7">
        <f t="shared" si="202"/>
        <v>3.6317638699133106</v>
      </c>
      <c r="AM862" s="7">
        <f t="shared" si="203"/>
        <v>-49.047195838188841</v>
      </c>
      <c r="AN862" s="7">
        <f t="shared" si="204"/>
        <v>0.98191578893651144</v>
      </c>
      <c r="AO862" s="7">
        <f t="shared" si="205"/>
        <v>4.1901569352465753</v>
      </c>
      <c r="AP862" s="7">
        <f t="shared" si="206"/>
        <v>4.1143812528404355</v>
      </c>
      <c r="AQ862" s="7" t="str">
        <f t="shared" si="207"/>
        <v/>
      </c>
      <c r="AR862" s="7">
        <f t="shared" si="208"/>
        <v>0.40308477541954912</v>
      </c>
      <c r="AS862" s="7">
        <f t="shared" si="209"/>
        <v>2.7318859867581748</v>
      </c>
    </row>
    <row r="863" spans="1:45" ht="14.4" customHeight="1">
      <c r="A863" s="2" t="s">
        <v>1773</v>
      </c>
      <c r="B863" s="2" t="s">
        <v>1774</v>
      </c>
      <c r="C863" s="2" t="s">
        <v>47</v>
      </c>
      <c r="D863" s="2" t="s">
        <v>48</v>
      </c>
      <c r="E863" s="3">
        <v>231.12857900417629</v>
      </c>
      <c r="F863" s="5">
        <v>4.2123895026043121E-2</v>
      </c>
      <c r="G863" s="3">
        <v>186.61227265806201</v>
      </c>
      <c r="H863" s="3">
        <v>44.516306346114291</v>
      </c>
      <c r="I863" s="5">
        <v>-9.4641972505651317E-3</v>
      </c>
      <c r="J863" s="3">
        <v>31.98648604250338</v>
      </c>
      <c r="K863" s="3">
        <v>16.872541065527649</v>
      </c>
      <c r="L863" s="5">
        <v>-3.8752840324622617E-4</v>
      </c>
      <c r="M863" s="3">
        <v>7.9629131048925981</v>
      </c>
      <c r="N863" s="3">
        <v>8.909627960635051</v>
      </c>
      <c r="O863" s="3">
        <v>46.564073154191256</v>
      </c>
      <c r="P863" s="3">
        <v>9.5880893083203613</v>
      </c>
      <c r="Q863" s="3">
        <v>6.6715691623485984</v>
      </c>
      <c r="R863" s="3">
        <v>22.701280127434082</v>
      </c>
      <c r="S863" s="3">
        <v>1.9702836376631221</v>
      </c>
      <c r="T863" s="3">
        <v>92.860816473309271</v>
      </c>
      <c r="U863" s="3">
        <v>98.012145718374555</v>
      </c>
      <c r="V863" s="3">
        <v>234.63112998000261</v>
      </c>
      <c r="W863" s="3">
        <v>12.175994649429505</v>
      </c>
      <c r="X863" s="3">
        <v>28.467059650340147</v>
      </c>
      <c r="Y863" s="3">
        <v>47.428258779636664</v>
      </c>
      <c r="Z863" s="3">
        <v>0</v>
      </c>
      <c r="AA863" s="5">
        <v>0</v>
      </c>
      <c r="AB863" s="3">
        <v>0</v>
      </c>
      <c r="AC863" s="3">
        <v>0</v>
      </c>
      <c r="AD863" s="5">
        <v>0</v>
      </c>
      <c r="AE863" s="6">
        <f t="shared" si="195"/>
        <v>0.1926040757828997</v>
      </c>
      <c r="AF863" s="6">
        <f t="shared" si="196"/>
        <v>0.13839260458536984</v>
      </c>
      <c r="AG863" s="6">
        <f t="shared" si="197"/>
        <v>7.3000669749381256E-2</v>
      </c>
      <c r="AH863" s="6">
        <f t="shared" si="198"/>
        <v>0.47194510145016955</v>
      </c>
      <c r="AI863" s="4">
        <f t="shared" si="199"/>
        <v>15.113944976975731</v>
      </c>
      <c r="AJ863" s="4">
        <f t="shared" si="200"/>
        <v>22.341501578629696</v>
      </c>
      <c r="AK863" s="4">
        <f t="shared" si="201"/>
        <v>7.2275566016539656</v>
      </c>
      <c r="AL863" s="7">
        <f t="shared" si="202"/>
        <v>11.339231139902321</v>
      </c>
      <c r="AM863" s="7">
        <f t="shared" si="203"/>
        <v>7.6709488360273861</v>
      </c>
      <c r="AN863" s="7">
        <f t="shared" si="204"/>
        <v>1.0554736587583839</v>
      </c>
      <c r="AO863" s="7">
        <f t="shared" si="205"/>
        <v>2.0859955395067238</v>
      </c>
      <c r="AP863" s="7">
        <f t="shared" si="206"/>
        <v>2.2017133442368308</v>
      </c>
      <c r="AQ863" s="7" t="str">
        <f t="shared" si="207"/>
        <v/>
      </c>
      <c r="AR863" s="7">
        <f t="shared" si="208"/>
        <v>0.71853414328242882</v>
      </c>
      <c r="AS863" s="7">
        <f t="shared" si="209"/>
        <v>1.0151541232629784</v>
      </c>
    </row>
    <row r="864" spans="1:45" ht="14.4" customHeight="1">
      <c r="A864" s="2" t="s">
        <v>1775</v>
      </c>
      <c r="B864" s="2" t="s">
        <v>1776</v>
      </c>
      <c r="C864" s="2" t="s">
        <v>51</v>
      </c>
      <c r="D864" s="2" t="s">
        <v>48</v>
      </c>
      <c r="E864" s="3">
        <v>82.26811652376162</v>
      </c>
      <c r="F864" s="5">
        <v>9.6058412252287048E-2</v>
      </c>
      <c r="G864" s="3">
        <v>68.736797068025595</v>
      </c>
      <c r="H864" s="3">
        <v>13.531319455736019</v>
      </c>
      <c r="I864" s="5">
        <v>-1.8697249612698308E-2</v>
      </c>
      <c r="J864" s="3">
        <v>5.7736320778746864</v>
      </c>
      <c r="K864" s="3">
        <v>3.4249718159760887</v>
      </c>
      <c r="L864" s="5">
        <v>-5.2750309899748972E-2</v>
      </c>
      <c r="M864" s="3">
        <v>1.8054100663626516</v>
      </c>
      <c r="N864" s="3">
        <v>1.6195617496134371</v>
      </c>
      <c r="O864" s="3">
        <v>13.946143926659994</v>
      </c>
      <c r="P864" s="3">
        <v>6.117822807276915</v>
      </c>
      <c r="Q864" s="3">
        <v>1.4030218156197201</v>
      </c>
      <c r="R864" s="3">
        <v>4.9868112837797502</v>
      </c>
      <c r="S864" s="3">
        <v>1.8665494379445806</v>
      </c>
      <c r="T864" s="3">
        <v>60.948945797640157</v>
      </c>
      <c r="U864" s="3">
        <v>65.125890398409439</v>
      </c>
      <c r="V864" s="3">
        <v>134.8793151213543</v>
      </c>
      <c r="W864" s="3">
        <v>8.5971061393741426</v>
      </c>
      <c r="X864" s="3">
        <v>13.67318318355375</v>
      </c>
      <c r="Y864" s="3">
        <v>3.2904144155605026</v>
      </c>
      <c r="Z864" s="3">
        <v>0</v>
      </c>
      <c r="AA864" s="5">
        <v>0</v>
      </c>
      <c r="AB864" s="3">
        <v>0</v>
      </c>
      <c r="AC864" s="3">
        <v>0</v>
      </c>
      <c r="AD864" s="5">
        <v>0</v>
      </c>
      <c r="AE864" s="6">
        <f t="shared" si="195"/>
        <v>0.16447829399166747</v>
      </c>
      <c r="AF864" s="6">
        <f t="shared" si="196"/>
        <v>7.0180676571185138E-2</v>
      </c>
      <c r="AG864" s="6">
        <f t="shared" si="197"/>
        <v>4.1631824827141256E-2</v>
      </c>
      <c r="AH864" s="6">
        <f t="shared" si="198"/>
        <v>0.52713136439288466</v>
      </c>
      <c r="AI864" s="4">
        <f t="shared" si="199"/>
        <v>2.3486602618985977</v>
      </c>
      <c r="AJ864" s="4">
        <f t="shared" si="200"/>
        <v>4.6198892374007077</v>
      </c>
      <c r="AK864" s="4">
        <f t="shared" si="201"/>
        <v>2.27122897550211</v>
      </c>
      <c r="AL864" s="7">
        <f t="shared" si="202"/>
        <v>2.4750961016537918</v>
      </c>
      <c r="AM864" s="7">
        <f t="shared" si="203"/>
        <v>1.2582898765783086</v>
      </c>
      <c r="AN864" s="7">
        <f t="shared" si="204"/>
        <v>1.0685318596754303</v>
      </c>
      <c r="AO864" s="7">
        <f t="shared" si="205"/>
        <v>4.5042869615943832</v>
      </c>
      <c r="AP864" s="7">
        <f t="shared" si="206"/>
        <v>4.8129741235842394</v>
      </c>
      <c r="AQ864" s="7" t="str">
        <f t="shared" si="207"/>
        <v/>
      </c>
      <c r="AR864" s="7">
        <f t="shared" si="208"/>
        <v>0.42668655460847937</v>
      </c>
      <c r="AS864" s="7">
        <f t="shared" si="209"/>
        <v>1.6395089716487785</v>
      </c>
    </row>
    <row r="865" spans="1:45" ht="14.4" customHeight="1">
      <c r="A865" s="2" t="s">
        <v>1777</v>
      </c>
      <c r="B865" s="2" t="s">
        <v>1778</v>
      </c>
      <c r="C865" s="2" t="s">
        <v>54</v>
      </c>
      <c r="D865" s="2" t="s">
        <v>48</v>
      </c>
      <c r="E865" s="3">
        <v>597.01478795637161</v>
      </c>
      <c r="F865" s="5">
        <v>-4.7808706844748666E-2</v>
      </c>
      <c r="G865" s="3">
        <v>535.2846582393297</v>
      </c>
      <c r="H865" s="3">
        <v>61.730129717041876</v>
      </c>
      <c r="I865" s="5">
        <v>-2.6888833460811709E-2</v>
      </c>
      <c r="J865" s="3">
        <v>46.954784718072688</v>
      </c>
      <c r="K865" s="3">
        <v>112.2804694312553</v>
      </c>
      <c r="L865" s="5">
        <v>-9.0063747478636713E-3</v>
      </c>
      <c r="M865" s="3">
        <v>62.743141051223454</v>
      </c>
      <c r="N865" s="3">
        <v>49.537328380031845</v>
      </c>
      <c r="O865" s="3">
        <v>67.425147641818853</v>
      </c>
      <c r="P865" s="3">
        <v>33.32671592043944</v>
      </c>
      <c r="Q865" s="3">
        <v>6.0848573429613264</v>
      </c>
      <c r="R865" s="3">
        <v>0.40855167237492829</v>
      </c>
      <c r="S865" s="3">
        <v>0.10038683729448723</v>
      </c>
      <c r="T865" s="3">
        <v>269.23176351900469</v>
      </c>
      <c r="U865" s="3">
        <v>290.75526852039081</v>
      </c>
      <c r="V865" s="3">
        <v>1219.1092544628357</v>
      </c>
      <c r="W865" s="3">
        <v>117.88196031527309</v>
      </c>
      <c r="X865" s="3">
        <v>72.025804332401151</v>
      </c>
      <c r="Y865" s="3">
        <v>64.914580170494446</v>
      </c>
      <c r="Z865" s="3">
        <v>0</v>
      </c>
      <c r="AA865" s="5">
        <v>0</v>
      </c>
      <c r="AB865" s="3">
        <v>0</v>
      </c>
      <c r="AC865" s="3">
        <v>0</v>
      </c>
      <c r="AD865" s="5">
        <v>0</v>
      </c>
      <c r="AE865" s="6">
        <f t="shared" si="195"/>
        <v>0.10339799107547896</v>
      </c>
      <c r="AF865" s="6">
        <f t="shared" si="196"/>
        <v>7.8649282505719148E-2</v>
      </c>
      <c r="AG865" s="6">
        <f t="shared" si="197"/>
        <v>0.1880698295859641</v>
      </c>
      <c r="AH865" s="6">
        <f t="shared" si="198"/>
        <v>0.5588072562311337</v>
      </c>
      <c r="AI865" s="4">
        <f t="shared" si="199"/>
        <v>-65.325684713182611</v>
      </c>
      <c r="AJ865" s="4">
        <f t="shared" si="200"/>
        <v>-34.729566672805369</v>
      </c>
      <c r="AK865" s="4">
        <f t="shared" si="201"/>
        <v>30.596118040377242</v>
      </c>
      <c r="AL865" s="7">
        <f t="shared" si="202"/>
        <v>-345.95737458014878</v>
      </c>
      <c r="AM865" s="7">
        <f t="shared" si="203"/>
        <v>-650.73954388609855</v>
      </c>
      <c r="AN865" s="7">
        <f t="shared" si="204"/>
        <v>1.0799441519086095</v>
      </c>
      <c r="AO865" s="7">
        <f t="shared" si="205"/>
        <v>4.3614320065923611</v>
      </c>
      <c r="AP865" s="7">
        <f t="shared" si="206"/>
        <v>4.7101029894664519</v>
      </c>
      <c r="AQ865" s="7" t="str">
        <f t="shared" si="207"/>
        <v/>
      </c>
      <c r="AR865" s="7">
        <f t="shared" si="208"/>
        <v>0.76064613719918772</v>
      </c>
      <c r="AS865" s="7">
        <f t="shared" si="209"/>
        <v>2.0420084712406239</v>
      </c>
    </row>
    <row r="866" spans="1:45" ht="14.4" customHeight="1">
      <c r="A866" s="2" t="s">
        <v>1779</v>
      </c>
      <c r="B866" s="2" t="s">
        <v>1780</v>
      </c>
      <c r="C866" s="2" t="s">
        <v>47</v>
      </c>
      <c r="D866" s="2" t="s">
        <v>48</v>
      </c>
      <c r="E866" s="3">
        <v>168.44306200560146</v>
      </c>
      <c r="F866" s="5">
        <v>-0.11709028835026464</v>
      </c>
      <c r="G866" s="3">
        <v>159.74299229765921</v>
      </c>
      <c r="H866" s="3">
        <v>8.7000697079422604</v>
      </c>
      <c r="I866" s="5">
        <v>-3.1786700619317147E-2</v>
      </c>
      <c r="J866" s="3">
        <v>-2.8187559470013119</v>
      </c>
      <c r="K866" s="3">
        <v>13.159564505720756</v>
      </c>
      <c r="L866" s="5">
        <v>-4.0089145996983599E-2</v>
      </c>
      <c r="M866" s="3">
        <v>7.3260039558167387</v>
      </c>
      <c r="N866" s="3">
        <v>5.8335605499040168</v>
      </c>
      <c r="O866" s="3">
        <v>9.2029830068582399</v>
      </c>
      <c r="P866" s="3">
        <v>4.5474235763943698</v>
      </c>
      <c r="Q866" s="3">
        <v>0.87481593936434976</v>
      </c>
      <c r="R866" s="3">
        <v>0.18343552209232161</v>
      </c>
      <c r="S866" s="3">
        <v>8.6844161025246169E-2</v>
      </c>
      <c r="T866" s="3">
        <v>36.665700382318107</v>
      </c>
      <c r="U866" s="3">
        <v>37.3504277735763</v>
      </c>
      <c r="V866" s="3">
        <v>188.0090604365042</v>
      </c>
      <c r="W866" s="3">
        <v>10.445028965517926</v>
      </c>
      <c r="X866" s="3">
        <v>18.44565737888356</v>
      </c>
      <c r="Y866" s="3">
        <v>14.071743651442297</v>
      </c>
      <c r="Z866" s="3">
        <v>0</v>
      </c>
      <c r="AA866" s="5">
        <v>0</v>
      </c>
      <c r="AB866" s="3">
        <v>0</v>
      </c>
      <c r="AC866" s="3">
        <v>0</v>
      </c>
      <c r="AD866" s="5">
        <v>0</v>
      </c>
      <c r="AE866" s="6">
        <f t="shared" si="195"/>
        <v>5.1649914246114488E-2</v>
      </c>
      <c r="AF866" s="6">
        <f t="shared" si="196"/>
        <v>-1.673417660210651E-2</v>
      </c>
      <c r="AG866" s="6">
        <f t="shared" si="197"/>
        <v>7.8124704864858979E-2</v>
      </c>
      <c r="AH866" s="6">
        <f t="shared" si="198"/>
        <v>0.55670565333920907</v>
      </c>
      <c r="AI866" s="4">
        <f t="shared" si="199"/>
        <v>-15.978320452722068</v>
      </c>
      <c r="AJ866" s="4">
        <f t="shared" si="200"/>
        <v>-3.5452604647172183</v>
      </c>
      <c r="AK866" s="4">
        <f t="shared" si="201"/>
        <v>12.43305998800485</v>
      </c>
      <c r="AL866" s="7">
        <f t="shared" si="202"/>
        <v>-40.823245027222818</v>
      </c>
      <c r="AM866" s="7">
        <f t="shared" si="203"/>
        <v>-183.9884255209405</v>
      </c>
      <c r="AN866" s="7">
        <f t="shared" si="204"/>
        <v>1.0186748755408583</v>
      </c>
      <c r="AO866" s="7">
        <f t="shared" si="205"/>
        <v>4.2144145522013607</v>
      </c>
      <c r="AP866" s="7">
        <f t="shared" si="206"/>
        <v>4.293118219441304</v>
      </c>
      <c r="AQ866" s="7" t="str">
        <f t="shared" si="207"/>
        <v/>
      </c>
      <c r="AR866" s="7">
        <f t="shared" si="208"/>
        <v>-0.32399234047838493</v>
      </c>
      <c r="AS866" s="7">
        <f t="shared" si="209"/>
        <v>1.116157936087935</v>
      </c>
    </row>
    <row r="867" spans="1:45" ht="14.4" customHeight="1">
      <c r="A867" s="2" t="s">
        <v>1781</v>
      </c>
      <c r="B867" s="2" t="s">
        <v>1782</v>
      </c>
      <c r="C867" s="2" t="s">
        <v>57</v>
      </c>
      <c r="D867" s="2" t="s">
        <v>48</v>
      </c>
      <c r="E867" s="3">
        <v>162.30166327764528</v>
      </c>
      <c r="F867" s="5">
        <v>1.0816757700241734E-2</v>
      </c>
      <c r="G867" s="3">
        <v>112.46748168417284</v>
      </c>
      <c r="H867" s="3">
        <v>49.834181593472437</v>
      </c>
      <c r="I867" s="5">
        <v>-8.6681802927491836E-3</v>
      </c>
      <c r="J867" s="3">
        <v>39.25859972032486</v>
      </c>
      <c r="K867" s="3">
        <v>3.5474676195339074</v>
      </c>
      <c r="L867" s="5">
        <v>8.8242773041252859E-2</v>
      </c>
      <c r="M867" s="3">
        <v>1.9328447881413522</v>
      </c>
      <c r="N867" s="3">
        <v>1.6146228313925552</v>
      </c>
      <c r="O867" s="3">
        <v>51.520239424805915</v>
      </c>
      <c r="P867" s="3">
        <v>6.7566845776466735</v>
      </c>
      <c r="Q867" s="3">
        <v>7.7740567316759348</v>
      </c>
      <c r="R867" s="3">
        <v>32.452974848053266</v>
      </c>
      <c r="S867" s="3">
        <v>2.0547128922564517</v>
      </c>
      <c r="T867" s="3">
        <v>84.052865726915286</v>
      </c>
      <c r="U867" s="3">
        <v>80.657156829587976</v>
      </c>
      <c r="V867" s="3">
        <v>1040.2309280810664</v>
      </c>
      <c r="W867" s="3">
        <v>30.06734369344278</v>
      </c>
      <c r="X867" s="3">
        <v>8.5531263656196597</v>
      </c>
      <c r="Y867" s="3">
        <v>3.8621298847214471E-2</v>
      </c>
      <c r="Z867" s="3">
        <v>25.500546499364201</v>
      </c>
      <c r="AA867" s="5">
        <v>0.14194305702254817</v>
      </c>
      <c r="AB867" s="3">
        <v>2.1615478658593541</v>
      </c>
      <c r="AC867" s="3">
        <v>10.848405134856824</v>
      </c>
      <c r="AD867" s="5">
        <v>2.5589009074570068E-2</v>
      </c>
      <c r="AE867" s="6">
        <f t="shared" si="195"/>
        <v>0.3070466475024497</v>
      </c>
      <c r="AF867" s="6">
        <f t="shared" si="196"/>
        <v>0.24188661365204978</v>
      </c>
      <c r="AG867" s="6">
        <f t="shared" si="197"/>
        <v>2.1857247472968567E-2</v>
      </c>
      <c r="AH867" s="6">
        <f t="shared" si="198"/>
        <v>0.54485198892253839</v>
      </c>
      <c r="AI867" s="4">
        <f t="shared" si="199"/>
        <v>35.711132100790955</v>
      </c>
      <c r="AJ867" s="4">
        <f t="shared" si="200"/>
        <v>35.056653327341955</v>
      </c>
      <c r="AK867" s="4">
        <f t="shared" si="201"/>
        <v>-0.65447877344900007</v>
      </c>
      <c r="AL867" s="7">
        <f t="shared" si="202"/>
        <v>17.061582403779692</v>
      </c>
      <c r="AM867" s="7">
        <f t="shared" si="203"/>
        <v>17.380108060534717</v>
      </c>
      <c r="AN867" s="7">
        <f t="shared" si="204"/>
        <v>0.9596003197754156</v>
      </c>
      <c r="AO867" s="7">
        <f t="shared" si="205"/>
        <v>1.6866508697300451</v>
      </c>
      <c r="AP867" s="7">
        <f t="shared" si="206"/>
        <v>1.618510713942434</v>
      </c>
      <c r="AQ867" s="7">
        <f t="shared" si="207"/>
        <v>0.42541853505481947</v>
      </c>
      <c r="AR867" s="7">
        <f t="shared" si="208"/>
        <v>0.78778457807496483</v>
      </c>
      <c r="AS867" s="7">
        <f t="shared" si="209"/>
        <v>6.4092437937716644</v>
      </c>
    </row>
    <row r="868" spans="1:45" ht="14.4" customHeight="1">
      <c r="A868" s="2" t="s">
        <v>1783</v>
      </c>
      <c r="B868" s="2" t="s">
        <v>1784</v>
      </c>
      <c r="C868" s="2" t="s">
        <v>57</v>
      </c>
      <c r="D868" s="2" t="s">
        <v>48</v>
      </c>
      <c r="E868" s="3">
        <v>134.41056659122023</v>
      </c>
      <c r="F868" s="5">
        <v>4.0283483556840367E-2</v>
      </c>
      <c r="G868" s="3">
        <v>73.623815289885869</v>
      </c>
      <c r="H868" s="3">
        <v>60.78675130133437</v>
      </c>
      <c r="I868" s="5">
        <v>8.5559807217363004E-3</v>
      </c>
      <c r="J868" s="3">
        <v>37.059003546664883</v>
      </c>
      <c r="K868" s="3">
        <v>4.8759776612705457</v>
      </c>
      <c r="L868" s="5">
        <v>-2.6805620073829015E-2</v>
      </c>
      <c r="M868" s="3">
        <v>2.6349347094499724</v>
      </c>
      <c r="N868" s="3">
        <v>2.2410429518205732</v>
      </c>
      <c r="O868" s="3">
        <v>63.006393833407699</v>
      </c>
      <c r="P868" s="3">
        <v>18.507670561040317</v>
      </c>
      <c r="Q868" s="3">
        <v>8.6250600488854854</v>
      </c>
      <c r="R868" s="3">
        <v>31.452990062702831</v>
      </c>
      <c r="S868" s="3">
        <v>5.7357521800201052</v>
      </c>
      <c r="T868" s="3">
        <v>210.71600598690321</v>
      </c>
      <c r="U868" s="3">
        <v>211.91211583330832</v>
      </c>
      <c r="V868" s="3">
        <v>705.99024889640521</v>
      </c>
      <c r="W868" s="3">
        <v>88.76479664659719</v>
      </c>
      <c r="X868" s="3">
        <v>8.0827161651087156</v>
      </c>
      <c r="Y868" s="3">
        <v>0.33129154641072261</v>
      </c>
      <c r="Z868" s="3">
        <v>10.092885569094127</v>
      </c>
      <c r="AA868" s="5">
        <v>8.370368357738292E-2</v>
      </c>
      <c r="AB868" s="3">
        <v>1.2635443538763875</v>
      </c>
      <c r="AC868" s="3">
        <v>3.3701220776633831</v>
      </c>
      <c r="AD868" s="5">
        <v>2.2605978123148407E-2</v>
      </c>
      <c r="AE868" s="6">
        <f t="shared" si="195"/>
        <v>0.45224681989626397</v>
      </c>
      <c r="AF868" s="6">
        <f t="shared" si="196"/>
        <v>0.27571495669214446</v>
      </c>
      <c r="AG868" s="6">
        <f t="shared" si="197"/>
        <v>3.6276743599331328E-2</v>
      </c>
      <c r="AH868" s="6">
        <f t="shared" si="198"/>
        <v>0.54039105436823942</v>
      </c>
      <c r="AI868" s="4">
        <f t="shared" si="199"/>
        <v>32.183025885394336</v>
      </c>
      <c r="AJ868" s="4">
        <f t="shared" si="200"/>
        <v>33.238728514031926</v>
      </c>
      <c r="AK868" s="4">
        <f t="shared" si="201"/>
        <v>1.0557026286375901</v>
      </c>
      <c r="AL868" s="7">
        <f t="shared" si="202"/>
        <v>5.7950077811617406</v>
      </c>
      <c r="AM868" s="7">
        <f t="shared" si="203"/>
        <v>5.6109512536996542</v>
      </c>
      <c r="AN868" s="7">
        <f t="shared" si="204"/>
        <v>1.005676407166143</v>
      </c>
      <c r="AO868" s="7">
        <f t="shared" si="205"/>
        <v>3.4664791500755467</v>
      </c>
      <c r="AP868" s="7">
        <f t="shared" si="206"/>
        <v>3.4861562971643214</v>
      </c>
      <c r="AQ868" s="7">
        <f t="shared" si="207"/>
        <v>0.33391065960196592</v>
      </c>
      <c r="AR868" s="7">
        <f t="shared" si="208"/>
        <v>0.60965593247374905</v>
      </c>
      <c r="AS868" s="7">
        <f t="shared" si="209"/>
        <v>5.2524906843337487</v>
      </c>
    </row>
    <row r="869" spans="1:45" ht="14.4" customHeight="1">
      <c r="A869" s="2" t="s">
        <v>1785</v>
      </c>
      <c r="B869" s="2" t="s">
        <v>1786</v>
      </c>
      <c r="C869" s="2" t="s">
        <v>57</v>
      </c>
      <c r="D869" s="2" t="s">
        <v>48</v>
      </c>
      <c r="E869" s="3">
        <v>139.61078232224708</v>
      </c>
      <c r="F869" s="5">
        <v>1.3081247486276044E-2</v>
      </c>
      <c r="G869" s="3">
        <v>84.591889200781608</v>
      </c>
      <c r="H869" s="3">
        <v>55.018893121465467</v>
      </c>
      <c r="I869" s="5">
        <v>-1.3114422339927545E-2</v>
      </c>
      <c r="J869" s="3">
        <v>45.949143064349975</v>
      </c>
      <c r="K869" s="3">
        <v>4.206675653609091</v>
      </c>
      <c r="L869" s="5">
        <v>-6.3231326035314284E-2</v>
      </c>
      <c r="M869" s="3">
        <v>1.8063715820981359</v>
      </c>
      <c r="N869" s="3">
        <v>2.4003040715109552</v>
      </c>
      <c r="O869" s="3">
        <v>57.151074875981095</v>
      </c>
      <c r="P869" s="3">
        <v>5.2027517859796735</v>
      </c>
      <c r="Q869" s="3">
        <v>9.7591777312788359</v>
      </c>
      <c r="R869" s="3">
        <v>36.677250877754304</v>
      </c>
      <c r="S869" s="3">
        <v>6.6854042758988159</v>
      </c>
      <c r="T869" s="3">
        <v>79.708155416897043</v>
      </c>
      <c r="U869" s="3">
        <v>84.297016436934456</v>
      </c>
      <c r="V869" s="3">
        <v>756.38931246816378</v>
      </c>
      <c r="W869" s="3">
        <v>26.862858050642874</v>
      </c>
      <c r="X869" s="3">
        <v>9.83054777018544</v>
      </c>
      <c r="Y869" s="3">
        <v>1.1944492858052804</v>
      </c>
      <c r="Z869" s="3">
        <v>16.202319553500615</v>
      </c>
      <c r="AA869" s="5">
        <v>3.8828216701851936E-3</v>
      </c>
      <c r="AB869" s="3">
        <v>2.0965900950388181</v>
      </c>
      <c r="AC869" s="3">
        <v>5.8724648463159337</v>
      </c>
      <c r="AD869" s="5">
        <v>-4.6967387561563212E-2</v>
      </c>
      <c r="AE869" s="6">
        <f t="shared" si="195"/>
        <v>0.39408770731240411</v>
      </c>
      <c r="AF869" s="6">
        <f t="shared" si="196"/>
        <v>0.32912316871264996</v>
      </c>
      <c r="AG869" s="6">
        <f t="shared" si="197"/>
        <v>3.0131452482655089E-2</v>
      </c>
      <c r="AH869" s="6">
        <f t="shared" si="198"/>
        <v>0.42940595635139367</v>
      </c>
      <c r="AI869" s="4">
        <f t="shared" si="199"/>
        <v>41.742467410740886</v>
      </c>
      <c r="AJ869" s="4">
        <f t="shared" si="200"/>
        <v>40.382773776624447</v>
      </c>
      <c r="AK869" s="4">
        <f t="shared" si="201"/>
        <v>-1.3596936341164394</v>
      </c>
      <c r="AL869" s="7">
        <f t="shared" si="202"/>
        <v>6.0404385598947501</v>
      </c>
      <c r="AM869" s="7">
        <f t="shared" si="203"/>
        <v>6.2438209699934477</v>
      </c>
      <c r="AN869" s="7">
        <f t="shared" si="204"/>
        <v>1.0575707842696438</v>
      </c>
      <c r="AO869" s="7">
        <f t="shared" si="205"/>
        <v>1.4487415303125959</v>
      </c>
      <c r="AP869" s="7">
        <f t="shared" si="206"/>
        <v>1.532146716416696</v>
      </c>
      <c r="AQ869" s="7">
        <f t="shared" si="207"/>
        <v>0.3624459341716384</v>
      </c>
      <c r="AR869" s="7">
        <f t="shared" si="208"/>
        <v>0.83515208062997259</v>
      </c>
      <c r="AS869" s="7">
        <f t="shared" si="209"/>
        <v>5.4178430912469189</v>
      </c>
    </row>
    <row r="870" spans="1:45" ht="14.4" customHeight="1">
      <c r="A870" s="2" t="s">
        <v>1787</v>
      </c>
      <c r="B870" s="2" t="s">
        <v>1788</v>
      </c>
      <c r="C870" s="2" t="s">
        <v>57</v>
      </c>
      <c r="D870" s="2" t="s">
        <v>48</v>
      </c>
      <c r="E870" s="3">
        <v>250.49092264498648</v>
      </c>
      <c r="F870" s="5">
        <v>3.3837167376664236E-2</v>
      </c>
      <c r="G870" s="3">
        <v>171.12813358863627</v>
      </c>
      <c r="H870" s="3">
        <v>79.362789056350209</v>
      </c>
      <c r="I870" s="5">
        <v>8.6810561925247387E-3</v>
      </c>
      <c r="J870" s="3">
        <v>68.542447813143582</v>
      </c>
      <c r="K870" s="3">
        <v>10.003939555969216</v>
      </c>
      <c r="L870" s="5">
        <v>0.10012874195762039</v>
      </c>
      <c r="M870" s="3">
        <v>4.3506395946025513</v>
      </c>
      <c r="N870" s="3">
        <v>5.653299961366665</v>
      </c>
      <c r="O870" s="3">
        <v>80.281555258270274</v>
      </c>
      <c r="P870" s="3">
        <v>22.885982552868555</v>
      </c>
      <c r="Q870" s="3">
        <v>12.785985760173142</v>
      </c>
      <c r="R870" s="3">
        <v>38.908426663922931</v>
      </c>
      <c r="S870" s="3">
        <v>12.680969653323469</v>
      </c>
      <c r="T870" s="3">
        <v>221.82569366558093</v>
      </c>
      <c r="U870" s="3">
        <v>210.86813545094043</v>
      </c>
      <c r="V870" s="3">
        <v>1065.6777064173773</v>
      </c>
      <c r="W870" s="3">
        <v>52.485626551008821</v>
      </c>
      <c r="X870" s="3">
        <v>7.7551532761665856</v>
      </c>
      <c r="Y870" s="3">
        <v>1.6873818102029958</v>
      </c>
      <c r="Z870" s="3">
        <v>19.217151173821698</v>
      </c>
      <c r="AA870" s="5">
        <v>3.9930898938211404E-3</v>
      </c>
      <c r="AB870" s="3">
        <v>1.7714878524962792</v>
      </c>
      <c r="AC870" s="3">
        <v>7.645708266107663</v>
      </c>
      <c r="AD870" s="5">
        <v>2.6627090467205905E-2</v>
      </c>
      <c r="AE870" s="6">
        <f t="shared" si="195"/>
        <v>0.31682900209852627</v>
      </c>
      <c r="AF870" s="6">
        <f t="shared" si="196"/>
        <v>0.27363246176503891</v>
      </c>
      <c r="AG870" s="6">
        <f t="shared" si="197"/>
        <v>3.9937333657984526E-2</v>
      </c>
      <c r="AH870" s="6">
        <f t="shared" si="198"/>
        <v>0.43489263107418347</v>
      </c>
      <c r="AI870" s="4">
        <f t="shared" si="199"/>
        <v>58.538508257174364</v>
      </c>
      <c r="AJ870" s="4">
        <f t="shared" si="200"/>
        <v>40.258947350626023</v>
      </c>
      <c r="AK870" s="4">
        <f t="shared" si="201"/>
        <v>-18.27956090654834</v>
      </c>
      <c r="AL870" s="7">
        <f t="shared" si="202"/>
        <v>3.1747530710378151</v>
      </c>
      <c r="AM870" s="7">
        <f t="shared" si="203"/>
        <v>4.6162485880432973</v>
      </c>
      <c r="AN870" s="7">
        <f t="shared" si="204"/>
        <v>0.95060284481219814</v>
      </c>
      <c r="AO870" s="7">
        <f t="shared" si="205"/>
        <v>2.7950844004244524</v>
      </c>
      <c r="AP870" s="7">
        <f t="shared" si="206"/>
        <v>2.6570151825336819</v>
      </c>
      <c r="AQ870" s="7">
        <f t="shared" si="207"/>
        <v>0.39785856899137706</v>
      </c>
      <c r="AR870" s="7">
        <f t="shared" si="208"/>
        <v>0.86365976584411841</v>
      </c>
      <c r="AS870" s="7">
        <f t="shared" si="209"/>
        <v>4.2543565857184031</v>
      </c>
    </row>
    <row r="871" spans="1:45" ht="14.4" customHeight="1">
      <c r="A871" s="2" t="s">
        <v>1789</v>
      </c>
      <c r="B871" s="2" t="s">
        <v>1790</v>
      </c>
      <c r="C871" s="2" t="s">
        <v>47</v>
      </c>
      <c r="D871" s="2" t="s">
        <v>48</v>
      </c>
      <c r="E871" s="3">
        <v>105.72798418706529</v>
      </c>
      <c r="F871" s="5">
        <v>0.1008242063466437</v>
      </c>
      <c r="G871" s="3">
        <v>86.425218281907974</v>
      </c>
      <c r="H871" s="3">
        <v>19.302765905157308</v>
      </c>
      <c r="I871" s="5">
        <v>-4.8565611340346815E-3</v>
      </c>
      <c r="J871" s="3">
        <v>13.501061138810092</v>
      </c>
      <c r="K871" s="3">
        <v>4.8854681381046969</v>
      </c>
      <c r="L871" s="5">
        <v>0.13581146070577649</v>
      </c>
      <c r="M871" s="3">
        <v>2.7759541804845203</v>
      </c>
      <c r="N871" s="3">
        <v>2.1095139576201767</v>
      </c>
      <c r="O871" s="3">
        <v>19.674235571977064</v>
      </c>
      <c r="P871" s="3">
        <v>2.8581483674072743</v>
      </c>
      <c r="Q871" s="3">
        <v>3.0287321787608796</v>
      </c>
      <c r="R871" s="3">
        <v>11.93425163006436</v>
      </c>
      <c r="S871" s="3">
        <v>2.2330949437204297</v>
      </c>
      <c r="T871" s="3">
        <v>40.995771949741254</v>
      </c>
      <c r="U871" s="3">
        <v>42.523263360293818</v>
      </c>
      <c r="V871" s="3">
        <v>138.33796759790607</v>
      </c>
      <c r="W871" s="3">
        <v>17.804626129329336</v>
      </c>
      <c r="X871" s="3">
        <v>4.2829195870245158</v>
      </c>
      <c r="Y871" s="3">
        <v>19.365279917163271</v>
      </c>
      <c r="Z871" s="3">
        <v>0</v>
      </c>
      <c r="AA871" s="5">
        <v>0</v>
      </c>
      <c r="AB871" s="3">
        <v>0</v>
      </c>
      <c r="AC871" s="3">
        <v>0</v>
      </c>
      <c r="AD871" s="5">
        <v>0</v>
      </c>
      <c r="AE871" s="6">
        <f t="shared" si="195"/>
        <v>0.18257007407806797</v>
      </c>
      <c r="AF871" s="6">
        <f t="shared" si="196"/>
        <v>0.12769619361060139</v>
      </c>
      <c r="AG871" s="6">
        <f t="shared" si="197"/>
        <v>4.6207900166343879E-2</v>
      </c>
      <c r="AH871" s="6">
        <f t="shared" si="198"/>
        <v>0.56820638309626625</v>
      </c>
      <c r="AI871" s="4">
        <f t="shared" si="199"/>
        <v>8.6155930007053954</v>
      </c>
      <c r="AJ871" s="4">
        <f t="shared" si="200"/>
        <v>11.01140084532439</v>
      </c>
      <c r="AK871" s="4">
        <f t="shared" si="201"/>
        <v>2.3958078446189948</v>
      </c>
      <c r="AL871" s="7">
        <f t="shared" si="202"/>
        <v>4.9310043338233234</v>
      </c>
      <c r="AM871" s="7">
        <f t="shared" si="203"/>
        <v>3.8581400333796183</v>
      </c>
      <c r="AN871" s="7">
        <f t="shared" si="204"/>
        <v>1.0372597304040327</v>
      </c>
      <c r="AO871" s="7">
        <f t="shared" si="205"/>
        <v>2.1238288932876719</v>
      </c>
      <c r="AP871" s="7">
        <f t="shared" si="206"/>
        <v>2.2029621852758656</v>
      </c>
      <c r="AQ871" s="7" t="str">
        <f t="shared" si="207"/>
        <v/>
      </c>
      <c r="AR871" s="7">
        <f t="shared" si="208"/>
        <v>0.6994366095069765</v>
      </c>
      <c r="AS871" s="7">
        <f t="shared" si="209"/>
        <v>1.3084328492742632</v>
      </c>
    </row>
    <row r="872" spans="1:45" ht="14.4" customHeight="1">
      <c r="A872" s="2" t="s">
        <v>1791</v>
      </c>
      <c r="B872" s="2" t="s">
        <v>1792</v>
      </c>
      <c r="C872" s="2" t="s">
        <v>62</v>
      </c>
      <c r="D872" s="2" t="s">
        <v>48</v>
      </c>
      <c r="E872" s="3">
        <v>306.52217568239172</v>
      </c>
      <c r="F872" s="5">
        <v>-0.11316263557342143</v>
      </c>
      <c r="G872" s="3">
        <v>277.81096303167033</v>
      </c>
      <c r="H872" s="3">
        <v>28.711212650721411</v>
      </c>
      <c r="I872" s="5">
        <v>-3.2033974784054522E-2</v>
      </c>
      <c r="J872" s="3">
        <v>12.01589666176544</v>
      </c>
      <c r="K872" s="3">
        <v>45.739403519563275</v>
      </c>
      <c r="L872" s="5">
        <v>8.592055572974229E-2</v>
      </c>
      <c r="M872" s="3">
        <v>21.290499475888666</v>
      </c>
      <c r="N872" s="3">
        <v>24.448904043674609</v>
      </c>
      <c r="O872" s="3">
        <v>29.984950402370412</v>
      </c>
      <c r="P872" s="3">
        <v>11.26728354629291</v>
      </c>
      <c r="Q872" s="3">
        <v>2.9960583019712939</v>
      </c>
      <c r="R872" s="3">
        <v>5.0847166077693693</v>
      </c>
      <c r="S872" s="3">
        <v>1.6525452067307131</v>
      </c>
      <c r="T872" s="3">
        <v>126.59084968807549</v>
      </c>
      <c r="U872" s="3">
        <v>119.27766917984027</v>
      </c>
      <c r="V872" s="3">
        <v>449.34397869534962</v>
      </c>
      <c r="W872" s="3">
        <v>48.330028679993113</v>
      </c>
      <c r="X872" s="3">
        <v>43.25731243167472</v>
      </c>
      <c r="Y872" s="3">
        <v>50.056901927217275</v>
      </c>
      <c r="Z872" s="3">
        <v>0</v>
      </c>
      <c r="AA872" s="5">
        <v>0</v>
      </c>
      <c r="AB872" s="3">
        <v>0</v>
      </c>
      <c r="AC872" s="3">
        <v>0</v>
      </c>
      <c r="AD872" s="5">
        <v>0</v>
      </c>
      <c r="AE872" s="6">
        <f t="shared" si="195"/>
        <v>9.3667652550107935E-2</v>
      </c>
      <c r="AF872" s="6">
        <f t="shared" si="196"/>
        <v>3.9200741789774847E-2</v>
      </c>
      <c r="AG872" s="6">
        <f t="shared" si="197"/>
        <v>0.14922053654922818</v>
      </c>
      <c r="AH872" s="6">
        <f t="shared" si="198"/>
        <v>0.46547392046296521</v>
      </c>
      <c r="AI872" s="4">
        <f t="shared" si="199"/>
        <v>-33.723506857797837</v>
      </c>
      <c r="AJ872" s="4">
        <f t="shared" si="200"/>
        <v>-5.5688909217824598</v>
      </c>
      <c r="AK872" s="4">
        <f t="shared" si="201"/>
        <v>28.154615936015375</v>
      </c>
      <c r="AL872" s="7">
        <f t="shared" si="202"/>
        <v>-3.3698871892282982</v>
      </c>
      <c r="AM872" s="7">
        <f t="shared" si="203"/>
        <v>-20.407010180686196</v>
      </c>
      <c r="AN872" s="7">
        <f t="shared" si="204"/>
        <v>0.94222978575264194</v>
      </c>
      <c r="AO872" s="7">
        <f t="shared" si="205"/>
        <v>4.4091084284067925</v>
      </c>
      <c r="AP872" s="7">
        <f t="shared" si="206"/>
        <v>4.1543932898579001</v>
      </c>
      <c r="AQ872" s="7" t="str">
        <f t="shared" si="207"/>
        <v/>
      </c>
      <c r="AR872" s="7">
        <f t="shared" si="208"/>
        <v>0.41850885254975545</v>
      </c>
      <c r="AS872" s="7">
        <f t="shared" si="209"/>
        <v>1.4659428072210514</v>
      </c>
    </row>
    <row r="873" spans="1:45" ht="14.4" customHeight="1">
      <c r="A873" s="2" t="s">
        <v>1793</v>
      </c>
      <c r="B873" s="2" t="s">
        <v>1794</v>
      </c>
      <c r="C873" s="2" t="s">
        <v>54</v>
      </c>
      <c r="D873" s="2" t="s">
        <v>48</v>
      </c>
      <c r="E873" s="3">
        <v>320.9621519215388</v>
      </c>
      <c r="F873" s="5">
        <v>0.11461608151725988</v>
      </c>
      <c r="G873" s="3">
        <v>210.77515190837013</v>
      </c>
      <c r="H873" s="3">
        <v>110.18700001316867</v>
      </c>
      <c r="I873" s="5">
        <v>9.1929307014197437E-3</v>
      </c>
      <c r="J873" s="3">
        <v>71.739260853156267</v>
      </c>
      <c r="K873" s="3">
        <v>48.317859372822255</v>
      </c>
      <c r="L873" s="5">
        <v>0.17703216338839106</v>
      </c>
      <c r="M873" s="3">
        <v>39.401923194112122</v>
      </c>
      <c r="N873" s="3">
        <v>8.9159361787101332</v>
      </c>
      <c r="O873" s="3">
        <v>113.10639621777071</v>
      </c>
      <c r="P873" s="3">
        <v>17.530534219289169</v>
      </c>
      <c r="Q873" s="3">
        <v>20.212779774828935</v>
      </c>
      <c r="R873" s="3">
        <v>62.627846767774429</v>
      </c>
      <c r="S873" s="3">
        <v>10.050896851451389</v>
      </c>
      <c r="T873" s="3">
        <v>197.38168325727676</v>
      </c>
      <c r="U873" s="3">
        <v>211.2531981054432</v>
      </c>
      <c r="V873" s="3">
        <v>712.32782929833411</v>
      </c>
      <c r="W873" s="3">
        <v>45.030851392222026</v>
      </c>
      <c r="X873" s="3">
        <v>50.277115121911976</v>
      </c>
      <c r="Y873" s="3">
        <v>23.722719759805955</v>
      </c>
      <c r="Z873" s="3">
        <v>0</v>
      </c>
      <c r="AA873" s="5">
        <v>0</v>
      </c>
      <c r="AB873" s="3">
        <v>0</v>
      </c>
      <c r="AC873" s="3">
        <v>0</v>
      </c>
      <c r="AD873" s="5">
        <v>0</v>
      </c>
      <c r="AE873" s="6">
        <f t="shared" si="195"/>
        <v>0.34330215993848573</v>
      </c>
      <c r="AF873" s="6">
        <f t="shared" si="196"/>
        <v>0.22351314765204272</v>
      </c>
      <c r="AG873" s="6">
        <f t="shared" si="197"/>
        <v>0.15054067616244626</v>
      </c>
      <c r="AH873" s="6">
        <f t="shared" si="198"/>
        <v>0.81547327852596974</v>
      </c>
      <c r="AI873" s="4">
        <f t="shared" si="199"/>
        <v>23.421401480334012</v>
      </c>
      <c r="AJ873" s="4">
        <f t="shared" si="200"/>
        <v>35.961159029540482</v>
      </c>
      <c r="AK873" s="4">
        <f t="shared" si="201"/>
        <v>12.53975754920647</v>
      </c>
      <c r="AL873" s="7">
        <f t="shared" si="202"/>
        <v>3.5779054905281957</v>
      </c>
      <c r="AM873" s="7">
        <f t="shared" si="203"/>
        <v>2.3302797577662804</v>
      </c>
      <c r="AN873" s="7">
        <f t="shared" si="204"/>
        <v>1.0702776195807675</v>
      </c>
      <c r="AO873" s="7">
        <f t="shared" si="205"/>
        <v>1.7913336712469463</v>
      </c>
      <c r="AP873" s="7">
        <f t="shared" si="206"/>
        <v>1.9172243375370588</v>
      </c>
      <c r="AQ873" s="7" t="str">
        <f t="shared" si="207"/>
        <v/>
      </c>
      <c r="AR873" s="7">
        <f t="shared" si="208"/>
        <v>0.65106828250685256</v>
      </c>
      <c r="AS873" s="7">
        <f t="shared" si="209"/>
        <v>2.2193514875002056</v>
      </c>
    </row>
    <row r="874" spans="1:45" ht="14.4" customHeight="1">
      <c r="A874" s="2" t="s">
        <v>1795</v>
      </c>
      <c r="B874" s="2" t="s">
        <v>1796</v>
      </c>
      <c r="C874" s="2" t="s">
        <v>54</v>
      </c>
      <c r="D874" s="2" t="s">
        <v>48</v>
      </c>
      <c r="E874" s="3">
        <v>322.70578045897253</v>
      </c>
      <c r="F874" s="5">
        <v>8.3733303678718812E-2</v>
      </c>
      <c r="G874" s="3">
        <v>263.13950250397437</v>
      </c>
      <c r="H874" s="3">
        <v>59.566277954998164</v>
      </c>
      <c r="I874" s="5">
        <v>4.8377073558319994E-3</v>
      </c>
      <c r="J874" s="3">
        <v>26.964921556185761</v>
      </c>
      <c r="K874" s="3">
        <v>57.069374781126562</v>
      </c>
      <c r="L874" s="5">
        <v>6.398234659074245E-2</v>
      </c>
      <c r="M874" s="3">
        <v>39.067727023815344</v>
      </c>
      <c r="N874" s="3">
        <v>18.001647757311218</v>
      </c>
      <c r="O874" s="3">
        <v>65.161494625715719</v>
      </c>
      <c r="P874" s="3">
        <v>7.1190554478304966</v>
      </c>
      <c r="Q874" s="3">
        <v>9.908518393197939</v>
      </c>
      <c r="R874" s="3">
        <v>26.634726611617538</v>
      </c>
      <c r="S874" s="3">
        <v>9.4807591410111449</v>
      </c>
      <c r="T874" s="3">
        <v>84.608342854849084</v>
      </c>
      <c r="U874" s="3">
        <v>88.400013829962603</v>
      </c>
      <c r="V874" s="3">
        <v>976.82160376235822</v>
      </c>
      <c r="W874" s="3">
        <v>98.432951045626027</v>
      </c>
      <c r="X874" s="3">
        <v>39.125868436294539</v>
      </c>
      <c r="Y874" s="3">
        <v>38.660111371412903</v>
      </c>
      <c r="Z874" s="3">
        <v>0</v>
      </c>
      <c r="AA874" s="5">
        <v>0</v>
      </c>
      <c r="AB874" s="3">
        <v>0</v>
      </c>
      <c r="AC874" s="3">
        <v>0</v>
      </c>
      <c r="AD874" s="5">
        <v>0</v>
      </c>
      <c r="AE874" s="6">
        <f t="shared" si="195"/>
        <v>0.18458385799683924</v>
      </c>
      <c r="AF874" s="6">
        <f t="shared" si="196"/>
        <v>8.3558842726134466E-2</v>
      </c>
      <c r="AG874" s="6">
        <f t="shared" si="197"/>
        <v>0.17684645964494003</v>
      </c>
      <c r="AH874" s="6">
        <f t="shared" si="198"/>
        <v>0.68456553403026676</v>
      </c>
      <c r="AI874" s="4">
        <f t="shared" si="199"/>
        <v>-30.104453224940801</v>
      </c>
      <c r="AJ874" s="4">
        <f t="shared" si="200"/>
        <v>9.0661937608719381</v>
      </c>
      <c r="AK874" s="4">
        <f t="shared" si="201"/>
        <v>39.170646985812738</v>
      </c>
      <c r="AL874" s="7">
        <f t="shared" si="202"/>
        <v>0.95627297624871499</v>
      </c>
      <c r="AM874" s="7">
        <f t="shared" si="203"/>
        <v>-3.1753209608202422</v>
      </c>
      <c r="AN874" s="7">
        <f t="shared" si="204"/>
        <v>1.0448143864679913</v>
      </c>
      <c r="AO874" s="7">
        <f t="shared" si="205"/>
        <v>1.4204067428683389</v>
      </c>
      <c r="AP874" s="7">
        <f t="shared" si="206"/>
        <v>1.4840613995849814</v>
      </c>
      <c r="AQ874" s="7" t="str">
        <f t="shared" si="207"/>
        <v/>
      </c>
      <c r="AR874" s="7">
        <f t="shared" si="208"/>
        <v>0.45268770320948271</v>
      </c>
      <c r="AS874" s="7">
        <f t="shared" si="209"/>
        <v>3.0269727501411996</v>
      </c>
    </row>
    <row r="875" spans="1:45" ht="14.4" customHeight="1">
      <c r="A875" s="2" t="s">
        <v>1797</v>
      </c>
      <c r="B875" s="2" t="s">
        <v>1798</v>
      </c>
      <c r="C875" s="2" t="s">
        <v>51</v>
      </c>
      <c r="D875" s="2" t="s">
        <v>48</v>
      </c>
      <c r="E875" s="3">
        <v>95.11050152400378</v>
      </c>
      <c r="F875" s="5">
        <v>1.6316747805708524E-3</v>
      </c>
      <c r="G875" s="3">
        <v>79.08808748643095</v>
      </c>
      <c r="H875" s="3">
        <v>16.02241403757283</v>
      </c>
      <c r="I875" s="5">
        <v>-1.3436106696098793E-2</v>
      </c>
      <c r="J875" s="3">
        <v>10.717024398244998</v>
      </c>
      <c r="K875" s="3">
        <v>8.4833404716380905</v>
      </c>
      <c r="L875" s="5">
        <v>7.0684758154395594E-2</v>
      </c>
      <c r="M875" s="3">
        <v>4.8219037039949164</v>
      </c>
      <c r="N875" s="3">
        <v>3.6614367676431741</v>
      </c>
      <c r="O875" s="3">
        <v>16.131965433250404</v>
      </c>
      <c r="P875" s="3">
        <v>3.0062855857199549</v>
      </c>
      <c r="Q875" s="3">
        <v>2.131537106960288</v>
      </c>
      <c r="R875" s="3">
        <v>8.3017164551603297</v>
      </c>
      <c r="S875" s="3">
        <v>2.371126394763015</v>
      </c>
      <c r="T875" s="3">
        <v>49.987537810262879</v>
      </c>
      <c r="U875" s="3">
        <v>53.605912364764094</v>
      </c>
      <c r="V875" s="3">
        <v>99.877979985108524</v>
      </c>
      <c r="W875" s="3">
        <v>7.5909867707381142</v>
      </c>
      <c r="X875" s="3">
        <v>16.186422122119168</v>
      </c>
      <c r="Y875" s="3">
        <v>0.78034560228839567</v>
      </c>
      <c r="Z875" s="3">
        <v>0</v>
      </c>
      <c r="AA875" s="5">
        <v>0</v>
      </c>
      <c r="AB875" s="3">
        <v>0</v>
      </c>
      <c r="AC875" s="3">
        <v>0</v>
      </c>
      <c r="AD875" s="5">
        <v>0</v>
      </c>
      <c r="AE875" s="6">
        <f t="shared" si="195"/>
        <v>0.1684610403776404</v>
      </c>
      <c r="AF875" s="6">
        <f t="shared" si="196"/>
        <v>0.11267971702935725</v>
      </c>
      <c r="AG875" s="6">
        <f t="shared" si="197"/>
        <v>8.9194571952678464E-2</v>
      </c>
      <c r="AH875" s="6">
        <f t="shared" si="198"/>
        <v>0.56839681492399552</v>
      </c>
      <c r="AI875" s="4">
        <f t="shared" si="199"/>
        <v>2.2336839266069077</v>
      </c>
      <c r="AJ875" s="4">
        <f t="shared" si="200"/>
        <v>6.1722390365752453</v>
      </c>
      <c r="AK875" s="4">
        <f t="shared" si="201"/>
        <v>3.9385551099683376</v>
      </c>
      <c r="AL875" s="7">
        <f t="shared" si="202"/>
        <v>2.603083095952857</v>
      </c>
      <c r="AM875" s="7">
        <f t="shared" si="203"/>
        <v>0.94203494657236775</v>
      </c>
      <c r="AN875" s="7">
        <f t="shared" si="204"/>
        <v>1.0723855327348877</v>
      </c>
      <c r="AO875" s="7">
        <f t="shared" si="205"/>
        <v>3.1198505851266396</v>
      </c>
      <c r="AP875" s="7">
        <f t="shared" si="206"/>
        <v>3.3456826317842823</v>
      </c>
      <c r="AQ875" s="7" t="str">
        <f t="shared" si="207"/>
        <v/>
      </c>
      <c r="AR875" s="7">
        <f t="shared" si="208"/>
        <v>0.66887701023787027</v>
      </c>
      <c r="AS875" s="7">
        <f t="shared" si="209"/>
        <v>1.0501256789178168</v>
      </c>
    </row>
    <row r="876" spans="1:45" ht="14.4" customHeight="1">
      <c r="A876" s="2" t="s">
        <v>1799</v>
      </c>
      <c r="B876" s="2" t="s">
        <v>1800</v>
      </c>
      <c r="C876" s="2" t="s">
        <v>47</v>
      </c>
      <c r="D876" s="2" t="s">
        <v>48</v>
      </c>
      <c r="E876" s="3">
        <v>126.02144168069482</v>
      </c>
      <c r="F876" s="5">
        <v>-7.177767123378552E-2</v>
      </c>
      <c r="G876" s="3">
        <v>112.25953746472311</v>
      </c>
      <c r="H876" s="3">
        <v>13.761904215971715</v>
      </c>
      <c r="I876" s="5">
        <v>-2.504141888681552E-2</v>
      </c>
      <c r="J876" s="3">
        <v>6.1296394873909943</v>
      </c>
      <c r="K876" s="3">
        <v>7.5281234975826701</v>
      </c>
      <c r="L876" s="5">
        <v>5.8729960980117193E-2</v>
      </c>
      <c r="M876" s="3">
        <v>4.5496664690402291</v>
      </c>
      <c r="N876" s="3">
        <v>2.978457028542441</v>
      </c>
      <c r="O876" s="3">
        <v>15.610190536583673</v>
      </c>
      <c r="P876" s="3">
        <v>2.6695158871282589</v>
      </c>
      <c r="Q876" s="3">
        <v>2.5698499438712927</v>
      </c>
      <c r="R876" s="3">
        <v>6.3708841069410651</v>
      </c>
      <c r="S876" s="3">
        <v>0.70618782800513247</v>
      </c>
      <c r="T876" s="3">
        <v>32.686056222404098</v>
      </c>
      <c r="U876" s="3">
        <v>32.534632828337173</v>
      </c>
      <c r="V876" s="3">
        <v>187.5881900598759</v>
      </c>
      <c r="W876" s="3">
        <v>4.9423890125741918</v>
      </c>
      <c r="X876" s="3">
        <v>5.4551071922792431</v>
      </c>
      <c r="Y876" s="3">
        <v>10.327493435386206</v>
      </c>
      <c r="Z876" s="3">
        <v>0</v>
      </c>
      <c r="AA876" s="5">
        <v>0</v>
      </c>
      <c r="AB876" s="3">
        <v>0</v>
      </c>
      <c r="AC876" s="3">
        <v>0</v>
      </c>
      <c r="AD876" s="5">
        <v>0</v>
      </c>
      <c r="AE876" s="6">
        <f t="shared" si="195"/>
        <v>0.1092028787517029</v>
      </c>
      <c r="AF876" s="6">
        <f t="shared" si="196"/>
        <v>4.8639655328827996E-2</v>
      </c>
      <c r="AG876" s="6">
        <f t="shared" si="197"/>
        <v>5.9736846342838663E-2</v>
      </c>
      <c r="AH876" s="6">
        <f t="shared" si="198"/>
        <v>0.60435598200549667</v>
      </c>
      <c r="AI876" s="4">
        <f t="shared" si="199"/>
        <v>-1.3984840101916758</v>
      </c>
      <c r="AJ876" s="4">
        <f t="shared" si="200"/>
        <v>5.8211582365438916</v>
      </c>
      <c r="AK876" s="4">
        <f t="shared" si="201"/>
        <v>7.2196422467355674</v>
      </c>
      <c r="AL876" s="7">
        <f t="shared" si="202"/>
        <v>8.2430735927405205</v>
      </c>
      <c r="AM876" s="7">
        <f t="shared" si="203"/>
        <v>-1.9803286813115559</v>
      </c>
      <c r="AN876" s="7">
        <f t="shared" si="204"/>
        <v>0.99536733972931446</v>
      </c>
      <c r="AO876" s="7">
        <f t="shared" si="205"/>
        <v>2.3751114460213651</v>
      </c>
      <c r="AP876" s="7">
        <f t="shared" si="206"/>
        <v>2.3641083615869314</v>
      </c>
      <c r="AQ876" s="7" t="str">
        <f t="shared" si="207"/>
        <v/>
      </c>
      <c r="AR876" s="7">
        <f t="shared" si="208"/>
        <v>0.44540634720281597</v>
      </c>
      <c r="AS876" s="7">
        <f t="shared" si="209"/>
        <v>1.4885418509587838</v>
      </c>
    </row>
    <row r="877" spans="1:45" ht="14.4" customHeight="1">
      <c r="A877" s="2" t="s">
        <v>1801</v>
      </c>
      <c r="B877" s="2" t="s">
        <v>1802</v>
      </c>
      <c r="C877" s="2" t="s">
        <v>51</v>
      </c>
      <c r="D877" s="2" t="s">
        <v>48</v>
      </c>
      <c r="E877" s="3">
        <v>155.78294707438744</v>
      </c>
      <c r="F877" s="5">
        <v>5.5605763181377402E-2</v>
      </c>
      <c r="G877" s="3">
        <v>111.77585863326317</v>
      </c>
      <c r="H877" s="3">
        <v>44.00708844112426</v>
      </c>
      <c r="I877" s="5">
        <v>-4.261012689850574E-3</v>
      </c>
      <c r="J877" s="3">
        <v>30.462191928969794</v>
      </c>
      <c r="K877" s="3">
        <v>9.4391879012778634</v>
      </c>
      <c r="L877" s="5">
        <v>5.8500543981517883E-2</v>
      </c>
      <c r="M877" s="3">
        <v>5.0094171404513945</v>
      </c>
      <c r="N877" s="3">
        <v>4.4297707608264689</v>
      </c>
      <c r="O877" s="3">
        <v>46.776610403864197</v>
      </c>
      <c r="P877" s="3">
        <v>15.798756880923984</v>
      </c>
      <c r="Q877" s="3">
        <v>4.5514846120669281</v>
      </c>
      <c r="R877" s="3">
        <v>21.286662763966881</v>
      </c>
      <c r="S877" s="3">
        <v>5.2427149495120231</v>
      </c>
      <c r="T877" s="3">
        <v>178.156649664611</v>
      </c>
      <c r="U877" s="3">
        <v>180.58178225471923</v>
      </c>
      <c r="V877" s="3">
        <v>207.66904959292711</v>
      </c>
      <c r="W877" s="3">
        <v>12.330277487028345</v>
      </c>
      <c r="X877" s="3">
        <v>33.314768668219017</v>
      </c>
      <c r="Y877" s="3">
        <v>3.4278843272449691</v>
      </c>
      <c r="Z877" s="3">
        <v>0</v>
      </c>
      <c r="AA877" s="5">
        <v>0</v>
      </c>
      <c r="AB877" s="3">
        <v>0</v>
      </c>
      <c r="AC877" s="3">
        <v>0</v>
      </c>
      <c r="AD877" s="5">
        <v>0</v>
      </c>
      <c r="AE877" s="6">
        <f t="shared" si="195"/>
        <v>0.2824897671252205</v>
      </c>
      <c r="AF877" s="6">
        <f t="shared" si="196"/>
        <v>0.19554253210028108</v>
      </c>
      <c r="AG877" s="6">
        <f t="shared" si="197"/>
        <v>6.0591920223274413E-2</v>
      </c>
      <c r="AH877" s="6">
        <f t="shared" si="198"/>
        <v>0.53070425049735759</v>
      </c>
      <c r="AI877" s="4">
        <f t="shared" si="199"/>
        <v>21.023004027691933</v>
      </c>
      <c r="AJ877" s="4">
        <f t="shared" si="200"/>
        <v>21.416951770421893</v>
      </c>
      <c r="AK877" s="4">
        <f t="shared" si="201"/>
        <v>0.39394774272996003</v>
      </c>
      <c r="AL877" s="7">
        <f t="shared" si="202"/>
        <v>4.0850879700059455</v>
      </c>
      <c r="AM877" s="7">
        <f t="shared" si="203"/>
        <v>4.0099460356220007</v>
      </c>
      <c r="AN877" s="7">
        <f t="shared" si="204"/>
        <v>1.0136123607772916</v>
      </c>
      <c r="AO877" s="7">
        <f t="shared" si="205"/>
        <v>4.0483625701109798</v>
      </c>
      <c r="AP877" s="7">
        <f t="shared" si="206"/>
        <v>4.1034703419726135</v>
      </c>
      <c r="AQ877" s="7" t="str">
        <f t="shared" si="207"/>
        <v/>
      </c>
      <c r="AR877" s="7">
        <f t="shared" si="208"/>
        <v>0.69221102799664269</v>
      </c>
      <c r="AS877" s="7">
        <f t="shared" si="209"/>
        <v>1.3330666385054566</v>
      </c>
    </row>
    <row r="878" spans="1:45" ht="14.4" customHeight="1">
      <c r="A878" s="2" t="s">
        <v>1803</v>
      </c>
      <c r="B878" s="2" t="s">
        <v>1804</v>
      </c>
      <c r="C878" s="2" t="s">
        <v>51</v>
      </c>
      <c r="D878" s="2" t="s">
        <v>48</v>
      </c>
      <c r="E878" s="3">
        <v>127.07238545489844</v>
      </c>
      <c r="F878" s="5">
        <v>0.10693658054809022</v>
      </c>
      <c r="G878" s="3">
        <v>96.390670059906938</v>
      </c>
      <c r="H878" s="3">
        <v>30.6817153949915</v>
      </c>
      <c r="I878" s="5">
        <v>2.2490565746026592E-2</v>
      </c>
      <c r="J878" s="3">
        <v>26.80488243053647</v>
      </c>
      <c r="K878" s="3">
        <v>3.9282285872935359</v>
      </c>
      <c r="L878" s="5">
        <v>0.16345994852451307</v>
      </c>
      <c r="M878" s="3">
        <v>1.6158200005193877</v>
      </c>
      <c r="N878" s="3">
        <v>2.312408586774148</v>
      </c>
      <c r="O878" s="3">
        <v>30.91176683402513</v>
      </c>
      <c r="P878" s="3">
        <v>4.9101568301433209</v>
      </c>
      <c r="Q878" s="3">
        <v>5.7715001758538156</v>
      </c>
      <c r="R878" s="3">
        <v>18.909118684310851</v>
      </c>
      <c r="S878" s="3">
        <v>5.7675530673467721</v>
      </c>
      <c r="T878" s="3">
        <v>62.079196841251537</v>
      </c>
      <c r="U878" s="3">
        <v>66.266261303046448</v>
      </c>
      <c r="V878" s="3">
        <v>195.83656709802997</v>
      </c>
      <c r="W878" s="3">
        <v>13.188415718596358</v>
      </c>
      <c r="X878" s="3">
        <v>18.776269395671349</v>
      </c>
      <c r="Y878" s="3">
        <v>6.1932954998768057</v>
      </c>
      <c r="Z878" s="3">
        <v>0</v>
      </c>
      <c r="AA878" s="5">
        <v>0</v>
      </c>
      <c r="AB878" s="3">
        <v>0</v>
      </c>
      <c r="AC878" s="3">
        <v>0</v>
      </c>
      <c r="AD878" s="5">
        <v>0</v>
      </c>
      <c r="AE878" s="6">
        <f t="shared" si="195"/>
        <v>0.24145069194346164</v>
      </c>
      <c r="AF878" s="6">
        <f t="shared" si="196"/>
        <v>0.21094183708426781</v>
      </c>
      <c r="AG878" s="6">
        <f t="shared" si="197"/>
        <v>3.0913314275411746E-2</v>
      </c>
      <c r="AH878" s="6">
        <f t="shared" si="198"/>
        <v>0.41133553320853267</v>
      </c>
      <c r="AI878" s="4">
        <f t="shared" si="199"/>
        <v>22.876653843242934</v>
      </c>
      <c r="AJ878" s="4">
        <f t="shared" si="200"/>
        <v>18.614289827508603</v>
      </c>
      <c r="AK878" s="4">
        <f t="shared" si="201"/>
        <v>-4.262364015734331</v>
      </c>
      <c r="AL878" s="7">
        <f t="shared" si="202"/>
        <v>3.22741544120229</v>
      </c>
      <c r="AM878" s="7">
        <f t="shared" si="203"/>
        <v>3.966440113530989</v>
      </c>
      <c r="AN878" s="7">
        <f t="shared" si="204"/>
        <v>1.0674471429213563</v>
      </c>
      <c r="AO878" s="7">
        <f t="shared" si="205"/>
        <v>2.0233287494539951</v>
      </c>
      <c r="AP878" s="7">
        <f t="shared" si="206"/>
        <v>2.1597964927953082</v>
      </c>
      <c r="AQ878" s="7" t="str">
        <f t="shared" si="207"/>
        <v/>
      </c>
      <c r="AR878" s="7">
        <f t="shared" si="208"/>
        <v>0.87364353933457428</v>
      </c>
      <c r="AS878" s="7">
        <f t="shared" si="209"/>
        <v>1.5411418176889256</v>
      </c>
    </row>
    <row r="879" spans="1:45" ht="14.4" customHeight="1">
      <c r="A879" s="2" t="s">
        <v>1805</v>
      </c>
      <c r="B879" s="2" t="s">
        <v>1806</v>
      </c>
      <c r="C879" s="2" t="s">
        <v>47</v>
      </c>
      <c r="D879" s="2" t="s">
        <v>48</v>
      </c>
      <c r="E879" s="3">
        <v>143.50923889532285</v>
      </c>
      <c r="F879" s="5">
        <v>-1.8940542244055749E-2</v>
      </c>
      <c r="G879" s="3">
        <v>121.59688227074268</v>
      </c>
      <c r="H879" s="3">
        <v>21.912356624580166</v>
      </c>
      <c r="I879" s="5">
        <v>1.348196081846792E-2</v>
      </c>
      <c r="J879" s="3">
        <v>14.631419577442706</v>
      </c>
      <c r="K879" s="3">
        <v>5.6773599824235781</v>
      </c>
      <c r="L879" s="5">
        <v>0.11033644411568605</v>
      </c>
      <c r="M879" s="3">
        <v>3.313296320145819</v>
      </c>
      <c r="N879" s="3">
        <v>2.3640636622777591</v>
      </c>
      <c r="O879" s="3">
        <v>22.303659091421022</v>
      </c>
      <c r="P879" s="3">
        <v>6.8992231111853375</v>
      </c>
      <c r="Q879" s="3">
        <v>2.7696351430693769</v>
      </c>
      <c r="R879" s="3">
        <v>10.830044290862972</v>
      </c>
      <c r="S879" s="3">
        <v>2.1976140304919625</v>
      </c>
      <c r="T879" s="3">
        <v>67.53180796391112</v>
      </c>
      <c r="U879" s="3">
        <v>66.779941476435368</v>
      </c>
      <c r="V879" s="3">
        <v>228.76399101125526</v>
      </c>
      <c r="W879" s="3">
        <v>21.502586758504126</v>
      </c>
      <c r="X879" s="3">
        <v>11.165086835959594</v>
      </c>
      <c r="Y879" s="3">
        <v>12.362277245253596</v>
      </c>
      <c r="Z879" s="3">
        <v>0</v>
      </c>
      <c r="AA879" s="5">
        <v>0</v>
      </c>
      <c r="AB879" s="3">
        <v>0</v>
      </c>
      <c r="AC879" s="3">
        <v>0</v>
      </c>
      <c r="AD879" s="5">
        <v>0</v>
      </c>
      <c r="AE879" s="6">
        <f t="shared" si="195"/>
        <v>0.15268951876027487</v>
      </c>
      <c r="AF879" s="6">
        <f t="shared" si="196"/>
        <v>0.10195454794457531</v>
      </c>
      <c r="AG879" s="6">
        <f t="shared" si="197"/>
        <v>3.9560937164224694E-2</v>
      </c>
      <c r="AH879" s="6">
        <f t="shared" si="198"/>
        <v>0.58359806853949459</v>
      </c>
      <c r="AI879" s="4">
        <f t="shared" si="199"/>
        <v>8.9540595950191282</v>
      </c>
      <c r="AJ879" s="4">
        <f t="shared" si="200"/>
        <v>9.3215045170204895</v>
      </c>
      <c r="AK879" s="4">
        <f t="shared" si="201"/>
        <v>0.36744492200136136</v>
      </c>
      <c r="AL879" s="7">
        <f t="shared" si="202"/>
        <v>4.2416477086896638</v>
      </c>
      <c r="AM879" s="7">
        <f t="shared" si="203"/>
        <v>4.0744459540125222</v>
      </c>
      <c r="AN879" s="7">
        <f t="shared" si="204"/>
        <v>0.98886648365941054</v>
      </c>
      <c r="AO879" s="7">
        <f t="shared" si="205"/>
        <v>3.0819052975870873</v>
      </c>
      <c r="AP879" s="7">
        <f t="shared" si="206"/>
        <v>3.0475928545962523</v>
      </c>
      <c r="AQ879" s="7" t="str">
        <f t="shared" si="207"/>
        <v/>
      </c>
      <c r="AR879" s="7">
        <f t="shared" si="208"/>
        <v>0.66772460069538686</v>
      </c>
      <c r="AS879" s="7">
        <f t="shared" si="209"/>
        <v>1.5940715230056939</v>
      </c>
    </row>
    <row r="880" spans="1:45" ht="14.4" customHeight="1">
      <c r="A880" s="2" t="s">
        <v>1807</v>
      </c>
      <c r="B880" s="2" t="s">
        <v>1808</v>
      </c>
      <c r="C880" s="2" t="s">
        <v>51</v>
      </c>
      <c r="D880" s="2" t="s">
        <v>48</v>
      </c>
      <c r="E880" s="3">
        <v>148.11492252985852</v>
      </c>
      <c r="F880" s="5">
        <v>-8.3861111520902448E-2</v>
      </c>
      <c r="G880" s="3">
        <v>116.71441850265828</v>
      </c>
      <c r="H880" s="3">
        <v>31.400504027200252</v>
      </c>
      <c r="I880" s="5">
        <v>-2.5116609969271564E-2</v>
      </c>
      <c r="J880" s="3">
        <v>19.427368626382872</v>
      </c>
      <c r="K880" s="3">
        <v>16.75093787764937</v>
      </c>
      <c r="L880" s="5">
        <v>0.10043150548300231</v>
      </c>
      <c r="M880" s="3">
        <v>4.7213083095784905</v>
      </c>
      <c r="N880" s="3">
        <v>12.029629568070881</v>
      </c>
      <c r="O880" s="3">
        <v>32.081079493517194</v>
      </c>
      <c r="P880" s="3">
        <v>8.323039798508086</v>
      </c>
      <c r="Q880" s="3">
        <v>3.5845686991699348</v>
      </c>
      <c r="R880" s="3">
        <v>14.395562391314801</v>
      </c>
      <c r="S880" s="3">
        <v>2.8261242080895825</v>
      </c>
      <c r="T880" s="3">
        <v>88.736815204216683</v>
      </c>
      <c r="U880" s="3">
        <v>91.855976311691208</v>
      </c>
      <c r="V880" s="3">
        <v>224.36147891736402</v>
      </c>
      <c r="W880" s="3">
        <v>17.982998563586015</v>
      </c>
      <c r="X880" s="3">
        <v>29.128549484952369</v>
      </c>
      <c r="Y880" s="3">
        <v>0.23328601349950445</v>
      </c>
      <c r="Z880" s="3">
        <v>0</v>
      </c>
      <c r="AA880" s="5">
        <v>0</v>
      </c>
      <c r="AB880" s="3">
        <v>0</v>
      </c>
      <c r="AC880" s="3">
        <v>0</v>
      </c>
      <c r="AD880" s="5">
        <v>0</v>
      </c>
      <c r="AE880" s="6">
        <f t="shared" si="195"/>
        <v>0.21200094825604232</v>
      </c>
      <c r="AF880" s="6">
        <f t="shared" si="196"/>
        <v>0.13116415479653312</v>
      </c>
      <c r="AG880" s="6">
        <f t="shared" si="197"/>
        <v>0.11309419463979091</v>
      </c>
      <c r="AH880" s="6">
        <f t="shared" si="198"/>
        <v>0.28185337108067787</v>
      </c>
      <c r="AI880" s="4">
        <f t="shared" si="199"/>
        <v>2.6764307487335017</v>
      </c>
      <c r="AJ880" s="4">
        <f t="shared" si="200"/>
        <v>15.452162686260685</v>
      </c>
      <c r="AK880" s="4">
        <f t="shared" si="201"/>
        <v>12.775731937527183</v>
      </c>
      <c r="AL880" s="7">
        <f t="shared" si="202"/>
        <v>5.4676162647168702</v>
      </c>
      <c r="AM880" s="7">
        <f t="shared" si="203"/>
        <v>0.94703224333608771</v>
      </c>
      <c r="AN880" s="7">
        <f t="shared" si="204"/>
        <v>1.0351506992931419</v>
      </c>
      <c r="AO880" s="7">
        <f t="shared" si="205"/>
        <v>2.8259678611320904</v>
      </c>
      <c r="AP880" s="7">
        <f t="shared" si="206"/>
        <v>2.9253026076308277</v>
      </c>
      <c r="AQ880" s="7" t="str">
        <f t="shared" si="207"/>
        <v/>
      </c>
      <c r="AR880" s="7">
        <f t="shared" si="208"/>
        <v>0.6186960760105692</v>
      </c>
      <c r="AS880" s="7">
        <f t="shared" si="209"/>
        <v>1.5147797067654338</v>
      </c>
    </row>
    <row r="881" spans="1:45" ht="14.4" customHeight="1">
      <c r="A881" s="2" t="s">
        <v>1809</v>
      </c>
      <c r="B881" s="2" t="s">
        <v>1810</v>
      </c>
      <c r="C881" s="2" t="s">
        <v>47</v>
      </c>
      <c r="D881" s="2" t="s">
        <v>48</v>
      </c>
      <c r="E881" s="3">
        <v>223.77422537403231</v>
      </c>
      <c r="F881" s="5">
        <v>-9.3531329888550188E-3</v>
      </c>
      <c r="G881" s="3">
        <v>212.895565856948</v>
      </c>
      <c r="H881" s="3">
        <v>10.87865951708431</v>
      </c>
      <c r="I881" s="5">
        <v>-2.3897202354151631E-2</v>
      </c>
      <c r="J881" s="3">
        <v>-3.9593702596216271</v>
      </c>
      <c r="K881" s="3">
        <v>17.419492896524805</v>
      </c>
      <c r="L881" s="5">
        <v>-2.8179547024926303E-2</v>
      </c>
      <c r="M881" s="3">
        <v>11.469092961566366</v>
      </c>
      <c r="N881" s="3">
        <v>5.9503999349584387</v>
      </c>
      <c r="O881" s="3">
        <v>13.117812509297009</v>
      </c>
      <c r="P881" s="3">
        <v>3.8434016683575538</v>
      </c>
      <c r="Q881" s="3">
        <v>1.0813500234588163</v>
      </c>
      <c r="R881" s="3">
        <v>1.2990515081278806</v>
      </c>
      <c r="S881" s="3">
        <v>0.4078387999755016</v>
      </c>
      <c r="T881" s="3">
        <v>35.920154276764599</v>
      </c>
      <c r="U881" s="3">
        <v>33.92664080367495</v>
      </c>
      <c r="V881" s="3">
        <v>345.05848923254257</v>
      </c>
      <c r="W881" s="3">
        <v>22.947684870473338</v>
      </c>
      <c r="X881" s="3">
        <v>9.0275317143428762</v>
      </c>
      <c r="Y881" s="3">
        <v>19.957844145590375</v>
      </c>
      <c r="Z881" s="3">
        <v>0</v>
      </c>
      <c r="AA881" s="5">
        <v>0</v>
      </c>
      <c r="AB881" s="3">
        <v>0</v>
      </c>
      <c r="AC881" s="3">
        <v>0</v>
      </c>
      <c r="AD881" s="5">
        <v>0</v>
      </c>
      <c r="AE881" s="6">
        <f t="shared" si="195"/>
        <v>4.8614443861445339E-2</v>
      </c>
      <c r="AF881" s="6">
        <f t="shared" si="196"/>
        <v>-1.7693593857843332E-2</v>
      </c>
      <c r="AG881" s="6">
        <f t="shared" si="197"/>
        <v>7.7844054056755707E-2</v>
      </c>
      <c r="AH881" s="6">
        <f t="shared" si="198"/>
        <v>0.65840567401674788</v>
      </c>
      <c r="AI881" s="4">
        <f t="shared" si="199"/>
        <v>-21.37886315614643</v>
      </c>
      <c r="AJ881" s="4">
        <f t="shared" si="200"/>
        <v>-3.2760321440857276</v>
      </c>
      <c r="AK881" s="4">
        <f t="shared" si="201"/>
        <v>18.102831012060701</v>
      </c>
      <c r="AL881" s="7">
        <f t="shared" si="202"/>
        <v>-8.0326642396027914</v>
      </c>
      <c r="AM881" s="7">
        <f t="shared" si="203"/>
        <v>-52.419885399404457</v>
      </c>
      <c r="AN881" s="7">
        <f t="shared" si="204"/>
        <v>0.94450153365908063</v>
      </c>
      <c r="AO881" s="7">
        <f t="shared" si="205"/>
        <v>3.3018915814355672</v>
      </c>
      <c r="AP881" s="7">
        <f t="shared" si="206"/>
        <v>3.1186416626419007</v>
      </c>
      <c r="AQ881" s="7" t="str">
        <f t="shared" si="207"/>
        <v/>
      </c>
      <c r="AR881" s="7">
        <f t="shared" si="208"/>
        <v>-0.36395754949437137</v>
      </c>
      <c r="AS881" s="7">
        <f t="shared" si="209"/>
        <v>1.5419938943181997</v>
      </c>
    </row>
    <row r="882" spans="1:45" ht="14.4" customHeight="1">
      <c r="A882" s="2" t="s">
        <v>1811</v>
      </c>
      <c r="B882" s="2" t="s">
        <v>1812</v>
      </c>
      <c r="C882" s="2" t="s">
        <v>57</v>
      </c>
      <c r="D882" s="2" t="s">
        <v>48</v>
      </c>
      <c r="E882" s="3">
        <v>346.53434063899124</v>
      </c>
      <c r="F882" s="5">
        <v>-6.5321126756411718E-2</v>
      </c>
      <c r="G882" s="3">
        <v>293.66841444315259</v>
      </c>
      <c r="H882" s="3">
        <v>52.865926195838668</v>
      </c>
      <c r="I882" s="5">
        <v>-3.4812188863665688E-2</v>
      </c>
      <c r="J882" s="3">
        <v>34.233049199146016</v>
      </c>
      <c r="K882" s="3">
        <v>6.7658607423910224</v>
      </c>
      <c r="L882" s="5">
        <v>-0.16781764779525749</v>
      </c>
      <c r="M882" s="3">
        <v>3.8117794766197566</v>
      </c>
      <c r="N882" s="3">
        <v>2.9540812657712658</v>
      </c>
      <c r="O882" s="3">
        <v>53.915645419106319</v>
      </c>
      <c r="P882" s="3">
        <v>24.588518790221023</v>
      </c>
      <c r="Q882" s="3">
        <v>5.0651264793760049</v>
      </c>
      <c r="R882" s="3">
        <v>5.5380960136583504</v>
      </c>
      <c r="S882" s="3">
        <v>2.6965181177780453</v>
      </c>
      <c r="T882" s="3">
        <v>209.10722204778892</v>
      </c>
      <c r="U882" s="3">
        <v>219.16168539863367</v>
      </c>
      <c r="V882" s="3">
        <v>1970.6023802350496</v>
      </c>
      <c r="W882" s="3">
        <v>185.54046097713015</v>
      </c>
      <c r="X882" s="3">
        <v>24.319803029502214</v>
      </c>
      <c r="Y882" s="3">
        <v>0.25635537051297619</v>
      </c>
      <c r="Z882" s="3">
        <v>170.0810171252669</v>
      </c>
      <c r="AA882" s="5">
        <v>0.39868500572909782</v>
      </c>
      <c r="AB882" s="3">
        <v>15.66177733908825</v>
      </c>
      <c r="AC882" s="3">
        <v>73.996389796287986</v>
      </c>
      <c r="AD882" s="5">
        <v>-2.0147934533883971E-2</v>
      </c>
      <c r="AE882" s="6">
        <f t="shared" si="195"/>
        <v>0.15255609616742935</v>
      </c>
      <c r="AF882" s="6">
        <f t="shared" si="196"/>
        <v>9.878688829517461E-2</v>
      </c>
      <c r="AG882" s="6">
        <f t="shared" si="197"/>
        <v>1.9524358624646344E-2</v>
      </c>
      <c r="AH882" s="6">
        <f t="shared" si="198"/>
        <v>0.56338426428692534</v>
      </c>
      <c r="AI882" s="4">
        <f t="shared" si="199"/>
        <v>27.467188456754993</v>
      </c>
      <c r="AJ882" s="4">
        <f t="shared" si="200"/>
        <v>20.450220672889536</v>
      </c>
      <c r="AK882" s="4">
        <f t="shared" si="201"/>
        <v>-7.0169677838654572</v>
      </c>
      <c r="AL882" s="7">
        <f t="shared" si="202"/>
        <v>7.5839359424518529</v>
      </c>
      <c r="AM882" s="7">
        <f t="shared" si="203"/>
        <v>10.186168702396184</v>
      </c>
      <c r="AN882" s="7">
        <f t="shared" si="204"/>
        <v>1.0480828125034674</v>
      </c>
      <c r="AO882" s="7">
        <f t="shared" si="205"/>
        <v>3.9554253012264216</v>
      </c>
      <c r="AP882" s="7">
        <f t="shared" si="206"/>
        <v>4.1456132743567622</v>
      </c>
      <c r="AQ882" s="7">
        <f t="shared" si="207"/>
        <v>0.43506554139306841</v>
      </c>
      <c r="AR882" s="7">
        <f t="shared" si="208"/>
        <v>0.64754467882264521</v>
      </c>
      <c r="AS882" s="7">
        <f t="shared" si="209"/>
        <v>5.6866005735574765</v>
      </c>
    </row>
    <row r="883" spans="1:45" ht="14.4" customHeight="1">
      <c r="A883" s="2" t="s">
        <v>1813</v>
      </c>
      <c r="B883" s="2" t="s">
        <v>1814</v>
      </c>
      <c r="C883" s="2" t="s">
        <v>54</v>
      </c>
      <c r="D883" s="2" t="s">
        <v>48</v>
      </c>
      <c r="E883" s="3">
        <v>283.27823000379675</v>
      </c>
      <c r="F883" s="5">
        <v>4.6406133413148774E-2</v>
      </c>
      <c r="G883" s="3">
        <v>189.58832596790791</v>
      </c>
      <c r="H883" s="3">
        <v>93.689904035888858</v>
      </c>
      <c r="I883" s="5">
        <v>-2.2084153051373456E-2</v>
      </c>
      <c r="J883" s="3">
        <v>55.219265422820229</v>
      </c>
      <c r="K883" s="3">
        <v>83.698648768292969</v>
      </c>
      <c r="L883" s="5">
        <v>0.11010094541171245</v>
      </c>
      <c r="M883" s="3">
        <v>33.411967382152014</v>
      </c>
      <c r="N883" s="3">
        <v>50.286681386140955</v>
      </c>
      <c r="O883" s="3">
        <v>102.58709993023403</v>
      </c>
      <c r="P883" s="3">
        <v>25.609367419311699</v>
      </c>
      <c r="Q883" s="3">
        <v>15.957193249186462</v>
      </c>
      <c r="R883" s="3">
        <v>36.669558878831609</v>
      </c>
      <c r="S883" s="3">
        <v>15.224135717361458</v>
      </c>
      <c r="T883" s="3">
        <v>338.46295902115617</v>
      </c>
      <c r="U883" s="3">
        <v>349.49405146806208</v>
      </c>
      <c r="V883" s="3">
        <v>810.61027917805723</v>
      </c>
      <c r="W883" s="3">
        <v>48.899505364248547</v>
      </c>
      <c r="X883" s="3">
        <v>37.588433911504808</v>
      </c>
      <c r="Y883" s="3">
        <v>28.016605113099622</v>
      </c>
      <c r="Z883" s="3">
        <v>0</v>
      </c>
      <c r="AA883" s="5">
        <v>0</v>
      </c>
      <c r="AB883" s="3">
        <v>0</v>
      </c>
      <c r="AC883" s="3">
        <v>0</v>
      </c>
      <c r="AD883" s="5">
        <v>0</v>
      </c>
      <c r="AE883" s="6">
        <f t="shared" si="195"/>
        <v>0.33073457157167757</v>
      </c>
      <c r="AF883" s="6">
        <f t="shared" si="196"/>
        <v>0.19492943535435156</v>
      </c>
      <c r="AG883" s="6">
        <f t="shared" si="197"/>
        <v>0.2954644582718946</v>
      </c>
      <c r="AH883" s="6">
        <f t="shared" si="198"/>
        <v>0.399193629453302</v>
      </c>
      <c r="AI883" s="4">
        <f t="shared" si="199"/>
        <v>-28.479383345472741</v>
      </c>
      <c r="AJ883" s="4">
        <f t="shared" si="200"/>
        <v>27.608571879583863</v>
      </c>
      <c r="AK883" s="4">
        <f t="shared" si="201"/>
        <v>56.087955225056604</v>
      </c>
      <c r="AL883" s="7">
        <f t="shared" si="202"/>
        <v>1.8134738412834375</v>
      </c>
      <c r="AM883" s="7">
        <f t="shared" si="203"/>
        <v>-1.8706732437359401</v>
      </c>
      <c r="AN883" s="7">
        <f t="shared" si="204"/>
        <v>1.0325917272566787</v>
      </c>
      <c r="AO883" s="7">
        <f t="shared" si="205"/>
        <v>3.6125873166814699</v>
      </c>
      <c r="AP883" s="7">
        <f t="shared" si="206"/>
        <v>3.7303277771976893</v>
      </c>
      <c r="AQ883" s="7" t="str">
        <f t="shared" si="207"/>
        <v/>
      </c>
      <c r="AR883" s="7">
        <f t="shared" si="208"/>
        <v>0.58938330646243309</v>
      </c>
      <c r="AS883" s="7">
        <f t="shared" si="209"/>
        <v>2.8615339737444443</v>
      </c>
    </row>
    <row r="884" spans="1:45" ht="14.4" customHeight="1">
      <c r="A884" s="2" t="s">
        <v>1815</v>
      </c>
      <c r="B884" s="2" t="s">
        <v>1816</v>
      </c>
      <c r="C884" s="2" t="s">
        <v>54</v>
      </c>
      <c r="D884" s="2" t="s">
        <v>48</v>
      </c>
      <c r="E884" s="3">
        <v>129.97761213568307</v>
      </c>
      <c r="F884" s="5">
        <v>4.2905808410751659E-2</v>
      </c>
      <c r="G884" s="3">
        <v>84.5588030977042</v>
      </c>
      <c r="H884" s="3">
        <v>45.418809037978875</v>
      </c>
      <c r="I884" s="5">
        <v>1.6765238170937613E-2</v>
      </c>
      <c r="J884" s="3">
        <v>29.715237357257809</v>
      </c>
      <c r="K884" s="3">
        <v>23.757309881830061</v>
      </c>
      <c r="L884" s="5">
        <v>-5.5777567726877073E-2</v>
      </c>
      <c r="M884" s="3">
        <v>16.379847072957066</v>
      </c>
      <c r="N884" s="3">
        <v>7.3774628088729948</v>
      </c>
      <c r="O884" s="3">
        <v>46.592735181148534</v>
      </c>
      <c r="P884" s="3">
        <v>6.5099336737122284</v>
      </c>
      <c r="Q884" s="3">
        <v>6.3088268501087423</v>
      </c>
      <c r="R884" s="3">
        <v>26.704757632404437</v>
      </c>
      <c r="S884" s="3">
        <v>6.7574864114892046</v>
      </c>
      <c r="T884" s="3">
        <v>135.73297026280767</v>
      </c>
      <c r="U884" s="3">
        <v>145.98381424154954</v>
      </c>
      <c r="V884" s="3">
        <v>382.47052201032602</v>
      </c>
      <c r="W884" s="3">
        <v>33.970295452748466</v>
      </c>
      <c r="X884" s="3">
        <v>21.457225669654299</v>
      </c>
      <c r="Y884" s="3">
        <v>5.2456649253974392</v>
      </c>
      <c r="Z884" s="3">
        <v>0</v>
      </c>
      <c r="AA884" s="5">
        <v>0</v>
      </c>
      <c r="AB884" s="3">
        <v>0</v>
      </c>
      <c r="AC884" s="3">
        <v>0</v>
      </c>
      <c r="AD884" s="5">
        <v>0</v>
      </c>
      <c r="AE884" s="6">
        <f t="shared" si="195"/>
        <v>0.34943563196534472</v>
      </c>
      <c r="AF884" s="6">
        <f t="shared" si="196"/>
        <v>0.22861812022087466</v>
      </c>
      <c r="AG884" s="6">
        <f t="shared" si="197"/>
        <v>0.1827800148923332</v>
      </c>
      <c r="AH884" s="6">
        <f t="shared" si="198"/>
        <v>0.68946556468014142</v>
      </c>
      <c r="AI884" s="4">
        <f t="shared" si="199"/>
        <v>5.9579274754277485</v>
      </c>
      <c r="AJ884" s="4">
        <f t="shared" si="200"/>
        <v>17.394127584370501</v>
      </c>
      <c r="AK884" s="4">
        <f t="shared" si="201"/>
        <v>11.436200108942753</v>
      </c>
      <c r="AL884" s="7">
        <f t="shared" si="202"/>
        <v>2.5740529133431451</v>
      </c>
      <c r="AM884" s="7">
        <f t="shared" si="203"/>
        <v>0.88167805491964724</v>
      </c>
      <c r="AN884" s="7">
        <f t="shared" si="204"/>
        <v>1.0755221370231129</v>
      </c>
      <c r="AO884" s="7">
        <f t="shared" si="205"/>
        <v>2.9884748882188599</v>
      </c>
      <c r="AP884" s="7">
        <f t="shared" si="206"/>
        <v>3.2141708982170569</v>
      </c>
      <c r="AQ884" s="7" t="str">
        <f t="shared" si="207"/>
        <v/>
      </c>
      <c r="AR884" s="7">
        <f t="shared" si="208"/>
        <v>0.6542495936520516</v>
      </c>
      <c r="AS884" s="7">
        <f t="shared" si="209"/>
        <v>2.942587694341289</v>
      </c>
    </row>
    <row r="885" spans="1:45" ht="14.4" customHeight="1">
      <c r="A885" s="2" t="s">
        <v>1817</v>
      </c>
      <c r="B885" s="2" t="s">
        <v>1818</v>
      </c>
      <c r="C885" s="2" t="s">
        <v>62</v>
      </c>
      <c r="D885" s="2" t="s">
        <v>48</v>
      </c>
      <c r="E885" s="3">
        <v>236.88172990694108</v>
      </c>
      <c r="F885" s="5">
        <v>-4.5774483613402528E-2</v>
      </c>
      <c r="G885" s="3">
        <v>202.74079201916263</v>
      </c>
      <c r="H885" s="3">
        <v>34.140937887778442</v>
      </c>
      <c r="I885" s="5">
        <v>-1.2431735467712868E-2</v>
      </c>
      <c r="J885" s="3">
        <v>15.493730108135862</v>
      </c>
      <c r="K885" s="3">
        <v>30.119745750863316</v>
      </c>
      <c r="L885" s="5">
        <v>2.9067513946965211E-3</v>
      </c>
      <c r="M885" s="3">
        <v>16.541116679089821</v>
      </c>
      <c r="N885" s="3">
        <v>13.578629071773495</v>
      </c>
      <c r="O885" s="3">
        <v>34.547407663018035</v>
      </c>
      <c r="P885" s="3">
        <v>11.483938424339433</v>
      </c>
      <c r="Q885" s="3">
        <v>3.2428447176217667</v>
      </c>
      <c r="R885" s="3">
        <v>10.785362394208597</v>
      </c>
      <c r="S885" s="3">
        <v>3.530019327018918</v>
      </c>
      <c r="T885" s="3">
        <v>102.49966795289716</v>
      </c>
      <c r="U885" s="3">
        <v>96.734607041383825</v>
      </c>
      <c r="V885" s="3">
        <v>475.68304297716611</v>
      </c>
      <c r="W885" s="3">
        <v>16.549208427484579</v>
      </c>
      <c r="X885" s="3">
        <v>43.706350315670569</v>
      </c>
      <c r="Y885" s="3">
        <v>32.569500181921178</v>
      </c>
      <c r="Z885" s="3">
        <v>0</v>
      </c>
      <c r="AA885" s="5">
        <v>0</v>
      </c>
      <c r="AB885" s="3">
        <v>0</v>
      </c>
      <c r="AC885" s="3">
        <v>0</v>
      </c>
      <c r="AD885" s="5">
        <v>0</v>
      </c>
      <c r="AE885" s="6">
        <f t="shared" si="195"/>
        <v>0.14412651368761406</v>
      </c>
      <c r="AF885" s="6">
        <f t="shared" si="196"/>
        <v>6.5407028706783638E-2</v>
      </c>
      <c r="AG885" s="6">
        <f t="shared" si="197"/>
        <v>0.12715098696170385</v>
      </c>
      <c r="AH885" s="6">
        <f t="shared" si="198"/>
        <v>0.54917849625658632</v>
      </c>
      <c r="AI885" s="4">
        <f t="shared" si="199"/>
        <v>-14.626015642727454</v>
      </c>
      <c r="AJ885" s="4">
        <f t="shared" si="200"/>
        <v>3.2795078419670118</v>
      </c>
      <c r="AK885" s="4">
        <f t="shared" si="201"/>
        <v>17.905523484694466</v>
      </c>
      <c r="AL885" s="7">
        <f t="shared" si="202"/>
        <v>0.92903396218414991</v>
      </c>
      <c r="AM885" s="7">
        <f t="shared" si="203"/>
        <v>-4.1433245225541144</v>
      </c>
      <c r="AN885" s="7">
        <f t="shared" si="204"/>
        <v>0.94375532109857552</v>
      </c>
      <c r="AO885" s="7">
        <f t="shared" si="205"/>
        <v>3.0022510889951075</v>
      </c>
      <c r="AP885" s="7">
        <f t="shared" si="206"/>
        <v>2.8333904405131256</v>
      </c>
      <c r="AQ885" s="7" t="str">
        <f t="shared" si="207"/>
        <v/>
      </c>
      <c r="AR885" s="7">
        <f t="shared" si="208"/>
        <v>0.45381676856868686</v>
      </c>
      <c r="AS885" s="7">
        <f t="shared" si="209"/>
        <v>2.0081035509325185</v>
      </c>
    </row>
    <row r="886" spans="1:45" ht="14.4" customHeight="1">
      <c r="A886" s="2" t="s">
        <v>1819</v>
      </c>
      <c r="B886" s="2" t="s">
        <v>1820</v>
      </c>
      <c r="C886" s="2" t="s">
        <v>54</v>
      </c>
      <c r="D886" s="2" t="s">
        <v>48</v>
      </c>
      <c r="E886" s="3">
        <v>361.06232521065067</v>
      </c>
      <c r="F886" s="5">
        <v>6.6704920060607041E-3</v>
      </c>
      <c r="G886" s="3">
        <v>232.43514112287295</v>
      </c>
      <c r="H886" s="3">
        <v>128.62718408777772</v>
      </c>
      <c r="I886" s="5">
        <v>1.1555339765342176E-2</v>
      </c>
      <c r="J886" s="3">
        <v>108.50348221073813</v>
      </c>
      <c r="K886" s="3">
        <v>96.117449123427349</v>
      </c>
      <c r="L886" s="5">
        <v>-2.4508038288032483E-2</v>
      </c>
      <c r="M886" s="3">
        <v>57.840594370635294</v>
      </c>
      <c r="N886" s="3">
        <v>38.276854752792055</v>
      </c>
      <c r="O886" s="3">
        <v>130.69637715331396</v>
      </c>
      <c r="P886" s="3">
        <v>33.621206685470604</v>
      </c>
      <c r="Q886" s="3">
        <v>18.940084448327632</v>
      </c>
      <c r="R886" s="3">
        <v>47.369843598020147</v>
      </c>
      <c r="S886" s="3">
        <v>12.53424269089729</v>
      </c>
      <c r="T886" s="3">
        <v>416.651245357356</v>
      </c>
      <c r="U886" s="3">
        <v>434.92913114234938</v>
      </c>
      <c r="V886" s="3">
        <v>1109.4678087345885</v>
      </c>
      <c r="W886" s="3">
        <v>81.23852354469679</v>
      </c>
      <c r="X886" s="3">
        <v>67.35784785514511</v>
      </c>
      <c r="Y886" s="3">
        <v>20.077593750933332</v>
      </c>
      <c r="Z886" s="3">
        <v>0</v>
      </c>
      <c r="AA886" s="5">
        <v>0</v>
      </c>
      <c r="AB886" s="3">
        <v>0</v>
      </c>
      <c r="AC886" s="3">
        <v>0</v>
      </c>
      <c r="AD886" s="5">
        <v>0</v>
      </c>
      <c r="AE886" s="6">
        <f t="shared" si="195"/>
        <v>0.35624648462764469</v>
      </c>
      <c r="AF886" s="6">
        <f t="shared" si="196"/>
        <v>0.30051178047290067</v>
      </c>
      <c r="AG886" s="6">
        <f t="shared" si="197"/>
        <v>0.26620736203188905</v>
      </c>
      <c r="AH886" s="6">
        <f t="shared" si="198"/>
        <v>0.60176996890918755</v>
      </c>
      <c r="AI886" s="4">
        <f t="shared" si="199"/>
        <v>12.386033087310778</v>
      </c>
      <c r="AJ886" s="4">
        <f t="shared" si="200"/>
        <v>20.294491648880424</v>
      </c>
      <c r="AK886" s="4">
        <f t="shared" si="201"/>
        <v>7.9084585615696454</v>
      </c>
      <c r="AL886" s="7">
        <f t="shared" si="202"/>
        <v>1.6191238792287657</v>
      </c>
      <c r="AM886" s="7">
        <f t="shared" si="203"/>
        <v>0.98817562359039479</v>
      </c>
      <c r="AN886" s="7">
        <f t="shared" si="204"/>
        <v>1.0438685495091145</v>
      </c>
      <c r="AO886" s="7">
        <f t="shared" si="205"/>
        <v>3.2392160981540652</v>
      </c>
      <c r="AP886" s="7">
        <f t="shared" si="206"/>
        <v>3.3813158099266571</v>
      </c>
      <c r="AQ886" s="7" t="str">
        <f t="shared" si="207"/>
        <v/>
      </c>
      <c r="AR886" s="7">
        <f t="shared" si="208"/>
        <v>0.84355016383390014</v>
      </c>
      <c r="AS886" s="7">
        <f t="shared" si="209"/>
        <v>3.0727875252210368</v>
      </c>
    </row>
    <row r="887" spans="1:45" ht="14.4" customHeight="1">
      <c r="A887" s="2" t="s">
        <v>1821</v>
      </c>
      <c r="B887" s="2" t="s">
        <v>1822</v>
      </c>
      <c r="C887" s="2" t="s">
        <v>54</v>
      </c>
      <c r="D887" s="2" t="s">
        <v>48</v>
      </c>
      <c r="E887" s="3">
        <v>97.217959863622653</v>
      </c>
      <c r="F887" s="5">
        <v>5.889972251110652E-2</v>
      </c>
      <c r="G887" s="3">
        <v>69.486956547113323</v>
      </c>
      <c r="H887" s="3">
        <v>27.731003316509334</v>
      </c>
      <c r="I887" s="5">
        <v>8.3344248355543549E-6</v>
      </c>
      <c r="J887" s="3">
        <v>18.30180278153377</v>
      </c>
      <c r="K887" s="3">
        <v>23.863731220430278</v>
      </c>
      <c r="L887" s="5">
        <v>0.15412766824773982</v>
      </c>
      <c r="M887" s="3">
        <v>15.152999019632567</v>
      </c>
      <c r="N887" s="3">
        <v>8.710732200797711</v>
      </c>
      <c r="O887" s="3">
        <v>28.758143205169123</v>
      </c>
      <c r="P887" s="3">
        <v>3.7851432568581234</v>
      </c>
      <c r="Q887" s="3">
        <v>4.573372175304125</v>
      </c>
      <c r="R887" s="3">
        <v>11.821783534823769</v>
      </c>
      <c r="S887" s="3">
        <v>4.222616764648313</v>
      </c>
      <c r="T887" s="3">
        <v>75.573147692805378</v>
      </c>
      <c r="U887" s="3">
        <v>73.125297318921056</v>
      </c>
      <c r="V887" s="3">
        <v>254.04483410472162</v>
      </c>
      <c r="W887" s="3">
        <v>17.2175599835447</v>
      </c>
      <c r="X887" s="3">
        <v>13.816245182694113</v>
      </c>
      <c r="Y887" s="3">
        <v>7.6843088735082379</v>
      </c>
      <c r="Z887" s="3">
        <v>0</v>
      </c>
      <c r="AA887" s="5">
        <v>0</v>
      </c>
      <c r="AB887" s="3">
        <v>0</v>
      </c>
      <c r="AC887" s="3">
        <v>0</v>
      </c>
      <c r="AD887" s="5">
        <v>0</v>
      </c>
      <c r="AE887" s="6">
        <f t="shared" si="195"/>
        <v>0.28524568254065796</v>
      </c>
      <c r="AF887" s="6">
        <f t="shared" si="196"/>
        <v>0.18825536770374052</v>
      </c>
      <c r="AG887" s="6">
        <f t="shared" si="197"/>
        <v>0.24546628271058474</v>
      </c>
      <c r="AH887" s="6">
        <f t="shared" si="198"/>
        <v>0.63498029204501527</v>
      </c>
      <c r="AI887" s="4">
        <f t="shared" si="199"/>
        <v>-5.5619284388965085</v>
      </c>
      <c r="AJ887" s="4">
        <f t="shared" si="200"/>
        <v>5.2466287533743072</v>
      </c>
      <c r="AK887" s="4">
        <f t="shared" si="201"/>
        <v>10.808557192270815</v>
      </c>
      <c r="AL887" s="7">
        <f t="shared" si="202"/>
        <v>1.2425064943849529</v>
      </c>
      <c r="AM887" s="7">
        <f t="shared" si="203"/>
        <v>-1.3171757582788222</v>
      </c>
      <c r="AN887" s="7">
        <f t="shared" si="204"/>
        <v>0.96760952205094719</v>
      </c>
      <c r="AO887" s="7">
        <f t="shared" si="205"/>
        <v>2.7252222658605998</v>
      </c>
      <c r="AP887" s="7">
        <f t="shared" si="206"/>
        <v>2.6369510141519745</v>
      </c>
      <c r="AQ887" s="7" t="str">
        <f t="shared" si="207"/>
        <v/>
      </c>
      <c r="AR887" s="7">
        <f t="shared" si="208"/>
        <v>0.65997622129445288</v>
      </c>
      <c r="AS887" s="7">
        <f t="shared" si="209"/>
        <v>2.6131471433991793</v>
      </c>
    </row>
    <row r="888" spans="1:45" ht="14.4" customHeight="1">
      <c r="A888" s="2" t="s">
        <v>1823</v>
      </c>
      <c r="B888" s="2" t="s">
        <v>1824</v>
      </c>
      <c r="C888" s="2" t="s">
        <v>54</v>
      </c>
      <c r="D888" s="2" t="s">
        <v>48</v>
      </c>
      <c r="E888" s="3">
        <v>379.23595857882941</v>
      </c>
      <c r="F888" s="5">
        <v>9.535705069704975E-2</v>
      </c>
      <c r="G888" s="3">
        <v>280.10621021041953</v>
      </c>
      <c r="H888" s="3">
        <v>99.129748368409878</v>
      </c>
      <c r="I888" s="5">
        <v>-1.7532087455509882E-2</v>
      </c>
      <c r="J888" s="3">
        <v>67.945978449958602</v>
      </c>
      <c r="K888" s="3">
        <v>104.97278200513406</v>
      </c>
      <c r="L888" s="5">
        <v>0.17261283537135558</v>
      </c>
      <c r="M888" s="3">
        <v>43.115853928383281</v>
      </c>
      <c r="N888" s="3">
        <v>61.856928076750783</v>
      </c>
      <c r="O888" s="3">
        <v>109.27322798214824</v>
      </c>
      <c r="P888" s="3">
        <v>29.777534995923176</v>
      </c>
      <c r="Q888" s="3">
        <v>10.398837854765798</v>
      </c>
      <c r="R888" s="3">
        <v>27.146738772663586</v>
      </c>
      <c r="S888" s="3">
        <v>11.176052627382628</v>
      </c>
      <c r="T888" s="3">
        <v>330.43523833104229</v>
      </c>
      <c r="U888" s="3">
        <v>316.7409640598903</v>
      </c>
      <c r="V888" s="3">
        <v>1142.6768723482858</v>
      </c>
      <c r="W888" s="3">
        <v>51.239676366308977</v>
      </c>
      <c r="X888" s="3">
        <v>72.067439732414314</v>
      </c>
      <c r="Y888" s="3">
        <v>20.013968881986621</v>
      </c>
      <c r="Z888" s="3">
        <v>0</v>
      </c>
      <c r="AA888" s="5">
        <v>0</v>
      </c>
      <c r="AB888" s="3">
        <v>0</v>
      </c>
      <c r="AC888" s="3">
        <v>0</v>
      </c>
      <c r="AD888" s="5">
        <v>0</v>
      </c>
      <c r="AE888" s="6">
        <f t="shared" si="195"/>
        <v>0.26139332551663713</v>
      </c>
      <c r="AF888" s="6">
        <f t="shared" si="196"/>
        <v>0.17916544281450331</v>
      </c>
      <c r="AG888" s="6">
        <f t="shared" si="197"/>
        <v>0.27680070845210747</v>
      </c>
      <c r="AH888" s="6">
        <f t="shared" si="198"/>
        <v>0.41073365023587305</v>
      </c>
      <c r="AI888" s="4">
        <f t="shared" si="199"/>
        <v>-37.026803555175462</v>
      </c>
      <c r="AJ888" s="4">
        <f t="shared" si="200"/>
        <v>25.981001203075987</v>
      </c>
      <c r="AK888" s="4">
        <f t="shared" si="201"/>
        <v>63.007804758251453</v>
      </c>
      <c r="AL888" s="7">
        <f t="shared" si="202"/>
        <v>2.3247028328606394</v>
      </c>
      <c r="AM888" s="7">
        <f t="shared" si="203"/>
        <v>-3.3130484250275889</v>
      </c>
      <c r="AN888" s="7">
        <f t="shared" si="204"/>
        <v>0.95855685870454121</v>
      </c>
      <c r="AO888" s="7">
        <f t="shared" si="205"/>
        <v>3.3333610119033001</v>
      </c>
      <c r="AP888" s="7">
        <f t="shared" si="206"/>
        <v>3.1952160604982183</v>
      </c>
      <c r="AQ888" s="7" t="str">
        <f t="shared" si="207"/>
        <v/>
      </c>
      <c r="AR888" s="7">
        <f t="shared" si="208"/>
        <v>0.68542470417095558</v>
      </c>
      <c r="AS888" s="7">
        <f t="shared" si="209"/>
        <v>3.0131026515270825</v>
      </c>
    </row>
    <row r="889" spans="1:45" ht="14.4" customHeight="1">
      <c r="A889" s="2" t="s">
        <v>1825</v>
      </c>
      <c r="B889" s="2" t="s">
        <v>1826</v>
      </c>
      <c r="C889" s="2" t="s">
        <v>51</v>
      </c>
      <c r="D889" s="2" t="s">
        <v>48</v>
      </c>
      <c r="E889" s="3">
        <v>167.45526821873071</v>
      </c>
      <c r="F889" s="5">
        <v>0.13940054037759439</v>
      </c>
      <c r="G889" s="3">
        <v>127.43204148933658</v>
      </c>
      <c r="H889" s="3">
        <v>40.023226729394125</v>
      </c>
      <c r="I889" s="5">
        <v>-5.1093936032053922E-4</v>
      </c>
      <c r="J889" s="3">
        <v>23.998880671613993</v>
      </c>
      <c r="K889" s="3">
        <v>11.619660073027426</v>
      </c>
      <c r="L889" s="5">
        <v>0.11317919738778653</v>
      </c>
      <c r="M889" s="3">
        <v>6.1341054371584756</v>
      </c>
      <c r="N889" s="3">
        <v>5.48555463586895</v>
      </c>
      <c r="O889" s="3">
        <v>42.905733480207019</v>
      </c>
      <c r="P889" s="3">
        <v>9.1889815917813422</v>
      </c>
      <c r="Q889" s="3">
        <v>4.2516820648443518</v>
      </c>
      <c r="R889" s="3">
        <v>24.11452734023424</v>
      </c>
      <c r="S889" s="3">
        <v>4.9581936268967848</v>
      </c>
      <c r="T889" s="3">
        <v>168.08778089563035</v>
      </c>
      <c r="U889" s="3">
        <v>177.72322491377599</v>
      </c>
      <c r="V889" s="3">
        <v>254.84731291737336</v>
      </c>
      <c r="W889" s="3">
        <v>32.552259875343218</v>
      </c>
      <c r="X889" s="3">
        <v>22.630260917112039</v>
      </c>
      <c r="Y889" s="3">
        <v>4.9927510749383242</v>
      </c>
      <c r="Z889" s="3">
        <v>0</v>
      </c>
      <c r="AA889" s="5">
        <v>0</v>
      </c>
      <c r="AB889" s="3">
        <v>0</v>
      </c>
      <c r="AC889" s="3">
        <v>0</v>
      </c>
      <c r="AD889" s="5">
        <v>0</v>
      </c>
      <c r="AE889" s="6">
        <f t="shared" si="195"/>
        <v>0.23900846569434669</v>
      </c>
      <c r="AF889" s="6">
        <f t="shared" si="196"/>
        <v>0.14331517262428892</v>
      </c>
      <c r="AG889" s="6">
        <f t="shared" si="197"/>
        <v>6.9389635791271623E-2</v>
      </c>
      <c r="AH889" s="6">
        <f t="shared" si="198"/>
        <v>0.52790747737943722</v>
      </c>
      <c r="AI889" s="4">
        <f t="shared" si="199"/>
        <v>12.379220598586567</v>
      </c>
      <c r="AJ889" s="4">
        <f t="shared" si="200"/>
        <v>23.330964386422849</v>
      </c>
      <c r="AK889" s="4">
        <f t="shared" si="201"/>
        <v>10.951743787836282</v>
      </c>
      <c r="AL889" s="7">
        <f t="shared" si="202"/>
        <v>4.7055371657651746</v>
      </c>
      <c r="AM889" s="7">
        <f t="shared" si="203"/>
        <v>2.4967198802872139</v>
      </c>
      <c r="AN889" s="7">
        <f t="shared" si="204"/>
        <v>1.0573238814077064</v>
      </c>
      <c r="AO889" s="7">
        <f t="shared" si="205"/>
        <v>4.1997558575701293</v>
      </c>
      <c r="AP889" s="7">
        <f t="shared" si="206"/>
        <v>4.4405021642908</v>
      </c>
      <c r="AQ889" s="7" t="str">
        <f t="shared" si="207"/>
        <v/>
      </c>
      <c r="AR889" s="7">
        <f t="shared" si="208"/>
        <v>0.59962383427692434</v>
      </c>
      <c r="AS889" s="7">
        <f t="shared" si="209"/>
        <v>1.5218829220976842</v>
      </c>
    </row>
    <row r="890" spans="1:45" ht="14.4" customHeight="1">
      <c r="A890" s="2" t="s">
        <v>1827</v>
      </c>
      <c r="B890" s="2" t="s">
        <v>1828</v>
      </c>
      <c r="C890" s="2" t="s">
        <v>62</v>
      </c>
      <c r="D890" s="2" t="s">
        <v>48</v>
      </c>
      <c r="E890" s="3">
        <v>409.30238766770191</v>
      </c>
      <c r="F890" s="5">
        <v>5.945085586964121E-2</v>
      </c>
      <c r="G890" s="3">
        <v>341.11195755108236</v>
      </c>
      <c r="H890" s="3">
        <v>68.190430116619524</v>
      </c>
      <c r="I890" s="5">
        <v>1.4136521317871797E-3</v>
      </c>
      <c r="J890" s="3">
        <v>52.252109969426925</v>
      </c>
      <c r="K890" s="3">
        <v>52.00837147281613</v>
      </c>
      <c r="L890" s="5">
        <v>8.0348266632230131E-2</v>
      </c>
      <c r="M890" s="3">
        <v>26.42886153035445</v>
      </c>
      <c r="N890" s="3">
        <v>25.57950994246168</v>
      </c>
      <c r="O890" s="3">
        <v>69.106603389010303</v>
      </c>
      <c r="P890" s="3">
        <v>24.473499454087271</v>
      </c>
      <c r="Q890" s="3">
        <v>7.1032697683743535</v>
      </c>
      <c r="R890" s="3">
        <v>25.050824779278706</v>
      </c>
      <c r="S890" s="3">
        <v>4.4269739582420682</v>
      </c>
      <c r="T890" s="3">
        <v>278.01221761485374</v>
      </c>
      <c r="U890" s="3">
        <v>272.6986102660818</v>
      </c>
      <c r="V890" s="3">
        <v>721.12333751616438</v>
      </c>
      <c r="W890" s="3">
        <v>88.181393198423379</v>
      </c>
      <c r="X890" s="3">
        <v>96.702152825567069</v>
      </c>
      <c r="Y890" s="3">
        <v>44.632408017247123</v>
      </c>
      <c r="Z890" s="3">
        <v>0</v>
      </c>
      <c r="AA890" s="5">
        <v>0</v>
      </c>
      <c r="AB890" s="3">
        <v>0</v>
      </c>
      <c r="AC890" s="3">
        <v>0</v>
      </c>
      <c r="AD890" s="5">
        <v>0</v>
      </c>
      <c r="AE890" s="6">
        <f t="shared" si="195"/>
        <v>0.16660159376343761</v>
      </c>
      <c r="AF890" s="6">
        <f t="shared" si="196"/>
        <v>0.12766138567422325</v>
      </c>
      <c r="AG890" s="6">
        <f t="shared" si="197"/>
        <v>0.12706588830124266</v>
      </c>
      <c r="AH890" s="6">
        <f t="shared" si="198"/>
        <v>0.50816552762411249</v>
      </c>
      <c r="AI890" s="4">
        <f t="shared" si="199"/>
        <v>0.24373849661079561</v>
      </c>
      <c r="AJ890" s="4">
        <f t="shared" si="200"/>
        <v>11.100972636194225</v>
      </c>
      <c r="AK890" s="4">
        <f t="shared" si="201"/>
        <v>10.857234139583429</v>
      </c>
      <c r="AL890" s="7">
        <f t="shared" si="202"/>
        <v>2.5075757709228479</v>
      </c>
      <c r="AM890" s="7">
        <f t="shared" si="203"/>
        <v>5.5057585364153144E-2</v>
      </c>
      <c r="AN890" s="7">
        <f t="shared" si="204"/>
        <v>0.98088714447746617</v>
      </c>
      <c r="AO890" s="7">
        <f t="shared" si="205"/>
        <v>4.0769975660718991</v>
      </c>
      <c r="AP890" s="7">
        <f t="shared" si="206"/>
        <v>3.999074500625845</v>
      </c>
      <c r="AQ890" s="7" t="str">
        <f t="shared" si="207"/>
        <v/>
      </c>
      <c r="AR890" s="7">
        <f t="shared" si="208"/>
        <v>0.76626749354807078</v>
      </c>
      <c r="AS890" s="7">
        <f t="shared" si="209"/>
        <v>1.7618351596365933</v>
      </c>
    </row>
    <row r="891" spans="1:45" ht="14.4" customHeight="1">
      <c r="A891" s="2" t="s">
        <v>1829</v>
      </c>
      <c r="B891" s="2" t="s">
        <v>1830</v>
      </c>
      <c r="C891" s="2" t="s">
        <v>47</v>
      </c>
      <c r="D891" s="2" t="s">
        <v>48</v>
      </c>
      <c r="E891" s="3">
        <v>141.87301725178835</v>
      </c>
      <c r="F891" s="5">
        <v>-6.4435018770528686E-3</v>
      </c>
      <c r="G891" s="3">
        <v>122.20721298300069</v>
      </c>
      <c r="H891" s="3">
        <v>19.665804268787671</v>
      </c>
      <c r="I891" s="5">
        <v>4.1004634866696366E-2</v>
      </c>
      <c r="J891" s="3">
        <v>15.028462051310136</v>
      </c>
      <c r="K891" s="3">
        <v>6.8456660088458774</v>
      </c>
      <c r="L891" s="5">
        <v>0.11983450337087909</v>
      </c>
      <c r="M891" s="3">
        <v>3.2306391430275472</v>
      </c>
      <c r="N891" s="3">
        <v>3.6150268658183302</v>
      </c>
      <c r="O891" s="3">
        <v>22.201152217644982</v>
      </c>
      <c r="P891" s="3">
        <v>6.5732659268095572</v>
      </c>
      <c r="Q891" s="3">
        <v>2.7030716306330507</v>
      </c>
      <c r="R891" s="3">
        <v>8.1931180421098126</v>
      </c>
      <c r="S891" s="3">
        <v>1.6702922416267592</v>
      </c>
      <c r="T891" s="3">
        <v>65.492659120091176</v>
      </c>
      <c r="U891" s="3">
        <v>68.562388593112303</v>
      </c>
      <c r="V891" s="3">
        <v>244.93215443458178</v>
      </c>
      <c r="W891" s="3">
        <v>21.718105798929695</v>
      </c>
      <c r="X891" s="3">
        <v>18.82095477701338</v>
      </c>
      <c r="Y891" s="3">
        <v>19.24328434640638</v>
      </c>
      <c r="Z891" s="3">
        <v>0</v>
      </c>
      <c r="AA891" s="5">
        <v>0</v>
      </c>
      <c r="AB891" s="3">
        <v>0</v>
      </c>
      <c r="AC891" s="3">
        <v>0</v>
      </c>
      <c r="AD891" s="5">
        <v>0</v>
      </c>
      <c r="AE891" s="6">
        <f t="shared" si="195"/>
        <v>0.13861553556646994</v>
      </c>
      <c r="AF891" s="6">
        <f t="shared" si="196"/>
        <v>0.10592896621517858</v>
      </c>
      <c r="AG891" s="6">
        <f t="shared" si="197"/>
        <v>4.8252064708658234E-2</v>
      </c>
      <c r="AH891" s="6">
        <f t="shared" si="198"/>
        <v>0.47192473878406554</v>
      </c>
      <c r="AI891" s="4">
        <f t="shared" si="199"/>
        <v>8.1827960424642576</v>
      </c>
      <c r="AJ891" s="4">
        <f t="shared" si="200"/>
        <v>9.6941755171748252</v>
      </c>
      <c r="AK891" s="4">
        <f t="shared" si="201"/>
        <v>1.5113794747105675</v>
      </c>
      <c r="AL891" s="7">
        <f t="shared" si="202"/>
        <v>5.8038798693893892</v>
      </c>
      <c r="AM891" s="7">
        <f t="shared" si="203"/>
        <v>4.899020565703359</v>
      </c>
      <c r="AN891" s="7">
        <f t="shared" si="204"/>
        <v>1.0468713519081931</v>
      </c>
      <c r="AO891" s="7">
        <f t="shared" si="205"/>
        <v>3.3302812447918546</v>
      </c>
      <c r="AP891" s="7">
        <f t="shared" si="206"/>
        <v>3.4863760289697492</v>
      </c>
      <c r="AQ891" s="7" t="str">
        <f t="shared" si="207"/>
        <v/>
      </c>
      <c r="AR891" s="7">
        <f t="shared" si="208"/>
        <v>0.76419259776536919</v>
      </c>
      <c r="AS891" s="7">
        <f t="shared" si="209"/>
        <v>1.7264181673100656</v>
      </c>
    </row>
    <row r="892" spans="1:45" ht="14.4" customHeight="1">
      <c r="A892" s="2" t="s">
        <v>1831</v>
      </c>
      <c r="B892" s="2" t="s">
        <v>1832</v>
      </c>
      <c r="C892" s="2" t="s">
        <v>51</v>
      </c>
      <c r="D892" s="2" t="s">
        <v>48</v>
      </c>
      <c r="E892" s="3">
        <v>197.22235074992028</v>
      </c>
      <c r="F892" s="5">
        <v>0.13350993838679692</v>
      </c>
      <c r="G892" s="3">
        <v>137.35451293373836</v>
      </c>
      <c r="H892" s="3">
        <v>59.867837816181918</v>
      </c>
      <c r="I892" s="5">
        <v>6.1772252787509752E-3</v>
      </c>
      <c r="J892" s="3">
        <v>38.992487748226111</v>
      </c>
      <c r="K892" s="3">
        <v>13.027274915755591</v>
      </c>
      <c r="L892" s="5">
        <v>-7.3851340192593484E-2</v>
      </c>
      <c r="M892" s="3">
        <v>6.3216873894420171</v>
      </c>
      <c r="N892" s="3">
        <v>6.7055875263135736</v>
      </c>
      <c r="O892" s="3">
        <v>60.869739147658827</v>
      </c>
      <c r="P892" s="3">
        <v>10.655349261661458</v>
      </c>
      <c r="Q892" s="3">
        <v>6.4927685509618414</v>
      </c>
      <c r="R892" s="3">
        <v>39.192442063772226</v>
      </c>
      <c r="S892" s="3">
        <v>7.1643883125957535</v>
      </c>
      <c r="T892" s="3">
        <v>165.59683648881747</v>
      </c>
      <c r="U892" s="3">
        <v>158.31874039553946</v>
      </c>
      <c r="V892" s="3">
        <v>276.16207973945131</v>
      </c>
      <c r="W892" s="3">
        <v>13.015511655054064</v>
      </c>
      <c r="X892" s="3">
        <v>25.980642989856552</v>
      </c>
      <c r="Y892" s="3">
        <v>3.573910614137306</v>
      </c>
      <c r="Z892" s="3">
        <v>0</v>
      </c>
      <c r="AA892" s="5">
        <v>0</v>
      </c>
      <c r="AB892" s="3">
        <v>0</v>
      </c>
      <c r="AC892" s="3">
        <v>0</v>
      </c>
      <c r="AD892" s="5">
        <v>0</v>
      </c>
      <c r="AE892" s="6">
        <f t="shared" si="195"/>
        <v>0.30355503617384055</v>
      </c>
      <c r="AF892" s="6">
        <f t="shared" si="196"/>
        <v>0.19770825973811121</v>
      </c>
      <c r="AG892" s="6">
        <f t="shared" si="197"/>
        <v>6.605374525869176E-2</v>
      </c>
      <c r="AH892" s="6">
        <f t="shared" si="198"/>
        <v>0.48526552408872342</v>
      </c>
      <c r="AI892" s="4">
        <f t="shared" si="199"/>
        <v>25.96521283247052</v>
      </c>
      <c r="AJ892" s="4">
        <f t="shared" si="200"/>
        <v>37.39993394559351</v>
      </c>
      <c r="AK892" s="4">
        <f t="shared" si="201"/>
        <v>11.43472111312299</v>
      </c>
      <c r="AL892" s="7">
        <f t="shared" si="202"/>
        <v>5.2202550048607028</v>
      </c>
      <c r="AM892" s="7">
        <f t="shared" si="203"/>
        <v>3.6242051239490922</v>
      </c>
      <c r="AN892" s="7">
        <f t="shared" si="204"/>
        <v>0.95604930475969874</v>
      </c>
      <c r="AO892" s="7">
        <f t="shared" si="205"/>
        <v>2.7660400396831708</v>
      </c>
      <c r="AP892" s="7">
        <f t="shared" si="206"/>
        <v>2.6444706568765852</v>
      </c>
      <c r="AQ892" s="7" t="str">
        <f t="shared" si="207"/>
        <v/>
      </c>
      <c r="AR892" s="7">
        <f t="shared" si="208"/>
        <v>0.65130943709623457</v>
      </c>
      <c r="AS892" s="7">
        <f t="shared" si="209"/>
        <v>1.4002575199482705</v>
      </c>
    </row>
    <row r="893" spans="1:45" ht="14.4" customHeight="1">
      <c r="A893" s="2" t="s">
        <v>1833</v>
      </c>
      <c r="B893" s="2" t="s">
        <v>1834</v>
      </c>
      <c r="C893" s="2" t="s">
        <v>54</v>
      </c>
      <c r="D893" s="2" t="s">
        <v>48</v>
      </c>
      <c r="E893" s="3">
        <v>578.60714764707791</v>
      </c>
      <c r="F893" s="5">
        <v>9.6212137993676977E-2</v>
      </c>
      <c r="G893" s="3">
        <v>373.8371628642758</v>
      </c>
      <c r="H893" s="3">
        <v>204.76998478280214</v>
      </c>
      <c r="I893" s="5">
        <v>1.3174596645483927E-2</v>
      </c>
      <c r="J893" s="3">
        <v>160.40924959254966</v>
      </c>
      <c r="K893" s="3">
        <v>165.8361755002777</v>
      </c>
      <c r="L893" s="5">
        <v>0.1667981096852299</v>
      </c>
      <c r="M893" s="3">
        <v>120.95213636561371</v>
      </c>
      <c r="N893" s="3">
        <v>44.884039134663993</v>
      </c>
      <c r="O893" s="3">
        <v>206.69976148573909</v>
      </c>
      <c r="P893" s="3">
        <v>31.183061381830239</v>
      </c>
      <c r="Q893" s="3">
        <v>39.532017450878676</v>
      </c>
      <c r="R893" s="3">
        <v>99.360746703413724</v>
      </c>
      <c r="S893" s="3">
        <v>28.862965688370359</v>
      </c>
      <c r="T893" s="3">
        <v>641.42762559907453</v>
      </c>
      <c r="U893" s="3">
        <v>670.01287804555409</v>
      </c>
      <c r="V893" s="3">
        <v>1764.973022814602</v>
      </c>
      <c r="W893" s="3">
        <v>47.374945327372494</v>
      </c>
      <c r="X893" s="3">
        <v>110.17026766363361</v>
      </c>
      <c r="Y893" s="3">
        <v>56.729969998448986</v>
      </c>
      <c r="Z893" s="3">
        <v>0</v>
      </c>
      <c r="AA893" s="5">
        <v>0</v>
      </c>
      <c r="AB893" s="3">
        <v>0</v>
      </c>
      <c r="AC893" s="3">
        <v>0</v>
      </c>
      <c r="AD893" s="5">
        <v>0</v>
      </c>
      <c r="AE893" s="6">
        <f t="shared" si="195"/>
        <v>0.35390158178222475</v>
      </c>
      <c r="AF893" s="6">
        <f t="shared" si="196"/>
        <v>0.27723343938086203</v>
      </c>
      <c r="AG893" s="6">
        <f t="shared" si="197"/>
        <v>0.28661273227379774</v>
      </c>
      <c r="AH893" s="6">
        <f t="shared" si="198"/>
        <v>0.72934711621718007</v>
      </c>
      <c r="AI893" s="4">
        <f t="shared" si="199"/>
        <v>-5.4269259077280481</v>
      </c>
      <c r="AJ893" s="4">
        <f t="shared" si="200"/>
        <v>15.032546287416459</v>
      </c>
      <c r="AK893" s="4">
        <f t="shared" si="201"/>
        <v>20.459472195144507</v>
      </c>
      <c r="AL893" s="7">
        <f t="shared" si="202"/>
        <v>0.52082472916057487</v>
      </c>
      <c r="AM893" s="7">
        <f t="shared" si="203"/>
        <v>-0.18802384918867496</v>
      </c>
      <c r="AN893" s="7">
        <f t="shared" si="204"/>
        <v>1.0445650472565502</v>
      </c>
      <c r="AO893" s="7">
        <f t="shared" si="205"/>
        <v>3.1324299129065794</v>
      </c>
      <c r="AP893" s="7">
        <f t="shared" si="206"/>
        <v>3.272026800003093</v>
      </c>
      <c r="AQ893" s="7" t="str">
        <f t="shared" si="207"/>
        <v/>
      </c>
      <c r="AR893" s="7">
        <f t="shared" si="208"/>
        <v>0.78336309768589596</v>
      </c>
      <c r="AS893" s="7">
        <f t="shared" si="209"/>
        <v>3.0503823362568436</v>
      </c>
    </row>
    <row r="894" spans="1:45" ht="14.4" customHeight="1">
      <c r="A894" s="2" t="s">
        <v>1835</v>
      </c>
      <c r="B894" s="2" t="s">
        <v>1836</v>
      </c>
      <c r="C894" s="2" t="s">
        <v>54</v>
      </c>
      <c r="D894" s="2" t="s">
        <v>48</v>
      </c>
      <c r="E894" s="3">
        <v>235.87077845983563</v>
      </c>
      <c r="F894" s="5">
        <v>-3.6049351562777381E-2</v>
      </c>
      <c r="G894" s="3">
        <v>169.90979260097691</v>
      </c>
      <c r="H894" s="3">
        <v>65.96098585885872</v>
      </c>
      <c r="I894" s="5">
        <v>-1.543119107849017E-2</v>
      </c>
      <c r="J894" s="3">
        <v>43.274914064365767</v>
      </c>
      <c r="K894" s="3">
        <v>63.813216510267772</v>
      </c>
      <c r="L894" s="5">
        <v>-9.6271000702208342E-2</v>
      </c>
      <c r="M894" s="3">
        <v>31.411598954435544</v>
      </c>
      <c r="N894" s="3">
        <v>32.401617555832232</v>
      </c>
      <c r="O894" s="3">
        <v>69.572152159335516</v>
      </c>
      <c r="P894" s="3">
        <v>11.222647277395287</v>
      </c>
      <c r="Q894" s="3">
        <v>6.9108288127660717</v>
      </c>
      <c r="R894" s="3">
        <v>33.206822151847746</v>
      </c>
      <c r="S894" s="3">
        <v>5.4101847085118706</v>
      </c>
      <c r="T894" s="3">
        <v>129.95328130556612</v>
      </c>
      <c r="U894" s="3">
        <v>122.99847247373069</v>
      </c>
      <c r="V894" s="3">
        <v>649.29229782645791</v>
      </c>
      <c r="W894" s="3">
        <v>48.690275682062754</v>
      </c>
      <c r="X894" s="3">
        <v>27.833924166757676</v>
      </c>
      <c r="Y894" s="3">
        <v>24.333021106077144</v>
      </c>
      <c r="Z894" s="3">
        <v>0</v>
      </c>
      <c r="AA894" s="5">
        <v>0</v>
      </c>
      <c r="AB894" s="3">
        <v>0</v>
      </c>
      <c r="AC894" s="3">
        <v>0</v>
      </c>
      <c r="AD894" s="5">
        <v>0</v>
      </c>
      <c r="AE894" s="6">
        <f t="shared" si="195"/>
        <v>0.2796488241975707</v>
      </c>
      <c r="AF894" s="6">
        <f t="shared" si="196"/>
        <v>0.18346873803926786</v>
      </c>
      <c r="AG894" s="6">
        <f t="shared" si="197"/>
        <v>0.27054312080092602</v>
      </c>
      <c r="AH894" s="6">
        <f t="shared" si="198"/>
        <v>0.4922428404683426</v>
      </c>
      <c r="AI894" s="4">
        <f t="shared" si="199"/>
        <v>-20.538302445902005</v>
      </c>
      <c r="AJ894" s="4">
        <f t="shared" si="200"/>
        <v>20.02707711473861</v>
      </c>
      <c r="AK894" s="4">
        <f t="shared" si="201"/>
        <v>40.565379560640615</v>
      </c>
      <c r="AL894" s="7">
        <f t="shared" si="202"/>
        <v>3.7017362980657404</v>
      </c>
      <c r="AM894" s="7">
        <f t="shared" si="203"/>
        <v>-3.7962294362314455</v>
      </c>
      <c r="AN894" s="7">
        <f t="shared" si="204"/>
        <v>0.94648223760135597</v>
      </c>
      <c r="AO894" s="7">
        <f t="shared" si="205"/>
        <v>1.9701537145553909</v>
      </c>
      <c r="AP894" s="7">
        <f t="shared" si="206"/>
        <v>1.8647154961710095</v>
      </c>
      <c r="AQ894" s="7" t="str">
        <f t="shared" si="207"/>
        <v/>
      </c>
      <c r="AR894" s="7">
        <f t="shared" si="208"/>
        <v>0.65606833343825532</v>
      </c>
      <c r="AS894" s="7">
        <f t="shared" si="209"/>
        <v>2.752745813051277</v>
      </c>
    </row>
    <row r="895" spans="1:45" ht="14.4" customHeight="1">
      <c r="A895" s="2" t="s">
        <v>1837</v>
      </c>
      <c r="B895" s="2" t="s">
        <v>1838</v>
      </c>
      <c r="C895" s="2" t="s">
        <v>47</v>
      </c>
      <c r="D895" s="2" t="s">
        <v>48</v>
      </c>
      <c r="E895" s="3">
        <v>157.69979483819264</v>
      </c>
      <c r="F895" s="5">
        <v>1.5352522847121842E-2</v>
      </c>
      <c r="G895" s="3">
        <v>138.95099847080462</v>
      </c>
      <c r="H895" s="3">
        <v>18.748796367388039</v>
      </c>
      <c r="I895" s="5">
        <v>3.8567420663632862E-3</v>
      </c>
      <c r="J895" s="3">
        <v>9.3743320750310097</v>
      </c>
      <c r="K895" s="3">
        <v>9.0806919867853821</v>
      </c>
      <c r="L895" s="5">
        <v>-9.6648149587160684E-2</v>
      </c>
      <c r="M895" s="3">
        <v>4.2698163037532568</v>
      </c>
      <c r="N895" s="3">
        <v>4.8108756830321253</v>
      </c>
      <c r="O895" s="3">
        <v>20.885383456140588</v>
      </c>
      <c r="P895" s="3">
        <v>5.930495783351267</v>
      </c>
      <c r="Q895" s="3">
        <v>2.4310690685025902</v>
      </c>
      <c r="R895" s="3">
        <v>7.7088199473752672</v>
      </c>
      <c r="S895" s="3">
        <v>0.87789080464598934</v>
      </c>
      <c r="T895" s="3">
        <v>60.81085850038388</v>
      </c>
      <c r="U895" s="3">
        <v>57.218871403775516</v>
      </c>
      <c r="V895" s="3">
        <v>190.86605453941618</v>
      </c>
      <c r="W895" s="3">
        <v>16.777391629206818</v>
      </c>
      <c r="X895" s="3">
        <v>9.5082322100397398</v>
      </c>
      <c r="Y895" s="3">
        <v>26.544024994136524</v>
      </c>
      <c r="Z895" s="3">
        <v>0</v>
      </c>
      <c r="AA895" s="5">
        <v>0</v>
      </c>
      <c r="AB895" s="3">
        <v>0</v>
      </c>
      <c r="AC895" s="3">
        <v>0</v>
      </c>
      <c r="AD895" s="5">
        <v>0</v>
      </c>
      <c r="AE895" s="6">
        <f t="shared" si="195"/>
        <v>0.11888916143882863</v>
      </c>
      <c r="AF895" s="6">
        <f t="shared" si="196"/>
        <v>5.9444161513650111E-2</v>
      </c>
      <c r="AG895" s="6">
        <f t="shared" si="197"/>
        <v>5.7582142044652604E-2</v>
      </c>
      <c r="AH895" s="6">
        <f t="shared" si="198"/>
        <v>0.47020825174632935</v>
      </c>
      <c r="AI895" s="4">
        <f t="shared" si="199"/>
        <v>0.2936400882456276</v>
      </c>
      <c r="AJ895" s="4">
        <f t="shared" si="200"/>
        <v>8.2540023005334717</v>
      </c>
      <c r="AK895" s="4">
        <f t="shared" si="201"/>
        <v>7.9603622122878441</v>
      </c>
      <c r="AL895" s="7">
        <f t="shared" si="202"/>
        <v>9.4020831028773664</v>
      </c>
      <c r="AM895" s="7">
        <f t="shared" si="203"/>
        <v>0.33448361310042241</v>
      </c>
      <c r="AN895" s="7">
        <f t="shared" si="204"/>
        <v>0.94093181406761939</v>
      </c>
      <c r="AO895" s="7">
        <f t="shared" si="205"/>
        <v>3.243453996127414</v>
      </c>
      <c r="AP895" s="7">
        <f t="shared" si="206"/>
        <v>3.0518690524210372</v>
      </c>
      <c r="AQ895" s="7" t="str">
        <f t="shared" si="207"/>
        <v/>
      </c>
      <c r="AR895" s="7">
        <f t="shared" si="208"/>
        <v>0.49999647397829095</v>
      </c>
      <c r="AS895" s="7">
        <f t="shared" si="209"/>
        <v>1.2103126369647701</v>
      </c>
    </row>
    <row r="896" spans="1:45" ht="14.4" customHeight="1">
      <c r="A896" s="2" t="s">
        <v>1839</v>
      </c>
      <c r="B896" s="2" t="s">
        <v>1840</v>
      </c>
      <c r="C896" s="2" t="s">
        <v>51</v>
      </c>
      <c r="D896" s="2" t="s">
        <v>48</v>
      </c>
      <c r="E896" s="3">
        <v>94.748908249168991</v>
      </c>
      <c r="F896" s="5">
        <v>4.1510349140333559E-2</v>
      </c>
      <c r="G896" s="3">
        <v>76.277203316357657</v>
      </c>
      <c r="H896" s="3">
        <v>18.471704932811342</v>
      </c>
      <c r="I896" s="5">
        <v>-1.6373008175575576E-3</v>
      </c>
      <c r="J896" s="3">
        <v>13.24655709721703</v>
      </c>
      <c r="K896" s="3">
        <v>8.2707760976669817</v>
      </c>
      <c r="L896" s="5">
        <v>-9.9841872183195027E-2</v>
      </c>
      <c r="M896" s="3">
        <v>4.2024870354287422</v>
      </c>
      <c r="N896" s="3">
        <v>4.0682890622382395</v>
      </c>
      <c r="O896" s="3">
        <v>20.029417888067599</v>
      </c>
      <c r="P896" s="3">
        <v>2.4644991726114478</v>
      </c>
      <c r="Q896" s="3">
        <v>2.5210565528416242</v>
      </c>
      <c r="R896" s="3">
        <v>11.721637505186354</v>
      </c>
      <c r="S896" s="3">
        <v>2.616360182766023</v>
      </c>
      <c r="T896" s="3">
        <v>38.719370199188411</v>
      </c>
      <c r="U896" s="3">
        <v>38.905942432942766</v>
      </c>
      <c r="V896" s="3">
        <v>160.79324342362679</v>
      </c>
      <c r="W896" s="3">
        <v>18.255555290405201</v>
      </c>
      <c r="X896" s="3">
        <v>18.47338281799032</v>
      </c>
      <c r="Y896" s="3">
        <v>3.5668794611041061</v>
      </c>
      <c r="Z896" s="3">
        <v>0</v>
      </c>
      <c r="AA896" s="5">
        <v>0</v>
      </c>
      <c r="AB896" s="3">
        <v>0</v>
      </c>
      <c r="AC896" s="3">
        <v>0</v>
      </c>
      <c r="AD896" s="5">
        <v>0</v>
      </c>
      <c r="AE896" s="6">
        <f t="shared" si="195"/>
        <v>0.19495427730137829</v>
      </c>
      <c r="AF896" s="6">
        <f t="shared" si="196"/>
        <v>0.13980696286633162</v>
      </c>
      <c r="AG896" s="6">
        <f t="shared" si="197"/>
        <v>8.7291518715093178E-2</v>
      </c>
      <c r="AH896" s="6">
        <f t="shared" si="198"/>
        <v>0.50811277996198911</v>
      </c>
      <c r="AI896" s="4">
        <f t="shared" si="199"/>
        <v>4.9757809995500484</v>
      </c>
      <c r="AJ896" s="4">
        <f t="shared" si="200"/>
        <v>10.841375127185785</v>
      </c>
      <c r="AK896" s="4">
        <f t="shared" si="201"/>
        <v>5.8655941276357364</v>
      </c>
      <c r="AL896" s="7">
        <f t="shared" si="202"/>
        <v>4.1436860255701697</v>
      </c>
      <c r="AM896" s="7">
        <f t="shared" si="203"/>
        <v>1.9017951092229355</v>
      </c>
      <c r="AN896" s="7">
        <f t="shared" si="204"/>
        <v>1.004818576149213</v>
      </c>
      <c r="AO896" s="7">
        <f t="shared" si="205"/>
        <v>2.096144905953488</v>
      </c>
      <c r="AP896" s="7">
        <f t="shared" si="206"/>
        <v>2.1062453398026095</v>
      </c>
      <c r="AQ896" s="7" t="str">
        <f t="shared" si="207"/>
        <v/>
      </c>
      <c r="AR896" s="7">
        <f t="shared" si="208"/>
        <v>0.71712693253816184</v>
      </c>
      <c r="AS896" s="7">
        <f t="shared" si="209"/>
        <v>1.6970458699194251</v>
      </c>
    </row>
    <row r="897" spans="1:45" ht="14.4" customHeight="1">
      <c r="A897" s="2" t="s">
        <v>1841</v>
      </c>
      <c r="B897" s="2" t="s">
        <v>1842</v>
      </c>
      <c r="C897" s="2" t="s">
        <v>54</v>
      </c>
      <c r="D897" s="2" t="s">
        <v>48</v>
      </c>
      <c r="E897" s="3">
        <v>261.0765765198762</v>
      </c>
      <c r="F897" s="5">
        <v>-1.0177286728708029E-2</v>
      </c>
      <c r="G897" s="3">
        <v>195.00022534082103</v>
      </c>
      <c r="H897" s="3">
        <v>66.076351179055166</v>
      </c>
      <c r="I897" s="5">
        <v>2.6778172807327971E-3</v>
      </c>
      <c r="J897" s="3">
        <v>43.413172169862143</v>
      </c>
      <c r="K897" s="3">
        <v>74.058943098948973</v>
      </c>
      <c r="L897" s="5">
        <v>-2.5104247725493634E-2</v>
      </c>
      <c r="M897" s="3">
        <v>45.008704901485658</v>
      </c>
      <c r="N897" s="3">
        <v>29.050238197463315</v>
      </c>
      <c r="O897" s="3">
        <v>70.214947552539357</v>
      </c>
      <c r="P897" s="3">
        <v>12.722883551236535</v>
      </c>
      <c r="Q897" s="3">
        <v>9.7940027596259593</v>
      </c>
      <c r="R897" s="3">
        <v>29.772505915111303</v>
      </c>
      <c r="S897" s="3">
        <v>7.548999977566587</v>
      </c>
      <c r="T897" s="3">
        <v>158.7998277326806</v>
      </c>
      <c r="U897" s="3">
        <v>167.72781314937373</v>
      </c>
      <c r="V897" s="3">
        <v>635.33969660773062</v>
      </c>
      <c r="W897" s="3">
        <v>36.043031444731518</v>
      </c>
      <c r="X897" s="3">
        <v>50.807086703660396</v>
      </c>
      <c r="Y897" s="3">
        <v>11.173230184492429</v>
      </c>
      <c r="Z897" s="3">
        <v>0</v>
      </c>
      <c r="AA897" s="5">
        <v>0</v>
      </c>
      <c r="AB897" s="3">
        <v>0</v>
      </c>
      <c r="AC897" s="3">
        <v>0</v>
      </c>
      <c r="AD897" s="5">
        <v>0</v>
      </c>
      <c r="AE897" s="6">
        <f t="shared" si="195"/>
        <v>0.25309184017902375</v>
      </c>
      <c r="AF897" s="6">
        <f t="shared" si="196"/>
        <v>0.16628520546942679</v>
      </c>
      <c r="AG897" s="6">
        <f t="shared" si="197"/>
        <v>0.28366751275103663</v>
      </c>
      <c r="AH897" s="6">
        <f t="shared" si="198"/>
        <v>0.6077416584429276</v>
      </c>
      <c r="AI897" s="4">
        <f t="shared" si="199"/>
        <v>-30.645770929086829</v>
      </c>
      <c r="AJ897" s="4">
        <f t="shared" si="200"/>
        <v>2.6893563401912051</v>
      </c>
      <c r="AK897" s="4">
        <f t="shared" si="201"/>
        <v>33.335127269278033</v>
      </c>
      <c r="AL897" s="7">
        <f t="shared" si="202"/>
        <v>0.35625332470303128</v>
      </c>
      <c r="AM897" s="7">
        <f t="shared" si="203"/>
        <v>-4.0595802119694087</v>
      </c>
      <c r="AN897" s="7">
        <f t="shared" si="204"/>
        <v>1.0562216316236959</v>
      </c>
      <c r="AO897" s="7">
        <f t="shared" si="205"/>
        <v>2.4032777975642343</v>
      </c>
      <c r="AP897" s="7">
        <f t="shared" si="206"/>
        <v>2.5383939965882978</v>
      </c>
      <c r="AQ897" s="7" t="str">
        <f t="shared" si="207"/>
        <v/>
      </c>
      <c r="AR897" s="7">
        <f t="shared" si="208"/>
        <v>0.65701527695166106</v>
      </c>
      <c r="AS897" s="7">
        <f t="shared" si="209"/>
        <v>2.43353771938005</v>
      </c>
    </row>
    <row r="898" spans="1:45" ht="14.4" customHeight="1">
      <c r="A898" s="2" t="s">
        <v>1843</v>
      </c>
      <c r="B898" s="2" t="s">
        <v>1844</v>
      </c>
      <c r="C898" s="2" t="s">
        <v>51</v>
      </c>
      <c r="D898" s="2" t="s">
        <v>48</v>
      </c>
      <c r="E898" s="3">
        <v>339.91562346595407</v>
      </c>
      <c r="F898" s="5">
        <v>7.2388098161805497E-2</v>
      </c>
      <c r="G898" s="3">
        <v>247.80204048464685</v>
      </c>
      <c r="H898" s="3">
        <v>92.113582981307218</v>
      </c>
      <c r="I898" s="5">
        <v>6.8565656831225952E-3</v>
      </c>
      <c r="J898" s="3">
        <v>78.341055824250247</v>
      </c>
      <c r="K898" s="3">
        <v>17.294625597118994</v>
      </c>
      <c r="L898" s="5">
        <v>-0.10827374176407101</v>
      </c>
      <c r="M898" s="3">
        <v>8.4501495270729858</v>
      </c>
      <c r="N898" s="3">
        <v>8.8444760700460083</v>
      </c>
      <c r="O898" s="3">
        <v>95.711338339860518</v>
      </c>
      <c r="P898" s="3">
        <v>14.867762270137346</v>
      </c>
      <c r="Q898" s="3">
        <v>10.685535506327845</v>
      </c>
      <c r="R898" s="3">
        <v>62.685115820914895</v>
      </c>
      <c r="S898" s="3">
        <v>12.908357747967804</v>
      </c>
      <c r="T898" s="3">
        <v>175.36810976406994</v>
      </c>
      <c r="U898" s="3">
        <v>175.14870532733323</v>
      </c>
      <c r="V898" s="3">
        <v>428.24412518392631</v>
      </c>
      <c r="W898" s="3">
        <v>54.827682790676626</v>
      </c>
      <c r="X898" s="3">
        <v>74.324198840908252</v>
      </c>
      <c r="Y898" s="3">
        <v>1.9796299867697988</v>
      </c>
      <c r="Z898" s="3">
        <v>0</v>
      </c>
      <c r="AA898" s="5">
        <v>0</v>
      </c>
      <c r="AB898" s="3">
        <v>0</v>
      </c>
      <c r="AC898" s="3">
        <v>0</v>
      </c>
      <c r="AD898" s="5">
        <v>0</v>
      </c>
      <c r="AE898" s="6">
        <f t="shared" ref="AE898:AE961" si="210">IF(E898=0,"",H898/E898)</f>
        <v>0.27098955335465275</v>
      </c>
      <c r="AF898" s="6">
        <f t="shared" ref="AF898:AF961" si="211">IF(E898=0,"",J898/E898)</f>
        <v>0.2304720654656725</v>
      </c>
      <c r="AG898" s="6">
        <f t="shared" ref="AG898:AG961" si="212">IF(E898=0,"",K898/E898)</f>
        <v>5.0879172368642901E-2</v>
      </c>
      <c r="AH898" s="6">
        <f t="shared" ref="AH898:AH961" si="213">IF(K898=0,"",M898/K898)</f>
        <v>0.48859973750924357</v>
      </c>
      <c r="AI898" s="4">
        <f t="shared" ref="AI898:AI961" si="214">J898-K898</f>
        <v>61.046430227131253</v>
      </c>
      <c r="AJ898" s="4">
        <f t="shared" ref="AJ898:AJ961" si="215">O898-P898-M898-Q898</f>
        <v>61.707891036322344</v>
      </c>
      <c r="AK898" s="4">
        <f t="shared" ref="AK898:AK961" si="216">AJ898-AI898</f>
        <v>0.66146080919109096</v>
      </c>
      <c r="AL898" s="7">
        <f t="shared" ref="AL898:AL961" si="217">IF(S898=0,"",AJ898/S898)</f>
        <v>4.7804602445293378</v>
      </c>
      <c r="AM898" s="7">
        <f t="shared" ref="AM898:AM961" si="218">IF(S898=0,"",AI898/S898)</f>
        <v>4.7292174123963946</v>
      </c>
      <c r="AN898" s="7">
        <f t="shared" ref="AN898:AN961" si="219">IF(T898=0,"",U898/T898)</f>
        <v>0.99874889204752282</v>
      </c>
      <c r="AO898" s="7">
        <f t="shared" ref="AO898:AO961" si="220">IF(H898=0,"",T898/H898)</f>
        <v>1.9038246487454269</v>
      </c>
      <c r="AP898" s="7">
        <f t="shared" ref="AP898:AP961" si="221">IF(H898=0,"",U898/H898)</f>
        <v>1.9014427585872595</v>
      </c>
      <c r="AQ898" s="7" t="str">
        <f t="shared" ref="AQ898:AQ961" si="222">IF(Z898=0,"",AC898/Z898)</f>
        <v/>
      </c>
      <c r="AR898" s="7">
        <f t="shared" ref="AR898:AR961" si="223">IF(H898=0,"",J898/H898)</f>
        <v>0.85048321093044599</v>
      </c>
      <c r="AS898" s="7">
        <f t="shared" ref="AS898:AS961" si="224">IF(E898=0,"",V898/E898)</f>
        <v>1.2598541979839866</v>
      </c>
    </row>
    <row r="899" spans="1:45" ht="14.4" customHeight="1">
      <c r="A899" s="2" t="s">
        <v>1845</v>
      </c>
      <c r="B899" s="2" t="s">
        <v>1846</v>
      </c>
      <c r="C899" s="2" t="s">
        <v>57</v>
      </c>
      <c r="D899" s="2" t="s">
        <v>48</v>
      </c>
      <c r="E899" s="3">
        <v>129.49106533309993</v>
      </c>
      <c r="F899" s="5">
        <v>2.8742341450882419E-2</v>
      </c>
      <c r="G899" s="3">
        <v>85.508439627730496</v>
      </c>
      <c r="H899" s="3">
        <v>43.982625705369429</v>
      </c>
      <c r="I899" s="5">
        <v>-3.0218278804424181E-3</v>
      </c>
      <c r="J899" s="3">
        <v>27.524236577909381</v>
      </c>
      <c r="K899" s="3">
        <v>1.592222851434425</v>
      </c>
      <c r="L899" s="5">
        <v>-9.6268620641373287E-2</v>
      </c>
      <c r="M899" s="3">
        <v>0.7451773756146991</v>
      </c>
      <c r="N899" s="3">
        <v>0.84704547581972589</v>
      </c>
      <c r="O899" s="3">
        <v>44.69668239473441</v>
      </c>
      <c r="P899" s="3">
        <v>14.183232426827194</v>
      </c>
      <c r="Q899" s="3">
        <v>6.770803071439973</v>
      </c>
      <c r="R899" s="3">
        <v>19.648132862165028</v>
      </c>
      <c r="S899" s="3">
        <v>6.452684519259587</v>
      </c>
      <c r="T899" s="3">
        <v>151.09501557591466</v>
      </c>
      <c r="U899" s="3">
        <v>162.57789289623958</v>
      </c>
      <c r="V899" s="3">
        <v>687.79990598942823</v>
      </c>
      <c r="W899" s="3">
        <v>39.583320287335319</v>
      </c>
      <c r="X899" s="3">
        <v>3.9493792199878128</v>
      </c>
      <c r="Y899" s="3">
        <v>0.19763941868345228</v>
      </c>
      <c r="Z899" s="3">
        <v>21.183576651710069</v>
      </c>
      <c r="AA899" s="5">
        <v>-2.5730179814855952E-2</v>
      </c>
      <c r="AB899" s="3">
        <v>3.0433564843185774</v>
      </c>
      <c r="AC899" s="3">
        <v>8.3244752457467097</v>
      </c>
      <c r="AD899" s="5">
        <v>-8.5992197493975353E-3</v>
      </c>
      <c r="AE899" s="6">
        <f t="shared" si="210"/>
        <v>0.33965760952100832</v>
      </c>
      <c r="AF899" s="6">
        <f t="shared" si="211"/>
        <v>0.21255703246480095</v>
      </c>
      <c r="AG899" s="6">
        <f t="shared" si="212"/>
        <v>1.2296005499210517E-2</v>
      </c>
      <c r="AH899" s="6">
        <f t="shared" si="213"/>
        <v>0.46801072785971687</v>
      </c>
      <c r="AI899" s="4">
        <f t="shared" si="214"/>
        <v>25.932013726474956</v>
      </c>
      <c r="AJ899" s="4">
        <f t="shared" si="215"/>
        <v>22.99746952085254</v>
      </c>
      <c r="AK899" s="4">
        <f t="shared" si="216"/>
        <v>-2.9345442056224158</v>
      </c>
      <c r="AL899" s="7">
        <f t="shared" si="217"/>
        <v>3.5640157909798731</v>
      </c>
      <c r="AM899" s="7">
        <f t="shared" si="218"/>
        <v>4.0187946038698517</v>
      </c>
      <c r="AN899" s="7">
        <f t="shared" si="219"/>
        <v>1.0759977241906804</v>
      </c>
      <c r="AO899" s="7">
        <f t="shared" si="220"/>
        <v>3.4353341382588005</v>
      </c>
      <c r="AP899" s="7">
        <f t="shared" si="221"/>
        <v>3.6964117146010214</v>
      </c>
      <c r="AQ899" s="7">
        <f t="shared" si="222"/>
        <v>0.39296835386269424</v>
      </c>
      <c r="AR899" s="7">
        <f t="shared" si="223"/>
        <v>0.62579794035691694</v>
      </c>
      <c r="AS899" s="7">
        <f t="shared" si="224"/>
        <v>5.311562648898958</v>
      </c>
    </row>
    <row r="900" spans="1:45" ht="14.4" customHeight="1">
      <c r="A900" s="2" t="s">
        <v>1847</v>
      </c>
      <c r="B900" s="2" t="s">
        <v>1848</v>
      </c>
      <c r="C900" s="2" t="s">
        <v>51</v>
      </c>
      <c r="D900" s="2" t="s">
        <v>48</v>
      </c>
      <c r="E900" s="3">
        <v>164.05085115733348</v>
      </c>
      <c r="F900" s="5">
        <v>2.009494103071013E-2</v>
      </c>
      <c r="G900" s="3">
        <v>126.39207278225388</v>
      </c>
      <c r="H900" s="3">
        <v>37.658778375079606</v>
      </c>
      <c r="I900" s="5">
        <v>-2.9670142156494161E-2</v>
      </c>
      <c r="J900" s="3">
        <v>25.739753594540524</v>
      </c>
      <c r="K900" s="3">
        <v>5.917760623835516</v>
      </c>
      <c r="L900" s="5">
        <v>0.11025700710305138</v>
      </c>
      <c r="M900" s="3">
        <v>2.8803222581802421</v>
      </c>
      <c r="N900" s="3">
        <v>3.0374383656552739</v>
      </c>
      <c r="O900" s="3">
        <v>40.160166495029486</v>
      </c>
      <c r="P900" s="3">
        <v>11.719565158218117</v>
      </c>
      <c r="Q900" s="3">
        <v>5.0183612978722625</v>
      </c>
      <c r="R900" s="3">
        <v>19.591911629196744</v>
      </c>
      <c r="S900" s="3">
        <v>4.4992101409707823</v>
      </c>
      <c r="T900" s="3">
        <v>129.34047224428622</v>
      </c>
      <c r="U900" s="3">
        <v>138.06825363231152</v>
      </c>
      <c r="V900" s="3">
        <v>233.50945434477507</v>
      </c>
      <c r="W900" s="3">
        <v>9.5314180770273982</v>
      </c>
      <c r="X900" s="3">
        <v>22.780914270683365</v>
      </c>
      <c r="Y900" s="3">
        <v>7.8996860997413272</v>
      </c>
      <c r="Z900" s="3">
        <v>0</v>
      </c>
      <c r="AA900" s="5">
        <v>0</v>
      </c>
      <c r="AB900" s="3">
        <v>0</v>
      </c>
      <c r="AC900" s="3">
        <v>0</v>
      </c>
      <c r="AD900" s="5">
        <v>0</v>
      </c>
      <c r="AE900" s="6">
        <f t="shared" si="210"/>
        <v>0.22955551958071121</v>
      </c>
      <c r="AF900" s="6">
        <f t="shared" si="211"/>
        <v>0.15690106703472531</v>
      </c>
      <c r="AG900" s="6">
        <f t="shared" si="212"/>
        <v>3.6072721245195304E-2</v>
      </c>
      <c r="AH900" s="6">
        <f t="shared" si="213"/>
        <v>0.48672503693016911</v>
      </c>
      <c r="AI900" s="4">
        <f t="shared" si="214"/>
        <v>19.821992970705008</v>
      </c>
      <c r="AJ900" s="4">
        <f t="shared" si="215"/>
        <v>20.541917780758865</v>
      </c>
      <c r="AK900" s="4">
        <f t="shared" si="216"/>
        <v>0.71992481005385756</v>
      </c>
      <c r="AL900" s="7">
        <f t="shared" si="217"/>
        <v>4.5656720040034831</v>
      </c>
      <c r="AM900" s="7">
        <f t="shared" si="218"/>
        <v>4.4056606270068706</v>
      </c>
      <c r="AN900" s="7">
        <f t="shared" si="219"/>
        <v>1.067479121087026</v>
      </c>
      <c r="AO900" s="7">
        <f t="shared" si="220"/>
        <v>3.4345371205635349</v>
      </c>
      <c r="AP900" s="7">
        <f t="shared" si="221"/>
        <v>3.6662966667999268</v>
      </c>
      <c r="AQ900" s="7" t="str">
        <f t="shared" si="222"/>
        <v/>
      </c>
      <c r="AR900" s="7">
        <f t="shared" si="223"/>
        <v>0.68349943108015421</v>
      </c>
      <c r="AS900" s="7">
        <f t="shared" si="224"/>
        <v>1.4233967864075701</v>
      </c>
    </row>
    <row r="901" spans="1:45" ht="14.4" customHeight="1">
      <c r="A901" s="2" t="s">
        <v>1849</v>
      </c>
      <c r="B901" s="2" t="s">
        <v>1850</v>
      </c>
      <c r="C901" s="2" t="s">
        <v>54</v>
      </c>
      <c r="D901" s="2" t="s">
        <v>48</v>
      </c>
      <c r="E901" s="3">
        <v>348.37537250709158</v>
      </c>
      <c r="F901" s="5">
        <v>-4.615873480729147E-3</v>
      </c>
      <c r="G901" s="3">
        <v>255.12524883592914</v>
      </c>
      <c r="H901" s="3">
        <v>93.250123671162456</v>
      </c>
      <c r="I901" s="5">
        <v>-2.1770756828881355E-2</v>
      </c>
      <c r="J901" s="3">
        <v>54.418802069146196</v>
      </c>
      <c r="K901" s="3">
        <v>108.96947992468368</v>
      </c>
      <c r="L901" s="5">
        <v>-0.12587493368710276</v>
      </c>
      <c r="M901" s="3">
        <v>67.776859610951959</v>
      </c>
      <c r="N901" s="3">
        <v>41.19262031373173</v>
      </c>
      <c r="O901" s="3">
        <v>95.256245847947923</v>
      </c>
      <c r="P901" s="3">
        <v>35.011428285562779</v>
      </c>
      <c r="Q901" s="3">
        <v>6.7151003671375475</v>
      </c>
      <c r="R901" s="3">
        <v>29.826627955028403</v>
      </c>
      <c r="S901" s="3">
        <v>10.698971808859184</v>
      </c>
      <c r="T901" s="3">
        <v>336.17157581861414</v>
      </c>
      <c r="U901" s="3">
        <v>325.60476407369447</v>
      </c>
      <c r="V901" s="3">
        <v>781.22535467603495</v>
      </c>
      <c r="W901" s="3">
        <v>86.403844099100965</v>
      </c>
      <c r="X901" s="3">
        <v>60.20127095946043</v>
      </c>
      <c r="Y901" s="3">
        <v>31.468325279180867</v>
      </c>
      <c r="Z901" s="3">
        <v>0</v>
      </c>
      <c r="AA901" s="5">
        <v>0</v>
      </c>
      <c r="AB901" s="3">
        <v>0</v>
      </c>
      <c r="AC901" s="3">
        <v>0</v>
      </c>
      <c r="AD901" s="5">
        <v>0</v>
      </c>
      <c r="AE901" s="6">
        <f t="shared" si="210"/>
        <v>0.26767139996173017</v>
      </c>
      <c r="AF901" s="6">
        <f t="shared" si="211"/>
        <v>0.15620737389534745</v>
      </c>
      <c r="AG901" s="6">
        <f t="shared" si="212"/>
        <v>0.31279329287969537</v>
      </c>
      <c r="AH901" s="6">
        <f t="shared" si="213"/>
        <v>0.6219802063641785</v>
      </c>
      <c r="AI901" s="4">
        <f t="shared" si="214"/>
        <v>-54.550677855537486</v>
      </c>
      <c r="AJ901" s="4">
        <f t="shared" si="215"/>
        <v>-14.247142415704364</v>
      </c>
      <c r="AK901" s="4">
        <f t="shared" si="216"/>
        <v>40.303535439833126</v>
      </c>
      <c r="AL901" s="7">
        <f t="shared" si="217"/>
        <v>-1.3316365974445459</v>
      </c>
      <c r="AM901" s="7">
        <f t="shared" si="218"/>
        <v>-5.098684138074586</v>
      </c>
      <c r="AN901" s="7">
        <f t="shared" si="219"/>
        <v>0.96856720643561744</v>
      </c>
      <c r="AO901" s="7">
        <f t="shared" si="220"/>
        <v>3.6050523321994801</v>
      </c>
      <c r="AP901" s="7">
        <f t="shared" si="221"/>
        <v>3.4917354664526576</v>
      </c>
      <c r="AQ901" s="7" t="str">
        <f t="shared" si="222"/>
        <v/>
      </c>
      <c r="AR901" s="7">
        <f t="shared" si="223"/>
        <v>0.58357887289296084</v>
      </c>
      <c r="AS901" s="7">
        <f t="shared" si="224"/>
        <v>2.2424815768517972</v>
      </c>
    </row>
    <row r="902" spans="1:45" ht="14.4" customHeight="1">
      <c r="A902" s="2" t="s">
        <v>1851</v>
      </c>
      <c r="B902" s="2" t="s">
        <v>1852</v>
      </c>
      <c r="C902" s="2" t="s">
        <v>51</v>
      </c>
      <c r="D902" s="2" t="s">
        <v>48</v>
      </c>
      <c r="E902" s="3">
        <v>261.33642136233169</v>
      </c>
      <c r="F902" s="5">
        <v>0.12685999910800308</v>
      </c>
      <c r="G902" s="3">
        <v>202.12633355738532</v>
      </c>
      <c r="H902" s="3">
        <v>59.210087804946376</v>
      </c>
      <c r="I902" s="5">
        <v>1.5328086035435895E-2</v>
      </c>
      <c r="J902" s="3">
        <v>37.907302546720565</v>
      </c>
      <c r="K902" s="3">
        <v>13.928574725472242</v>
      </c>
      <c r="L902" s="5">
        <v>5.6034073013786684E-2</v>
      </c>
      <c r="M902" s="3">
        <v>7.9454583255523792</v>
      </c>
      <c r="N902" s="3">
        <v>5.9831163999198624</v>
      </c>
      <c r="O902" s="3">
        <v>63.170557465907294</v>
      </c>
      <c r="P902" s="3">
        <v>7.8934889847056908</v>
      </c>
      <c r="Q902" s="3">
        <v>8.4939511347747523</v>
      </c>
      <c r="R902" s="3">
        <v>38.227929157356435</v>
      </c>
      <c r="S902" s="3">
        <v>8.0590599345751013</v>
      </c>
      <c r="T902" s="3">
        <v>90.366255620586202</v>
      </c>
      <c r="U902" s="3">
        <v>93.165438534696477</v>
      </c>
      <c r="V902" s="3">
        <v>347.32787545122352</v>
      </c>
      <c r="W902" s="3">
        <v>13.111337780158113</v>
      </c>
      <c r="X902" s="3">
        <v>53.195303773737599</v>
      </c>
      <c r="Y902" s="3">
        <v>0.80813548964504911</v>
      </c>
      <c r="Z902" s="3">
        <v>0</v>
      </c>
      <c r="AA902" s="5">
        <v>0</v>
      </c>
      <c r="AB902" s="3">
        <v>0</v>
      </c>
      <c r="AC902" s="3">
        <v>0</v>
      </c>
      <c r="AD902" s="5">
        <v>0</v>
      </c>
      <c r="AE902" s="6">
        <f t="shared" si="210"/>
        <v>0.22656653633002091</v>
      </c>
      <c r="AF902" s="6">
        <f t="shared" si="211"/>
        <v>0.14505173962784057</v>
      </c>
      <c r="AG902" s="6">
        <f t="shared" si="212"/>
        <v>5.329748778552712E-2</v>
      </c>
      <c r="AH902" s="6">
        <f t="shared" si="213"/>
        <v>0.57044302681033954</v>
      </c>
      <c r="AI902" s="4">
        <f t="shared" si="214"/>
        <v>23.978727821248324</v>
      </c>
      <c r="AJ902" s="4">
        <f t="shared" si="215"/>
        <v>38.837659020874469</v>
      </c>
      <c r="AK902" s="4">
        <f t="shared" si="216"/>
        <v>14.858931199626145</v>
      </c>
      <c r="AL902" s="7">
        <f t="shared" si="217"/>
        <v>4.8191301884047979</v>
      </c>
      <c r="AM902" s="7">
        <f t="shared" si="218"/>
        <v>2.9753752938819105</v>
      </c>
      <c r="AN902" s="7">
        <f t="shared" si="219"/>
        <v>1.0309759754333852</v>
      </c>
      <c r="AO902" s="7">
        <f t="shared" si="220"/>
        <v>1.5261969534359829</v>
      </c>
      <c r="AP902" s="7">
        <f t="shared" si="221"/>
        <v>1.573472392772123</v>
      </c>
      <c r="AQ902" s="7" t="str">
        <f t="shared" si="222"/>
        <v/>
      </c>
      <c r="AR902" s="7">
        <f t="shared" si="223"/>
        <v>0.64021696221085167</v>
      </c>
      <c r="AS902" s="7">
        <f t="shared" si="224"/>
        <v>1.3290450433224092</v>
      </c>
    </row>
    <row r="903" spans="1:45" ht="14.4" customHeight="1">
      <c r="A903" s="2" t="s">
        <v>1853</v>
      </c>
      <c r="B903" s="2" t="s">
        <v>1854</v>
      </c>
      <c r="C903" s="2" t="s">
        <v>62</v>
      </c>
      <c r="D903" s="2" t="s">
        <v>48</v>
      </c>
      <c r="E903" s="3">
        <v>274.3769276673396</v>
      </c>
      <c r="F903" s="5">
        <v>9.6931852288110049E-2</v>
      </c>
      <c r="G903" s="3">
        <v>210.56231917972295</v>
      </c>
      <c r="H903" s="3">
        <v>63.81460848761666</v>
      </c>
      <c r="I903" s="5">
        <v>-6.441570430501059E-3</v>
      </c>
      <c r="J903" s="3">
        <v>45.690415259264498</v>
      </c>
      <c r="K903" s="3">
        <v>30.128540374908717</v>
      </c>
      <c r="L903" s="5">
        <v>-6.7266869822582009E-3</v>
      </c>
      <c r="M903" s="3">
        <v>17.009462561819962</v>
      </c>
      <c r="N903" s="3">
        <v>13.119077813088754</v>
      </c>
      <c r="O903" s="3">
        <v>65.839903051586433</v>
      </c>
      <c r="P903" s="3">
        <v>9.7199497555283276</v>
      </c>
      <c r="Q903" s="3">
        <v>7.6718407399335149</v>
      </c>
      <c r="R903" s="3">
        <v>37.306707520183139</v>
      </c>
      <c r="S903" s="3">
        <v>4.4633001091317706</v>
      </c>
      <c r="T903" s="3">
        <v>136.05961752025385</v>
      </c>
      <c r="U903" s="3">
        <v>146.1315709097201</v>
      </c>
      <c r="V903" s="3">
        <v>642.78908677609138</v>
      </c>
      <c r="W903" s="3">
        <v>76.586084884645686</v>
      </c>
      <c r="X903" s="3">
        <v>34.900439536428117</v>
      </c>
      <c r="Y903" s="3">
        <v>51.323549337131006</v>
      </c>
      <c r="Z903" s="3">
        <v>0</v>
      </c>
      <c r="AA903" s="5">
        <v>0</v>
      </c>
      <c r="AB903" s="3">
        <v>0</v>
      </c>
      <c r="AC903" s="3">
        <v>0</v>
      </c>
      <c r="AD903" s="5">
        <v>0</v>
      </c>
      <c r="AE903" s="6">
        <f t="shared" si="210"/>
        <v>0.23258008255339474</v>
      </c>
      <c r="AF903" s="6">
        <f t="shared" si="211"/>
        <v>0.16652426152486308</v>
      </c>
      <c r="AG903" s="6">
        <f t="shared" si="212"/>
        <v>0.1098071205587563</v>
      </c>
      <c r="AH903" s="6">
        <f t="shared" si="213"/>
        <v>0.56456311358467182</v>
      </c>
      <c r="AI903" s="4">
        <f t="shared" si="214"/>
        <v>15.561874884355781</v>
      </c>
      <c r="AJ903" s="4">
        <f t="shared" si="215"/>
        <v>31.438649994304626</v>
      </c>
      <c r="AK903" s="4">
        <f t="shared" si="216"/>
        <v>15.876775109948845</v>
      </c>
      <c r="AL903" s="7">
        <f t="shared" si="217"/>
        <v>7.0438127003788393</v>
      </c>
      <c r="AM903" s="7">
        <f t="shared" si="218"/>
        <v>3.4866297367090953</v>
      </c>
      <c r="AN903" s="7">
        <f t="shared" si="219"/>
        <v>1.0740260304492399</v>
      </c>
      <c r="AO903" s="7">
        <f t="shared" si="220"/>
        <v>2.1321076904617611</v>
      </c>
      <c r="AP903" s="7">
        <f t="shared" si="221"/>
        <v>2.2899391592769418</v>
      </c>
      <c r="AQ903" s="7" t="str">
        <f t="shared" si="222"/>
        <v/>
      </c>
      <c r="AR903" s="7">
        <f t="shared" si="223"/>
        <v>0.71598676764005853</v>
      </c>
      <c r="AS903" s="7">
        <f t="shared" si="224"/>
        <v>2.3427228092422645</v>
      </c>
    </row>
    <row r="904" spans="1:45" ht="14.4" customHeight="1">
      <c r="A904" s="2" t="s">
        <v>1855</v>
      </c>
      <c r="B904" s="2" t="s">
        <v>1856</v>
      </c>
      <c r="C904" s="2" t="s">
        <v>54</v>
      </c>
      <c r="D904" s="2" t="s">
        <v>48</v>
      </c>
      <c r="E904" s="3">
        <v>281.33275510428757</v>
      </c>
      <c r="F904" s="5">
        <v>6.2124584912713283E-2</v>
      </c>
      <c r="G904" s="3">
        <v>204.87208978544589</v>
      </c>
      <c r="H904" s="3">
        <v>76.460665318841663</v>
      </c>
      <c r="I904" s="5">
        <v>1.2823749600891776E-2</v>
      </c>
      <c r="J904" s="3">
        <v>55.251100605609786</v>
      </c>
      <c r="K904" s="3">
        <v>58.849172475081673</v>
      </c>
      <c r="L904" s="5">
        <v>0.15312371384774548</v>
      </c>
      <c r="M904" s="3">
        <v>36.326792988778415</v>
      </c>
      <c r="N904" s="3">
        <v>22.522379486303258</v>
      </c>
      <c r="O904" s="3">
        <v>81.184632044459818</v>
      </c>
      <c r="P904" s="3">
        <v>13.750528081118139</v>
      </c>
      <c r="Q904" s="3">
        <v>7.6027335622158656</v>
      </c>
      <c r="R904" s="3">
        <v>43.09682349932703</v>
      </c>
      <c r="S904" s="3">
        <v>5.5538883575991109</v>
      </c>
      <c r="T904" s="3">
        <v>261.55453115796223</v>
      </c>
      <c r="U904" s="3">
        <v>279.06831919718951</v>
      </c>
      <c r="V904" s="3">
        <v>565.44775657408638</v>
      </c>
      <c r="W904" s="3">
        <v>71.620846269688201</v>
      </c>
      <c r="X904" s="3">
        <v>39.992374426528336</v>
      </c>
      <c r="Y904" s="3">
        <v>11.569365780685319</v>
      </c>
      <c r="Z904" s="3">
        <v>0</v>
      </c>
      <c r="AA904" s="5">
        <v>0</v>
      </c>
      <c r="AB904" s="3">
        <v>0</v>
      </c>
      <c r="AC904" s="3">
        <v>0</v>
      </c>
      <c r="AD904" s="5">
        <v>0</v>
      </c>
      <c r="AE904" s="6">
        <f t="shared" si="210"/>
        <v>0.27178017465651438</v>
      </c>
      <c r="AF904" s="6">
        <f t="shared" si="211"/>
        <v>0.19639057167420371</v>
      </c>
      <c r="AG904" s="6">
        <f t="shared" si="212"/>
        <v>0.20917995294670472</v>
      </c>
      <c r="AH904" s="6">
        <f t="shared" si="213"/>
        <v>0.61728638587331297</v>
      </c>
      <c r="AI904" s="4">
        <f t="shared" si="214"/>
        <v>-3.5980718694718874</v>
      </c>
      <c r="AJ904" s="4">
        <f t="shared" si="215"/>
        <v>23.504577412347402</v>
      </c>
      <c r="AK904" s="4">
        <f t="shared" si="216"/>
        <v>27.102649281819289</v>
      </c>
      <c r="AL904" s="7">
        <f t="shared" si="217"/>
        <v>4.2320939671369606</v>
      </c>
      <c r="AM904" s="7">
        <f t="shared" si="218"/>
        <v>-0.6478473526657812</v>
      </c>
      <c r="AN904" s="7">
        <f t="shared" si="219"/>
        <v>1.0669603694559973</v>
      </c>
      <c r="AO904" s="7">
        <f t="shared" si="220"/>
        <v>3.4207723679525608</v>
      </c>
      <c r="AP904" s="7">
        <f t="shared" si="221"/>
        <v>3.6498285495355307</v>
      </c>
      <c r="AQ904" s="7" t="str">
        <f t="shared" si="222"/>
        <v/>
      </c>
      <c r="AR904" s="7">
        <f t="shared" si="223"/>
        <v>0.72260815904769071</v>
      </c>
      <c r="AS904" s="7">
        <f t="shared" si="224"/>
        <v>2.0098895216253077</v>
      </c>
    </row>
    <row r="905" spans="1:45" ht="14.4" customHeight="1">
      <c r="A905" s="2" t="s">
        <v>1857</v>
      </c>
      <c r="B905" s="2" t="s">
        <v>1858</v>
      </c>
      <c r="C905" s="2" t="s">
        <v>47</v>
      </c>
      <c r="D905" s="2" t="s">
        <v>48</v>
      </c>
      <c r="E905" s="3">
        <v>258.85466027317437</v>
      </c>
      <c r="F905" s="5">
        <v>8.854287424677669E-2</v>
      </c>
      <c r="G905" s="3">
        <v>206.52770172040485</v>
      </c>
      <c r="H905" s="3">
        <v>52.326958552769518</v>
      </c>
      <c r="I905" s="5">
        <v>-1.3779062934094255E-2</v>
      </c>
      <c r="J905" s="3">
        <v>37.251240523676053</v>
      </c>
      <c r="K905" s="3">
        <v>19.175935953922171</v>
      </c>
      <c r="L905" s="5">
        <v>5.7750590588686951E-2</v>
      </c>
      <c r="M905" s="3">
        <v>9.9605563083686501</v>
      </c>
      <c r="N905" s="3">
        <v>9.2153796455535204</v>
      </c>
      <c r="O905" s="3">
        <v>52.987289286610142</v>
      </c>
      <c r="P905" s="3">
        <v>12.333367946521097</v>
      </c>
      <c r="Q905" s="3">
        <v>6.5746319397974311</v>
      </c>
      <c r="R905" s="3">
        <v>29.79088280734717</v>
      </c>
      <c r="S905" s="3">
        <v>7.8359673754191572</v>
      </c>
      <c r="T905" s="3">
        <v>212.74468062766564</v>
      </c>
      <c r="U905" s="3">
        <v>212.25630873569196</v>
      </c>
      <c r="V905" s="3">
        <v>341.60215993926789</v>
      </c>
      <c r="W905" s="3">
        <v>31.959951061360499</v>
      </c>
      <c r="X905" s="3">
        <v>28.568239668937927</v>
      </c>
      <c r="Y905" s="3">
        <v>32.104075917053606</v>
      </c>
      <c r="Z905" s="3">
        <v>0</v>
      </c>
      <c r="AA905" s="5">
        <v>0</v>
      </c>
      <c r="AB905" s="3">
        <v>0</v>
      </c>
      <c r="AC905" s="3">
        <v>0</v>
      </c>
      <c r="AD905" s="5">
        <v>0</v>
      </c>
      <c r="AE905" s="6">
        <f t="shared" si="210"/>
        <v>0.20214802583638192</v>
      </c>
      <c r="AF905" s="6">
        <f t="shared" si="211"/>
        <v>0.143907938471589</v>
      </c>
      <c r="AG905" s="6">
        <f t="shared" si="212"/>
        <v>7.4079933247813395E-2</v>
      </c>
      <c r="AH905" s="6">
        <f t="shared" si="213"/>
        <v>0.5194299945672981</v>
      </c>
      <c r="AI905" s="4">
        <f t="shared" si="214"/>
        <v>18.075304569753882</v>
      </c>
      <c r="AJ905" s="4">
        <f t="shared" si="215"/>
        <v>24.118733091922959</v>
      </c>
      <c r="AK905" s="4">
        <f t="shared" si="216"/>
        <v>6.0434285221690764</v>
      </c>
      <c r="AL905" s="7">
        <f t="shared" si="217"/>
        <v>3.0779522088850979</v>
      </c>
      <c r="AM905" s="7">
        <f t="shared" si="218"/>
        <v>2.3067100338440354</v>
      </c>
      <c r="AN905" s="7">
        <f t="shared" si="219"/>
        <v>0.99770442254756819</v>
      </c>
      <c r="AO905" s="7">
        <f t="shared" si="220"/>
        <v>4.0656802251008273</v>
      </c>
      <c r="AP905" s="7">
        <f t="shared" si="221"/>
        <v>4.0563471412472882</v>
      </c>
      <c r="AQ905" s="7" t="str">
        <f t="shared" si="222"/>
        <v/>
      </c>
      <c r="AR905" s="7">
        <f t="shared" si="223"/>
        <v>0.71189386033414792</v>
      </c>
      <c r="AS905" s="7">
        <f t="shared" si="224"/>
        <v>1.3196677996013997</v>
      </c>
    </row>
    <row r="906" spans="1:45" ht="14.4" customHeight="1">
      <c r="A906" s="2" t="s">
        <v>1859</v>
      </c>
      <c r="B906" s="2" t="s">
        <v>1860</v>
      </c>
      <c r="C906" s="2" t="s">
        <v>62</v>
      </c>
      <c r="D906" s="2" t="s">
        <v>48</v>
      </c>
      <c r="E906" s="3">
        <v>250.45832321283052</v>
      </c>
      <c r="F906" s="5">
        <v>2.6177345310166668E-2</v>
      </c>
      <c r="G906" s="3">
        <v>209.47075826676334</v>
      </c>
      <c r="H906" s="3">
        <v>40.987564946067181</v>
      </c>
      <c r="I906" s="5">
        <v>-1.939110982714759E-2</v>
      </c>
      <c r="J906" s="3">
        <v>21.835665298483214</v>
      </c>
      <c r="K906" s="3">
        <v>29.936594790395663</v>
      </c>
      <c r="L906" s="5">
        <v>0.10679800118204311</v>
      </c>
      <c r="M906" s="3">
        <v>17.975567764446875</v>
      </c>
      <c r="N906" s="3">
        <v>11.961027025948788</v>
      </c>
      <c r="O906" s="3">
        <v>44.036788441973783</v>
      </c>
      <c r="P906" s="3">
        <v>4.6738155499981593</v>
      </c>
      <c r="Q906" s="3">
        <v>7.0010305629008265</v>
      </c>
      <c r="R906" s="3">
        <v>21.245881227098277</v>
      </c>
      <c r="S906" s="3">
        <v>2.8996689734721635</v>
      </c>
      <c r="T906" s="3">
        <v>52.262557043962545</v>
      </c>
      <c r="U906" s="3">
        <v>49.531434983711677</v>
      </c>
      <c r="V906" s="3">
        <v>582.27677858844106</v>
      </c>
      <c r="W906" s="3">
        <v>53.461884431657332</v>
      </c>
      <c r="X906" s="3">
        <v>55.058136626543927</v>
      </c>
      <c r="Y906" s="3">
        <v>41.011829795378702</v>
      </c>
      <c r="Z906" s="3">
        <v>0</v>
      </c>
      <c r="AA906" s="5">
        <v>0</v>
      </c>
      <c r="AB906" s="3">
        <v>0</v>
      </c>
      <c r="AC906" s="3">
        <v>0</v>
      </c>
      <c r="AD906" s="5">
        <v>0</v>
      </c>
      <c r="AE906" s="6">
        <f t="shared" si="210"/>
        <v>0.16365024096738609</v>
      </c>
      <c r="AF906" s="6">
        <f t="shared" si="211"/>
        <v>8.7182829535786863E-2</v>
      </c>
      <c r="AG906" s="6">
        <f t="shared" si="212"/>
        <v>0.11952725070732273</v>
      </c>
      <c r="AH906" s="6">
        <f t="shared" si="213"/>
        <v>0.60045465726161495</v>
      </c>
      <c r="AI906" s="4">
        <f t="shared" si="214"/>
        <v>-8.1009294919124493</v>
      </c>
      <c r="AJ906" s="4">
        <f t="shared" si="215"/>
        <v>14.386374564627921</v>
      </c>
      <c r="AK906" s="4">
        <f t="shared" si="216"/>
        <v>22.487304056540371</v>
      </c>
      <c r="AL906" s="7">
        <f t="shared" si="217"/>
        <v>4.9613851430086449</v>
      </c>
      <c r="AM906" s="7">
        <f t="shared" si="218"/>
        <v>-2.7937428603141954</v>
      </c>
      <c r="AN906" s="7">
        <f t="shared" si="219"/>
        <v>0.9477422802341362</v>
      </c>
      <c r="AO906" s="7">
        <f t="shared" si="220"/>
        <v>1.2750832383609854</v>
      </c>
      <c r="AP906" s="7">
        <f t="shared" si="221"/>
        <v>1.2084502958125667</v>
      </c>
      <c r="AQ906" s="7" t="str">
        <f t="shared" si="222"/>
        <v/>
      </c>
      <c r="AR906" s="7">
        <f t="shared" si="223"/>
        <v>0.53273877887635723</v>
      </c>
      <c r="AS906" s="7">
        <f t="shared" si="224"/>
        <v>2.3248449926483103</v>
      </c>
    </row>
    <row r="907" spans="1:45" ht="14.4" customHeight="1">
      <c r="A907" s="2" t="s">
        <v>1861</v>
      </c>
      <c r="B907" s="2" t="s">
        <v>1862</v>
      </c>
      <c r="C907" s="2" t="s">
        <v>54</v>
      </c>
      <c r="D907" s="2" t="s">
        <v>48</v>
      </c>
      <c r="E907" s="3">
        <v>565.66139580757317</v>
      </c>
      <c r="F907" s="5">
        <v>-4.7325774987869274E-2</v>
      </c>
      <c r="G907" s="3">
        <v>436.17915841689</v>
      </c>
      <c r="H907" s="3">
        <v>129.48223739068314</v>
      </c>
      <c r="I907" s="5">
        <v>-3.3050521217118628E-2</v>
      </c>
      <c r="J907" s="3">
        <v>64.694568602569902</v>
      </c>
      <c r="K907" s="3">
        <v>152.15298727266861</v>
      </c>
      <c r="L907" s="5">
        <v>-4.6564428499546923E-2</v>
      </c>
      <c r="M907" s="3">
        <v>74.660708718109106</v>
      </c>
      <c r="N907" s="3">
        <v>77.492278554559505</v>
      </c>
      <c r="O907" s="3">
        <v>142.44995757260719</v>
      </c>
      <c r="P907" s="3">
        <v>63.090376464493673</v>
      </c>
      <c r="Q907" s="3">
        <v>12.903786918389276</v>
      </c>
      <c r="R907" s="3">
        <v>14.724436439744135</v>
      </c>
      <c r="S907" s="3">
        <v>6.2089566905260192</v>
      </c>
      <c r="T907" s="3">
        <v>663.26848664509714</v>
      </c>
      <c r="U907" s="3">
        <v>665.22932093222198</v>
      </c>
      <c r="V907" s="3">
        <v>1367.1889720408201</v>
      </c>
      <c r="W907" s="3">
        <v>156.74281701052368</v>
      </c>
      <c r="X907" s="3">
        <v>64.990765940228655</v>
      </c>
      <c r="Y907" s="3">
        <v>66.274411598515769</v>
      </c>
      <c r="Z907" s="3">
        <v>0</v>
      </c>
      <c r="AA907" s="5">
        <v>0</v>
      </c>
      <c r="AB907" s="3">
        <v>0</v>
      </c>
      <c r="AC907" s="3">
        <v>0</v>
      </c>
      <c r="AD907" s="5">
        <v>0</v>
      </c>
      <c r="AE907" s="6">
        <f t="shared" si="210"/>
        <v>0.22890414362787881</v>
      </c>
      <c r="AF907" s="6">
        <f t="shared" si="211"/>
        <v>0.11436977860263547</v>
      </c>
      <c r="AG907" s="6">
        <f t="shared" si="212"/>
        <v>0.26898244851134945</v>
      </c>
      <c r="AH907" s="6">
        <f t="shared" si="213"/>
        <v>0.49069499098504049</v>
      </c>
      <c r="AI907" s="4">
        <f t="shared" si="214"/>
        <v>-87.458418670098709</v>
      </c>
      <c r="AJ907" s="4">
        <f t="shared" si="215"/>
        <v>-8.2049145283848652</v>
      </c>
      <c r="AK907" s="4">
        <f t="shared" si="216"/>
        <v>79.253504141713847</v>
      </c>
      <c r="AL907" s="7">
        <f t="shared" si="217"/>
        <v>-1.3214642873744622</v>
      </c>
      <c r="AM907" s="7">
        <f t="shared" si="218"/>
        <v>-14.085847756604224</v>
      </c>
      <c r="AN907" s="7">
        <f t="shared" si="219"/>
        <v>1.0029563205950625</v>
      </c>
      <c r="AO907" s="7">
        <f t="shared" si="220"/>
        <v>5.1224669886096859</v>
      </c>
      <c r="AP907" s="7">
        <f t="shared" si="221"/>
        <v>5.1376106432656403</v>
      </c>
      <c r="AQ907" s="7" t="str">
        <f t="shared" si="222"/>
        <v/>
      </c>
      <c r="AR907" s="7">
        <f t="shared" si="223"/>
        <v>0.49964049051275494</v>
      </c>
      <c r="AS907" s="7">
        <f t="shared" si="224"/>
        <v>2.4169741512746095</v>
      </c>
    </row>
    <row r="908" spans="1:45" ht="14.4" customHeight="1">
      <c r="A908" s="2" t="s">
        <v>1863</v>
      </c>
      <c r="B908" s="2" t="s">
        <v>1864</v>
      </c>
      <c r="C908" s="2" t="s">
        <v>51</v>
      </c>
      <c r="D908" s="2" t="s">
        <v>48</v>
      </c>
      <c r="E908" s="3">
        <v>128.80247034728347</v>
      </c>
      <c r="F908" s="5">
        <v>0.10575665375154211</v>
      </c>
      <c r="G908" s="3">
        <v>93.17690916879522</v>
      </c>
      <c r="H908" s="3">
        <v>35.625561178488262</v>
      </c>
      <c r="I908" s="5">
        <v>2.0375989924242832E-4</v>
      </c>
      <c r="J908" s="3">
        <v>30.342769810100279</v>
      </c>
      <c r="K908" s="3">
        <v>6.5380121056973364</v>
      </c>
      <c r="L908" s="5">
        <v>0.12435104842046796</v>
      </c>
      <c r="M908" s="3">
        <v>3.4485986662799037</v>
      </c>
      <c r="N908" s="3">
        <v>3.0894134394174326</v>
      </c>
      <c r="O908" s="3">
        <v>36.475170297713525</v>
      </c>
      <c r="P908" s="3">
        <v>5.4907361296131683</v>
      </c>
      <c r="Q908" s="3">
        <v>7.0252063076027866</v>
      </c>
      <c r="R908" s="3">
        <v>21.701275986420853</v>
      </c>
      <c r="S908" s="3">
        <v>7.0831728105567517</v>
      </c>
      <c r="T908" s="3">
        <v>77.928665261692885</v>
      </c>
      <c r="U908" s="3">
        <v>78.084120847580991</v>
      </c>
      <c r="V908" s="3">
        <v>206.07802420229527</v>
      </c>
      <c r="W908" s="3">
        <v>6.8734077855969513</v>
      </c>
      <c r="X908" s="3">
        <v>21.316241748228311</v>
      </c>
      <c r="Y908" s="3">
        <v>1.6162572125477146</v>
      </c>
      <c r="Z908" s="3">
        <v>0</v>
      </c>
      <c r="AA908" s="5">
        <v>0</v>
      </c>
      <c r="AB908" s="3">
        <v>0</v>
      </c>
      <c r="AC908" s="3">
        <v>0</v>
      </c>
      <c r="AD908" s="5">
        <v>0</v>
      </c>
      <c r="AE908" s="6">
        <f t="shared" si="210"/>
        <v>0.27659066695252732</v>
      </c>
      <c r="AF908" s="6">
        <f t="shared" si="211"/>
        <v>0.23557599266759893</v>
      </c>
      <c r="AG908" s="6">
        <f t="shared" si="212"/>
        <v>5.0759989991412673E-2</v>
      </c>
      <c r="AH908" s="6">
        <f t="shared" si="213"/>
        <v>0.52746899371366041</v>
      </c>
      <c r="AI908" s="4">
        <f t="shared" si="214"/>
        <v>23.804757704402942</v>
      </c>
      <c r="AJ908" s="4">
        <f t="shared" si="215"/>
        <v>20.510629194217668</v>
      </c>
      <c r="AK908" s="4">
        <f t="shared" si="216"/>
        <v>-3.2941285101852742</v>
      </c>
      <c r="AL908" s="7">
        <f t="shared" si="217"/>
        <v>2.8956838612844025</v>
      </c>
      <c r="AM908" s="7">
        <f t="shared" si="218"/>
        <v>3.3607478373144253</v>
      </c>
      <c r="AN908" s="7">
        <f t="shared" si="219"/>
        <v>1.0019948447129958</v>
      </c>
      <c r="AO908" s="7">
        <f t="shared" si="220"/>
        <v>2.1874368482579429</v>
      </c>
      <c r="AP908" s="7">
        <f t="shared" si="221"/>
        <v>2.1918004450897022</v>
      </c>
      <c r="AQ908" s="7" t="str">
        <f t="shared" si="222"/>
        <v/>
      </c>
      <c r="AR908" s="7">
        <f t="shared" si="223"/>
        <v>0.85171345534964138</v>
      </c>
      <c r="AS908" s="7">
        <f t="shared" si="224"/>
        <v>1.5999539732945935</v>
      </c>
    </row>
    <row r="909" spans="1:45" ht="14.4" customHeight="1">
      <c r="A909" s="2" t="s">
        <v>1865</v>
      </c>
      <c r="B909" s="2" t="s">
        <v>1866</v>
      </c>
      <c r="C909" s="2" t="s">
        <v>62</v>
      </c>
      <c r="D909" s="2" t="s">
        <v>48</v>
      </c>
      <c r="E909" s="3">
        <v>247.15090727882782</v>
      </c>
      <c r="F909" s="5">
        <v>1.3811877913305503E-2</v>
      </c>
      <c r="G909" s="3">
        <v>209.13466338113301</v>
      </c>
      <c r="H909" s="3">
        <v>38.016243897694814</v>
      </c>
      <c r="I909" s="5">
        <v>9.4198447124546614E-3</v>
      </c>
      <c r="J909" s="3">
        <v>23.346281384174517</v>
      </c>
      <c r="K909" s="3">
        <v>21.977505800143216</v>
      </c>
      <c r="L909" s="5">
        <v>-7.7494816880463252E-2</v>
      </c>
      <c r="M909" s="3">
        <v>10.639918781963353</v>
      </c>
      <c r="N909" s="3">
        <v>11.337587018179864</v>
      </c>
      <c r="O909" s="3">
        <v>41.648051655077914</v>
      </c>
      <c r="P909" s="3">
        <v>6.2404624933794857</v>
      </c>
      <c r="Q909" s="3">
        <v>7.2582640887887111</v>
      </c>
      <c r="R909" s="3">
        <v>20.271801184265222</v>
      </c>
      <c r="S909" s="3">
        <v>4.8385282498288102</v>
      </c>
      <c r="T909" s="3">
        <v>85.71752763866165</v>
      </c>
      <c r="U909" s="3">
        <v>85.458126282373627</v>
      </c>
      <c r="V909" s="3">
        <v>599.13932000425109</v>
      </c>
      <c r="W909" s="3">
        <v>66.997474421213425</v>
      </c>
      <c r="X909" s="3">
        <v>38.978068892175521</v>
      </c>
      <c r="Y909" s="3">
        <v>41.215732818541873</v>
      </c>
      <c r="Z909" s="3">
        <v>0</v>
      </c>
      <c r="AA909" s="5">
        <v>0</v>
      </c>
      <c r="AB909" s="3">
        <v>0</v>
      </c>
      <c r="AC909" s="3">
        <v>0</v>
      </c>
      <c r="AD909" s="5">
        <v>0</v>
      </c>
      <c r="AE909" s="6">
        <f t="shared" si="210"/>
        <v>0.15381794190545331</v>
      </c>
      <c r="AF909" s="6">
        <f t="shared" si="211"/>
        <v>9.4461645483000317E-2</v>
      </c>
      <c r="AG909" s="6">
        <f t="shared" si="212"/>
        <v>8.8923427561400342E-2</v>
      </c>
      <c r="AH909" s="6">
        <f t="shared" si="213"/>
        <v>0.48412767484716202</v>
      </c>
      <c r="AI909" s="4">
        <f t="shared" si="214"/>
        <v>1.368775584031301</v>
      </c>
      <c r="AJ909" s="4">
        <f t="shared" si="215"/>
        <v>17.509406290946362</v>
      </c>
      <c r="AK909" s="4">
        <f t="shared" si="216"/>
        <v>16.140630706915061</v>
      </c>
      <c r="AL909" s="7">
        <f t="shared" si="217"/>
        <v>3.6187463184834883</v>
      </c>
      <c r="AM909" s="7">
        <f t="shared" si="218"/>
        <v>0.28289089437056175</v>
      </c>
      <c r="AN909" s="7">
        <f t="shared" si="219"/>
        <v>0.99697376530292015</v>
      </c>
      <c r="AO909" s="7">
        <f t="shared" si="220"/>
        <v>2.2547605668075823</v>
      </c>
      <c r="AP909" s="7">
        <f t="shared" si="221"/>
        <v>2.2479371321467014</v>
      </c>
      <c r="AQ909" s="7" t="str">
        <f t="shared" si="222"/>
        <v/>
      </c>
      <c r="AR909" s="7">
        <f t="shared" si="223"/>
        <v>0.61411331027340554</v>
      </c>
      <c r="AS909" s="7">
        <f t="shared" si="224"/>
        <v>2.4241841820484238</v>
      </c>
    </row>
    <row r="910" spans="1:45" ht="14.4" customHeight="1">
      <c r="A910" s="2" t="s">
        <v>1867</v>
      </c>
      <c r="B910" s="2" t="s">
        <v>1868</v>
      </c>
      <c r="C910" s="2" t="s">
        <v>62</v>
      </c>
      <c r="D910" s="2" t="s">
        <v>48</v>
      </c>
      <c r="E910" s="3">
        <v>127.03145067126316</v>
      </c>
      <c r="F910" s="5">
        <v>0.11098653454897317</v>
      </c>
      <c r="G910" s="3">
        <v>98.626296114011154</v>
      </c>
      <c r="H910" s="3">
        <v>28.405154557252004</v>
      </c>
      <c r="I910" s="5">
        <v>1.9285282772982776E-2</v>
      </c>
      <c r="J910" s="3">
        <v>17.363521731275434</v>
      </c>
      <c r="K910" s="3">
        <v>13.051942121504345</v>
      </c>
      <c r="L910" s="5">
        <v>-9.469747316752393E-2</v>
      </c>
      <c r="M910" s="3">
        <v>5.9614107999303565</v>
      </c>
      <c r="N910" s="3">
        <v>7.0905313215739882</v>
      </c>
      <c r="O910" s="3">
        <v>28.58808724389106</v>
      </c>
      <c r="P910" s="3">
        <v>7.7089979255638825</v>
      </c>
      <c r="Q910" s="3">
        <v>4.3006014404080721</v>
      </c>
      <c r="R910" s="3">
        <v>13.969094211780103</v>
      </c>
      <c r="S910" s="3">
        <v>3.985504623075474</v>
      </c>
      <c r="T910" s="3">
        <v>95.686257984437759</v>
      </c>
      <c r="U910" s="3">
        <v>99.345288182510458</v>
      </c>
      <c r="V910" s="3">
        <v>269.84416782460534</v>
      </c>
      <c r="W910" s="3">
        <v>13.054537461942179</v>
      </c>
      <c r="X910" s="3">
        <v>21.894491987470669</v>
      </c>
      <c r="Y910" s="3">
        <v>24.650121627139274</v>
      </c>
      <c r="Z910" s="3">
        <v>0</v>
      </c>
      <c r="AA910" s="5">
        <v>0</v>
      </c>
      <c r="AB910" s="3">
        <v>0</v>
      </c>
      <c r="AC910" s="3">
        <v>0</v>
      </c>
      <c r="AD910" s="5">
        <v>0</v>
      </c>
      <c r="AE910" s="6">
        <f t="shared" si="210"/>
        <v>0.22360725951843177</v>
      </c>
      <c r="AF910" s="6">
        <f t="shared" si="211"/>
        <v>0.13668679401457376</v>
      </c>
      <c r="AG910" s="6">
        <f t="shared" si="212"/>
        <v>0.10274575353217574</v>
      </c>
      <c r="AH910" s="6">
        <f t="shared" si="213"/>
        <v>0.45674511459167078</v>
      </c>
      <c r="AI910" s="4">
        <f t="shared" si="214"/>
        <v>4.3115796097710888</v>
      </c>
      <c r="AJ910" s="4">
        <f t="shared" si="215"/>
        <v>10.61707707798875</v>
      </c>
      <c r="AK910" s="4">
        <f t="shared" si="216"/>
        <v>6.305497468217661</v>
      </c>
      <c r="AL910" s="7">
        <f t="shared" si="217"/>
        <v>2.6639229111710137</v>
      </c>
      <c r="AM910" s="7">
        <f t="shared" si="218"/>
        <v>1.0818152323316073</v>
      </c>
      <c r="AN910" s="7">
        <f t="shared" si="219"/>
        <v>1.0382398713791043</v>
      </c>
      <c r="AO910" s="7">
        <f t="shared" si="220"/>
        <v>3.3686230360611957</v>
      </c>
      <c r="AP910" s="7">
        <f t="shared" si="221"/>
        <v>3.4974387476848641</v>
      </c>
      <c r="AQ910" s="7" t="str">
        <f t="shared" si="222"/>
        <v/>
      </c>
      <c r="AR910" s="7">
        <f t="shared" si="223"/>
        <v>0.61128066373581569</v>
      </c>
      <c r="AS910" s="7">
        <f t="shared" si="224"/>
        <v>2.1242311758126604</v>
      </c>
    </row>
    <row r="911" spans="1:45" ht="14.4" customHeight="1">
      <c r="A911" s="2" t="s">
        <v>1869</v>
      </c>
      <c r="B911" s="2" t="s">
        <v>1870</v>
      </c>
      <c r="C911" s="2" t="s">
        <v>51</v>
      </c>
      <c r="D911" s="2" t="s">
        <v>48</v>
      </c>
      <c r="E911" s="3">
        <v>138.21135172154368</v>
      </c>
      <c r="F911" s="5">
        <v>4.1106308172326786E-2</v>
      </c>
      <c r="G911" s="3">
        <v>100.44868770148747</v>
      </c>
      <c r="H911" s="3">
        <v>37.762664020056199</v>
      </c>
      <c r="I911" s="5">
        <v>2.7583687856110262E-2</v>
      </c>
      <c r="J911" s="3">
        <v>26.171981615784002</v>
      </c>
      <c r="K911" s="3">
        <v>12.174457097183893</v>
      </c>
      <c r="L911" s="5">
        <v>5.9291288212670185E-2</v>
      </c>
      <c r="M911" s="3">
        <v>5.6306100847930498</v>
      </c>
      <c r="N911" s="3">
        <v>6.5438470123908434</v>
      </c>
      <c r="O911" s="3">
        <v>39.724734705180822</v>
      </c>
      <c r="P911" s="3">
        <v>7.0431329646180103</v>
      </c>
      <c r="Q911" s="3">
        <v>4.0273440514300383</v>
      </c>
      <c r="R911" s="3">
        <v>22.653340334664929</v>
      </c>
      <c r="S911" s="3">
        <v>5.9947359281678505</v>
      </c>
      <c r="T911" s="3">
        <v>121.85671333075238</v>
      </c>
      <c r="U911" s="3">
        <v>123.59926587916205</v>
      </c>
      <c r="V911" s="3">
        <v>195.55572329425328</v>
      </c>
      <c r="W911" s="3">
        <v>22.223666941769647</v>
      </c>
      <c r="X911" s="3">
        <v>19.264061619848029</v>
      </c>
      <c r="Y911" s="3">
        <v>3.949188417845094</v>
      </c>
      <c r="Z911" s="3">
        <v>0</v>
      </c>
      <c r="AA911" s="5">
        <v>0</v>
      </c>
      <c r="AB911" s="3">
        <v>0</v>
      </c>
      <c r="AC911" s="3">
        <v>0</v>
      </c>
      <c r="AD911" s="5">
        <v>0</v>
      </c>
      <c r="AE911" s="6">
        <f t="shared" si="210"/>
        <v>0.27322404093215991</v>
      </c>
      <c r="AF911" s="6">
        <f t="shared" si="211"/>
        <v>0.18936202627200302</v>
      </c>
      <c r="AG911" s="6">
        <f t="shared" si="212"/>
        <v>8.8085797190609494E-2</v>
      </c>
      <c r="AH911" s="6">
        <f t="shared" si="213"/>
        <v>0.4624937309192606</v>
      </c>
      <c r="AI911" s="4">
        <f t="shared" si="214"/>
        <v>13.997524518600109</v>
      </c>
      <c r="AJ911" s="4">
        <f t="shared" si="215"/>
        <v>23.023647604339725</v>
      </c>
      <c r="AK911" s="4">
        <f t="shared" si="216"/>
        <v>9.0261230857396164</v>
      </c>
      <c r="AL911" s="7">
        <f t="shared" si="217"/>
        <v>3.8406441718570177</v>
      </c>
      <c r="AM911" s="7">
        <f t="shared" si="218"/>
        <v>2.3349693274776362</v>
      </c>
      <c r="AN911" s="7">
        <f t="shared" si="219"/>
        <v>1.0143000127016384</v>
      </c>
      <c r="AO911" s="7">
        <f t="shared" si="220"/>
        <v>3.2269098723022518</v>
      </c>
      <c r="AP911" s="7">
        <f t="shared" si="221"/>
        <v>3.2730547244632162</v>
      </c>
      <c r="AQ911" s="7" t="str">
        <f t="shared" si="222"/>
        <v/>
      </c>
      <c r="AR911" s="7">
        <f t="shared" si="223"/>
        <v>0.69306502321668173</v>
      </c>
      <c r="AS911" s="7">
        <f t="shared" si="224"/>
        <v>1.4149034855562523</v>
      </c>
    </row>
    <row r="912" spans="1:45" ht="14.4" customHeight="1">
      <c r="A912" s="2" t="s">
        <v>1871</v>
      </c>
      <c r="B912" s="2" t="s">
        <v>1872</v>
      </c>
      <c r="C912" s="2" t="s">
        <v>51</v>
      </c>
      <c r="D912" s="2" t="s">
        <v>48</v>
      </c>
      <c r="E912" s="3">
        <v>150.12126955895724</v>
      </c>
      <c r="F912" s="5">
        <v>8.5245572543770944E-3</v>
      </c>
      <c r="G912" s="3">
        <v>105.84364828400287</v>
      </c>
      <c r="H912" s="3">
        <v>44.27762127495437</v>
      </c>
      <c r="I912" s="5">
        <v>-1.5582292558877386E-2</v>
      </c>
      <c r="J912" s="3">
        <v>29.078795795715184</v>
      </c>
      <c r="K912" s="3">
        <v>11.964403091720794</v>
      </c>
      <c r="L912" s="5">
        <v>-7.0725902078021208E-2</v>
      </c>
      <c r="M912" s="3">
        <v>5.1198940378921112</v>
      </c>
      <c r="N912" s="3">
        <v>6.8445090538286824</v>
      </c>
      <c r="O912" s="3">
        <v>45.900362394403899</v>
      </c>
      <c r="P912" s="3">
        <v>10.858040567720606</v>
      </c>
      <c r="Q912" s="3">
        <v>4.9482635425650701</v>
      </c>
      <c r="R912" s="3">
        <v>26.050809798732654</v>
      </c>
      <c r="S912" s="3">
        <v>8.5870224838188278</v>
      </c>
      <c r="T912" s="3">
        <v>192.83280550268671</v>
      </c>
      <c r="U912" s="3">
        <v>150.37693995554497</v>
      </c>
      <c r="V912" s="3">
        <v>177.93784598299661</v>
      </c>
      <c r="W912" s="3">
        <v>15.598634331518666</v>
      </c>
      <c r="X912" s="3">
        <v>36.55847543783949</v>
      </c>
      <c r="Y912" s="3">
        <v>2.9486147205248412</v>
      </c>
      <c r="Z912" s="3">
        <v>0</v>
      </c>
      <c r="AA912" s="5">
        <v>0</v>
      </c>
      <c r="AB912" s="3">
        <v>0</v>
      </c>
      <c r="AC912" s="3">
        <v>0</v>
      </c>
      <c r="AD912" s="5">
        <v>0</v>
      </c>
      <c r="AE912" s="6">
        <f t="shared" si="210"/>
        <v>0.29494568894226669</v>
      </c>
      <c r="AF912" s="6">
        <f t="shared" si="211"/>
        <v>0.19370203756700211</v>
      </c>
      <c r="AG912" s="6">
        <f t="shared" si="212"/>
        <v>7.9698254130618082E-2</v>
      </c>
      <c r="AH912" s="6">
        <f t="shared" si="213"/>
        <v>0.4279272437281062</v>
      </c>
      <c r="AI912" s="4">
        <f t="shared" si="214"/>
        <v>17.11439270399439</v>
      </c>
      <c r="AJ912" s="4">
        <f t="shared" si="215"/>
        <v>24.974164246226113</v>
      </c>
      <c r="AK912" s="4">
        <f t="shared" si="216"/>
        <v>7.8597715422317229</v>
      </c>
      <c r="AL912" s="7">
        <f t="shared" si="217"/>
        <v>2.908361343327889</v>
      </c>
      <c r="AM912" s="7">
        <f t="shared" si="218"/>
        <v>1.9930532074702643</v>
      </c>
      <c r="AN912" s="7">
        <f t="shared" si="219"/>
        <v>0.77983069096326452</v>
      </c>
      <c r="AO912" s="7">
        <f t="shared" si="220"/>
        <v>4.3550850282863447</v>
      </c>
      <c r="AP912" s="7">
        <f t="shared" si="221"/>
        <v>3.3962289668123087</v>
      </c>
      <c r="AQ912" s="7" t="str">
        <f t="shared" si="222"/>
        <v/>
      </c>
      <c r="AR912" s="7">
        <f t="shared" si="223"/>
        <v>0.65673798542930306</v>
      </c>
      <c r="AS912" s="7">
        <f t="shared" si="224"/>
        <v>1.1852940393174263</v>
      </c>
    </row>
    <row r="913" spans="1:45" ht="14.4" customHeight="1">
      <c r="A913" s="2" t="s">
        <v>1873</v>
      </c>
      <c r="B913" s="2" t="s">
        <v>1874</v>
      </c>
      <c r="C913" s="2" t="s">
        <v>51</v>
      </c>
      <c r="D913" s="2" t="s">
        <v>48</v>
      </c>
      <c r="E913" s="3">
        <v>143.33581805022524</v>
      </c>
      <c r="F913" s="5">
        <v>1.1904777519362704E-2</v>
      </c>
      <c r="G913" s="3">
        <v>113.79843001021398</v>
      </c>
      <c r="H913" s="3">
        <v>29.537388040011262</v>
      </c>
      <c r="I913" s="5">
        <v>-1.7180572674488553E-2</v>
      </c>
      <c r="J913" s="3">
        <v>25.417994607558676</v>
      </c>
      <c r="K913" s="3">
        <v>16.779333669319172</v>
      </c>
      <c r="L913" s="5">
        <v>-8.02359000459546E-2</v>
      </c>
      <c r="M913" s="3">
        <v>5.3590424511014012</v>
      </c>
      <c r="N913" s="3">
        <v>11.42029121821777</v>
      </c>
      <c r="O913" s="3">
        <v>31.19114965748345</v>
      </c>
      <c r="P913" s="3">
        <v>5.1650628327999852</v>
      </c>
      <c r="Q913" s="3">
        <v>3.97950082589858</v>
      </c>
      <c r="R913" s="3">
        <v>16.902361846545489</v>
      </c>
      <c r="S913" s="3">
        <v>1.7533746212358454</v>
      </c>
      <c r="T913" s="3">
        <v>85.63562457965871</v>
      </c>
      <c r="U913" s="3">
        <v>81.759381369392102</v>
      </c>
      <c r="V913" s="3">
        <v>250.42930316345397</v>
      </c>
      <c r="W913" s="3">
        <v>9.8311141160849473</v>
      </c>
      <c r="X913" s="3">
        <v>23.330713645377202</v>
      </c>
      <c r="Y913" s="3">
        <v>5.5513089342958137</v>
      </c>
      <c r="Z913" s="3">
        <v>0</v>
      </c>
      <c r="AA913" s="5">
        <v>0</v>
      </c>
      <c r="AB913" s="3">
        <v>0</v>
      </c>
      <c r="AC913" s="3">
        <v>0</v>
      </c>
      <c r="AD913" s="5">
        <v>0</v>
      </c>
      <c r="AE913" s="6">
        <f t="shared" si="210"/>
        <v>0.20607122798616381</v>
      </c>
      <c r="AF913" s="6">
        <f t="shared" si="211"/>
        <v>0.17733177201146014</v>
      </c>
      <c r="AG913" s="6">
        <f t="shared" si="212"/>
        <v>0.11706308930709594</v>
      </c>
      <c r="AH913" s="6">
        <f t="shared" si="213"/>
        <v>0.3193835081127418</v>
      </c>
      <c r="AI913" s="4">
        <f t="shared" si="214"/>
        <v>8.6386609382395037</v>
      </c>
      <c r="AJ913" s="4">
        <f t="shared" si="215"/>
        <v>16.687543547683482</v>
      </c>
      <c r="AK913" s="4">
        <f t="shared" si="216"/>
        <v>8.0488826094439787</v>
      </c>
      <c r="AL913" s="7">
        <f t="shared" si="217"/>
        <v>9.5173862707796371</v>
      </c>
      <c r="AM913" s="7">
        <f t="shared" si="218"/>
        <v>4.9268769113075477</v>
      </c>
      <c r="AN913" s="7">
        <f t="shared" si="219"/>
        <v>0.95473562282878077</v>
      </c>
      <c r="AO913" s="7">
        <f t="shared" si="220"/>
        <v>2.8992280720169616</v>
      </c>
      <c r="AP913" s="7">
        <f t="shared" si="221"/>
        <v>2.7679963190597991</v>
      </c>
      <c r="AQ913" s="7" t="str">
        <f t="shared" si="222"/>
        <v/>
      </c>
      <c r="AR913" s="7">
        <f t="shared" si="223"/>
        <v>0.86053629972723156</v>
      </c>
      <c r="AS913" s="7">
        <f t="shared" si="224"/>
        <v>1.7471508975914372</v>
      </c>
    </row>
    <row r="914" spans="1:45" ht="14.4" customHeight="1">
      <c r="A914" s="2" t="s">
        <v>1875</v>
      </c>
      <c r="B914" s="2" t="s">
        <v>1876</v>
      </c>
      <c r="C914" s="2" t="s">
        <v>54</v>
      </c>
      <c r="D914" s="2" t="s">
        <v>48</v>
      </c>
      <c r="E914" s="3">
        <v>268.29097979893334</v>
      </c>
      <c r="F914" s="5">
        <v>0.13174956942944294</v>
      </c>
      <c r="G914" s="3">
        <v>215.41526757046918</v>
      </c>
      <c r="H914" s="3">
        <v>52.875712228464153</v>
      </c>
      <c r="I914" s="5">
        <v>-4.7851144968316661E-4</v>
      </c>
      <c r="J914" s="3">
        <v>27.289944094354649</v>
      </c>
      <c r="K914" s="3">
        <v>42.918198821660852</v>
      </c>
      <c r="L914" s="5">
        <v>7.3404527233193323E-2</v>
      </c>
      <c r="M914" s="3">
        <v>13.685357608009388</v>
      </c>
      <c r="N914" s="3">
        <v>29.232841213651461</v>
      </c>
      <c r="O914" s="3">
        <v>57.161643181069671</v>
      </c>
      <c r="P914" s="3">
        <v>12.810435333411217</v>
      </c>
      <c r="Q914" s="3">
        <v>8.5190191525688252</v>
      </c>
      <c r="R914" s="3">
        <v>19.400108064783105</v>
      </c>
      <c r="S914" s="3">
        <v>5.6571867053344533</v>
      </c>
      <c r="T914" s="3">
        <v>162.67382072058609</v>
      </c>
      <c r="U914" s="3">
        <v>172.67206734433248</v>
      </c>
      <c r="V914" s="3">
        <v>678.57422612916798</v>
      </c>
      <c r="W914" s="3">
        <v>42.286153032033297</v>
      </c>
      <c r="X914" s="3">
        <v>45.573909231227383</v>
      </c>
      <c r="Y914" s="3">
        <v>19.558871087299281</v>
      </c>
      <c r="Z914" s="3">
        <v>0</v>
      </c>
      <c r="AA914" s="5">
        <v>0</v>
      </c>
      <c r="AB914" s="3">
        <v>0</v>
      </c>
      <c r="AC914" s="3">
        <v>0</v>
      </c>
      <c r="AD914" s="5">
        <v>0</v>
      </c>
      <c r="AE914" s="6">
        <f t="shared" si="210"/>
        <v>0.19708345121439066</v>
      </c>
      <c r="AF914" s="6">
        <f t="shared" si="211"/>
        <v>0.10171771005796278</v>
      </c>
      <c r="AG914" s="6">
        <f t="shared" si="212"/>
        <v>0.15996884745743317</v>
      </c>
      <c r="AH914" s="6">
        <f t="shared" si="213"/>
        <v>0.31887073511347769</v>
      </c>
      <c r="AI914" s="4">
        <f t="shared" si="214"/>
        <v>-15.628254727306203</v>
      </c>
      <c r="AJ914" s="4">
        <f t="shared" si="215"/>
        <v>22.146831087080244</v>
      </c>
      <c r="AK914" s="4">
        <f t="shared" si="216"/>
        <v>37.775085814386443</v>
      </c>
      <c r="AL914" s="7">
        <f t="shared" si="217"/>
        <v>3.9148135355329274</v>
      </c>
      <c r="AM914" s="7">
        <f t="shared" si="218"/>
        <v>-2.7625488677206844</v>
      </c>
      <c r="AN914" s="7">
        <f t="shared" si="219"/>
        <v>1.0614619277979565</v>
      </c>
      <c r="AO914" s="7">
        <f t="shared" si="220"/>
        <v>3.0765320005092094</v>
      </c>
      <c r="AP914" s="7">
        <f t="shared" si="221"/>
        <v>3.2656215881926092</v>
      </c>
      <c r="AQ914" s="7" t="str">
        <f t="shared" si="222"/>
        <v/>
      </c>
      <c r="AR914" s="7">
        <f t="shared" si="223"/>
        <v>0.51611492203529841</v>
      </c>
      <c r="AS914" s="7">
        <f t="shared" si="224"/>
        <v>2.5292472621991067</v>
      </c>
    </row>
    <row r="915" spans="1:45" ht="14.4" customHeight="1">
      <c r="A915" s="2" t="s">
        <v>1877</v>
      </c>
      <c r="B915" s="2" t="s">
        <v>1878</v>
      </c>
      <c r="C915" s="2" t="s">
        <v>54</v>
      </c>
      <c r="D915" s="2" t="s">
        <v>48</v>
      </c>
      <c r="E915" s="3">
        <v>127.46037376748757</v>
      </c>
      <c r="F915" s="5">
        <v>6.3268993379766977E-2</v>
      </c>
      <c r="G915" s="3">
        <v>98.341428306448464</v>
      </c>
      <c r="H915" s="3">
        <v>29.118945461039107</v>
      </c>
      <c r="I915" s="5">
        <v>-1.7579432083734359E-2</v>
      </c>
      <c r="J915" s="3">
        <v>18.478443666516483</v>
      </c>
      <c r="K915" s="3">
        <v>25.397119932357125</v>
      </c>
      <c r="L915" s="5">
        <v>7.3361664018550238E-2</v>
      </c>
      <c r="M915" s="3">
        <v>16.656563302480798</v>
      </c>
      <c r="N915" s="3">
        <v>8.7405566298763269</v>
      </c>
      <c r="O915" s="3">
        <v>30.229808634781062</v>
      </c>
      <c r="P915" s="3">
        <v>4.3150172245807275</v>
      </c>
      <c r="Q915" s="3">
        <v>4.9070565482487511</v>
      </c>
      <c r="R915" s="3">
        <v>13.257953299429698</v>
      </c>
      <c r="S915" s="3">
        <v>3.9142801659847799</v>
      </c>
      <c r="T915" s="3">
        <v>69.227653578342853</v>
      </c>
      <c r="U915" s="3">
        <v>65.235270536464455</v>
      </c>
      <c r="V915" s="3">
        <v>344.40082683424771</v>
      </c>
      <c r="W915" s="3">
        <v>21.778918478218671</v>
      </c>
      <c r="X915" s="3">
        <v>16.302894630852393</v>
      </c>
      <c r="Y915" s="3">
        <v>5.5817371042088926</v>
      </c>
      <c r="Z915" s="3">
        <v>0</v>
      </c>
      <c r="AA915" s="5">
        <v>0</v>
      </c>
      <c r="AB915" s="3">
        <v>0</v>
      </c>
      <c r="AC915" s="3">
        <v>0</v>
      </c>
      <c r="AD915" s="5">
        <v>0</v>
      </c>
      <c r="AE915" s="6">
        <f t="shared" si="210"/>
        <v>0.22845488837305397</v>
      </c>
      <c r="AF915" s="6">
        <f t="shared" si="211"/>
        <v>0.14497402698837794</v>
      </c>
      <c r="AG915" s="6">
        <f t="shared" si="212"/>
        <v>0.19925502477096446</v>
      </c>
      <c r="AH915" s="6">
        <f t="shared" si="213"/>
        <v>0.65584457398492468</v>
      </c>
      <c r="AI915" s="4">
        <f t="shared" si="214"/>
        <v>-6.9186762658406415</v>
      </c>
      <c r="AJ915" s="4">
        <f t="shared" si="215"/>
        <v>4.3511715594707843</v>
      </c>
      <c r="AK915" s="4">
        <f t="shared" si="216"/>
        <v>11.269847825311427</v>
      </c>
      <c r="AL915" s="7">
        <f t="shared" si="217"/>
        <v>1.1116147477849452</v>
      </c>
      <c r="AM915" s="7">
        <f t="shared" si="218"/>
        <v>-1.7675475368278848</v>
      </c>
      <c r="AN915" s="7">
        <f t="shared" si="219"/>
        <v>0.94232964956178478</v>
      </c>
      <c r="AO915" s="7">
        <f t="shared" si="220"/>
        <v>2.3774093629513073</v>
      </c>
      <c r="AP915" s="7">
        <f t="shared" si="221"/>
        <v>2.2403033318548116</v>
      </c>
      <c r="AQ915" s="7" t="str">
        <f t="shared" si="222"/>
        <v/>
      </c>
      <c r="AR915" s="7">
        <f t="shared" si="223"/>
        <v>0.63458491967851238</v>
      </c>
      <c r="AS915" s="7">
        <f t="shared" si="224"/>
        <v>2.7020227279617237</v>
      </c>
    </row>
    <row r="916" spans="1:45" ht="14.4" customHeight="1">
      <c r="A916" s="2" t="s">
        <v>1879</v>
      </c>
      <c r="B916" s="2" t="s">
        <v>1880</v>
      </c>
      <c r="C916" s="2" t="s">
        <v>47</v>
      </c>
      <c r="D916" s="2" t="s">
        <v>48</v>
      </c>
      <c r="E916" s="3">
        <v>156.98833311475352</v>
      </c>
      <c r="F916" s="5">
        <v>5.1659666763786458E-2</v>
      </c>
      <c r="G916" s="3">
        <v>135.39886876183726</v>
      </c>
      <c r="H916" s="3">
        <v>21.589464352916263</v>
      </c>
      <c r="I916" s="5">
        <v>3.0596060820158311E-2</v>
      </c>
      <c r="J916" s="3">
        <v>12.352947951960957</v>
      </c>
      <c r="K916" s="3">
        <v>6.607438864562174</v>
      </c>
      <c r="L916" s="5">
        <v>-0.11845838560404262</v>
      </c>
      <c r="M916" s="3">
        <v>3.0074741312999254</v>
      </c>
      <c r="N916" s="3">
        <v>3.5999647332622486</v>
      </c>
      <c r="O916" s="3">
        <v>23.785647739295516</v>
      </c>
      <c r="P916" s="3">
        <v>3.0973538405912882</v>
      </c>
      <c r="Q916" s="3">
        <v>2.700626633367059</v>
      </c>
      <c r="R916" s="3">
        <v>13.726788084282422</v>
      </c>
      <c r="S916" s="3">
        <v>2.187697996735289</v>
      </c>
      <c r="T916" s="3">
        <v>30.424171849100425</v>
      </c>
      <c r="U916" s="3">
        <v>30.354978360663139</v>
      </c>
      <c r="V916" s="3">
        <v>270.17146510317195</v>
      </c>
      <c r="W916" s="3">
        <v>10.35836251078578</v>
      </c>
      <c r="X916" s="3">
        <v>18.656361181782319</v>
      </c>
      <c r="Y916" s="3">
        <v>24.153098797783791</v>
      </c>
      <c r="Z916" s="3">
        <v>0</v>
      </c>
      <c r="AA916" s="5">
        <v>0</v>
      </c>
      <c r="AB916" s="3">
        <v>0</v>
      </c>
      <c r="AC916" s="3">
        <v>0</v>
      </c>
      <c r="AD916" s="5">
        <v>0</v>
      </c>
      <c r="AE916" s="6">
        <f t="shared" si="210"/>
        <v>0.13752273130472087</v>
      </c>
      <c r="AF916" s="6">
        <f t="shared" si="211"/>
        <v>7.8687044488403746E-2</v>
      </c>
      <c r="AG916" s="6">
        <f t="shared" si="212"/>
        <v>4.20887255343513E-2</v>
      </c>
      <c r="AH916" s="6">
        <f t="shared" si="213"/>
        <v>0.45516488202864491</v>
      </c>
      <c r="AI916" s="4">
        <f t="shared" si="214"/>
        <v>5.7455090873987826</v>
      </c>
      <c r="AJ916" s="4">
        <f t="shared" si="215"/>
        <v>14.980193134037243</v>
      </c>
      <c r="AK916" s="4">
        <f t="shared" si="216"/>
        <v>9.2346840466384599</v>
      </c>
      <c r="AL916" s="7">
        <f t="shared" si="217"/>
        <v>6.8474685063442253</v>
      </c>
      <c r="AM916" s="7">
        <f t="shared" si="218"/>
        <v>2.6262807279491183</v>
      </c>
      <c r="AN916" s="7">
        <f t="shared" si="219"/>
        <v>0.99772570675775574</v>
      </c>
      <c r="AO916" s="7">
        <f t="shared" si="220"/>
        <v>1.4092138346633314</v>
      </c>
      <c r="AP916" s="7">
        <f t="shared" si="221"/>
        <v>1.4060088691622794</v>
      </c>
      <c r="AQ916" s="7" t="str">
        <f t="shared" si="222"/>
        <v/>
      </c>
      <c r="AR916" s="7">
        <f t="shared" si="223"/>
        <v>0.57217482333193437</v>
      </c>
      <c r="AS916" s="7">
        <f t="shared" si="224"/>
        <v>1.7209652446318107</v>
      </c>
    </row>
    <row r="917" spans="1:45" ht="14.4" customHeight="1">
      <c r="A917" s="2" t="s">
        <v>1881</v>
      </c>
      <c r="B917" s="2" t="s">
        <v>1882</v>
      </c>
      <c r="C917" s="2" t="s">
        <v>62</v>
      </c>
      <c r="D917" s="2" t="s">
        <v>48</v>
      </c>
      <c r="E917" s="3">
        <v>432.93341085591464</v>
      </c>
      <c r="F917" s="5">
        <v>1.2843501420937781E-2</v>
      </c>
      <c r="G917" s="3">
        <v>365.98783809774523</v>
      </c>
      <c r="H917" s="3">
        <v>66.945572758169391</v>
      </c>
      <c r="I917" s="5">
        <v>7.8694677666981405E-3</v>
      </c>
      <c r="J917" s="3">
        <v>39.73114225062892</v>
      </c>
      <c r="K917" s="3">
        <v>33.536898327319314</v>
      </c>
      <c r="L917" s="5">
        <v>-6.0756238852878779E-2</v>
      </c>
      <c r="M917" s="3">
        <v>16.958184081351384</v>
      </c>
      <c r="N917" s="3">
        <v>16.57871424596793</v>
      </c>
      <c r="O917" s="3">
        <v>68.604821017492441</v>
      </c>
      <c r="P917" s="3">
        <v>25.283901804449478</v>
      </c>
      <c r="Q917" s="3">
        <v>6.9149163614531686</v>
      </c>
      <c r="R917" s="3">
        <v>23.455920450230227</v>
      </c>
      <c r="S917" s="3">
        <v>3.9587302393198702</v>
      </c>
      <c r="T917" s="3">
        <v>257.17874769130117</v>
      </c>
      <c r="U917" s="3">
        <v>277.12019043042324</v>
      </c>
      <c r="V917" s="3">
        <v>975.60547653620006</v>
      </c>
      <c r="W917" s="3">
        <v>35.168427990989223</v>
      </c>
      <c r="X917" s="3">
        <v>69.797868482103226</v>
      </c>
      <c r="Y917" s="3">
        <v>57.308358167299495</v>
      </c>
      <c r="Z917" s="3">
        <v>0</v>
      </c>
      <c r="AA917" s="5">
        <v>0</v>
      </c>
      <c r="AB917" s="3">
        <v>0</v>
      </c>
      <c r="AC917" s="3">
        <v>0</v>
      </c>
      <c r="AD917" s="5">
        <v>0</v>
      </c>
      <c r="AE917" s="6">
        <f t="shared" si="210"/>
        <v>0.15463249331073151</v>
      </c>
      <c r="AF917" s="6">
        <f t="shared" si="211"/>
        <v>9.1771947496683076E-2</v>
      </c>
      <c r="AG917" s="6">
        <f t="shared" si="212"/>
        <v>7.7464333974632399E-2</v>
      </c>
      <c r="AH917" s="6">
        <f t="shared" si="213"/>
        <v>0.50565749747755195</v>
      </c>
      <c r="AI917" s="4">
        <f t="shared" si="214"/>
        <v>6.1942439233096067</v>
      </c>
      <c r="AJ917" s="4">
        <f t="shared" si="215"/>
        <v>19.44781877023841</v>
      </c>
      <c r="AK917" s="4">
        <f t="shared" si="216"/>
        <v>13.253574846928803</v>
      </c>
      <c r="AL917" s="7">
        <f t="shared" si="217"/>
        <v>4.9126405676936562</v>
      </c>
      <c r="AM917" s="7">
        <f t="shared" si="218"/>
        <v>1.5647047282448345</v>
      </c>
      <c r="AN917" s="7">
        <f t="shared" si="219"/>
        <v>1.0775392326082027</v>
      </c>
      <c r="AO917" s="7">
        <f t="shared" si="220"/>
        <v>3.8416094910461061</v>
      </c>
      <c r="AP917" s="7">
        <f t="shared" si="221"/>
        <v>4.1394849429622091</v>
      </c>
      <c r="AQ917" s="7" t="str">
        <f t="shared" si="222"/>
        <v/>
      </c>
      <c r="AR917" s="7">
        <f t="shared" si="223"/>
        <v>0.59348423822067475</v>
      </c>
      <c r="AS917" s="7">
        <f t="shared" si="224"/>
        <v>2.2534769830016494</v>
      </c>
    </row>
    <row r="918" spans="1:45" ht="14.4" customHeight="1">
      <c r="A918" s="2" t="s">
        <v>1883</v>
      </c>
      <c r="B918" s="2" t="s">
        <v>1884</v>
      </c>
      <c r="C918" s="2" t="s">
        <v>62</v>
      </c>
      <c r="D918" s="2" t="s">
        <v>48</v>
      </c>
      <c r="E918" s="3">
        <v>139.91247720871894</v>
      </c>
      <c r="F918" s="5">
        <v>-1.7613566261194188E-3</v>
      </c>
      <c r="G918" s="3">
        <v>124.7257667165033</v>
      </c>
      <c r="H918" s="3">
        <v>15.186710492215637</v>
      </c>
      <c r="I918" s="5">
        <v>-2.739165081920375E-2</v>
      </c>
      <c r="J918" s="3">
        <v>3.6494780329698595</v>
      </c>
      <c r="K918" s="3">
        <v>11.253941108510512</v>
      </c>
      <c r="L918" s="5">
        <v>7.5220948393541209E-2</v>
      </c>
      <c r="M918" s="3">
        <v>6.7948336152366737</v>
      </c>
      <c r="N918" s="3">
        <v>4.4591074932738382</v>
      </c>
      <c r="O918" s="3">
        <v>16.614369479177274</v>
      </c>
      <c r="P918" s="3">
        <v>4.9304839635279603</v>
      </c>
      <c r="Q918" s="3">
        <v>1.9862385914347647</v>
      </c>
      <c r="R918" s="3">
        <v>4.8904635765954279</v>
      </c>
      <c r="S918" s="3">
        <v>1.1888055386829119</v>
      </c>
      <c r="T918" s="3">
        <v>55.742062472574744</v>
      </c>
      <c r="U918" s="3">
        <v>52.859729341361536</v>
      </c>
      <c r="V918" s="3">
        <v>327.87020536205489</v>
      </c>
      <c r="W918" s="3">
        <v>21.489021811413853</v>
      </c>
      <c r="X918" s="3">
        <v>32.659483627628518</v>
      </c>
      <c r="Y918" s="3">
        <v>33.077733563355707</v>
      </c>
      <c r="Z918" s="3">
        <v>0</v>
      </c>
      <c r="AA918" s="5">
        <v>0</v>
      </c>
      <c r="AB918" s="3">
        <v>0</v>
      </c>
      <c r="AC918" s="3">
        <v>0</v>
      </c>
      <c r="AD918" s="5">
        <v>0</v>
      </c>
      <c r="AE918" s="6">
        <f t="shared" si="210"/>
        <v>0.10854436141217322</v>
      </c>
      <c r="AF918" s="6">
        <f t="shared" si="211"/>
        <v>2.6084006986207765E-2</v>
      </c>
      <c r="AG918" s="6">
        <f t="shared" si="212"/>
        <v>8.0435578963569371E-2</v>
      </c>
      <c r="AH918" s="6">
        <f t="shared" si="213"/>
        <v>0.60377369578540363</v>
      </c>
      <c r="AI918" s="4">
        <f t="shared" si="214"/>
        <v>-7.6044630755406519</v>
      </c>
      <c r="AJ918" s="4">
        <f t="shared" si="215"/>
        <v>2.9028133089778754</v>
      </c>
      <c r="AK918" s="4">
        <f t="shared" si="216"/>
        <v>10.507276384518526</v>
      </c>
      <c r="AL918" s="7">
        <f t="shared" si="217"/>
        <v>2.4417898592514362</v>
      </c>
      <c r="AM918" s="7">
        <f t="shared" si="218"/>
        <v>-6.3967258126721909</v>
      </c>
      <c r="AN918" s="7">
        <f t="shared" si="219"/>
        <v>0.94829159519113015</v>
      </c>
      <c r="AO918" s="7">
        <f t="shared" si="220"/>
        <v>3.6704500623190821</v>
      </c>
      <c r="AP918" s="7">
        <f t="shared" si="221"/>
        <v>3.4806569446659457</v>
      </c>
      <c r="AQ918" s="7" t="str">
        <f t="shared" si="222"/>
        <v/>
      </c>
      <c r="AR918" s="7">
        <f t="shared" si="223"/>
        <v>0.24030734205676069</v>
      </c>
      <c r="AS918" s="7">
        <f t="shared" si="224"/>
        <v>2.3433950416941296</v>
      </c>
    </row>
    <row r="919" spans="1:45" ht="14.4" customHeight="1">
      <c r="A919" s="2" t="s">
        <v>1885</v>
      </c>
      <c r="B919" s="2" t="s">
        <v>1886</v>
      </c>
      <c r="C919" s="2" t="s">
        <v>54</v>
      </c>
      <c r="D919" s="2" t="s">
        <v>48</v>
      </c>
      <c r="E919" s="3">
        <v>426.76482728841557</v>
      </c>
      <c r="F919" s="5">
        <v>8.3592718830397969E-2</v>
      </c>
      <c r="G919" s="3">
        <v>266.81185428887625</v>
      </c>
      <c r="H919" s="3">
        <v>159.95297299953933</v>
      </c>
      <c r="I919" s="5">
        <v>1.2124293918305717E-2</v>
      </c>
      <c r="J919" s="3">
        <v>132.6129336677175</v>
      </c>
      <c r="K919" s="3">
        <v>125.24265595118798</v>
      </c>
      <c r="L919" s="5">
        <v>8.646034517171261E-2</v>
      </c>
      <c r="M919" s="3">
        <v>81.757515349253623</v>
      </c>
      <c r="N919" s="3">
        <v>43.485140601934361</v>
      </c>
      <c r="O919" s="3">
        <v>162.72678796656939</v>
      </c>
      <c r="P919" s="3">
        <v>22.642224871575845</v>
      </c>
      <c r="Q919" s="3">
        <v>27.170426129848828</v>
      </c>
      <c r="R919" s="3">
        <v>86.068850684939292</v>
      </c>
      <c r="S919" s="3">
        <v>9.520101688786303</v>
      </c>
      <c r="T919" s="3">
        <v>282.4536468081813</v>
      </c>
      <c r="U919" s="3">
        <v>270.50099491665503</v>
      </c>
      <c r="V919" s="3">
        <v>1093.9328579715554</v>
      </c>
      <c r="W919" s="3">
        <v>39.858154691508084</v>
      </c>
      <c r="X919" s="3">
        <v>80.073019367784568</v>
      </c>
      <c r="Y919" s="3">
        <v>31.819453179041147</v>
      </c>
      <c r="Z919" s="3">
        <v>0</v>
      </c>
      <c r="AA919" s="5">
        <v>0</v>
      </c>
      <c r="AB919" s="3">
        <v>0</v>
      </c>
      <c r="AC919" s="3">
        <v>0</v>
      </c>
      <c r="AD919" s="5">
        <v>0</v>
      </c>
      <c r="AE919" s="6">
        <f t="shared" si="210"/>
        <v>0.37480355167938934</v>
      </c>
      <c r="AF919" s="6">
        <f t="shared" si="211"/>
        <v>0.31074007319280605</v>
      </c>
      <c r="AG919" s="6">
        <f t="shared" si="212"/>
        <v>0.29346995802572706</v>
      </c>
      <c r="AH919" s="6">
        <f t="shared" si="213"/>
        <v>0.65279289015651154</v>
      </c>
      <c r="AI919" s="4">
        <f t="shared" si="214"/>
        <v>7.3702777165295146</v>
      </c>
      <c r="AJ919" s="4">
        <f t="shared" si="215"/>
        <v>31.15662161589109</v>
      </c>
      <c r="AK919" s="4">
        <f t="shared" si="216"/>
        <v>23.786343899361576</v>
      </c>
      <c r="AL919" s="7">
        <f t="shared" si="217"/>
        <v>3.272719413553153</v>
      </c>
      <c r="AM919" s="7">
        <f t="shared" si="218"/>
        <v>0.77418056628648624</v>
      </c>
      <c r="AN919" s="7">
        <f t="shared" si="219"/>
        <v>0.95768278432020559</v>
      </c>
      <c r="AO919" s="7">
        <f t="shared" si="220"/>
        <v>1.7658543102477675</v>
      </c>
      <c r="AP919" s="7">
        <f t="shared" si="221"/>
        <v>1.6911282725419183</v>
      </c>
      <c r="AQ919" s="7" t="str">
        <f t="shared" si="222"/>
        <v/>
      </c>
      <c r="AR919" s="7">
        <f t="shared" si="223"/>
        <v>0.82907451597101245</v>
      </c>
      <c r="AS919" s="7">
        <f t="shared" si="224"/>
        <v>2.563315409384137</v>
      </c>
    </row>
    <row r="920" spans="1:45" ht="14.4" customHeight="1">
      <c r="A920" s="2" t="s">
        <v>1887</v>
      </c>
      <c r="B920" s="2" t="s">
        <v>1888</v>
      </c>
      <c r="C920" s="2" t="s">
        <v>51</v>
      </c>
      <c r="D920" s="2" t="s">
        <v>48</v>
      </c>
      <c r="E920" s="3">
        <v>97.66492466915274</v>
      </c>
      <c r="F920" s="5">
        <v>1.4036063636157786E-2</v>
      </c>
      <c r="G920" s="3">
        <v>72.15498448427914</v>
      </c>
      <c r="H920" s="3">
        <v>25.509940184873592</v>
      </c>
      <c r="I920" s="5">
        <v>-3.0427439390933786E-2</v>
      </c>
      <c r="J920" s="3">
        <v>13.923894408494796</v>
      </c>
      <c r="K920" s="3">
        <v>5.5655245952003183</v>
      </c>
      <c r="L920" s="5">
        <v>-0.14243665222687174</v>
      </c>
      <c r="M920" s="3">
        <v>2.8449472855365268</v>
      </c>
      <c r="N920" s="3">
        <v>2.7205773096637915</v>
      </c>
      <c r="O920" s="3">
        <v>26.874929707613671</v>
      </c>
      <c r="P920" s="3">
        <v>7.4053882244878686</v>
      </c>
      <c r="Q920" s="3">
        <v>3.4457199181896425</v>
      </c>
      <c r="R920" s="3">
        <v>13.185939060869106</v>
      </c>
      <c r="S920" s="3">
        <v>2.8640573867804222</v>
      </c>
      <c r="T920" s="3">
        <v>97.222660082862703</v>
      </c>
      <c r="U920" s="3">
        <v>102.62685396126874</v>
      </c>
      <c r="V920" s="3">
        <v>118.02088205545904</v>
      </c>
      <c r="W920" s="3">
        <v>6.3168759833575505</v>
      </c>
      <c r="X920" s="3">
        <v>23.010989065718324</v>
      </c>
      <c r="Y920" s="3">
        <v>1.2351739333204674</v>
      </c>
      <c r="Z920" s="3">
        <v>0</v>
      </c>
      <c r="AA920" s="5">
        <v>0</v>
      </c>
      <c r="AB920" s="3">
        <v>0</v>
      </c>
      <c r="AC920" s="3">
        <v>0</v>
      </c>
      <c r="AD920" s="5">
        <v>0</v>
      </c>
      <c r="AE920" s="6">
        <f t="shared" si="210"/>
        <v>0.26119858558525927</v>
      </c>
      <c r="AF920" s="6">
        <f t="shared" si="211"/>
        <v>0.14256801462411436</v>
      </c>
      <c r="AG920" s="6">
        <f t="shared" si="212"/>
        <v>5.6985909875566385E-2</v>
      </c>
      <c r="AH920" s="6">
        <f t="shared" si="213"/>
        <v>0.51117324824869081</v>
      </c>
      <c r="AI920" s="4">
        <f t="shared" si="214"/>
        <v>8.3583698132944768</v>
      </c>
      <c r="AJ920" s="4">
        <f t="shared" si="215"/>
        <v>13.178874279399633</v>
      </c>
      <c r="AK920" s="4">
        <f t="shared" si="216"/>
        <v>4.8205044661051559</v>
      </c>
      <c r="AL920" s="7">
        <f t="shared" si="217"/>
        <v>4.601470047433101</v>
      </c>
      <c r="AM920" s="7">
        <f t="shared" si="218"/>
        <v>2.9183667379969593</v>
      </c>
      <c r="AN920" s="7">
        <f t="shared" si="219"/>
        <v>1.0555857438358511</v>
      </c>
      <c r="AO920" s="7">
        <f t="shared" si="220"/>
        <v>3.8111677008365539</v>
      </c>
      <c r="AP920" s="7">
        <f t="shared" si="221"/>
        <v>4.0230142923707239</v>
      </c>
      <c r="AQ920" s="7" t="str">
        <f t="shared" si="222"/>
        <v/>
      </c>
      <c r="AR920" s="7">
        <f t="shared" si="223"/>
        <v>0.54582230720992153</v>
      </c>
      <c r="AS920" s="7">
        <f t="shared" si="224"/>
        <v>1.2084264893999932</v>
      </c>
    </row>
    <row r="921" spans="1:45" ht="14.4" customHeight="1">
      <c r="A921" s="2" t="s">
        <v>1889</v>
      </c>
      <c r="B921" s="2" t="s">
        <v>1890</v>
      </c>
      <c r="C921" s="2" t="s">
        <v>62</v>
      </c>
      <c r="D921" s="2" t="s">
        <v>48</v>
      </c>
      <c r="E921" s="3">
        <v>143.52117821369131</v>
      </c>
      <c r="F921" s="5">
        <v>2.3595282265768229E-2</v>
      </c>
      <c r="G921" s="3">
        <v>110.21262024332353</v>
      </c>
      <c r="H921" s="3">
        <v>33.308557970367779</v>
      </c>
      <c r="I921" s="5">
        <v>5.8781721171526635E-3</v>
      </c>
      <c r="J921" s="3">
        <v>26.86543939017966</v>
      </c>
      <c r="K921" s="3">
        <v>11.708009855910124</v>
      </c>
      <c r="L921" s="5">
        <v>0.12037916722736178</v>
      </c>
      <c r="M921" s="3">
        <v>7.4269488269014401</v>
      </c>
      <c r="N921" s="3">
        <v>4.2810610290086837</v>
      </c>
      <c r="O921" s="3">
        <v>33.366254036858706</v>
      </c>
      <c r="P921" s="3">
        <v>6.1947570831436432</v>
      </c>
      <c r="Q921" s="3">
        <v>5.7127976321999361</v>
      </c>
      <c r="R921" s="3">
        <v>18.937129959467494</v>
      </c>
      <c r="S921" s="3">
        <v>4.3726147244134781</v>
      </c>
      <c r="T921" s="3">
        <v>72.954023991072674</v>
      </c>
      <c r="U921" s="3">
        <v>69.788308872893381</v>
      </c>
      <c r="V921" s="3">
        <v>358.2582307170465</v>
      </c>
      <c r="W921" s="3">
        <v>45.408233656376915</v>
      </c>
      <c r="X921" s="3">
        <v>31.432268763741927</v>
      </c>
      <c r="Y921" s="3">
        <v>28.949223923198332</v>
      </c>
      <c r="Z921" s="3">
        <v>0</v>
      </c>
      <c r="AA921" s="5">
        <v>0</v>
      </c>
      <c r="AB921" s="3">
        <v>0</v>
      </c>
      <c r="AC921" s="3">
        <v>0</v>
      </c>
      <c r="AD921" s="5">
        <v>0</v>
      </c>
      <c r="AE921" s="6">
        <f t="shared" si="210"/>
        <v>0.23208113523687812</v>
      </c>
      <c r="AF921" s="6">
        <f t="shared" si="211"/>
        <v>0.18718797967348913</v>
      </c>
      <c r="AG921" s="6">
        <f t="shared" si="212"/>
        <v>8.1576879465676155E-2</v>
      </c>
      <c r="AH921" s="6">
        <f t="shared" si="213"/>
        <v>0.63434767465218411</v>
      </c>
      <c r="AI921" s="4">
        <f t="shared" si="214"/>
        <v>15.157429534269536</v>
      </c>
      <c r="AJ921" s="4">
        <f t="shared" si="215"/>
        <v>14.031750494613686</v>
      </c>
      <c r="AK921" s="4">
        <f t="shared" si="216"/>
        <v>-1.12567903965585</v>
      </c>
      <c r="AL921" s="7">
        <f t="shared" si="217"/>
        <v>3.2090068252001869</v>
      </c>
      <c r="AM921" s="7">
        <f t="shared" si="218"/>
        <v>3.4664452483411243</v>
      </c>
      <c r="AN921" s="7">
        <f t="shared" si="219"/>
        <v>0.95660671002100339</v>
      </c>
      <c r="AO921" s="7">
        <f t="shared" si="220"/>
        <v>2.1902486458877806</v>
      </c>
      <c r="AP921" s="7">
        <f t="shared" si="221"/>
        <v>2.0952065512706675</v>
      </c>
      <c r="AQ921" s="7" t="str">
        <f t="shared" si="222"/>
        <v/>
      </c>
      <c r="AR921" s="7">
        <f t="shared" si="223"/>
        <v>0.80656266819115685</v>
      </c>
      <c r="AS921" s="7">
        <f t="shared" si="224"/>
        <v>2.4962046380613545</v>
      </c>
    </row>
    <row r="922" spans="1:45" ht="14.4" customHeight="1">
      <c r="A922" s="2" t="s">
        <v>1891</v>
      </c>
      <c r="B922" s="2" t="s">
        <v>1892</v>
      </c>
      <c r="C922" s="2" t="s">
        <v>62</v>
      </c>
      <c r="D922" s="2" t="s">
        <v>48</v>
      </c>
      <c r="E922" s="3">
        <v>264.58582234077477</v>
      </c>
      <c r="F922" s="5">
        <v>3.9656092055728523E-2</v>
      </c>
      <c r="G922" s="3">
        <v>226.8147144455489</v>
      </c>
      <c r="H922" s="3">
        <v>37.77110789522586</v>
      </c>
      <c r="I922" s="5">
        <v>4.5041776513663201E-3</v>
      </c>
      <c r="J922" s="3">
        <v>22.707977637604866</v>
      </c>
      <c r="K922" s="3">
        <v>21.800514733663938</v>
      </c>
      <c r="L922" s="5">
        <v>0.13937822482379492</v>
      </c>
      <c r="M922" s="3">
        <v>10.536432564224647</v>
      </c>
      <c r="N922" s="3">
        <v>11.264082169439291</v>
      </c>
      <c r="O922" s="3">
        <v>42.322612842073546</v>
      </c>
      <c r="P922" s="3">
        <v>9.5964739873203211</v>
      </c>
      <c r="Q922" s="3">
        <v>4.3836955423904422</v>
      </c>
      <c r="R922" s="3">
        <v>18.509562452409789</v>
      </c>
      <c r="S922" s="3">
        <v>4.891093129913747</v>
      </c>
      <c r="T922" s="3">
        <v>131.59040884558505</v>
      </c>
      <c r="U922" s="3">
        <v>134.56411108940173</v>
      </c>
      <c r="V922" s="3">
        <v>578.45627374279388</v>
      </c>
      <c r="W922" s="3">
        <v>38.498128170410475</v>
      </c>
      <c r="X922" s="3">
        <v>39.875255099632227</v>
      </c>
      <c r="Y922" s="3">
        <v>52.909378267929704</v>
      </c>
      <c r="Z922" s="3">
        <v>0</v>
      </c>
      <c r="AA922" s="5">
        <v>0</v>
      </c>
      <c r="AB922" s="3">
        <v>0</v>
      </c>
      <c r="AC922" s="3">
        <v>0</v>
      </c>
      <c r="AD922" s="5">
        <v>0</v>
      </c>
      <c r="AE922" s="6">
        <f t="shared" si="210"/>
        <v>0.14275560028525774</v>
      </c>
      <c r="AF922" s="6">
        <f t="shared" si="211"/>
        <v>8.5824619916172226E-2</v>
      </c>
      <c r="AG922" s="6">
        <f t="shared" si="212"/>
        <v>8.2394871126487815E-2</v>
      </c>
      <c r="AH922" s="6">
        <f t="shared" si="213"/>
        <v>0.48331118292149722</v>
      </c>
      <c r="AI922" s="4">
        <f t="shared" si="214"/>
        <v>0.9074629039409281</v>
      </c>
      <c r="AJ922" s="4">
        <f t="shared" si="215"/>
        <v>17.806010748138135</v>
      </c>
      <c r="AK922" s="4">
        <f t="shared" si="216"/>
        <v>16.898547844197207</v>
      </c>
      <c r="AL922" s="7">
        <f t="shared" si="217"/>
        <v>3.6404971803209438</v>
      </c>
      <c r="AM922" s="7">
        <f t="shared" si="218"/>
        <v>0.1855337610300074</v>
      </c>
      <c r="AN922" s="7">
        <f t="shared" si="219"/>
        <v>1.0225981685892183</v>
      </c>
      <c r="AO922" s="7">
        <f t="shared" si="220"/>
        <v>3.4838906290651228</v>
      </c>
      <c r="AP922" s="7">
        <f t="shared" si="221"/>
        <v>3.5626201768471342</v>
      </c>
      <c r="AQ922" s="7" t="str">
        <f t="shared" si="222"/>
        <v/>
      </c>
      <c r="AR922" s="7">
        <f t="shared" si="223"/>
        <v>0.60119967093883098</v>
      </c>
      <c r="AS922" s="7">
        <f t="shared" si="224"/>
        <v>2.1862708614740813</v>
      </c>
    </row>
    <row r="923" spans="1:45" ht="14.4" customHeight="1">
      <c r="A923" s="2" t="s">
        <v>1893</v>
      </c>
      <c r="B923" s="2" t="s">
        <v>1894</v>
      </c>
      <c r="C923" s="2" t="s">
        <v>57</v>
      </c>
      <c r="D923" s="2" t="s">
        <v>48</v>
      </c>
      <c r="E923" s="3">
        <v>151.37836801394974</v>
      </c>
      <c r="F923" s="5">
        <v>5.5477780030365284E-2</v>
      </c>
      <c r="G923" s="3">
        <v>100.3371248125914</v>
      </c>
      <c r="H923" s="3">
        <v>51.041243201358341</v>
      </c>
      <c r="I923" s="5">
        <v>9.5916106423790115E-3</v>
      </c>
      <c r="J923" s="3">
        <v>35.969052517105453</v>
      </c>
      <c r="K923" s="3">
        <v>1.5886972876829581</v>
      </c>
      <c r="L923" s="5">
        <v>-0.11428569749111275</v>
      </c>
      <c r="M923" s="3">
        <v>0.83919160269357784</v>
      </c>
      <c r="N923" s="3">
        <v>0.74950568498938031</v>
      </c>
      <c r="O923" s="3">
        <v>53.159622380555675</v>
      </c>
      <c r="P923" s="3">
        <v>8.2840256031523456</v>
      </c>
      <c r="Q923" s="3">
        <v>9.7464185071290039</v>
      </c>
      <c r="R923" s="3">
        <v>30.479130096530302</v>
      </c>
      <c r="S923" s="3">
        <v>10.188396915013344</v>
      </c>
      <c r="T923" s="3">
        <v>89.339209401963529</v>
      </c>
      <c r="U923" s="3">
        <v>84.735127791646647</v>
      </c>
      <c r="V923" s="3">
        <v>873.79222663654377</v>
      </c>
      <c r="W923" s="3">
        <v>27.103007237326832</v>
      </c>
      <c r="X923" s="3">
        <v>3.7777234988085229</v>
      </c>
      <c r="Y923" s="3">
        <v>0.7742876748401627</v>
      </c>
      <c r="Z923" s="3">
        <v>29.151581206737269</v>
      </c>
      <c r="AA923" s="5">
        <v>-8.9928818315674307E-3</v>
      </c>
      <c r="AB923" s="3">
        <v>2.0856469287100374</v>
      </c>
      <c r="AC923" s="3">
        <v>9.7289390761761059</v>
      </c>
      <c r="AD923" s="5">
        <v>2.7664457610055926E-2</v>
      </c>
      <c r="AE923" s="6">
        <f t="shared" si="210"/>
        <v>0.33717659842028957</v>
      </c>
      <c r="AF923" s="6">
        <f t="shared" si="211"/>
        <v>0.23761025428541316</v>
      </c>
      <c r="AG923" s="6">
        <f t="shared" si="212"/>
        <v>1.049487657005628E-2</v>
      </c>
      <c r="AH923" s="6">
        <f t="shared" si="213"/>
        <v>0.52822624498685977</v>
      </c>
      <c r="AI923" s="4">
        <f t="shared" si="214"/>
        <v>34.380355229422491</v>
      </c>
      <c r="AJ923" s="4">
        <f t="shared" si="215"/>
        <v>34.289986667580749</v>
      </c>
      <c r="AK923" s="4">
        <f t="shared" si="216"/>
        <v>-9.0368561841742689E-2</v>
      </c>
      <c r="AL923" s="7">
        <f t="shared" si="217"/>
        <v>3.3655919526507607</v>
      </c>
      <c r="AM923" s="7">
        <f t="shared" si="218"/>
        <v>3.3744617054289017</v>
      </c>
      <c r="AN923" s="7">
        <f t="shared" si="219"/>
        <v>0.94846516282003623</v>
      </c>
      <c r="AO923" s="7">
        <f t="shared" si="220"/>
        <v>1.750333726189216</v>
      </c>
      <c r="AP923" s="7">
        <f t="shared" si="221"/>
        <v>1.6601305625994554</v>
      </c>
      <c r="AQ923" s="7">
        <f t="shared" si="222"/>
        <v>0.33373623911445444</v>
      </c>
      <c r="AR923" s="7">
        <f t="shared" si="223"/>
        <v>0.70470565098124849</v>
      </c>
      <c r="AS923" s="7">
        <f t="shared" si="224"/>
        <v>5.7722397070367579</v>
      </c>
    </row>
    <row r="924" spans="1:45" ht="14.4" customHeight="1">
      <c r="A924" s="2" t="s">
        <v>1895</v>
      </c>
      <c r="B924" s="2" t="s">
        <v>1896</v>
      </c>
      <c r="C924" s="2" t="s">
        <v>51</v>
      </c>
      <c r="D924" s="2" t="s">
        <v>48</v>
      </c>
      <c r="E924" s="3">
        <v>192.13990209747323</v>
      </c>
      <c r="F924" s="5">
        <v>0.1474583170035309</v>
      </c>
      <c r="G924" s="3">
        <v>138.56165621602113</v>
      </c>
      <c r="H924" s="3">
        <v>53.578245881452091</v>
      </c>
      <c r="I924" s="5">
        <v>-7.7841912610673303E-3</v>
      </c>
      <c r="J924" s="3">
        <v>39.253841029761006</v>
      </c>
      <c r="K924" s="3">
        <v>13.81235610573798</v>
      </c>
      <c r="L924" s="5">
        <v>-3.0697586140599878E-2</v>
      </c>
      <c r="M924" s="3">
        <v>6.6449684994917959</v>
      </c>
      <c r="N924" s="3">
        <v>7.1673876062461837</v>
      </c>
      <c r="O924" s="3">
        <v>56.654147613610753</v>
      </c>
      <c r="P924" s="3">
        <v>9.1676000612952908</v>
      </c>
      <c r="Q924" s="3">
        <v>8.4900566294282225</v>
      </c>
      <c r="R924" s="3">
        <v>32.118681724305667</v>
      </c>
      <c r="S924" s="3">
        <v>6.6596002844322371</v>
      </c>
      <c r="T924" s="3">
        <v>109.41994517628952</v>
      </c>
      <c r="U924" s="3">
        <v>115.67361679303251</v>
      </c>
      <c r="V924" s="3">
        <v>229.7679310964142</v>
      </c>
      <c r="W924" s="3">
        <v>23.220449359001691</v>
      </c>
      <c r="X924" s="3">
        <v>41.065461879360903</v>
      </c>
      <c r="Y924" s="3">
        <v>8.3276705180550934</v>
      </c>
      <c r="Z924" s="3">
        <v>0</v>
      </c>
      <c r="AA924" s="5">
        <v>0</v>
      </c>
      <c r="AB924" s="3">
        <v>0</v>
      </c>
      <c r="AC924" s="3">
        <v>0</v>
      </c>
      <c r="AD924" s="5">
        <v>0</v>
      </c>
      <c r="AE924" s="6">
        <f t="shared" si="210"/>
        <v>0.27885017789939159</v>
      </c>
      <c r="AF924" s="6">
        <f t="shared" si="211"/>
        <v>0.20429822541414328</v>
      </c>
      <c r="AG924" s="6">
        <f t="shared" si="212"/>
        <v>7.1886973788145916E-2</v>
      </c>
      <c r="AH924" s="6">
        <f t="shared" si="213"/>
        <v>0.4810887041010562</v>
      </c>
      <c r="AI924" s="4">
        <f t="shared" si="214"/>
        <v>25.441484924023026</v>
      </c>
      <c r="AJ924" s="4">
        <f t="shared" si="215"/>
        <v>32.351522423395444</v>
      </c>
      <c r="AK924" s="4">
        <f t="shared" si="216"/>
        <v>6.9100374993724181</v>
      </c>
      <c r="AL924" s="7">
        <f t="shared" si="217"/>
        <v>4.8578775064055613</v>
      </c>
      <c r="AM924" s="7">
        <f t="shared" si="218"/>
        <v>3.8202720640000147</v>
      </c>
      <c r="AN924" s="7">
        <f t="shared" si="219"/>
        <v>1.0571529405052025</v>
      </c>
      <c r="AO924" s="7">
        <f t="shared" si="220"/>
        <v>2.042245754338309</v>
      </c>
      <c r="AP924" s="7">
        <f t="shared" si="221"/>
        <v>2.1589661044330084</v>
      </c>
      <c r="AQ924" s="7" t="str">
        <f t="shared" si="222"/>
        <v/>
      </c>
      <c r="AR924" s="7">
        <f t="shared" si="223"/>
        <v>0.7326451320674916</v>
      </c>
      <c r="AS924" s="7">
        <f t="shared" si="224"/>
        <v>1.1958366200262356</v>
      </c>
    </row>
    <row r="925" spans="1:45" ht="14.4" customHeight="1">
      <c r="A925" s="2" t="s">
        <v>1897</v>
      </c>
      <c r="B925" s="2" t="s">
        <v>1898</v>
      </c>
      <c r="C925" s="2" t="s">
        <v>51</v>
      </c>
      <c r="D925" s="2" t="s">
        <v>48</v>
      </c>
      <c r="E925" s="3">
        <v>154.44223028363285</v>
      </c>
      <c r="F925" s="5">
        <v>5.0704156337625206E-2</v>
      </c>
      <c r="G925" s="3">
        <v>107.84731801274779</v>
      </c>
      <c r="H925" s="3">
        <v>46.594912270885054</v>
      </c>
      <c r="I925" s="5">
        <v>-1.6074390671125149E-2</v>
      </c>
      <c r="J925" s="3">
        <v>28.722820598953078</v>
      </c>
      <c r="K925" s="3">
        <v>11.702771628818187</v>
      </c>
      <c r="L925" s="5">
        <v>4.0742209597574582E-2</v>
      </c>
      <c r="M925" s="3">
        <v>4.3998349213554899</v>
      </c>
      <c r="N925" s="3">
        <v>7.3029367074626963</v>
      </c>
      <c r="O925" s="3">
        <v>46.666082332418405</v>
      </c>
      <c r="P925" s="3">
        <v>8.2439462212579553</v>
      </c>
      <c r="Q925" s="3">
        <v>5.0691887910851943</v>
      </c>
      <c r="R925" s="3">
        <v>29.987411922450086</v>
      </c>
      <c r="S925" s="3">
        <v>3.0084208689849432</v>
      </c>
      <c r="T925" s="3">
        <v>114.46904648080084</v>
      </c>
      <c r="U925" s="3">
        <v>121.15624077193094</v>
      </c>
      <c r="V925" s="3">
        <v>217.9514389315338</v>
      </c>
      <c r="W925" s="3">
        <v>7.0252114504220566</v>
      </c>
      <c r="X925" s="3">
        <v>36.31513008541522</v>
      </c>
      <c r="Y925" s="3">
        <v>4.2241049100896504</v>
      </c>
      <c r="Z925" s="3">
        <v>0</v>
      </c>
      <c r="AA925" s="5">
        <v>0</v>
      </c>
      <c r="AB925" s="3">
        <v>0</v>
      </c>
      <c r="AC925" s="3">
        <v>0</v>
      </c>
      <c r="AD925" s="5">
        <v>0</v>
      </c>
      <c r="AE925" s="6">
        <f t="shared" si="210"/>
        <v>0.30169800180503475</v>
      </c>
      <c r="AF925" s="6">
        <f t="shared" si="211"/>
        <v>0.18597776363500887</v>
      </c>
      <c r="AG925" s="6">
        <f t="shared" si="212"/>
        <v>7.5774427805957417E-2</v>
      </c>
      <c r="AH925" s="6">
        <f t="shared" si="213"/>
        <v>0.37596520387707594</v>
      </c>
      <c r="AI925" s="4">
        <f t="shared" si="214"/>
        <v>17.020048970134891</v>
      </c>
      <c r="AJ925" s="4">
        <f t="shared" si="215"/>
        <v>28.95311239871976</v>
      </c>
      <c r="AK925" s="4">
        <f t="shared" si="216"/>
        <v>11.93306342858487</v>
      </c>
      <c r="AL925" s="7">
        <f t="shared" si="217"/>
        <v>9.6240232532653227</v>
      </c>
      <c r="AM925" s="7">
        <f t="shared" si="218"/>
        <v>5.6574693872129478</v>
      </c>
      <c r="AN925" s="7">
        <f t="shared" si="219"/>
        <v>1.058419236437439</v>
      </c>
      <c r="AO925" s="7">
        <f t="shared" si="220"/>
        <v>2.4566855242761583</v>
      </c>
      <c r="AP925" s="7">
        <f t="shared" si="221"/>
        <v>2.600203216771281</v>
      </c>
      <c r="AQ925" s="7" t="str">
        <f t="shared" si="222"/>
        <v/>
      </c>
      <c r="AR925" s="7">
        <f t="shared" si="223"/>
        <v>0.6164368425455885</v>
      </c>
      <c r="AS925" s="7">
        <f t="shared" si="224"/>
        <v>1.4112165987972747</v>
      </c>
    </row>
    <row r="926" spans="1:45" ht="14.4" customHeight="1">
      <c r="A926" s="2" t="s">
        <v>1899</v>
      </c>
      <c r="B926" s="2" t="s">
        <v>1900</v>
      </c>
      <c r="C926" s="2" t="s">
        <v>51</v>
      </c>
      <c r="D926" s="2" t="s">
        <v>48</v>
      </c>
      <c r="E926" s="3">
        <v>299.06539419874383</v>
      </c>
      <c r="F926" s="5">
        <v>0.14574464071889551</v>
      </c>
      <c r="G926" s="3">
        <v>214.1458322693901</v>
      </c>
      <c r="H926" s="3">
        <v>84.919561929353748</v>
      </c>
      <c r="I926" s="5">
        <v>-6.8357837584918646E-3</v>
      </c>
      <c r="J926" s="3">
        <v>62.453850587557511</v>
      </c>
      <c r="K926" s="3">
        <v>11.169459634898491</v>
      </c>
      <c r="L926" s="5">
        <v>7.7406745166510499E-2</v>
      </c>
      <c r="M926" s="3">
        <v>6.6547802730261783</v>
      </c>
      <c r="N926" s="3">
        <v>4.5146793618723127</v>
      </c>
      <c r="O926" s="3">
        <v>90.06911237184292</v>
      </c>
      <c r="P926" s="3">
        <v>18.930308712145976</v>
      </c>
      <c r="Q926" s="3">
        <v>13.705870498926043</v>
      </c>
      <c r="R926" s="3">
        <v>49.62822445408024</v>
      </c>
      <c r="S926" s="3">
        <v>16.2120180009269</v>
      </c>
      <c r="T926" s="3">
        <v>222.29156939492944</v>
      </c>
      <c r="U926" s="3">
        <v>209.3302974075132</v>
      </c>
      <c r="V926" s="3">
        <v>442.44487270103997</v>
      </c>
      <c r="W926" s="3">
        <v>12.453828483634068</v>
      </c>
      <c r="X926" s="3">
        <v>36.629658006627537</v>
      </c>
      <c r="Y926" s="3">
        <v>7.875794593871448</v>
      </c>
      <c r="Z926" s="3">
        <v>0</v>
      </c>
      <c r="AA926" s="5">
        <v>0</v>
      </c>
      <c r="AB926" s="3">
        <v>0</v>
      </c>
      <c r="AC926" s="3">
        <v>0</v>
      </c>
      <c r="AD926" s="5">
        <v>0</v>
      </c>
      <c r="AE926" s="6">
        <f t="shared" si="210"/>
        <v>0.28394981023087035</v>
      </c>
      <c r="AF926" s="6">
        <f t="shared" si="211"/>
        <v>0.20883008131008907</v>
      </c>
      <c r="AG926" s="6">
        <f t="shared" si="212"/>
        <v>3.7347883946331248E-2</v>
      </c>
      <c r="AH926" s="6">
        <f t="shared" si="213"/>
        <v>0.59580145240272919</v>
      </c>
      <c r="AI926" s="4">
        <f t="shared" si="214"/>
        <v>51.284390952659024</v>
      </c>
      <c r="AJ926" s="4">
        <f t="shared" si="215"/>
        <v>50.778152887744724</v>
      </c>
      <c r="AK926" s="4">
        <f t="shared" si="216"/>
        <v>-0.50623806491429946</v>
      </c>
      <c r="AL926" s="7">
        <f t="shared" si="217"/>
        <v>3.1321303051132534</v>
      </c>
      <c r="AM926" s="7">
        <f t="shared" si="218"/>
        <v>3.1633564032390606</v>
      </c>
      <c r="AN926" s="7">
        <f t="shared" si="219"/>
        <v>0.94169247163670489</v>
      </c>
      <c r="AO926" s="7">
        <f t="shared" si="220"/>
        <v>2.6176721163476815</v>
      </c>
      <c r="AP926" s="7">
        <f t="shared" si="221"/>
        <v>2.4650421251779324</v>
      </c>
      <c r="AQ926" s="7" t="str">
        <f t="shared" si="222"/>
        <v/>
      </c>
      <c r="AR926" s="7">
        <f t="shared" si="223"/>
        <v>0.7354471592719013</v>
      </c>
      <c r="AS926" s="7">
        <f t="shared" si="224"/>
        <v>1.4794251735023991</v>
      </c>
    </row>
    <row r="927" spans="1:45" ht="14.4" customHeight="1">
      <c r="A927" s="2" t="s">
        <v>1901</v>
      </c>
      <c r="B927" s="2" t="s">
        <v>1902</v>
      </c>
      <c r="C927" s="2" t="s">
        <v>54</v>
      </c>
      <c r="D927" s="2" t="s">
        <v>48</v>
      </c>
      <c r="E927" s="3">
        <v>449.91576179816326</v>
      </c>
      <c r="F927" s="5">
        <v>4.4396788433945983E-2</v>
      </c>
      <c r="G927" s="3">
        <v>316.56466091396885</v>
      </c>
      <c r="H927" s="3">
        <v>133.35110088419438</v>
      </c>
      <c r="I927" s="5">
        <v>-1.4750561009118313E-2</v>
      </c>
      <c r="J927" s="3">
        <v>82.037145757052258</v>
      </c>
      <c r="K927" s="3">
        <v>129.39744088844705</v>
      </c>
      <c r="L927" s="5">
        <v>-6.4412363097155007E-2</v>
      </c>
      <c r="M927" s="3">
        <v>72.56702596137815</v>
      </c>
      <c r="N927" s="3">
        <v>56.830414927068901</v>
      </c>
      <c r="O927" s="3">
        <v>135.70915471061912</v>
      </c>
      <c r="P927" s="3">
        <v>22.061622604664294</v>
      </c>
      <c r="Q927" s="3">
        <v>18.585031413494089</v>
      </c>
      <c r="R927" s="3">
        <v>57.017018424591555</v>
      </c>
      <c r="S927" s="3">
        <v>15.335073407961215</v>
      </c>
      <c r="T927" s="3">
        <v>393.21460084038506</v>
      </c>
      <c r="U927" s="3">
        <v>292.21423166707064</v>
      </c>
      <c r="V927" s="3">
        <v>1004.8122999996076</v>
      </c>
      <c r="W927" s="3">
        <v>109.54971586737993</v>
      </c>
      <c r="X927" s="3">
        <v>71.736017723912795</v>
      </c>
      <c r="Y927" s="3">
        <v>26.119338983023045</v>
      </c>
      <c r="Z927" s="3">
        <v>0</v>
      </c>
      <c r="AA927" s="5">
        <v>0</v>
      </c>
      <c r="AB927" s="3">
        <v>0</v>
      </c>
      <c r="AC927" s="3">
        <v>0</v>
      </c>
      <c r="AD927" s="5">
        <v>0</v>
      </c>
      <c r="AE927" s="6">
        <f t="shared" si="210"/>
        <v>0.296391263002733</v>
      </c>
      <c r="AF927" s="6">
        <f t="shared" si="211"/>
        <v>0.18233890146274748</v>
      </c>
      <c r="AG927" s="6">
        <f t="shared" si="212"/>
        <v>0.28760370690568526</v>
      </c>
      <c r="AH927" s="6">
        <f t="shared" si="213"/>
        <v>0.56080727302743072</v>
      </c>
      <c r="AI927" s="4">
        <f t="shared" si="214"/>
        <v>-47.360295131394793</v>
      </c>
      <c r="AJ927" s="4">
        <f t="shared" si="215"/>
        <v>22.495474731082584</v>
      </c>
      <c r="AK927" s="4">
        <f t="shared" si="216"/>
        <v>69.855769862477374</v>
      </c>
      <c r="AL927" s="7">
        <f t="shared" si="217"/>
        <v>1.4669297063425886</v>
      </c>
      <c r="AM927" s="7">
        <f t="shared" si="218"/>
        <v>-3.0883644226187834</v>
      </c>
      <c r="AN927" s="7">
        <f t="shared" si="219"/>
        <v>0.74314186462696274</v>
      </c>
      <c r="AO927" s="7">
        <f t="shared" si="220"/>
        <v>2.9487165702656104</v>
      </c>
      <c r="AP927" s="7">
        <f t="shared" si="221"/>
        <v>2.191314730283608</v>
      </c>
      <c r="AQ927" s="7" t="str">
        <f t="shared" si="222"/>
        <v/>
      </c>
      <c r="AR927" s="7">
        <f t="shared" si="223"/>
        <v>0.61519661414940607</v>
      </c>
      <c r="AS927" s="7">
        <f t="shared" si="224"/>
        <v>2.2333342934768674</v>
      </c>
    </row>
    <row r="928" spans="1:45" ht="14.4" customHeight="1">
      <c r="A928" s="2" t="s">
        <v>1903</v>
      </c>
      <c r="B928" s="2" t="s">
        <v>1904</v>
      </c>
      <c r="C928" s="2" t="s">
        <v>54</v>
      </c>
      <c r="D928" s="2" t="s">
        <v>48</v>
      </c>
      <c r="E928" s="3">
        <v>334.77450324891407</v>
      </c>
      <c r="F928" s="5">
        <v>-0.10016678855578753</v>
      </c>
      <c r="G928" s="3">
        <v>258.6601963245547</v>
      </c>
      <c r="H928" s="3">
        <v>76.11430692435934</v>
      </c>
      <c r="I928" s="5">
        <v>-3.2798764371317429E-2</v>
      </c>
      <c r="J928" s="3">
        <v>52.864779722498241</v>
      </c>
      <c r="K928" s="3">
        <v>58.541823222440037</v>
      </c>
      <c r="L928" s="5">
        <v>-7.8082358014878422E-2</v>
      </c>
      <c r="M928" s="3">
        <v>27.632785322883436</v>
      </c>
      <c r="N928" s="3">
        <v>30.909037899556601</v>
      </c>
      <c r="O928" s="3">
        <v>81.013655057873294</v>
      </c>
      <c r="P928" s="3">
        <v>10.757285415797032</v>
      </c>
      <c r="Q928" s="3">
        <v>10.938055831721542</v>
      </c>
      <c r="R928" s="3">
        <v>38.915761231512519</v>
      </c>
      <c r="S928" s="3">
        <v>6.2709034945044513</v>
      </c>
      <c r="T928" s="3">
        <v>139.97542758744251</v>
      </c>
      <c r="U928" s="3">
        <v>139.1839427808321</v>
      </c>
      <c r="V928" s="3">
        <v>843.80869937836474</v>
      </c>
      <c r="W928" s="3">
        <v>47.680337506050854</v>
      </c>
      <c r="X928" s="3">
        <v>49.615327194813936</v>
      </c>
      <c r="Y928" s="3">
        <v>27.727807743247162</v>
      </c>
      <c r="Z928" s="3">
        <v>0</v>
      </c>
      <c r="AA928" s="5">
        <v>0</v>
      </c>
      <c r="AB928" s="3">
        <v>0</v>
      </c>
      <c r="AC928" s="3">
        <v>0</v>
      </c>
      <c r="AD928" s="5">
        <v>0</v>
      </c>
      <c r="AE928" s="6">
        <f t="shared" si="210"/>
        <v>0.22735992790874596</v>
      </c>
      <c r="AF928" s="6">
        <f t="shared" si="211"/>
        <v>0.15791160679638683</v>
      </c>
      <c r="AG928" s="6">
        <f t="shared" si="212"/>
        <v>0.17486942002543299</v>
      </c>
      <c r="AH928" s="6">
        <f t="shared" si="213"/>
        <v>0.47201784641875211</v>
      </c>
      <c r="AI928" s="4">
        <f t="shared" si="214"/>
        <v>-5.6770434999417958</v>
      </c>
      <c r="AJ928" s="4">
        <f t="shared" si="215"/>
        <v>31.685528487471288</v>
      </c>
      <c r="AK928" s="4">
        <f t="shared" si="216"/>
        <v>37.362571987413084</v>
      </c>
      <c r="AL928" s="7">
        <f t="shared" si="217"/>
        <v>5.0527852191058455</v>
      </c>
      <c r="AM928" s="7">
        <f t="shared" si="218"/>
        <v>-0.90529913351671121</v>
      </c>
      <c r="AN928" s="7">
        <f t="shared" si="219"/>
        <v>0.99434554464128377</v>
      </c>
      <c r="AO928" s="7">
        <f t="shared" si="220"/>
        <v>1.8390159911269623</v>
      </c>
      <c r="AP928" s="7">
        <f t="shared" si="221"/>
        <v>1.8286173573011697</v>
      </c>
      <c r="AQ928" s="7" t="str">
        <f t="shared" si="222"/>
        <v/>
      </c>
      <c r="AR928" s="7">
        <f t="shared" si="223"/>
        <v>0.6945445850940225</v>
      </c>
      <c r="AS928" s="7">
        <f t="shared" si="224"/>
        <v>2.5205285683030936</v>
      </c>
    </row>
    <row r="929" spans="1:45" ht="14.4" customHeight="1">
      <c r="A929" s="2" t="s">
        <v>1905</v>
      </c>
      <c r="B929" s="2" t="s">
        <v>1906</v>
      </c>
      <c r="C929" s="2" t="s">
        <v>51</v>
      </c>
      <c r="D929" s="2" t="s">
        <v>48</v>
      </c>
      <c r="E929" s="3">
        <v>179.02953984750914</v>
      </c>
      <c r="F929" s="5">
        <v>4.6795964296268353E-2</v>
      </c>
      <c r="G929" s="3">
        <v>142.43083870984961</v>
      </c>
      <c r="H929" s="3">
        <v>36.598701137659539</v>
      </c>
      <c r="I929" s="5">
        <v>-3.0541363575615071E-2</v>
      </c>
      <c r="J929" s="3">
        <v>22.107726313399066</v>
      </c>
      <c r="K929" s="3">
        <v>9.2773970507459911</v>
      </c>
      <c r="L929" s="5">
        <v>-3.4935755739280996E-2</v>
      </c>
      <c r="M929" s="3">
        <v>4.6264472621625758</v>
      </c>
      <c r="N929" s="3">
        <v>4.6509497885834152</v>
      </c>
      <c r="O929" s="3">
        <v>36.711475716042884</v>
      </c>
      <c r="P929" s="3">
        <v>7.7722685427498179</v>
      </c>
      <c r="Q929" s="3">
        <v>5.6818269464838851</v>
      </c>
      <c r="R929" s="3">
        <v>21.376978391644734</v>
      </c>
      <c r="S929" s="3">
        <v>4.8301625407670272</v>
      </c>
      <c r="T929" s="3">
        <v>93.051426048226546</v>
      </c>
      <c r="U929" s="3">
        <v>98.34534760943329</v>
      </c>
      <c r="V929" s="3">
        <v>197.34708304587429</v>
      </c>
      <c r="W929" s="3">
        <v>18.930183731672091</v>
      </c>
      <c r="X929" s="3">
        <v>25.084578771157428</v>
      </c>
      <c r="Y929" s="3">
        <v>2.468837636294996</v>
      </c>
      <c r="Z929" s="3">
        <v>0</v>
      </c>
      <c r="AA929" s="5">
        <v>0</v>
      </c>
      <c r="AB929" s="3">
        <v>0</v>
      </c>
      <c r="AC929" s="3">
        <v>0</v>
      </c>
      <c r="AD929" s="5">
        <v>0</v>
      </c>
      <c r="AE929" s="6">
        <f t="shared" si="210"/>
        <v>0.20442828132627153</v>
      </c>
      <c r="AF929" s="6">
        <f t="shared" si="211"/>
        <v>0.12348647230077016</v>
      </c>
      <c r="AG929" s="6">
        <f t="shared" si="212"/>
        <v>5.182048202016349E-2</v>
      </c>
      <c r="AH929" s="6">
        <f t="shared" si="213"/>
        <v>0.49867945037348221</v>
      </c>
      <c r="AI929" s="4">
        <f t="shared" si="214"/>
        <v>12.830329262653075</v>
      </c>
      <c r="AJ929" s="4">
        <f t="shared" si="215"/>
        <v>18.630932964646608</v>
      </c>
      <c r="AK929" s="4">
        <f t="shared" si="216"/>
        <v>5.8006037019935324</v>
      </c>
      <c r="AL929" s="7">
        <f t="shared" si="217"/>
        <v>3.8572062135383183</v>
      </c>
      <c r="AM929" s="7">
        <f t="shared" si="218"/>
        <v>2.6562934796425353</v>
      </c>
      <c r="AN929" s="7">
        <f t="shared" si="219"/>
        <v>1.0568924280479379</v>
      </c>
      <c r="AO929" s="7">
        <f t="shared" si="220"/>
        <v>2.542478917441088</v>
      </c>
      <c r="AP929" s="7">
        <f t="shared" si="221"/>
        <v>2.6871267163150043</v>
      </c>
      <c r="AQ929" s="7" t="str">
        <f t="shared" si="222"/>
        <v/>
      </c>
      <c r="AR929" s="7">
        <f t="shared" si="223"/>
        <v>0.60405767489520368</v>
      </c>
      <c r="AS929" s="7">
        <f t="shared" si="224"/>
        <v>1.1023157586952821</v>
      </c>
    </row>
    <row r="930" spans="1:45" ht="14.4" customHeight="1">
      <c r="A930" s="2" t="s">
        <v>1907</v>
      </c>
      <c r="B930" s="2" t="s">
        <v>1908</v>
      </c>
      <c r="C930" s="2" t="s">
        <v>47</v>
      </c>
      <c r="D930" s="2" t="s">
        <v>48</v>
      </c>
      <c r="E930" s="3">
        <v>105.86141055980828</v>
      </c>
      <c r="F930" s="5">
        <v>-5.1761031493522819E-2</v>
      </c>
      <c r="G930" s="3">
        <v>94.727574507561215</v>
      </c>
      <c r="H930" s="3">
        <v>11.133836052247059</v>
      </c>
      <c r="I930" s="5">
        <v>-1.668210879231366E-2</v>
      </c>
      <c r="J930" s="3">
        <v>4.4534465229191191</v>
      </c>
      <c r="K930" s="3">
        <v>6.1185413340422929</v>
      </c>
      <c r="L930" s="5">
        <v>5.3233540394342908E-2</v>
      </c>
      <c r="M930" s="3">
        <v>4.2717399815413151</v>
      </c>
      <c r="N930" s="3">
        <v>1.8468013525009779</v>
      </c>
      <c r="O930" s="3">
        <v>12.895092786184588</v>
      </c>
      <c r="P930" s="3">
        <v>3.0527209260970563</v>
      </c>
      <c r="Q930" s="3">
        <v>1.396162073454402</v>
      </c>
      <c r="R930" s="3">
        <v>4.8968916898103174</v>
      </c>
      <c r="S930" s="3">
        <v>1.3665965632263275</v>
      </c>
      <c r="T930" s="3">
        <v>31.581232207615773</v>
      </c>
      <c r="U930" s="3">
        <v>31.348195327095862</v>
      </c>
      <c r="V930" s="3">
        <v>155.50309262901823</v>
      </c>
      <c r="W930" s="3">
        <v>16.86587470711946</v>
      </c>
      <c r="X930" s="3">
        <v>12.253091905134879</v>
      </c>
      <c r="Y930" s="3">
        <v>21.725115287699897</v>
      </c>
      <c r="Z930" s="3">
        <v>0</v>
      </c>
      <c r="AA930" s="5">
        <v>0</v>
      </c>
      <c r="AB930" s="3">
        <v>0</v>
      </c>
      <c r="AC930" s="3">
        <v>0</v>
      </c>
      <c r="AD930" s="5">
        <v>0</v>
      </c>
      <c r="AE930" s="6">
        <f t="shared" si="210"/>
        <v>0.10517369826615716</v>
      </c>
      <c r="AF930" s="6">
        <f t="shared" si="211"/>
        <v>4.2068648994650092E-2</v>
      </c>
      <c r="AG930" s="6">
        <f t="shared" si="212"/>
        <v>5.7797655459970607E-2</v>
      </c>
      <c r="AH930" s="6">
        <f t="shared" si="213"/>
        <v>0.69816313208088354</v>
      </c>
      <c r="AI930" s="4">
        <f t="shared" si="214"/>
        <v>-1.6650948111231738</v>
      </c>
      <c r="AJ930" s="4">
        <f t="shared" si="215"/>
        <v>4.1744698050918148</v>
      </c>
      <c r="AK930" s="4">
        <f t="shared" si="216"/>
        <v>5.8395646162149886</v>
      </c>
      <c r="AL930" s="7">
        <f t="shared" si="217"/>
        <v>3.0546467900054743</v>
      </c>
      <c r="AM930" s="7">
        <f t="shared" si="218"/>
        <v>-1.2184245562509957</v>
      </c>
      <c r="AN930" s="7">
        <f t="shared" si="219"/>
        <v>0.99262103267573853</v>
      </c>
      <c r="AO930" s="7">
        <f t="shared" si="220"/>
        <v>2.8365095425706373</v>
      </c>
      <c r="AP930" s="7">
        <f t="shared" si="221"/>
        <v>2.8155790313410525</v>
      </c>
      <c r="AQ930" s="7" t="str">
        <f t="shared" si="222"/>
        <v/>
      </c>
      <c r="AR930" s="7">
        <f t="shared" si="223"/>
        <v>0.39999210532836194</v>
      </c>
      <c r="AS930" s="7">
        <f t="shared" si="224"/>
        <v>1.4689308578706686</v>
      </c>
    </row>
    <row r="931" spans="1:45" ht="14.4" customHeight="1">
      <c r="A931" s="2" t="s">
        <v>1909</v>
      </c>
      <c r="B931" s="2" t="s">
        <v>1910</v>
      </c>
      <c r="C931" s="2" t="s">
        <v>54</v>
      </c>
      <c r="D931" s="2" t="s">
        <v>48</v>
      </c>
      <c r="E931" s="3">
        <v>568.07325705799747</v>
      </c>
      <c r="F931" s="5">
        <v>2.5250249282267483E-2</v>
      </c>
      <c r="G931" s="3">
        <v>385.1054180709159</v>
      </c>
      <c r="H931" s="3">
        <v>182.96783898708156</v>
      </c>
      <c r="I931" s="5">
        <v>7.3397357477561487E-4</v>
      </c>
      <c r="J931" s="3">
        <v>117.26051847491459</v>
      </c>
      <c r="K931" s="3">
        <v>153.30865983725761</v>
      </c>
      <c r="L931" s="5">
        <v>5.4216211253955704E-2</v>
      </c>
      <c r="M931" s="3">
        <v>123.39709676695632</v>
      </c>
      <c r="N931" s="3">
        <v>29.911563070301284</v>
      </c>
      <c r="O931" s="3">
        <v>191.16882746746782</v>
      </c>
      <c r="P931" s="3">
        <v>53.932498035304171</v>
      </c>
      <c r="Q931" s="3">
        <v>25.612493412889243</v>
      </c>
      <c r="R931" s="3">
        <v>55.892743010989342</v>
      </c>
      <c r="S931" s="3">
        <v>8.5342974048086706</v>
      </c>
      <c r="T931" s="3">
        <v>548.09841415616324</v>
      </c>
      <c r="U931" s="3">
        <v>522.31240587870798</v>
      </c>
      <c r="V931" s="3">
        <v>1087.1832483190794</v>
      </c>
      <c r="W931" s="3">
        <v>37.628911110279162</v>
      </c>
      <c r="X931" s="3">
        <v>58.170468535690027</v>
      </c>
      <c r="Y931" s="3">
        <v>64.479239131234579</v>
      </c>
      <c r="Z931" s="3">
        <v>0</v>
      </c>
      <c r="AA931" s="5">
        <v>0</v>
      </c>
      <c r="AB931" s="3">
        <v>0</v>
      </c>
      <c r="AC931" s="3">
        <v>0</v>
      </c>
      <c r="AD931" s="5">
        <v>0</v>
      </c>
      <c r="AE931" s="6">
        <f t="shared" si="210"/>
        <v>0.3220849366059868</v>
      </c>
      <c r="AF931" s="6">
        <f t="shared" si="211"/>
        <v>0.20641795229403462</v>
      </c>
      <c r="AG931" s="6">
        <f t="shared" si="212"/>
        <v>0.26987480563902966</v>
      </c>
      <c r="AH931" s="6">
        <f t="shared" si="213"/>
        <v>0.80489319323478903</v>
      </c>
      <c r="AI931" s="4">
        <f t="shared" si="214"/>
        <v>-36.048141362343017</v>
      </c>
      <c r="AJ931" s="4">
        <f t="shared" si="215"/>
        <v>-11.773260747681924</v>
      </c>
      <c r="AK931" s="4">
        <f t="shared" si="216"/>
        <v>24.274880614661093</v>
      </c>
      <c r="AL931" s="7">
        <f t="shared" si="217"/>
        <v>-1.3795231393094236</v>
      </c>
      <c r="AM931" s="7">
        <f t="shared" si="218"/>
        <v>-4.2239143601946196</v>
      </c>
      <c r="AN931" s="7">
        <f t="shared" si="219"/>
        <v>0.95295368931662638</v>
      </c>
      <c r="AO931" s="7">
        <f t="shared" si="220"/>
        <v>2.995599757806954</v>
      </c>
      <c r="AP931" s="7">
        <f t="shared" si="221"/>
        <v>2.854667840918129</v>
      </c>
      <c r="AQ931" s="7" t="str">
        <f t="shared" si="222"/>
        <v/>
      </c>
      <c r="AR931" s="7">
        <f t="shared" si="223"/>
        <v>0.64088049093258281</v>
      </c>
      <c r="AS931" s="7">
        <f t="shared" si="224"/>
        <v>1.9138081837358583</v>
      </c>
    </row>
    <row r="932" spans="1:45" ht="14.4" customHeight="1">
      <c r="A932" s="2" t="s">
        <v>1911</v>
      </c>
      <c r="B932" s="2" t="s">
        <v>1912</v>
      </c>
      <c r="C932" s="2" t="s">
        <v>47</v>
      </c>
      <c r="D932" s="2" t="s">
        <v>48</v>
      </c>
      <c r="E932" s="3">
        <v>250.22554948969193</v>
      </c>
      <c r="F932" s="5">
        <v>1.4507703700261198E-2</v>
      </c>
      <c r="G932" s="3">
        <v>212.50882541599574</v>
      </c>
      <c r="H932" s="3">
        <v>37.716724073696192</v>
      </c>
      <c r="I932" s="5">
        <v>6.2437557009931421E-3</v>
      </c>
      <c r="J932" s="3">
        <v>28.696295728595832</v>
      </c>
      <c r="K932" s="3">
        <v>18.19424019165298</v>
      </c>
      <c r="L932" s="5">
        <v>0.17983581272418186</v>
      </c>
      <c r="M932" s="3">
        <v>12.480601742652077</v>
      </c>
      <c r="N932" s="3">
        <v>5.7136384490009036</v>
      </c>
      <c r="O932" s="3">
        <v>41.045178001300059</v>
      </c>
      <c r="P932" s="3">
        <v>5.560068750994196</v>
      </c>
      <c r="Q932" s="3">
        <v>7.1023266481210126</v>
      </c>
      <c r="R932" s="3">
        <v>20.967843620777273</v>
      </c>
      <c r="S932" s="3">
        <v>1.5977701657101004</v>
      </c>
      <c r="T932" s="3">
        <v>111.04976538361895</v>
      </c>
      <c r="U932" s="3">
        <v>118.533451733229</v>
      </c>
      <c r="V932" s="3">
        <v>425.94990374171635</v>
      </c>
      <c r="W932" s="3">
        <v>55.128915714342135</v>
      </c>
      <c r="X932" s="3">
        <v>32.000567832416365</v>
      </c>
      <c r="Y932" s="3">
        <v>34.045019966552267</v>
      </c>
      <c r="Z932" s="3">
        <v>0</v>
      </c>
      <c r="AA932" s="5">
        <v>0</v>
      </c>
      <c r="AB932" s="3">
        <v>0</v>
      </c>
      <c r="AC932" s="3">
        <v>0</v>
      </c>
      <c r="AD932" s="5">
        <v>0</v>
      </c>
      <c r="AE932" s="6">
        <f t="shared" si="210"/>
        <v>0.15073090717800555</v>
      </c>
      <c r="AF932" s="6">
        <f t="shared" si="211"/>
        <v>0.11468171730312447</v>
      </c>
      <c r="AG932" s="6">
        <f t="shared" si="212"/>
        <v>7.2711360725386254E-2</v>
      </c>
      <c r="AH932" s="6">
        <f t="shared" si="213"/>
        <v>0.68596443771132776</v>
      </c>
      <c r="AI932" s="4">
        <f t="shared" si="214"/>
        <v>10.502055536942851</v>
      </c>
      <c r="AJ932" s="4">
        <f t="shared" si="215"/>
        <v>15.902180859532772</v>
      </c>
      <c r="AK932" s="4">
        <f t="shared" si="216"/>
        <v>5.4001253225899202</v>
      </c>
      <c r="AL932" s="7">
        <f t="shared" si="217"/>
        <v>9.9527336289104706</v>
      </c>
      <c r="AM932" s="7">
        <f t="shared" si="218"/>
        <v>6.5729450720313078</v>
      </c>
      <c r="AN932" s="7">
        <f t="shared" si="219"/>
        <v>1.0673903841557686</v>
      </c>
      <c r="AO932" s="7">
        <f t="shared" si="220"/>
        <v>2.9443109949484065</v>
      </c>
      <c r="AP932" s="7">
        <f t="shared" si="221"/>
        <v>3.1427292439720329</v>
      </c>
      <c r="AQ932" s="7" t="str">
        <f t="shared" si="222"/>
        <v/>
      </c>
      <c r="AR932" s="7">
        <f t="shared" si="223"/>
        <v>0.76083743838741169</v>
      </c>
      <c r="AS932" s="7">
        <f t="shared" si="224"/>
        <v>1.7022638360087343</v>
      </c>
    </row>
    <row r="933" spans="1:45" ht="14.4" customHeight="1">
      <c r="A933" s="2" t="s">
        <v>1913</v>
      </c>
      <c r="B933" s="2" t="s">
        <v>1914</v>
      </c>
      <c r="C933" s="2" t="s">
        <v>62</v>
      </c>
      <c r="D933" s="2" t="s">
        <v>48</v>
      </c>
      <c r="E933" s="3">
        <v>227.88197983192154</v>
      </c>
      <c r="F933" s="5">
        <v>-1.5046407115134195E-2</v>
      </c>
      <c r="G933" s="3">
        <v>200.1751179004377</v>
      </c>
      <c r="H933" s="3">
        <v>27.706861931483832</v>
      </c>
      <c r="I933" s="5">
        <v>-1.8373839552934743E-2</v>
      </c>
      <c r="J933" s="3">
        <v>14.140056474920659</v>
      </c>
      <c r="K933" s="3">
        <v>30.756400237318847</v>
      </c>
      <c r="L933" s="5">
        <v>7.900643853686927E-2</v>
      </c>
      <c r="M933" s="3">
        <v>18.071750494044963</v>
      </c>
      <c r="N933" s="3">
        <v>12.684649743273884</v>
      </c>
      <c r="O933" s="3">
        <v>29.270782056919423</v>
      </c>
      <c r="P933" s="3">
        <v>6.6028639289530284</v>
      </c>
      <c r="Q933" s="3">
        <v>3.6555711268690474</v>
      </c>
      <c r="R933" s="3">
        <v>8.7462731104866531</v>
      </c>
      <c r="S933" s="3">
        <v>3.3059733372858524</v>
      </c>
      <c r="T933" s="3">
        <v>110.18895945565509</v>
      </c>
      <c r="U933" s="3">
        <v>93.232845140466651</v>
      </c>
      <c r="V933" s="3">
        <v>378.49994520080242</v>
      </c>
      <c r="W933" s="3">
        <v>40.107473475965989</v>
      </c>
      <c r="X933" s="3">
        <v>43.097045179299649</v>
      </c>
      <c r="Y933" s="3">
        <v>29.910041230322136</v>
      </c>
      <c r="Z933" s="3">
        <v>0</v>
      </c>
      <c r="AA933" s="5">
        <v>0</v>
      </c>
      <c r="AB933" s="3">
        <v>0</v>
      </c>
      <c r="AC933" s="3">
        <v>0</v>
      </c>
      <c r="AD933" s="5">
        <v>0</v>
      </c>
      <c r="AE933" s="6">
        <f t="shared" si="210"/>
        <v>0.12158426020310832</v>
      </c>
      <c r="AF933" s="6">
        <f t="shared" si="211"/>
        <v>6.2049910595607043E-2</v>
      </c>
      <c r="AG933" s="6">
        <f t="shared" si="212"/>
        <v>0.13496635521599287</v>
      </c>
      <c r="AH933" s="6">
        <f t="shared" si="213"/>
        <v>0.58757690609440272</v>
      </c>
      <c r="AI933" s="4">
        <f t="shared" si="214"/>
        <v>-16.616343762398188</v>
      </c>
      <c r="AJ933" s="4">
        <f t="shared" si="215"/>
        <v>0.94059650705238473</v>
      </c>
      <c r="AK933" s="4">
        <f t="shared" si="216"/>
        <v>17.556940269450571</v>
      </c>
      <c r="AL933" s="7">
        <f t="shared" si="217"/>
        <v>0.28451424469883912</v>
      </c>
      <c r="AM933" s="7">
        <f t="shared" si="218"/>
        <v>-5.0261578261970863</v>
      </c>
      <c r="AN933" s="7">
        <f t="shared" si="219"/>
        <v>0.84611784702429893</v>
      </c>
      <c r="AO933" s="7">
        <f t="shared" si="220"/>
        <v>3.9769555905732252</v>
      </c>
      <c r="AP933" s="7">
        <f t="shared" si="221"/>
        <v>3.3649731020070663</v>
      </c>
      <c r="AQ933" s="7" t="str">
        <f t="shared" si="222"/>
        <v/>
      </c>
      <c r="AR933" s="7">
        <f t="shared" si="223"/>
        <v>0.5103449286277002</v>
      </c>
      <c r="AS933" s="7">
        <f t="shared" si="224"/>
        <v>1.6609472389171442</v>
      </c>
    </row>
    <row r="934" spans="1:45" ht="14.4" customHeight="1">
      <c r="A934" s="2" t="s">
        <v>1915</v>
      </c>
      <c r="B934" s="2" t="s">
        <v>1916</v>
      </c>
      <c r="C934" s="2" t="s">
        <v>57</v>
      </c>
      <c r="D934" s="2" t="s">
        <v>48</v>
      </c>
      <c r="E934" s="3">
        <v>180.43115354031769</v>
      </c>
      <c r="F934" s="5">
        <v>-2.0968387261312359E-2</v>
      </c>
      <c r="G934" s="3">
        <v>151.29234623863459</v>
      </c>
      <c r="H934" s="3">
        <v>29.138807301683112</v>
      </c>
      <c r="I934" s="5">
        <v>-2.7794426553883284E-2</v>
      </c>
      <c r="J934" s="3">
        <v>12.346248408716599</v>
      </c>
      <c r="K934" s="3">
        <v>4.4210440769623025</v>
      </c>
      <c r="L934" s="5">
        <v>-2.5635387752866307E-2</v>
      </c>
      <c r="M934" s="3">
        <v>2.1216850786781412</v>
      </c>
      <c r="N934" s="3">
        <v>2.2993589982841613</v>
      </c>
      <c r="O934" s="3">
        <v>29.650513695263061</v>
      </c>
      <c r="P934" s="3">
        <v>5.2910556163685509</v>
      </c>
      <c r="Q934" s="3">
        <v>4.1613962441892935</v>
      </c>
      <c r="R934" s="3">
        <v>7.1462801733506067</v>
      </c>
      <c r="S934" s="3">
        <v>2.7187684429247696</v>
      </c>
      <c r="T934" s="3">
        <v>55.987658096751346</v>
      </c>
      <c r="U934" s="3">
        <v>58.979669371086075</v>
      </c>
      <c r="V934" s="3">
        <v>1055.8250226810021</v>
      </c>
      <c r="W934" s="3">
        <v>108.41197239422841</v>
      </c>
      <c r="X934" s="3">
        <v>4.8175844267778816</v>
      </c>
      <c r="Y934" s="3">
        <v>1.1689067454585211</v>
      </c>
      <c r="Z934" s="3">
        <v>69.530644133099983</v>
      </c>
      <c r="AA934" s="5">
        <v>0.34372226936233052</v>
      </c>
      <c r="AB934" s="3">
        <v>11.711574327344424</v>
      </c>
      <c r="AC934" s="3">
        <v>31.232496235364852</v>
      </c>
      <c r="AD934" s="5">
        <v>-2.7334277114924088E-2</v>
      </c>
      <c r="AE934" s="6">
        <f t="shared" si="210"/>
        <v>0.16149543318843765</v>
      </c>
      <c r="AF934" s="6">
        <f t="shared" si="211"/>
        <v>6.842636743414604E-2</v>
      </c>
      <c r="AG934" s="6">
        <f t="shared" si="212"/>
        <v>2.4502664812672784E-2</v>
      </c>
      <c r="AH934" s="6">
        <f t="shared" si="213"/>
        <v>0.47990588687728036</v>
      </c>
      <c r="AI934" s="4">
        <f t="shared" si="214"/>
        <v>7.9252043317542968</v>
      </c>
      <c r="AJ934" s="4">
        <f t="shared" si="215"/>
        <v>18.076376756027077</v>
      </c>
      <c r="AK934" s="4">
        <f t="shared" si="216"/>
        <v>10.151172424272779</v>
      </c>
      <c r="AL934" s="7">
        <f t="shared" si="217"/>
        <v>6.6487371526870644</v>
      </c>
      <c r="AM934" s="7">
        <f t="shared" si="218"/>
        <v>2.9149979110499751</v>
      </c>
      <c r="AN934" s="7">
        <f t="shared" si="219"/>
        <v>1.0534405505792774</v>
      </c>
      <c r="AO934" s="7">
        <f t="shared" si="220"/>
        <v>1.9214121400747035</v>
      </c>
      <c r="AP934" s="7">
        <f t="shared" si="221"/>
        <v>2.0240934627300033</v>
      </c>
      <c r="AQ934" s="7">
        <f t="shared" si="222"/>
        <v>0.44919037677225626</v>
      </c>
      <c r="AR934" s="7">
        <f t="shared" si="223"/>
        <v>0.42370465890700532</v>
      </c>
      <c r="AS934" s="7">
        <f t="shared" si="224"/>
        <v>5.8516780609346153</v>
      </c>
    </row>
    <row r="935" spans="1:45" ht="14.4" customHeight="1">
      <c r="A935" s="2" t="s">
        <v>1917</v>
      </c>
      <c r="B935" s="2" t="s">
        <v>1918</v>
      </c>
      <c r="C935" s="2" t="s">
        <v>62</v>
      </c>
      <c r="D935" s="2" t="s">
        <v>48</v>
      </c>
      <c r="E935" s="3">
        <v>249.91389085180279</v>
      </c>
      <c r="F935" s="5">
        <v>4.0959092328730039E-2</v>
      </c>
      <c r="G935" s="3">
        <v>194.52548529193137</v>
      </c>
      <c r="H935" s="3">
        <v>55.388405559871423</v>
      </c>
      <c r="I935" s="5">
        <v>2.2458630770454679E-3</v>
      </c>
      <c r="J935" s="3">
        <v>38.720691073848329</v>
      </c>
      <c r="K935" s="3">
        <v>33.146386376446465</v>
      </c>
      <c r="L935" s="5">
        <v>-6.2869443318219448E-2</v>
      </c>
      <c r="M935" s="3">
        <v>15.957619075014383</v>
      </c>
      <c r="N935" s="3">
        <v>17.18876730143208</v>
      </c>
      <c r="O935" s="3">
        <v>58.192968957628771</v>
      </c>
      <c r="P935" s="3">
        <v>11.046044717872693</v>
      </c>
      <c r="Q935" s="3">
        <v>8.8932202422413518</v>
      </c>
      <c r="R935" s="3">
        <v>28.734244216406669</v>
      </c>
      <c r="S935" s="3">
        <v>10.498798637541084</v>
      </c>
      <c r="T935" s="3">
        <v>112.282427520014</v>
      </c>
      <c r="U935" s="3">
        <v>117.17274092482664</v>
      </c>
      <c r="V935" s="3">
        <v>387.27139237700152</v>
      </c>
      <c r="W935" s="3">
        <v>27.531988985973371</v>
      </c>
      <c r="X935" s="3">
        <v>41.307519222485993</v>
      </c>
      <c r="Y935" s="3">
        <v>47.312721788011949</v>
      </c>
      <c r="Z935" s="3">
        <v>0</v>
      </c>
      <c r="AA935" s="5">
        <v>0</v>
      </c>
      <c r="AB935" s="3">
        <v>0</v>
      </c>
      <c r="AC935" s="3">
        <v>0</v>
      </c>
      <c r="AD935" s="5">
        <v>0</v>
      </c>
      <c r="AE935" s="6">
        <f t="shared" si="210"/>
        <v>0.22162995970766733</v>
      </c>
      <c r="AF935" s="6">
        <f t="shared" si="211"/>
        <v>0.15493612996809941</v>
      </c>
      <c r="AG935" s="6">
        <f t="shared" si="212"/>
        <v>0.13263122855424647</v>
      </c>
      <c r="AH935" s="6">
        <f t="shared" si="213"/>
        <v>0.48142862071847836</v>
      </c>
      <c r="AI935" s="4">
        <f t="shared" si="214"/>
        <v>5.574304697401864</v>
      </c>
      <c r="AJ935" s="4">
        <f t="shared" si="215"/>
        <v>22.296084922500338</v>
      </c>
      <c r="AK935" s="4">
        <f t="shared" si="216"/>
        <v>16.721780225098474</v>
      </c>
      <c r="AL935" s="7">
        <f t="shared" si="217"/>
        <v>2.1236796410948489</v>
      </c>
      <c r="AM935" s="7">
        <f t="shared" si="218"/>
        <v>0.53094691019880513</v>
      </c>
      <c r="AN935" s="7">
        <f t="shared" si="219"/>
        <v>1.0435536843371236</v>
      </c>
      <c r="AO935" s="7">
        <f t="shared" si="220"/>
        <v>2.0271828803348324</v>
      </c>
      <c r="AP935" s="7">
        <f t="shared" si="221"/>
        <v>2.1154741635985568</v>
      </c>
      <c r="AQ935" s="7" t="str">
        <f t="shared" si="222"/>
        <v/>
      </c>
      <c r="AR935" s="7">
        <f t="shared" si="223"/>
        <v>0.69907574847941178</v>
      </c>
      <c r="AS935" s="7">
        <f t="shared" si="224"/>
        <v>1.5496193151050206</v>
      </c>
    </row>
    <row r="936" spans="1:45" ht="14.4" customHeight="1">
      <c r="A936" s="2" t="s">
        <v>1919</v>
      </c>
      <c r="B936" s="2" t="s">
        <v>1920</v>
      </c>
      <c r="C936" s="2" t="s">
        <v>54</v>
      </c>
      <c r="D936" s="2" t="s">
        <v>48</v>
      </c>
      <c r="E936" s="3">
        <v>190.2122293336794</v>
      </c>
      <c r="F936" s="5">
        <v>-1.9783876205281419E-2</v>
      </c>
      <c r="G936" s="3">
        <v>148.96580547140667</v>
      </c>
      <c r="H936" s="3">
        <v>41.246423862272721</v>
      </c>
      <c r="I936" s="5">
        <v>-1.3680526872959481E-2</v>
      </c>
      <c r="J936" s="3">
        <v>16.897364510342207</v>
      </c>
      <c r="K936" s="3">
        <v>46.627105864069463</v>
      </c>
      <c r="L936" s="5">
        <v>0.12541748217225415</v>
      </c>
      <c r="M936" s="3">
        <v>32.062375550944367</v>
      </c>
      <c r="N936" s="3">
        <v>14.564730313125096</v>
      </c>
      <c r="O936" s="3">
        <v>44.630752209361269</v>
      </c>
      <c r="P936" s="3">
        <v>15.637319790471897</v>
      </c>
      <c r="Q936" s="3">
        <v>3.1344408041652523</v>
      </c>
      <c r="R936" s="3">
        <v>13.269074942465004</v>
      </c>
      <c r="S936" s="3">
        <v>5.5920897236352651</v>
      </c>
      <c r="T936" s="3">
        <v>140.97246181520009</v>
      </c>
      <c r="U936" s="3">
        <v>132.8030276049698</v>
      </c>
      <c r="V936" s="3">
        <v>367.19380977575992</v>
      </c>
      <c r="W936" s="3">
        <v>42.159299933658566</v>
      </c>
      <c r="X936" s="3">
        <v>33.012432419618747</v>
      </c>
      <c r="Y936" s="3">
        <v>15.73656187530546</v>
      </c>
      <c r="Z936" s="3">
        <v>0</v>
      </c>
      <c r="AA936" s="5">
        <v>0</v>
      </c>
      <c r="AB936" s="3">
        <v>0</v>
      </c>
      <c r="AC936" s="3">
        <v>0</v>
      </c>
      <c r="AD936" s="5">
        <v>0</v>
      </c>
      <c r="AE936" s="6">
        <f t="shared" si="210"/>
        <v>0.21684422713913032</v>
      </c>
      <c r="AF936" s="6">
        <f t="shared" si="211"/>
        <v>8.8834269854963122E-2</v>
      </c>
      <c r="AG936" s="6">
        <f t="shared" si="212"/>
        <v>0.24513200874310748</v>
      </c>
      <c r="AH936" s="6">
        <f t="shared" si="213"/>
        <v>0.6876338335133817</v>
      </c>
      <c r="AI936" s="4">
        <f t="shared" si="214"/>
        <v>-29.729741353727256</v>
      </c>
      <c r="AJ936" s="4">
        <f t="shared" si="215"/>
        <v>-6.2033839362202494</v>
      </c>
      <c r="AK936" s="4">
        <f t="shared" si="216"/>
        <v>23.526357417507008</v>
      </c>
      <c r="AL936" s="7">
        <f t="shared" si="217"/>
        <v>-1.1093140923689613</v>
      </c>
      <c r="AM936" s="7">
        <f t="shared" si="218"/>
        <v>-5.3163920507342581</v>
      </c>
      <c r="AN936" s="7">
        <f t="shared" si="219"/>
        <v>0.94204943217250792</v>
      </c>
      <c r="AO936" s="7">
        <f t="shared" si="220"/>
        <v>3.4178105303365411</v>
      </c>
      <c r="AP936" s="7">
        <f t="shared" si="221"/>
        <v>3.2197464693767568</v>
      </c>
      <c r="AQ936" s="7" t="str">
        <f t="shared" si="222"/>
        <v/>
      </c>
      <c r="AR936" s="7">
        <f t="shared" si="223"/>
        <v>0.40966859494934027</v>
      </c>
      <c r="AS936" s="7">
        <f t="shared" si="224"/>
        <v>1.9304427010926355</v>
      </c>
    </row>
    <row r="937" spans="1:45" ht="14.4" customHeight="1">
      <c r="A937" s="2" t="s">
        <v>1921</v>
      </c>
      <c r="B937" s="2" t="s">
        <v>1922</v>
      </c>
      <c r="C937" s="2" t="s">
        <v>62</v>
      </c>
      <c r="D937" s="2" t="s">
        <v>48</v>
      </c>
      <c r="E937" s="3">
        <v>190.84532057366536</v>
      </c>
      <c r="F937" s="5">
        <v>3.9737869966320644E-2</v>
      </c>
      <c r="G937" s="3">
        <v>161.11297411922368</v>
      </c>
      <c r="H937" s="3">
        <v>29.732346454441672</v>
      </c>
      <c r="I937" s="5">
        <v>-1.6343816351115842E-2</v>
      </c>
      <c r="J937" s="3">
        <v>16.884230525395111</v>
      </c>
      <c r="K937" s="3">
        <v>16.422631136016989</v>
      </c>
      <c r="L937" s="5">
        <v>-4.0482730505968595E-2</v>
      </c>
      <c r="M937" s="3">
        <v>11.686873980495665</v>
      </c>
      <c r="N937" s="3">
        <v>4.7357571555213234</v>
      </c>
      <c r="O937" s="3">
        <v>32.667002966068246</v>
      </c>
      <c r="P937" s="3">
        <v>4.771354248985789</v>
      </c>
      <c r="Q937" s="3">
        <v>5.6108273428090802</v>
      </c>
      <c r="R937" s="3">
        <v>14.582679905584705</v>
      </c>
      <c r="S937" s="3">
        <v>4.2197143001258075</v>
      </c>
      <c r="T937" s="3">
        <v>80.73358929783447</v>
      </c>
      <c r="U937" s="3">
        <v>79.964802155026504</v>
      </c>
      <c r="V937" s="3">
        <v>290.5984139005472</v>
      </c>
      <c r="W937" s="3">
        <v>7.4185569200817412</v>
      </c>
      <c r="X937" s="3">
        <v>38.325941368744154</v>
      </c>
      <c r="Y937" s="3">
        <v>38.787741706177748</v>
      </c>
      <c r="Z937" s="3">
        <v>0</v>
      </c>
      <c r="AA937" s="5">
        <v>0</v>
      </c>
      <c r="AB937" s="3">
        <v>0</v>
      </c>
      <c r="AC937" s="3">
        <v>0</v>
      </c>
      <c r="AD937" s="5">
        <v>0</v>
      </c>
      <c r="AE937" s="6">
        <f t="shared" si="210"/>
        <v>0.15579290267672627</v>
      </c>
      <c r="AF937" s="6">
        <f t="shared" si="211"/>
        <v>8.8470759852232697E-2</v>
      </c>
      <c r="AG937" s="6">
        <f t="shared" si="212"/>
        <v>8.6052050354978094E-2</v>
      </c>
      <c r="AH937" s="6">
        <f t="shared" si="213"/>
        <v>0.71163225208564873</v>
      </c>
      <c r="AI937" s="4">
        <f t="shared" si="214"/>
        <v>0.46159938937812228</v>
      </c>
      <c r="AJ937" s="4">
        <f t="shared" si="215"/>
        <v>10.597947393777712</v>
      </c>
      <c r="AK937" s="4">
        <f t="shared" si="216"/>
        <v>10.13634800439959</v>
      </c>
      <c r="AL937" s="7">
        <f t="shared" si="217"/>
        <v>2.5115319758642767</v>
      </c>
      <c r="AM937" s="7">
        <f t="shared" si="218"/>
        <v>0.10939114749175319</v>
      </c>
      <c r="AN937" s="7">
        <f t="shared" si="219"/>
        <v>0.99047748094077881</v>
      </c>
      <c r="AO937" s="7">
        <f t="shared" si="220"/>
        <v>2.7153453704550721</v>
      </c>
      <c r="AP937" s="7">
        <f t="shared" si="221"/>
        <v>2.6894884424125456</v>
      </c>
      <c r="AQ937" s="7" t="str">
        <f t="shared" si="222"/>
        <v/>
      </c>
      <c r="AR937" s="7">
        <f t="shared" si="223"/>
        <v>0.56787413503560868</v>
      </c>
      <c r="AS937" s="7">
        <f t="shared" si="224"/>
        <v>1.5226908002094692</v>
      </c>
    </row>
    <row r="938" spans="1:45" ht="14.4" customHeight="1">
      <c r="A938" s="2" t="s">
        <v>1923</v>
      </c>
      <c r="B938" s="2" t="s">
        <v>1924</v>
      </c>
      <c r="C938" s="2" t="s">
        <v>47</v>
      </c>
      <c r="D938" s="2" t="s">
        <v>48</v>
      </c>
      <c r="E938" s="3">
        <v>191.75392298856224</v>
      </c>
      <c r="F938" s="5">
        <v>3.9797852614957302E-2</v>
      </c>
      <c r="G938" s="3">
        <v>156.69143473931399</v>
      </c>
      <c r="H938" s="3">
        <v>35.062488249248261</v>
      </c>
      <c r="I938" s="5">
        <v>6.0260366323330317E-3</v>
      </c>
      <c r="J938" s="3">
        <v>15.233600004431368</v>
      </c>
      <c r="K938" s="3">
        <v>14.586087841865714</v>
      </c>
      <c r="L938" s="5">
        <v>-7.8629800810423728E-2</v>
      </c>
      <c r="M938" s="3">
        <v>7.2787326486407942</v>
      </c>
      <c r="N938" s="3">
        <v>7.3073551932249199</v>
      </c>
      <c r="O938" s="3">
        <v>37.558415094981534</v>
      </c>
      <c r="P938" s="3">
        <v>3.374821274519908</v>
      </c>
      <c r="Q938" s="3">
        <v>4.9207051599724032</v>
      </c>
      <c r="R938" s="3">
        <v>22.98244360447298</v>
      </c>
      <c r="S938" s="3">
        <v>2.6967784037523543</v>
      </c>
      <c r="T938" s="3">
        <v>39.718739792420585</v>
      </c>
      <c r="U938" s="3">
        <v>39.667343408255277</v>
      </c>
      <c r="V938" s="3">
        <v>177.9020193315115</v>
      </c>
      <c r="W938" s="3">
        <v>22.53586577288192</v>
      </c>
      <c r="X938" s="3">
        <v>22.449295994611301</v>
      </c>
      <c r="Y938" s="3">
        <v>15.714658420846128</v>
      </c>
      <c r="Z938" s="3">
        <v>0</v>
      </c>
      <c r="AA938" s="5">
        <v>0</v>
      </c>
      <c r="AB938" s="3">
        <v>0</v>
      </c>
      <c r="AC938" s="3">
        <v>0</v>
      </c>
      <c r="AD938" s="5">
        <v>0</v>
      </c>
      <c r="AE938" s="6">
        <f t="shared" si="210"/>
        <v>0.18285147809643337</v>
      </c>
      <c r="AF938" s="6">
        <f t="shared" si="211"/>
        <v>7.9443485520450205E-2</v>
      </c>
      <c r="AG938" s="6">
        <f t="shared" si="212"/>
        <v>7.6066698477588623E-2</v>
      </c>
      <c r="AH938" s="6">
        <f t="shared" si="213"/>
        <v>0.49901884093615656</v>
      </c>
      <c r="AI938" s="4">
        <f t="shared" si="214"/>
        <v>0.64751216256565414</v>
      </c>
      <c r="AJ938" s="4">
        <f t="shared" si="215"/>
        <v>21.984156011848427</v>
      </c>
      <c r="AK938" s="4">
        <f t="shared" si="216"/>
        <v>21.336643849282773</v>
      </c>
      <c r="AL938" s="7">
        <f t="shared" si="217"/>
        <v>8.1520068468581659</v>
      </c>
      <c r="AM938" s="7">
        <f t="shared" si="218"/>
        <v>0.24010580983023747</v>
      </c>
      <c r="AN938" s="7">
        <f t="shared" si="219"/>
        <v>0.99870599156886852</v>
      </c>
      <c r="AO938" s="7">
        <f t="shared" si="220"/>
        <v>1.1327986624928752</v>
      </c>
      <c r="AP938" s="7">
        <f t="shared" si="221"/>
        <v>1.1313328114728352</v>
      </c>
      <c r="AQ938" s="7" t="str">
        <f t="shared" si="222"/>
        <v/>
      </c>
      <c r="AR938" s="7">
        <f t="shared" si="223"/>
        <v>0.43447002095631293</v>
      </c>
      <c r="AS938" s="7">
        <f t="shared" si="224"/>
        <v>0.92776208464910004</v>
      </c>
    </row>
    <row r="939" spans="1:45" ht="14.4" customHeight="1">
      <c r="A939" s="2" t="s">
        <v>1925</v>
      </c>
      <c r="B939" s="2" t="s">
        <v>1926</v>
      </c>
      <c r="C939" s="2" t="s">
        <v>54</v>
      </c>
      <c r="D939" s="2" t="s">
        <v>48</v>
      </c>
      <c r="E939" s="3">
        <v>369.8031850239766</v>
      </c>
      <c r="F939" s="5">
        <v>3.0424870613810107E-2</v>
      </c>
      <c r="G939" s="3">
        <v>291.24594923423672</v>
      </c>
      <c r="H939" s="3">
        <v>78.557235789739877</v>
      </c>
      <c r="I939" s="5">
        <v>-5.7564891555645648E-3</v>
      </c>
      <c r="J939" s="3">
        <v>40.539954721839848</v>
      </c>
      <c r="K939" s="3">
        <v>107.26949203205783</v>
      </c>
      <c r="L939" s="5">
        <v>-1.6955118811441447E-2</v>
      </c>
      <c r="M939" s="3">
        <v>75.01505718780939</v>
      </c>
      <c r="N939" s="3">
        <v>32.254434844248436</v>
      </c>
      <c r="O939" s="3">
        <v>84.484315472244319</v>
      </c>
      <c r="P939" s="3">
        <v>16.118854049045364</v>
      </c>
      <c r="Q939" s="3">
        <v>8.0377636156667016</v>
      </c>
      <c r="R939" s="3">
        <v>30.948785644692297</v>
      </c>
      <c r="S939" s="3">
        <v>6.2504825284445555</v>
      </c>
      <c r="T939" s="3">
        <v>167.18699308506467</v>
      </c>
      <c r="U939" s="3">
        <v>172.26010307483944</v>
      </c>
      <c r="V939" s="3">
        <v>673.07076640991204</v>
      </c>
      <c r="W939" s="3">
        <v>17.864912423894044</v>
      </c>
      <c r="X939" s="3">
        <v>47.287675052214809</v>
      </c>
      <c r="Y939" s="3">
        <v>17.200940513659713</v>
      </c>
      <c r="Z939" s="3">
        <v>0</v>
      </c>
      <c r="AA939" s="5">
        <v>0</v>
      </c>
      <c r="AB939" s="3">
        <v>0</v>
      </c>
      <c r="AC939" s="3">
        <v>0</v>
      </c>
      <c r="AD939" s="5">
        <v>0</v>
      </c>
      <c r="AE939" s="6">
        <f t="shared" si="210"/>
        <v>0.21242985179980678</v>
      </c>
      <c r="AF939" s="6">
        <f t="shared" si="211"/>
        <v>0.10962575868353161</v>
      </c>
      <c r="AG939" s="6">
        <f t="shared" si="212"/>
        <v>0.2900718446356888</v>
      </c>
      <c r="AH939" s="6">
        <f t="shared" si="213"/>
        <v>0.69931399661509452</v>
      </c>
      <c r="AI939" s="4">
        <f t="shared" si="214"/>
        <v>-66.729537310217978</v>
      </c>
      <c r="AJ939" s="4">
        <f t="shared" si="215"/>
        <v>-14.68735938027714</v>
      </c>
      <c r="AK939" s="4">
        <f t="shared" si="216"/>
        <v>52.042177929940834</v>
      </c>
      <c r="AL939" s="7">
        <f t="shared" si="217"/>
        <v>-2.3497960858922866</v>
      </c>
      <c r="AM939" s="7">
        <f t="shared" si="218"/>
        <v>-10.675901741433034</v>
      </c>
      <c r="AN939" s="7">
        <f t="shared" si="219"/>
        <v>1.0303439274560884</v>
      </c>
      <c r="AO939" s="7">
        <f t="shared" si="220"/>
        <v>2.128218889123648</v>
      </c>
      <c r="AP939" s="7">
        <f t="shared" si="221"/>
        <v>2.1927974087058928</v>
      </c>
      <c r="AQ939" s="7" t="str">
        <f t="shared" si="222"/>
        <v/>
      </c>
      <c r="AR939" s="7">
        <f t="shared" si="223"/>
        <v>0.51605627813007449</v>
      </c>
      <c r="AS939" s="7">
        <f t="shared" si="224"/>
        <v>1.8200783380658898</v>
      </c>
    </row>
    <row r="940" spans="1:45" ht="14.4" customHeight="1">
      <c r="A940" s="2" t="s">
        <v>1927</v>
      </c>
      <c r="B940" s="2" t="s">
        <v>1928</v>
      </c>
      <c r="C940" s="2" t="s">
        <v>57</v>
      </c>
      <c r="D940" s="2" t="s">
        <v>48</v>
      </c>
      <c r="E940" s="3">
        <v>129.01562001421098</v>
      </c>
      <c r="F940" s="5">
        <v>1.9049534500167213E-2</v>
      </c>
      <c r="G940" s="3">
        <v>101.91030608609469</v>
      </c>
      <c r="H940" s="3">
        <v>27.105313928116296</v>
      </c>
      <c r="I940" s="5">
        <v>-2.2384512950770374E-2</v>
      </c>
      <c r="J940" s="3">
        <v>21.063924088828802</v>
      </c>
      <c r="K940" s="3">
        <v>5.0229254943531298</v>
      </c>
      <c r="L940" s="5">
        <v>4.2404946631424016E-2</v>
      </c>
      <c r="M940" s="3">
        <v>2.6105076872642985</v>
      </c>
      <c r="N940" s="3">
        <v>2.4124178070888314</v>
      </c>
      <c r="O940" s="3">
        <v>27.835287936192888</v>
      </c>
      <c r="P940" s="3">
        <v>7.539607958659194</v>
      </c>
      <c r="Q940" s="3">
        <v>3.3047301501322854</v>
      </c>
      <c r="R940" s="3">
        <v>8.5671034006956148</v>
      </c>
      <c r="S940" s="3">
        <v>1.4043602052720208</v>
      </c>
      <c r="T940" s="3">
        <v>89.575074173812666</v>
      </c>
      <c r="U940" s="3">
        <v>86.291326988279266</v>
      </c>
      <c r="V940" s="3">
        <v>774.12484742640629</v>
      </c>
      <c r="W940" s="3">
        <v>79.044111319577226</v>
      </c>
      <c r="X940" s="3">
        <v>9.8405261159190704</v>
      </c>
      <c r="Y940" s="3">
        <v>0.9642754163097742</v>
      </c>
      <c r="Z940" s="3">
        <v>37.921200427496714</v>
      </c>
      <c r="AA940" s="5">
        <v>0.27216295863831352</v>
      </c>
      <c r="AB940" s="3">
        <v>6.4449567761041546</v>
      </c>
      <c r="AC940" s="3">
        <v>17.875535681828872</v>
      </c>
      <c r="AD940" s="5">
        <v>-4.2071526867205167E-2</v>
      </c>
      <c r="AE940" s="6">
        <f t="shared" si="210"/>
        <v>0.21009327339690081</v>
      </c>
      <c r="AF940" s="6">
        <f t="shared" si="211"/>
        <v>0.16326646406465067</v>
      </c>
      <c r="AG940" s="6">
        <f t="shared" si="212"/>
        <v>3.8932692753015939E-2</v>
      </c>
      <c r="AH940" s="6">
        <f t="shared" si="213"/>
        <v>0.51971857639518682</v>
      </c>
      <c r="AI940" s="4">
        <f t="shared" si="214"/>
        <v>16.040998594475674</v>
      </c>
      <c r="AJ940" s="4">
        <f t="shared" si="215"/>
        <v>14.380442140137109</v>
      </c>
      <c r="AK940" s="4">
        <f t="shared" si="216"/>
        <v>-1.6605564543385647</v>
      </c>
      <c r="AL940" s="7">
        <f t="shared" si="217"/>
        <v>10.239853056325856</v>
      </c>
      <c r="AM940" s="7">
        <f t="shared" si="218"/>
        <v>11.422282213820333</v>
      </c>
      <c r="AN940" s="7">
        <f t="shared" si="219"/>
        <v>0.96334083766247769</v>
      </c>
      <c r="AO940" s="7">
        <f t="shared" si="220"/>
        <v>3.304705284409069</v>
      </c>
      <c r="AP940" s="7">
        <f t="shared" si="221"/>
        <v>3.1835575569102494</v>
      </c>
      <c r="AQ940" s="7">
        <f t="shared" si="222"/>
        <v>0.47138633482887571</v>
      </c>
      <c r="AR940" s="7">
        <f t="shared" si="223"/>
        <v>0.77711419040158136</v>
      </c>
      <c r="AS940" s="7">
        <f t="shared" si="224"/>
        <v>6.0002412680041139</v>
      </c>
    </row>
    <row r="941" spans="1:45" ht="14.4" customHeight="1">
      <c r="A941" s="2" t="s">
        <v>1929</v>
      </c>
      <c r="B941" s="2" t="s">
        <v>1930</v>
      </c>
      <c r="C941" s="2" t="s">
        <v>47</v>
      </c>
      <c r="D941" s="2" t="s">
        <v>48</v>
      </c>
      <c r="E941" s="3">
        <v>62.025434849404121</v>
      </c>
      <c r="F941" s="5">
        <v>5.6457524842163327E-2</v>
      </c>
      <c r="G941" s="3">
        <v>54.537331505451974</v>
      </c>
      <c r="H941" s="3">
        <v>7.4881033439521509</v>
      </c>
      <c r="I941" s="5">
        <v>1.6492216106832353E-2</v>
      </c>
      <c r="J941" s="3">
        <v>6.7821562989361244</v>
      </c>
      <c r="K941" s="3">
        <v>3.7148230828272344</v>
      </c>
      <c r="L941" s="5">
        <v>-0.1134667041989547</v>
      </c>
      <c r="M941" s="3">
        <v>1.8475549263657178</v>
      </c>
      <c r="N941" s="3">
        <v>1.8672681564615166</v>
      </c>
      <c r="O941" s="3">
        <v>8.2057654160114417</v>
      </c>
      <c r="P941" s="3">
        <v>1.1523796649482385</v>
      </c>
      <c r="Q941" s="3">
        <v>0.8689569058994282</v>
      </c>
      <c r="R941" s="3">
        <v>4.7470116220382108</v>
      </c>
      <c r="S941" s="3">
        <v>0.66914720844490572</v>
      </c>
      <c r="T941" s="3">
        <v>11.130960303028765</v>
      </c>
      <c r="U941" s="3">
        <v>10.541814016251797</v>
      </c>
      <c r="V941" s="3">
        <v>74.161128177401125</v>
      </c>
      <c r="W941" s="3">
        <v>8.2051998682946312</v>
      </c>
      <c r="X941" s="3">
        <v>6.3548687621808027</v>
      </c>
      <c r="Y941" s="3">
        <v>12.556688899501834</v>
      </c>
      <c r="Z941" s="3">
        <v>0</v>
      </c>
      <c r="AA941" s="5">
        <v>0</v>
      </c>
      <c r="AB941" s="3">
        <v>0</v>
      </c>
      <c r="AC941" s="3">
        <v>0</v>
      </c>
      <c r="AD941" s="5">
        <v>0</v>
      </c>
      <c r="AE941" s="6">
        <f t="shared" si="210"/>
        <v>0.12072633367477453</v>
      </c>
      <c r="AF941" s="6">
        <f t="shared" si="211"/>
        <v>0.10934476018431785</v>
      </c>
      <c r="AG941" s="6">
        <f t="shared" si="212"/>
        <v>5.9891931299582382E-2</v>
      </c>
      <c r="AH941" s="6">
        <f t="shared" si="213"/>
        <v>0.49734667982077957</v>
      </c>
      <c r="AI941" s="4">
        <f t="shared" si="214"/>
        <v>3.06733321610889</v>
      </c>
      <c r="AJ941" s="4">
        <f t="shared" si="215"/>
        <v>4.3368739187980569</v>
      </c>
      <c r="AK941" s="4">
        <f t="shared" si="216"/>
        <v>1.269540702689167</v>
      </c>
      <c r="AL941" s="7">
        <f t="shared" si="217"/>
        <v>6.48119556364425</v>
      </c>
      <c r="AM941" s="7">
        <f t="shared" si="218"/>
        <v>4.5839438279020168</v>
      </c>
      <c r="AN941" s="7">
        <f t="shared" si="219"/>
        <v>0.94707138730728746</v>
      </c>
      <c r="AO941" s="7">
        <f t="shared" si="220"/>
        <v>1.4864859353228355</v>
      </c>
      <c r="AP941" s="7">
        <f t="shared" si="221"/>
        <v>1.4078082969789685</v>
      </c>
      <c r="AQ941" s="7" t="str">
        <f t="shared" si="222"/>
        <v/>
      </c>
      <c r="AR941" s="7">
        <f t="shared" si="223"/>
        <v>0.90572418507201924</v>
      </c>
      <c r="AS941" s="7">
        <f t="shared" si="224"/>
        <v>1.1956567230437336</v>
      </c>
    </row>
    <row r="942" spans="1:45" ht="14.4" customHeight="1">
      <c r="A942" s="2" t="s">
        <v>1931</v>
      </c>
      <c r="B942" s="2" t="s">
        <v>1932</v>
      </c>
      <c r="C942" s="2" t="s">
        <v>51</v>
      </c>
      <c r="D942" s="2" t="s">
        <v>48</v>
      </c>
      <c r="E942" s="3">
        <v>81.492823066559453</v>
      </c>
      <c r="F942" s="5">
        <v>3.4880749175158522E-2</v>
      </c>
      <c r="G942" s="3">
        <v>61.868255951521412</v>
      </c>
      <c r="H942" s="3">
        <v>19.62456711503804</v>
      </c>
      <c r="I942" s="5">
        <v>1.1948914865743954E-3</v>
      </c>
      <c r="J942" s="3">
        <v>11.357087159990279</v>
      </c>
      <c r="K942" s="3">
        <v>3.3550493043569571</v>
      </c>
      <c r="L942" s="5">
        <v>0.124286079855911</v>
      </c>
      <c r="M942" s="3">
        <v>1.263722697350774</v>
      </c>
      <c r="N942" s="3">
        <v>2.0913266070061831</v>
      </c>
      <c r="O942" s="3">
        <v>20.075396155034515</v>
      </c>
      <c r="P942" s="3">
        <v>3.6671889783623111</v>
      </c>
      <c r="Q942" s="3">
        <v>2.988945067683983</v>
      </c>
      <c r="R942" s="3">
        <v>12.178996887111285</v>
      </c>
      <c r="S942" s="3">
        <v>1.1327117005903449</v>
      </c>
      <c r="T942" s="3">
        <v>50.483165876927785</v>
      </c>
      <c r="U942" s="3">
        <v>49.082230376161952</v>
      </c>
      <c r="V942" s="3">
        <v>77.310681101008356</v>
      </c>
      <c r="W942" s="3">
        <v>2.1197537173655259</v>
      </c>
      <c r="X942" s="3">
        <v>12.374294204646191</v>
      </c>
      <c r="Y942" s="3">
        <v>3.5050230789258787</v>
      </c>
      <c r="Z942" s="3">
        <v>0</v>
      </c>
      <c r="AA942" s="5">
        <v>0</v>
      </c>
      <c r="AB942" s="3">
        <v>0</v>
      </c>
      <c r="AC942" s="3">
        <v>0</v>
      </c>
      <c r="AD942" s="5">
        <v>0</v>
      </c>
      <c r="AE942" s="6">
        <f t="shared" si="210"/>
        <v>0.24081344070028879</v>
      </c>
      <c r="AF942" s="6">
        <f t="shared" si="211"/>
        <v>0.13936303508241887</v>
      </c>
      <c r="AG942" s="6">
        <f t="shared" si="212"/>
        <v>4.1169874574313287E-2</v>
      </c>
      <c r="AH942" s="6">
        <f t="shared" si="213"/>
        <v>0.37666292883078345</v>
      </c>
      <c r="AI942" s="4">
        <f t="shared" si="214"/>
        <v>8.002037855633322</v>
      </c>
      <c r="AJ942" s="4">
        <f t="shared" si="215"/>
        <v>12.155539411637445</v>
      </c>
      <c r="AK942" s="4">
        <f t="shared" si="216"/>
        <v>4.1535015560041231</v>
      </c>
      <c r="AL942" s="7">
        <f t="shared" si="217"/>
        <v>10.731362097965652</v>
      </c>
      <c r="AM942" s="7">
        <f t="shared" si="218"/>
        <v>7.0644965099793993</v>
      </c>
      <c r="AN942" s="7">
        <f t="shared" si="219"/>
        <v>0.97224945233860427</v>
      </c>
      <c r="AO942" s="7">
        <f t="shared" si="220"/>
        <v>2.572447360545508</v>
      </c>
      <c r="AP942" s="7">
        <f t="shared" si="221"/>
        <v>2.5010605374602584</v>
      </c>
      <c r="AQ942" s="7" t="str">
        <f t="shared" si="222"/>
        <v/>
      </c>
      <c r="AR942" s="7">
        <f t="shared" si="223"/>
        <v>0.57871784347729616</v>
      </c>
      <c r="AS942" s="7">
        <f t="shared" si="224"/>
        <v>0.94868085546459324</v>
      </c>
    </row>
    <row r="943" spans="1:45" ht="14.4" customHeight="1">
      <c r="A943" s="2" t="s">
        <v>1933</v>
      </c>
      <c r="B943" s="2" t="s">
        <v>1934</v>
      </c>
      <c r="C943" s="2" t="s">
        <v>62</v>
      </c>
      <c r="D943" s="2" t="s">
        <v>48</v>
      </c>
      <c r="E943" s="3">
        <v>505.46105077204481</v>
      </c>
      <c r="F943" s="5">
        <v>3.7616091923278611E-2</v>
      </c>
      <c r="G943" s="3">
        <v>427.97721232192572</v>
      </c>
      <c r="H943" s="3">
        <v>77.483838450119094</v>
      </c>
      <c r="I943" s="5">
        <v>-2.2818990612273077E-2</v>
      </c>
      <c r="J943" s="3">
        <v>60.595833213596883</v>
      </c>
      <c r="K943" s="3">
        <v>43.748583137590749</v>
      </c>
      <c r="L943" s="5">
        <v>4.113177244492161E-2</v>
      </c>
      <c r="M943" s="3">
        <v>27.867810278747978</v>
      </c>
      <c r="N943" s="3">
        <v>15.880772858842771</v>
      </c>
      <c r="O943" s="3">
        <v>80.682333064466448</v>
      </c>
      <c r="P943" s="3">
        <v>10.32498309538814</v>
      </c>
      <c r="Q943" s="3">
        <v>9.7482200761229141</v>
      </c>
      <c r="R943" s="3">
        <v>48.719693300477431</v>
      </c>
      <c r="S943" s="3">
        <v>9.4831889025961242</v>
      </c>
      <c r="T943" s="3">
        <v>123.83235271442015</v>
      </c>
      <c r="U943" s="3">
        <v>133.45049444698168</v>
      </c>
      <c r="V943" s="3">
        <v>1249.574193820227</v>
      </c>
      <c r="W943" s="3">
        <v>51.875607687529957</v>
      </c>
      <c r="X943" s="3">
        <v>118.00993320463549</v>
      </c>
      <c r="Y943" s="3">
        <v>83.303787734322185</v>
      </c>
      <c r="Z943" s="3">
        <v>0</v>
      </c>
      <c r="AA943" s="5">
        <v>0</v>
      </c>
      <c r="AB943" s="3">
        <v>0</v>
      </c>
      <c r="AC943" s="3">
        <v>0</v>
      </c>
      <c r="AD943" s="5">
        <v>0</v>
      </c>
      <c r="AE943" s="6">
        <f t="shared" si="210"/>
        <v>0.15329339091858754</v>
      </c>
      <c r="AF943" s="6">
        <f t="shared" si="211"/>
        <v>0.11988229977570453</v>
      </c>
      <c r="AG943" s="6">
        <f t="shared" si="212"/>
        <v>8.6551838308350074E-2</v>
      </c>
      <c r="AH943" s="6">
        <f t="shared" si="213"/>
        <v>0.63699915014625241</v>
      </c>
      <c r="AI943" s="4">
        <f t="shared" si="214"/>
        <v>16.847250076006134</v>
      </c>
      <c r="AJ943" s="4">
        <f t="shared" si="215"/>
        <v>32.74131961420742</v>
      </c>
      <c r="AK943" s="4">
        <f t="shared" si="216"/>
        <v>15.894069538201286</v>
      </c>
      <c r="AL943" s="7">
        <f t="shared" si="217"/>
        <v>3.4525643167610141</v>
      </c>
      <c r="AM943" s="7">
        <f t="shared" si="218"/>
        <v>1.7765384881655177</v>
      </c>
      <c r="AN943" s="7">
        <f t="shared" si="219"/>
        <v>1.0776706694311358</v>
      </c>
      <c r="AO943" s="7">
        <f t="shared" si="220"/>
        <v>1.5981700854190171</v>
      </c>
      <c r="AP943" s="7">
        <f t="shared" si="221"/>
        <v>1.7223010258183273</v>
      </c>
      <c r="AQ943" s="7" t="str">
        <f t="shared" si="222"/>
        <v/>
      </c>
      <c r="AR943" s="7">
        <f t="shared" si="223"/>
        <v>0.78204480347996685</v>
      </c>
      <c r="AS943" s="7">
        <f t="shared" si="224"/>
        <v>2.4721473433247101</v>
      </c>
    </row>
    <row r="944" spans="1:45" ht="14.4" customHeight="1">
      <c r="A944" s="2" t="s">
        <v>1935</v>
      </c>
      <c r="B944" s="2" t="s">
        <v>1936</v>
      </c>
      <c r="C944" s="2" t="s">
        <v>54</v>
      </c>
      <c r="D944" s="2" t="s">
        <v>48</v>
      </c>
      <c r="E944" s="3">
        <v>417.5383582685642</v>
      </c>
      <c r="F944" s="5">
        <v>-6.1237293118393828E-2</v>
      </c>
      <c r="G944" s="3">
        <v>323.50603178313844</v>
      </c>
      <c r="H944" s="3">
        <v>94.032326485425742</v>
      </c>
      <c r="I944" s="5">
        <v>-1.5326418946511072E-2</v>
      </c>
      <c r="J944" s="3">
        <v>60.405451618682569</v>
      </c>
      <c r="K944" s="3">
        <v>70.367289987649912</v>
      </c>
      <c r="L944" s="5">
        <v>9.0156545398546992E-2</v>
      </c>
      <c r="M944" s="3">
        <v>44.989375794560047</v>
      </c>
      <c r="N944" s="3">
        <v>25.377914193089865</v>
      </c>
      <c r="O944" s="3">
        <v>95.72247528421002</v>
      </c>
      <c r="P944" s="3">
        <v>25.999719416285686</v>
      </c>
      <c r="Q944" s="3">
        <v>15.5563403201381</v>
      </c>
      <c r="R944" s="3">
        <v>36.544295389164198</v>
      </c>
      <c r="S944" s="3">
        <v>9.1440977138764392</v>
      </c>
      <c r="T944" s="3">
        <v>236.55878746538127</v>
      </c>
      <c r="U944" s="3">
        <v>238.96800731390402</v>
      </c>
      <c r="V944" s="3">
        <v>959.06894125543761</v>
      </c>
      <c r="W944" s="3">
        <v>122.89865373374055</v>
      </c>
      <c r="X944" s="3">
        <v>59.161582590612738</v>
      </c>
      <c r="Y944" s="3">
        <v>32.356814230380472</v>
      </c>
      <c r="Z944" s="3">
        <v>0</v>
      </c>
      <c r="AA944" s="5">
        <v>0</v>
      </c>
      <c r="AB944" s="3">
        <v>0</v>
      </c>
      <c r="AC944" s="3">
        <v>0</v>
      </c>
      <c r="AD944" s="5">
        <v>0</v>
      </c>
      <c r="AE944" s="6">
        <f t="shared" si="210"/>
        <v>0.225206438218889</v>
      </c>
      <c r="AF944" s="6">
        <f t="shared" si="211"/>
        <v>0.14467042469863159</v>
      </c>
      <c r="AG944" s="6">
        <f t="shared" si="212"/>
        <v>0.16852892337711659</v>
      </c>
      <c r="AH944" s="6">
        <f t="shared" si="213"/>
        <v>0.63935069550718926</v>
      </c>
      <c r="AI944" s="4">
        <f t="shared" si="214"/>
        <v>-9.9618383689673422</v>
      </c>
      <c r="AJ944" s="4">
        <f t="shared" si="215"/>
        <v>9.1770397532261878</v>
      </c>
      <c r="AK944" s="4">
        <f t="shared" si="216"/>
        <v>19.138878122193532</v>
      </c>
      <c r="AL944" s="7">
        <f t="shared" si="217"/>
        <v>1.0036025467334801</v>
      </c>
      <c r="AM944" s="7">
        <f t="shared" si="218"/>
        <v>-1.0894282498589181</v>
      </c>
      <c r="AN944" s="7">
        <f t="shared" si="219"/>
        <v>1.0101844445278758</v>
      </c>
      <c r="AO944" s="7">
        <f t="shared" si="220"/>
        <v>2.5157176931280754</v>
      </c>
      <c r="AP944" s="7">
        <f t="shared" si="221"/>
        <v>2.541338880421534</v>
      </c>
      <c r="AQ944" s="7" t="str">
        <f t="shared" si="222"/>
        <v/>
      </c>
      <c r="AR944" s="7">
        <f t="shared" si="223"/>
        <v>0.64239027020186434</v>
      </c>
      <c r="AS944" s="7">
        <f t="shared" si="224"/>
        <v>2.2969600810629149</v>
      </c>
    </row>
    <row r="945" spans="1:45" ht="14.4" customHeight="1">
      <c r="A945" s="2" t="s">
        <v>1937</v>
      </c>
      <c r="B945" s="2" t="s">
        <v>1938</v>
      </c>
      <c r="C945" s="2" t="s">
        <v>54</v>
      </c>
      <c r="D945" s="2" t="s">
        <v>48</v>
      </c>
      <c r="E945" s="3">
        <v>164.24156160006405</v>
      </c>
      <c r="F945" s="5">
        <v>1.2025461183643504E-2</v>
      </c>
      <c r="G945" s="3">
        <v>124.77546066074727</v>
      </c>
      <c r="H945" s="3">
        <v>39.466100939316775</v>
      </c>
      <c r="I945" s="5">
        <v>-5.6864013248434098E-3</v>
      </c>
      <c r="J945" s="3">
        <v>29.097742538676755</v>
      </c>
      <c r="K945" s="3">
        <v>28.956924632507267</v>
      </c>
      <c r="L945" s="5">
        <v>0.14105464525412509</v>
      </c>
      <c r="M945" s="3">
        <v>17.945978079190684</v>
      </c>
      <c r="N945" s="3">
        <v>11.010946553316582</v>
      </c>
      <c r="O945" s="3">
        <v>39.478448403277696</v>
      </c>
      <c r="P945" s="3">
        <v>7.7135390839920763</v>
      </c>
      <c r="Q945" s="3">
        <v>5.3520686061665659</v>
      </c>
      <c r="R945" s="3">
        <v>18.370997886891036</v>
      </c>
      <c r="S945" s="3">
        <v>3.3886448397307465</v>
      </c>
      <c r="T945" s="3">
        <v>75.954189515645041</v>
      </c>
      <c r="U945" s="3">
        <v>73.454006615547627</v>
      </c>
      <c r="V945" s="3">
        <v>301.44369156150077</v>
      </c>
      <c r="W945" s="3">
        <v>39.13062419873382</v>
      </c>
      <c r="X945" s="3">
        <v>29.640963720183258</v>
      </c>
      <c r="Y945" s="3">
        <v>17.896281191042235</v>
      </c>
      <c r="Z945" s="3">
        <v>0</v>
      </c>
      <c r="AA945" s="5">
        <v>0</v>
      </c>
      <c r="AB945" s="3">
        <v>0</v>
      </c>
      <c r="AC945" s="3">
        <v>0</v>
      </c>
      <c r="AD945" s="5">
        <v>0</v>
      </c>
      <c r="AE945" s="6">
        <f t="shared" si="210"/>
        <v>0.2402930205657603</v>
      </c>
      <c r="AF945" s="6">
        <f t="shared" si="211"/>
        <v>0.17716430759183313</v>
      </c>
      <c r="AG945" s="6">
        <f t="shared" si="212"/>
        <v>0.17630692469314646</v>
      </c>
      <c r="AH945" s="6">
        <f t="shared" si="213"/>
        <v>0.61974737673089741</v>
      </c>
      <c r="AI945" s="4">
        <f t="shared" si="214"/>
        <v>0.14081790616948808</v>
      </c>
      <c r="AJ945" s="4">
        <f t="shared" si="215"/>
        <v>8.4668626339283719</v>
      </c>
      <c r="AK945" s="4">
        <f t="shared" si="216"/>
        <v>8.3260447277588838</v>
      </c>
      <c r="AL945" s="7">
        <f t="shared" si="217"/>
        <v>2.4985984174727287</v>
      </c>
      <c r="AM945" s="7">
        <f t="shared" si="218"/>
        <v>4.1555817392972094E-2</v>
      </c>
      <c r="AN945" s="7">
        <f t="shared" si="219"/>
        <v>0.96708301522218965</v>
      </c>
      <c r="AO945" s="7">
        <f t="shared" si="220"/>
        <v>1.9245425240368308</v>
      </c>
      <c r="AP945" s="7">
        <f t="shared" si="221"/>
        <v>1.8611923870688616</v>
      </c>
      <c r="AQ945" s="7" t="str">
        <f t="shared" si="222"/>
        <v/>
      </c>
      <c r="AR945" s="7">
        <f t="shared" si="223"/>
        <v>0.73728445035443335</v>
      </c>
      <c r="AS945" s="7">
        <f t="shared" si="224"/>
        <v>1.8353679094669739</v>
      </c>
    </row>
    <row r="946" spans="1:45" ht="14.4" customHeight="1">
      <c r="A946" s="2" t="s">
        <v>1939</v>
      </c>
      <c r="B946" s="2" t="s">
        <v>1940</v>
      </c>
      <c r="C946" s="2" t="s">
        <v>51</v>
      </c>
      <c r="D946" s="2" t="s">
        <v>48</v>
      </c>
      <c r="E946" s="3">
        <v>328.99014698618635</v>
      </c>
      <c r="F946" s="5">
        <v>8.0127374644550609E-2</v>
      </c>
      <c r="G946" s="3">
        <v>236.12467930960756</v>
      </c>
      <c r="H946" s="3">
        <v>92.865467676578788</v>
      </c>
      <c r="I946" s="5">
        <v>4.1043183900785762E-3</v>
      </c>
      <c r="J946" s="3">
        <v>49.982341778330465</v>
      </c>
      <c r="K946" s="3">
        <v>13.131825440956414</v>
      </c>
      <c r="L946" s="5">
        <v>-0.11967594832617039</v>
      </c>
      <c r="M946" s="3">
        <v>7.1853186990563938</v>
      </c>
      <c r="N946" s="3">
        <v>5.9465067419000199</v>
      </c>
      <c r="O946" s="3">
        <v>95.469793244418454</v>
      </c>
      <c r="P946" s="3">
        <v>22.325017952215969</v>
      </c>
      <c r="Q946" s="3">
        <v>10.225109919013436</v>
      </c>
      <c r="R946" s="3">
        <v>56.678194777419961</v>
      </c>
      <c r="S946" s="3">
        <v>11.650543937629193</v>
      </c>
      <c r="T946" s="3">
        <v>267.36999915330705</v>
      </c>
      <c r="U946" s="3">
        <v>259.24887522179529</v>
      </c>
      <c r="V946" s="3">
        <v>512.76919753873869</v>
      </c>
      <c r="W946" s="3">
        <v>57.96788277359947</v>
      </c>
      <c r="X946" s="3">
        <v>61.904593823485676</v>
      </c>
      <c r="Y946" s="3">
        <v>6.3170907270026149</v>
      </c>
      <c r="Z946" s="3">
        <v>0</v>
      </c>
      <c r="AA946" s="5">
        <v>0</v>
      </c>
      <c r="AB946" s="3">
        <v>0</v>
      </c>
      <c r="AC946" s="3">
        <v>0</v>
      </c>
      <c r="AD946" s="5">
        <v>0</v>
      </c>
      <c r="AE946" s="6">
        <f t="shared" si="210"/>
        <v>0.28227431285496229</v>
      </c>
      <c r="AF946" s="6">
        <f t="shared" si="211"/>
        <v>0.15192656143720051</v>
      </c>
      <c r="AG946" s="6">
        <f t="shared" si="212"/>
        <v>3.9915558448344025E-2</v>
      </c>
      <c r="AH946" s="6">
        <f t="shared" si="213"/>
        <v>0.54716830735857502</v>
      </c>
      <c r="AI946" s="4">
        <f t="shared" si="214"/>
        <v>36.850516337374053</v>
      </c>
      <c r="AJ946" s="4">
        <f t="shared" si="215"/>
        <v>55.734346674132652</v>
      </c>
      <c r="AK946" s="4">
        <f t="shared" si="216"/>
        <v>18.883830336758599</v>
      </c>
      <c r="AL946" s="7">
        <f t="shared" si="217"/>
        <v>4.7838407350338885</v>
      </c>
      <c r="AM946" s="7">
        <f t="shared" si="218"/>
        <v>3.162986769944141</v>
      </c>
      <c r="AN946" s="7">
        <f t="shared" si="219"/>
        <v>0.96962589685742862</v>
      </c>
      <c r="AO946" s="7">
        <f t="shared" si="220"/>
        <v>2.8791111038655686</v>
      </c>
      <c r="AP946" s="7">
        <f t="shared" si="221"/>
        <v>2.7916606862378335</v>
      </c>
      <c r="AQ946" s="7" t="str">
        <f t="shared" si="222"/>
        <v/>
      </c>
      <c r="AR946" s="7">
        <f t="shared" si="223"/>
        <v>0.53822312027117802</v>
      </c>
      <c r="AS946" s="7">
        <f t="shared" si="224"/>
        <v>1.5586156674785427</v>
      </c>
    </row>
    <row r="947" spans="1:45" ht="14.4" customHeight="1">
      <c r="A947" s="2" t="s">
        <v>1941</v>
      </c>
      <c r="B947" s="2" t="s">
        <v>1942</v>
      </c>
      <c r="C947" s="2" t="s">
        <v>51</v>
      </c>
      <c r="D947" s="2" t="s">
        <v>48</v>
      </c>
      <c r="E947" s="3">
        <v>168.89030057816936</v>
      </c>
      <c r="F947" s="5">
        <v>6.8379957661409044E-2</v>
      </c>
      <c r="G947" s="3">
        <v>116.80214517608378</v>
      </c>
      <c r="H947" s="3">
        <v>52.088155402085576</v>
      </c>
      <c r="I947" s="5">
        <v>-5.7188720798273529E-4</v>
      </c>
      <c r="J947" s="3">
        <v>33.148841277484976</v>
      </c>
      <c r="K947" s="3">
        <v>14.584142239375</v>
      </c>
      <c r="L947" s="5">
        <v>-9.8318528017004497E-2</v>
      </c>
      <c r="M947" s="3">
        <v>6.9268950496318311</v>
      </c>
      <c r="N947" s="3">
        <v>7.6572471897431686</v>
      </c>
      <c r="O947" s="3">
        <v>53.131358204400236</v>
      </c>
      <c r="P947" s="3">
        <v>15.19107041680393</v>
      </c>
      <c r="Q947" s="3">
        <v>7.2182657381931277</v>
      </c>
      <c r="R947" s="3">
        <v>25.23447425963727</v>
      </c>
      <c r="S947" s="3">
        <v>4.8590594637793885</v>
      </c>
      <c r="T947" s="3">
        <v>156.04188552833293</v>
      </c>
      <c r="U947" s="3">
        <v>150.75045546314564</v>
      </c>
      <c r="V947" s="3">
        <v>233.78437337369519</v>
      </c>
      <c r="W947" s="3">
        <v>6.5706343993324845</v>
      </c>
      <c r="X947" s="3">
        <v>34.949779769998038</v>
      </c>
      <c r="Y947" s="3">
        <v>7.8575084550544876</v>
      </c>
      <c r="Z947" s="3">
        <v>0</v>
      </c>
      <c r="AA947" s="5">
        <v>0</v>
      </c>
      <c r="AB947" s="3">
        <v>0</v>
      </c>
      <c r="AC947" s="3">
        <v>0</v>
      </c>
      <c r="AD947" s="5">
        <v>0</v>
      </c>
      <c r="AE947" s="6">
        <f t="shared" si="210"/>
        <v>0.30841413168056409</v>
      </c>
      <c r="AF947" s="6">
        <f t="shared" si="211"/>
        <v>0.1962743932837181</v>
      </c>
      <c r="AG947" s="6">
        <f t="shared" si="212"/>
        <v>8.6352751990188215E-2</v>
      </c>
      <c r="AH947" s="6">
        <f t="shared" si="213"/>
        <v>0.47496074406969591</v>
      </c>
      <c r="AI947" s="4">
        <f t="shared" si="214"/>
        <v>18.564699038109978</v>
      </c>
      <c r="AJ947" s="4">
        <f t="shared" si="215"/>
        <v>23.795126999771345</v>
      </c>
      <c r="AK947" s="4">
        <f t="shared" si="216"/>
        <v>5.2304279616613663</v>
      </c>
      <c r="AL947" s="7">
        <f t="shared" si="217"/>
        <v>4.89706437575955</v>
      </c>
      <c r="AM947" s="7">
        <f t="shared" si="218"/>
        <v>3.8206363137754873</v>
      </c>
      <c r="AN947" s="7">
        <f t="shared" si="219"/>
        <v>0.96608968132324635</v>
      </c>
      <c r="AO947" s="7">
        <f t="shared" si="220"/>
        <v>2.9957268466083002</v>
      </c>
      <c r="AP947" s="7">
        <f t="shared" si="221"/>
        <v>2.8941407945713067</v>
      </c>
      <c r="AQ947" s="7" t="str">
        <f t="shared" si="222"/>
        <v/>
      </c>
      <c r="AR947" s="7">
        <f t="shared" si="223"/>
        <v>0.63639883235638095</v>
      </c>
      <c r="AS947" s="7">
        <f t="shared" si="224"/>
        <v>1.3842380087747561</v>
      </c>
    </row>
    <row r="948" spans="1:45" ht="14.4" customHeight="1">
      <c r="A948" s="2" t="s">
        <v>1943</v>
      </c>
      <c r="B948" s="2" t="s">
        <v>1944</v>
      </c>
      <c r="C948" s="2" t="s">
        <v>62</v>
      </c>
      <c r="D948" s="2" t="s">
        <v>48</v>
      </c>
      <c r="E948" s="3">
        <v>265.754554462123</v>
      </c>
      <c r="F948" s="5">
        <v>-1.99408958347028E-2</v>
      </c>
      <c r="G948" s="3">
        <v>213.32035613522623</v>
      </c>
      <c r="H948" s="3">
        <v>52.43419832689677</v>
      </c>
      <c r="I948" s="5">
        <v>-6.8257625329782856E-3</v>
      </c>
      <c r="J948" s="3">
        <v>46.475861261255432</v>
      </c>
      <c r="K948" s="3">
        <v>38.135615130893456</v>
      </c>
      <c r="L948" s="5">
        <v>-6.1211942859117199E-2</v>
      </c>
      <c r="M948" s="3">
        <v>18.961751328387763</v>
      </c>
      <c r="N948" s="3">
        <v>19.173863802505693</v>
      </c>
      <c r="O948" s="3">
        <v>56.611602358574679</v>
      </c>
      <c r="P948" s="3">
        <v>10.024588547008495</v>
      </c>
      <c r="Q948" s="3">
        <v>7.0967721210494403</v>
      </c>
      <c r="R948" s="3">
        <v>22.811421238239841</v>
      </c>
      <c r="S948" s="3">
        <v>7.8422407049176668</v>
      </c>
      <c r="T948" s="3">
        <v>121.32649049016688</v>
      </c>
      <c r="U948" s="3">
        <v>124.28559365258566</v>
      </c>
      <c r="V948" s="3">
        <v>605.22607043723394</v>
      </c>
      <c r="W948" s="3">
        <v>50.435172506175917</v>
      </c>
      <c r="X948" s="3">
        <v>42.484818628321641</v>
      </c>
      <c r="Y948" s="3">
        <v>61.638954287353869</v>
      </c>
      <c r="Z948" s="3">
        <v>0</v>
      </c>
      <c r="AA948" s="5">
        <v>0</v>
      </c>
      <c r="AB948" s="3">
        <v>0</v>
      </c>
      <c r="AC948" s="3">
        <v>0</v>
      </c>
      <c r="AD948" s="5">
        <v>0</v>
      </c>
      <c r="AE948" s="6">
        <f t="shared" si="210"/>
        <v>0.19730310335798976</v>
      </c>
      <c r="AF948" s="6">
        <f t="shared" si="211"/>
        <v>0.17488265198434996</v>
      </c>
      <c r="AG948" s="6">
        <f t="shared" si="212"/>
        <v>0.14349938501742135</v>
      </c>
      <c r="AH948" s="6">
        <f t="shared" si="213"/>
        <v>0.49721897138160887</v>
      </c>
      <c r="AI948" s="4">
        <f t="shared" si="214"/>
        <v>8.3402461303619759</v>
      </c>
      <c r="AJ948" s="4">
        <f t="shared" si="215"/>
        <v>20.528490362128977</v>
      </c>
      <c r="AK948" s="4">
        <f t="shared" si="216"/>
        <v>12.188244231767001</v>
      </c>
      <c r="AL948" s="7">
        <f t="shared" si="217"/>
        <v>2.617681748694106</v>
      </c>
      <c r="AM948" s="7">
        <f t="shared" si="218"/>
        <v>1.063502950774263</v>
      </c>
      <c r="AN948" s="7">
        <f t="shared" si="219"/>
        <v>1.0243895883781342</v>
      </c>
      <c r="AO948" s="7">
        <f t="shared" si="220"/>
        <v>2.3138809090541765</v>
      </c>
      <c r="AP948" s="7">
        <f t="shared" si="221"/>
        <v>2.3703155119820307</v>
      </c>
      <c r="AQ948" s="7" t="str">
        <f t="shared" si="222"/>
        <v/>
      </c>
      <c r="AR948" s="7">
        <f t="shared" si="223"/>
        <v>0.88636543981287619</v>
      </c>
      <c r="AS948" s="7">
        <f t="shared" si="224"/>
        <v>2.2773873872535817</v>
      </c>
    </row>
    <row r="949" spans="1:45" ht="14.4" customHeight="1">
      <c r="A949" s="2" t="s">
        <v>1945</v>
      </c>
      <c r="B949" s="2" t="s">
        <v>1946</v>
      </c>
      <c r="C949" s="2" t="s">
        <v>62</v>
      </c>
      <c r="D949" s="2" t="s">
        <v>48</v>
      </c>
      <c r="E949" s="3">
        <v>246.64399192849299</v>
      </c>
      <c r="F949" s="5">
        <v>-2.5721870930394346E-2</v>
      </c>
      <c r="G949" s="3">
        <v>212.02090531067012</v>
      </c>
      <c r="H949" s="3">
        <v>34.623086617822885</v>
      </c>
      <c r="I949" s="5">
        <v>-1.6219845205512617E-3</v>
      </c>
      <c r="J949" s="3">
        <v>22.761286531411457</v>
      </c>
      <c r="K949" s="3">
        <v>19.745705449786975</v>
      </c>
      <c r="L949" s="5">
        <v>0.10309378113494666</v>
      </c>
      <c r="M949" s="3">
        <v>14.039929812251772</v>
      </c>
      <c r="N949" s="3">
        <v>5.7057756375352024</v>
      </c>
      <c r="O949" s="3">
        <v>35.316955425766196</v>
      </c>
      <c r="P949" s="3">
        <v>5.1915708414401882</v>
      </c>
      <c r="Q949" s="3">
        <v>4.7161932643859972</v>
      </c>
      <c r="R949" s="3">
        <v>20.957172476839464</v>
      </c>
      <c r="S949" s="3">
        <v>6.6529446568817079</v>
      </c>
      <c r="T949" s="3">
        <v>52.876327235406883</v>
      </c>
      <c r="U949" s="3">
        <v>56.600558842925317</v>
      </c>
      <c r="V949" s="3">
        <v>523.91984367595546</v>
      </c>
      <c r="W949" s="3">
        <v>53.363369390164365</v>
      </c>
      <c r="X949" s="3">
        <v>32.196478849044603</v>
      </c>
      <c r="Y949" s="3">
        <v>42.541126411071787</v>
      </c>
      <c r="Z949" s="3">
        <v>0</v>
      </c>
      <c r="AA949" s="5">
        <v>0</v>
      </c>
      <c r="AB949" s="3">
        <v>0</v>
      </c>
      <c r="AC949" s="3">
        <v>0</v>
      </c>
      <c r="AD949" s="5">
        <v>0</v>
      </c>
      <c r="AE949" s="6">
        <f t="shared" si="210"/>
        <v>0.14037676874716173</v>
      </c>
      <c r="AF949" s="6">
        <f t="shared" si="211"/>
        <v>9.2283969106413136E-2</v>
      </c>
      <c r="AG949" s="6">
        <f t="shared" si="212"/>
        <v>8.0057516485184235E-2</v>
      </c>
      <c r="AH949" s="6">
        <f t="shared" si="213"/>
        <v>0.71103713402162805</v>
      </c>
      <c r="AI949" s="4">
        <f t="shared" si="214"/>
        <v>3.0155810816244824</v>
      </c>
      <c r="AJ949" s="4">
        <f t="shared" si="215"/>
        <v>11.36926150768824</v>
      </c>
      <c r="AK949" s="4">
        <f t="shared" si="216"/>
        <v>8.3536804260637574</v>
      </c>
      <c r="AL949" s="7">
        <f t="shared" si="217"/>
        <v>1.7089066712629337</v>
      </c>
      <c r="AM949" s="7">
        <f t="shared" si="218"/>
        <v>0.45327012881509687</v>
      </c>
      <c r="AN949" s="7">
        <f t="shared" si="219"/>
        <v>1.0704328723691048</v>
      </c>
      <c r="AO949" s="7">
        <f t="shared" si="220"/>
        <v>1.5271985371803276</v>
      </c>
      <c r="AP949" s="7">
        <f t="shared" si="221"/>
        <v>1.6347635168318331</v>
      </c>
      <c r="AQ949" s="7" t="str">
        <f t="shared" si="222"/>
        <v/>
      </c>
      <c r="AR949" s="7">
        <f t="shared" si="223"/>
        <v>0.65740200412099181</v>
      </c>
      <c r="AS949" s="7">
        <f t="shared" si="224"/>
        <v>2.1241946320259455</v>
      </c>
    </row>
    <row r="950" spans="1:45" ht="14.4" customHeight="1">
      <c r="A950" s="2" t="s">
        <v>1947</v>
      </c>
      <c r="B950" s="2" t="s">
        <v>1948</v>
      </c>
      <c r="C950" s="2" t="s">
        <v>47</v>
      </c>
      <c r="D950" s="2" t="s">
        <v>48</v>
      </c>
      <c r="E950" s="3">
        <v>101.4632505202437</v>
      </c>
      <c r="F950" s="5">
        <v>4.4458855019061432E-2</v>
      </c>
      <c r="G950" s="3">
        <v>92.759513759502326</v>
      </c>
      <c r="H950" s="3">
        <v>8.7037367607413785</v>
      </c>
      <c r="I950" s="5">
        <v>-2.0271783883711966E-2</v>
      </c>
      <c r="J950" s="3">
        <v>1.8079261201920507</v>
      </c>
      <c r="K950" s="3">
        <v>4.7307491091428622</v>
      </c>
      <c r="L950" s="5">
        <v>-9.5698203310349783E-2</v>
      </c>
      <c r="M950" s="3">
        <v>3.3200216394565114</v>
      </c>
      <c r="N950" s="3">
        <v>1.4107274696863508</v>
      </c>
      <c r="O950" s="3">
        <v>10.343752117122207</v>
      </c>
      <c r="P950" s="3">
        <v>2.7847383777268377</v>
      </c>
      <c r="Q950" s="3">
        <v>0.90963697232209806</v>
      </c>
      <c r="R950" s="3">
        <v>3.7483486419860315</v>
      </c>
      <c r="S950" s="3">
        <v>0.83981220318853245</v>
      </c>
      <c r="T950" s="3">
        <v>29.030895321555317</v>
      </c>
      <c r="U950" s="3">
        <v>29.587045390021771</v>
      </c>
      <c r="V950" s="3">
        <v>154.11863418933433</v>
      </c>
      <c r="W950" s="3">
        <v>17.734059754173934</v>
      </c>
      <c r="X950" s="3">
        <v>8.1220208882272207</v>
      </c>
      <c r="Y950" s="3">
        <v>10.026574784041131</v>
      </c>
      <c r="Z950" s="3">
        <v>0</v>
      </c>
      <c r="AA950" s="5">
        <v>0</v>
      </c>
      <c r="AB950" s="3">
        <v>0</v>
      </c>
      <c r="AC950" s="3">
        <v>0</v>
      </c>
      <c r="AD950" s="5">
        <v>0</v>
      </c>
      <c r="AE950" s="6">
        <f t="shared" si="210"/>
        <v>8.5782159709192743E-2</v>
      </c>
      <c r="AF950" s="6">
        <f t="shared" si="211"/>
        <v>1.7818531447810631E-2</v>
      </c>
      <c r="AG950" s="6">
        <f t="shared" si="212"/>
        <v>4.6625246923259124E-2</v>
      </c>
      <c r="AH950" s="6">
        <f t="shared" si="213"/>
        <v>0.70179617706635211</v>
      </c>
      <c r="AI950" s="4">
        <f t="shared" si="214"/>
        <v>-2.9228229889508115</v>
      </c>
      <c r="AJ950" s="4">
        <f t="shared" si="215"/>
        <v>3.3293551276167603</v>
      </c>
      <c r="AK950" s="4">
        <f t="shared" si="216"/>
        <v>6.2521781165675723</v>
      </c>
      <c r="AL950" s="7">
        <f t="shared" si="217"/>
        <v>3.9644043215568057</v>
      </c>
      <c r="AM950" s="7">
        <f t="shared" si="218"/>
        <v>-3.4803292662974754</v>
      </c>
      <c r="AN950" s="7">
        <f t="shared" si="219"/>
        <v>1.0191571793534564</v>
      </c>
      <c r="AO950" s="7">
        <f t="shared" si="220"/>
        <v>3.3354519006710497</v>
      </c>
      <c r="AP950" s="7">
        <f t="shared" si="221"/>
        <v>3.3993497509570321</v>
      </c>
      <c r="AQ950" s="7" t="str">
        <f t="shared" si="222"/>
        <v/>
      </c>
      <c r="AR950" s="7">
        <f t="shared" si="223"/>
        <v>0.20771838233283754</v>
      </c>
      <c r="AS950" s="7">
        <f t="shared" si="224"/>
        <v>1.5189601496019975</v>
      </c>
    </row>
    <row r="951" spans="1:45" ht="14.4" customHeight="1">
      <c r="A951" s="2" t="s">
        <v>1949</v>
      </c>
      <c r="B951" s="2" t="s">
        <v>1950</v>
      </c>
      <c r="C951" s="2" t="s">
        <v>51</v>
      </c>
      <c r="D951" s="2" t="s">
        <v>48</v>
      </c>
      <c r="E951" s="3">
        <v>106.28376560912101</v>
      </c>
      <c r="F951" s="5">
        <v>0.10190692328588126</v>
      </c>
      <c r="G951" s="3">
        <v>81.798903437059664</v>
      </c>
      <c r="H951" s="3">
        <v>24.484862172061337</v>
      </c>
      <c r="I951" s="5">
        <v>-1.09569132509654E-2</v>
      </c>
      <c r="J951" s="3">
        <v>22.304552931543444</v>
      </c>
      <c r="K951" s="3">
        <v>9.357575678268379</v>
      </c>
      <c r="L951" s="5">
        <v>0.17590325058656381</v>
      </c>
      <c r="M951" s="3">
        <v>3.5783190827293483</v>
      </c>
      <c r="N951" s="3">
        <v>5.7792565955390307</v>
      </c>
      <c r="O951" s="3">
        <v>25.046082860380032</v>
      </c>
      <c r="P951" s="3">
        <v>4.4299936515850158</v>
      </c>
      <c r="Q951" s="3">
        <v>3.9895458957245311</v>
      </c>
      <c r="R951" s="3">
        <v>14.13019513866354</v>
      </c>
      <c r="S951" s="3">
        <v>2.6016644836990981</v>
      </c>
      <c r="T951" s="3">
        <v>44.606918885596407</v>
      </c>
      <c r="U951" s="3">
        <v>45.218073030604408</v>
      </c>
      <c r="V951" s="3">
        <v>156.93977093869023</v>
      </c>
      <c r="W951" s="3">
        <v>14.390021092990768</v>
      </c>
      <c r="X951" s="3">
        <v>16.749904083908742</v>
      </c>
      <c r="Y951" s="3">
        <v>1.407733542193699</v>
      </c>
      <c r="Z951" s="3">
        <v>0</v>
      </c>
      <c r="AA951" s="5">
        <v>0</v>
      </c>
      <c r="AB951" s="3">
        <v>0</v>
      </c>
      <c r="AC951" s="3">
        <v>0</v>
      </c>
      <c r="AD951" s="5">
        <v>0</v>
      </c>
      <c r="AE951" s="6">
        <f t="shared" si="210"/>
        <v>0.23037255061237788</v>
      </c>
      <c r="AF951" s="6">
        <f t="shared" si="211"/>
        <v>0.20985851229220395</v>
      </c>
      <c r="AG951" s="6">
        <f t="shared" si="212"/>
        <v>8.8043320865038452E-2</v>
      </c>
      <c r="AH951" s="6">
        <f t="shared" si="213"/>
        <v>0.38239809174501027</v>
      </c>
      <c r="AI951" s="4">
        <f t="shared" si="214"/>
        <v>12.946977253275065</v>
      </c>
      <c r="AJ951" s="4">
        <f t="shared" si="215"/>
        <v>13.048224230341139</v>
      </c>
      <c r="AK951" s="4">
        <f t="shared" si="216"/>
        <v>0.101246977066074</v>
      </c>
      <c r="AL951" s="7">
        <f t="shared" si="217"/>
        <v>5.0153370321560127</v>
      </c>
      <c r="AM951" s="7">
        <f t="shared" si="218"/>
        <v>4.9764208007585964</v>
      </c>
      <c r="AN951" s="7">
        <f t="shared" si="219"/>
        <v>1.0137008822908264</v>
      </c>
      <c r="AO951" s="7">
        <f t="shared" si="220"/>
        <v>1.8218162133048688</v>
      </c>
      <c r="AP951" s="7">
        <f t="shared" si="221"/>
        <v>1.846776702798878</v>
      </c>
      <c r="AQ951" s="7" t="str">
        <f t="shared" si="222"/>
        <v/>
      </c>
      <c r="AR951" s="7">
        <f t="shared" si="223"/>
        <v>0.91095276644008416</v>
      </c>
      <c r="AS951" s="7">
        <f t="shared" si="224"/>
        <v>1.4766109390202304</v>
      </c>
    </row>
    <row r="952" spans="1:45" ht="14.4" customHeight="1">
      <c r="A952" s="2" t="s">
        <v>1951</v>
      </c>
      <c r="B952" s="2" t="s">
        <v>1952</v>
      </c>
      <c r="C952" s="2" t="s">
        <v>51</v>
      </c>
      <c r="D952" s="2" t="s">
        <v>48</v>
      </c>
      <c r="E952" s="3">
        <v>389.7503832621361</v>
      </c>
      <c r="F952" s="5">
        <v>0.13427335904366317</v>
      </c>
      <c r="G952" s="3">
        <v>308.40860273079835</v>
      </c>
      <c r="H952" s="3">
        <v>81.341780531337733</v>
      </c>
      <c r="I952" s="5">
        <v>7.1732793208864054E-3</v>
      </c>
      <c r="J952" s="3">
        <v>42.774629568209505</v>
      </c>
      <c r="K952" s="3">
        <v>19.064826912422426</v>
      </c>
      <c r="L952" s="5">
        <v>-9.6395929353735296E-2</v>
      </c>
      <c r="M952" s="3">
        <v>8.7018964512957844</v>
      </c>
      <c r="N952" s="3">
        <v>10.362930461126641</v>
      </c>
      <c r="O952" s="3">
        <v>81.669904324677418</v>
      </c>
      <c r="P952" s="3">
        <v>14.851789547694537</v>
      </c>
      <c r="Q952" s="3">
        <v>13.747436740469775</v>
      </c>
      <c r="R952" s="3">
        <v>47.231931043231391</v>
      </c>
      <c r="S952" s="3">
        <v>13.380771438029706</v>
      </c>
      <c r="T952" s="3">
        <v>259.23230747273442</v>
      </c>
      <c r="U952" s="3">
        <v>270.25164311844918</v>
      </c>
      <c r="V952" s="3">
        <v>414.76633882838479</v>
      </c>
      <c r="W952" s="3">
        <v>30.877257275151024</v>
      </c>
      <c r="X952" s="3">
        <v>73.632240866951122</v>
      </c>
      <c r="Y952" s="3">
        <v>11.765800861289172</v>
      </c>
      <c r="Z952" s="3">
        <v>0</v>
      </c>
      <c r="AA952" s="5">
        <v>0</v>
      </c>
      <c r="AB952" s="3">
        <v>0</v>
      </c>
      <c r="AC952" s="3">
        <v>0</v>
      </c>
      <c r="AD952" s="5">
        <v>0</v>
      </c>
      <c r="AE952" s="6">
        <f t="shared" si="210"/>
        <v>0.20870224642378182</v>
      </c>
      <c r="AF952" s="6">
        <f t="shared" si="211"/>
        <v>0.10974878128455973</v>
      </c>
      <c r="AG952" s="6">
        <f t="shared" si="212"/>
        <v>4.8915479576577894E-2</v>
      </c>
      <c r="AH952" s="6">
        <f t="shared" si="213"/>
        <v>0.45643721242628893</v>
      </c>
      <c r="AI952" s="4">
        <f t="shared" si="214"/>
        <v>23.70980265578708</v>
      </c>
      <c r="AJ952" s="4">
        <f t="shared" si="215"/>
        <v>44.368781585217327</v>
      </c>
      <c r="AK952" s="4">
        <f t="shared" si="216"/>
        <v>20.658978929430248</v>
      </c>
      <c r="AL952" s="7">
        <f t="shared" si="217"/>
        <v>3.3158612558851499</v>
      </c>
      <c r="AM952" s="7">
        <f t="shared" si="218"/>
        <v>1.7719309208437017</v>
      </c>
      <c r="AN952" s="7">
        <f t="shared" si="219"/>
        <v>1.0425075707312206</v>
      </c>
      <c r="AO952" s="7">
        <f t="shared" si="220"/>
        <v>3.1869514753597334</v>
      </c>
      <c r="AP952" s="7">
        <f t="shared" si="221"/>
        <v>3.3224210406155548</v>
      </c>
      <c r="AQ952" s="7" t="str">
        <f t="shared" si="222"/>
        <v/>
      </c>
      <c r="AR952" s="7">
        <f t="shared" si="223"/>
        <v>0.52586296106132258</v>
      </c>
      <c r="AS952" s="7">
        <f t="shared" si="224"/>
        <v>1.0641845566818176</v>
      </c>
    </row>
    <row r="953" spans="1:45" ht="14.4" customHeight="1">
      <c r="A953" s="2" t="s">
        <v>1953</v>
      </c>
      <c r="B953" s="2" t="s">
        <v>1954</v>
      </c>
      <c r="C953" s="2" t="s">
        <v>57</v>
      </c>
      <c r="D953" s="2" t="s">
        <v>48</v>
      </c>
      <c r="E953" s="3">
        <v>100.47710284376333</v>
      </c>
      <c r="F953" s="5">
        <v>2.8620939291288183E-2</v>
      </c>
      <c r="G953" s="3">
        <v>54.734245771641916</v>
      </c>
      <c r="H953" s="3">
        <v>45.742857072121417</v>
      </c>
      <c r="I953" s="5">
        <v>-1.6669780677347867E-2</v>
      </c>
      <c r="J953" s="3">
        <v>33.69451010839304</v>
      </c>
      <c r="K953" s="3">
        <v>2.8922292846147508</v>
      </c>
      <c r="L953" s="5">
        <v>0.14422592269063245</v>
      </c>
      <c r="M953" s="3">
        <v>1.4838800779128423</v>
      </c>
      <c r="N953" s="3">
        <v>1.4083492067019086</v>
      </c>
      <c r="O953" s="3">
        <v>45.908659725505032</v>
      </c>
      <c r="P953" s="3">
        <v>13.445080725033717</v>
      </c>
      <c r="Q953" s="3">
        <v>7.3462956976590457</v>
      </c>
      <c r="R953" s="3">
        <v>22.539381677477593</v>
      </c>
      <c r="S953" s="3">
        <v>8.0900594311548026</v>
      </c>
      <c r="T953" s="3">
        <v>189.13187283304001</v>
      </c>
      <c r="U953" s="3">
        <v>188.31760895163686</v>
      </c>
      <c r="V953" s="3">
        <v>544.74586506715559</v>
      </c>
      <c r="W953" s="3">
        <v>59.598197041750751</v>
      </c>
      <c r="X953" s="3">
        <v>6.1237807205865629</v>
      </c>
      <c r="Y953" s="3">
        <v>0.81249811140201722</v>
      </c>
      <c r="Z953" s="3">
        <v>15.762505976385475</v>
      </c>
      <c r="AA953" s="5">
        <v>6.1042540939882019E-2</v>
      </c>
      <c r="AB953" s="3">
        <v>1.5759614926883996</v>
      </c>
      <c r="AC953" s="3">
        <v>4.863020312446686</v>
      </c>
      <c r="AD953" s="5">
        <v>-2.5777034036989221E-2</v>
      </c>
      <c r="AE953" s="6">
        <f t="shared" si="210"/>
        <v>0.45525652887553075</v>
      </c>
      <c r="AF953" s="6">
        <f t="shared" si="211"/>
        <v>0.33534515979014889</v>
      </c>
      <c r="AG953" s="6">
        <f t="shared" si="212"/>
        <v>2.8784958988238515E-2</v>
      </c>
      <c r="AH953" s="6">
        <f t="shared" si="213"/>
        <v>0.5130575524583616</v>
      </c>
      <c r="AI953" s="4">
        <f t="shared" si="214"/>
        <v>30.80228082377829</v>
      </c>
      <c r="AJ953" s="4">
        <f t="shared" si="215"/>
        <v>23.633403224899425</v>
      </c>
      <c r="AK953" s="4">
        <f t="shared" si="216"/>
        <v>-7.1688775988788649</v>
      </c>
      <c r="AL953" s="7">
        <f t="shared" si="217"/>
        <v>2.9212891976896036</v>
      </c>
      <c r="AM953" s="7">
        <f t="shared" si="218"/>
        <v>3.8074233058361435</v>
      </c>
      <c r="AN953" s="7">
        <f t="shared" si="219"/>
        <v>0.995694729454078</v>
      </c>
      <c r="AO953" s="7">
        <f t="shared" si="220"/>
        <v>4.1346755524002656</v>
      </c>
      <c r="AP953" s="7">
        <f t="shared" si="221"/>
        <v>4.1168746555275728</v>
      </c>
      <c r="AQ953" s="7">
        <f t="shared" si="222"/>
        <v>0.30851822164141901</v>
      </c>
      <c r="AR953" s="7">
        <f t="shared" si="223"/>
        <v>0.73660703036690289</v>
      </c>
      <c r="AS953" s="7">
        <f t="shared" si="224"/>
        <v>5.4215920806773967</v>
      </c>
    </row>
    <row r="954" spans="1:45" ht="14.4" customHeight="1">
      <c r="A954" s="2" t="s">
        <v>1955</v>
      </c>
      <c r="B954" s="2" t="s">
        <v>1956</v>
      </c>
      <c r="C954" s="2" t="s">
        <v>54</v>
      </c>
      <c r="D954" s="2" t="s">
        <v>48</v>
      </c>
      <c r="E954" s="3">
        <v>154.25264473446776</v>
      </c>
      <c r="F954" s="5">
        <v>-1.7256430357466226E-2</v>
      </c>
      <c r="G954" s="3">
        <v>107.01702317077795</v>
      </c>
      <c r="H954" s="3">
        <v>47.235621563689826</v>
      </c>
      <c r="I954" s="5">
        <v>9.2496644411471096E-3</v>
      </c>
      <c r="J954" s="3">
        <v>35.07005431275374</v>
      </c>
      <c r="K954" s="3">
        <v>24.104839463109812</v>
      </c>
      <c r="L954" s="5">
        <v>0.16572753135346369</v>
      </c>
      <c r="M954" s="3">
        <v>15.970316464000485</v>
      </c>
      <c r="N954" s="3">
        <v>8.1345229991093273</v>
      </c>
      <c r="O954" s="3">
        <v>49.253311051315244</v>
      </c>
      <c r="P954" s="3">
        <v>15.01973813765068</v>
      </c>
      <c r="Q954" s="3">
        <v>4.9929966022435117</v>
      </c>
      <c r="R954" s="3">
        <v>19.036744196155183</v>
      </c>
      <c r="S954" s="3">
        <v>5.8087630557383783</v>
      </c>
      <c r="T954" s="3">
        <v>165.09996788095734</v>
      </c>
      <c r="U954" s="3">
        <v>156.17440009481911</v>
      </c>
      <c r="V954" s="3">
        <v>308.27893980966292</v>
      </c>
      <c r="W954" s="3">
        <v>11.843213745409887</v>
      </c>
      <c r="X954" s="3">
        <v>30.39010160506238</v>
      </c>
      <c r="Y954" s="3">
        <v>16.936910161950014</v>
      </c>
      <c r="Z954" s="3">
        <v>0</v>
      </c>
      <c r="AA954" s="5">
        <v>0</v>
      </c>
      <c r="AB954" s="3">
        <v>0</v>
      </c>
      <c r="AC954" s="3">
        <v>0</v>
      </c>
      <c r="AD954" s="5">
        <v>0</v>
      </c>
      <c r="AE954" s="6">
        <f t="shared" si="210"/>
        <v>0.30622244205278787</v>
      </c>
      <c r="AF954" s="6">
        <f t="shared" si="211"/>
        <v>0.2273546387040801</v>
      </c>
      <c r="AG954" s="6">
        <f t="shared" si="212"/>
        <v>0.15626856514910428</v>
      </c>
      <c r="AH954" s="6">
        <f t="shared" si="213"/>
        <v>0.66253569074548502</v>
      </c>
      <c r="AI954" s="4">
        <f t="shared" si="214"/>
        <v>10.965214849643928</v>
      </c>
      <c r="AJ954" s="4">
        <f t="shared" si="215"/>
        <v>13.270259847420565</v>
      </c>
      <c r="AK954" s="4">
        <f t="shared" si="216"/>
        <v>2.305044997776637</v>
      </c>
      <c r="AL954" s="7">
        <f t="shared" si="217"/>
        <v>2.2845242128289431</v>
      </c>
      <c r="AM954" s="7">
        <f t="shared" si="218"/>
        <v>1.8877022086159254</v>
      </c>
      <c r="AN954" s="7">
        <f t="shared" si="219"/>
        <v>0.94593840386102401</v>
      </c>
      <c r="AO954" s="7">
        <f t="shared" si="220"/>
        <v>3.4952428361368324</v>
      </c>
      <c r="AP954" s="7">
        <f t="shared" si="221"/>
        <v>3.3062844295219538</v>
      </c>
      <c r="AQ954" s="7" t="str">
        <f t="shared" si="222"/>
        <v/>
      </c>
      <c r="AR954" s="7">
        <f t="shared" si="223"/>
        <v>0.74244930312745594</v>
      </c>
      <c r="AS954" s="7">
        <f t="shared" si="224"/>
        <v>1.9985326043539657</v>
      </c>
    </row>
    <row r="955" spans="1:45" ht="14.4" customHeight="1">
      <c r="A955" s="2" t="s">
        <v>1957</v>
      </c>
      <c r="B955" s="2" t="s">
        <v>1958</v>
      </c>
      <c r="C955" s="2" t="s">
        <v>54</v>
      </c>
      <c r="D955" s="2" t="s">
        <v>48</v>
      </c>
      <c r="E955" s="3">
        <v>396.78057425279189</v>
      </c>
      <c r="F955" s="5">
        <v>-0.10233030350535845</v>
      </c>
      <c r="G955" s="3">
        <v>338.73025947660625</v>
      </c>
      <c r="H955" s="3">
        <v>58.050314776185665</v>
      </c>
      <c r="I955" s="5">
        <v>-3.2464807074607666E-2</v>
      </c>
      <c r="J955" s="3">
        <v>29.858368044017404</v>
      </c>
      <c r="K955" s="3">
        <v>105.8892610897958</v>
      </c>
      <c r="L955" s="5">
        <v>3.9370300521321386E-2</v>
      </c>
      <c r="M955" s="3">
        <v>74.45026034459994</v>
      </c>
      <c r="N955" s="3">
        <v>31.439000745195855</v>
      </c>
      <c r="O955" s="3">
        <v>62.366255107585111</v>
      </c>
      <c r="P955" s="3">
        <v>13.213135560259811</v>
      </c>
      <c r="Q955" s="3">
        <v>8.0660669578147584</v>
      </c>
      <c r="R955" s="3">
        <v>9.6804051355724781</v>
      </c>
      <c r="S955" s="3">
        <v>3.5447213807354134</v>
      </c>
      <c r="T955" s="3">
        <v>136.21025630045858</v>
      </c>
      <c r="U955" s="3">
        <v>140.18976286811619</v>
      </c>
      <c r="V955" s="3">
        <v>1073.023170766993</v>
      </c>
      <c r="W955" s="3">
        <v>91.644236056843383</v>
      </c>
      <c r="X955" s="3">
        <v>61.588782817595416</v>
      </c>
      <c r="Y955" s="3">
        <v>40.71264908834074</v>
      </c>
      <c r="Z955" s="3">
        <v>0</v>
      </c>
      <c r="AA955" s="5">
        <v>0</v>
      </c>
      <c r="AB955" s="3">
        <v>0</v>
      </c>
      <c r="AC955" s="3">
        <v>0</v>
      </c>
      <c r="AD955" s="5">
        <v>0</v>
      </c>
      <c r="AE955" s="6">
        <f t="shared" si="210"/>
        <v>0.146303318617613</v>
      </c>
      <c r="AF955" s="6">
        <f t="shared" si="211"/>
        <v>7.525158735466321E-2</v>
      </c>
      <c r="AG955" s="6">
        <f t="shared" si="212"/>
        <v>0.26687108180435504</v>
      </c>
      <c r="AH955" s="6">
        <f t="shared" si="213"/>
        <v>0.70309547520087923</v>
      </c>
      <c r="AI955" s="4">
        <f t="shared" si="214"/>
        <v>-76.030893045778384</v>
      </c>
      <c r="AJ955" s="4">
        <f t="shared" si="215"/>
        <v>-33.363207755089391</v>
      </c>
      <c r="AK955" s="4">
        <f t="shared" si="216"/>
        <v>42.667685290688993</v>
      </c>
      <c r="AL955" s="7">
        <f t="shared" si="217"/>
        <v>-9.4120818455321356</v>
      </c>
      <c r="AM955" s="7">
        <f t="shared" si="218"/>
        <v>-21.449046308402515</v>
      </c>
      <c r="AN955" s="7">
        <f t="shared" si="219"/>
        <v>1.0292159098422033</v>
      </c>
      <c r="AO955" s="7">
        <f t="shared" si="220"/>
        <v>2.3464171869803012</v>
      </c>
      <c r="AP955" s="7">
        <f t="shared" si="221"/>
        <v>2.4149698999673141</v>
      </c>
      <c r="AQ955" s="7" t="str">
        <f t="shared" si="222"/>
        <v/>
      </c>
      <c r="AR955" s="7">
        <f t="shared" si="223"/>
        <v>0.51435324957559725</v>
      </c>
      <c r="AS955" s="7">
        <f t="shared" si="224"/>
        <v>2.7043238515083194</v>
      </c>
    </row>
    <row r="956" spans="1:45" ht="14.4" customHeight="1">
      <c r="A956" s="2" t="s">
        <v>1959</v>
      </c>
      <c r="B956" s="2" t="s">
        <v>1960</v>
      </c>
      <c r="C956" s="2" t="s">
        <v>57</v>
      </c>
      <c r="D956" s="2" t="s">
        <v>48</v>
      </c>
      <c r="E956" s="3">
        <v>217.92625015796358</v>
      </c>
      <c r="F956" s="5">
        <v>-7.6779192697014914E-2</v>
      </c>
      <c r="G956" s="3">
        <v>167.1143332743128</v>
      </c>
      <c r="H956" s="3">
        <v>50.811916883650788</v>
      </c>
      <c r="I956" s="5">
        <v>-3.2599134355931009E-2</v>
      </c>
      <c r="J956" s="3">
        <v>33.352658043424228</v>
      </c>
      <c r="K956" s="3">
        <v>9.7639298427066361</v>
      </c>
      <c r="L956" s="5">
        <v>-0.12172675906428276</v>
      </c>
      <c r="M956" s="3">
        <v>1.703006792305209</v>
      </c>
      <c r="N956" s="3">
        <v>8.0609230504014278</v>
      </c>
      <c r="O956" s="3">
        <v>51.067668296326723</v>
      </c>
      <c r="P956" s="3">
        <v>13.389883805022544</v>
      </c>
      <c r="Q956" s="3">
        <v>7.0917137456197583</v>
      </c>
      <c r="R956" s="3">
        <v>18.883740528101498</v>
      </c>
      <c r="S956" s="3">
        <v>2.5474365270947965</v>
      </c>
      <c r="T956" s="3">
        <v>178.28864271229111</v>
      </c>
      <c r="U956" s="3">
        <v>168.43259771428856</v>
      </c>
      <c r="V956" s="3">
        <v>1181.613577869437</v>
      </c>
      <c r="W956" s="3">
        <v>107.66201581138777</v>
      </c>
      <c r="X956" s="3">
        <v>5.6052696610257113</v>
      </c>
      <c r="Y956" s="3">
        <v>0.6223925525459969</v>
      </c>
      <c r="Z956" s="3">
        <v>76.629280147678216</v>
      </c>
      <c r="AA956" s="5">
        <v>0.37713014963115227</v>
      </c>
      <c r="AB956" s="3">
        <v>8.8349539026821482</v>
      </c>
      <c r="AC956" s="3">
        <v>26.785947910930123</v>
      </c>
      <c r="AD956" s="5">
        <v>-7.435146310538876E-3</v>
      </c>
      <c r="AE956" s="6">
        <f t="shared" si="210"/>
        <v>0.23316106640122441</v>
      </c>
      <c r="AF956" s="6">
        <f t="shared" si="211"/>
        <v>0.15304561987942525</v>
      </c>
      <c r="AG956" s="6">
        <f t="shared" si="212"/>
        <v>4.4803826228502826E-2</v>
      </c>
      <c r="AH956" s="6">
        <f t="shared" si="213"/>
        <v>0.17441817175461419</v>
      </c>
      <c r="AI956" s="4">
        <f t="shared" si="214"/>
        <v>23.58872820071759</v>
      </c>
      <c r="AJ956" s="4">
        <f t="shared" si="215"/>
        <v>28.883063953379214</v>
      </c>
      <c r="AK956" s="4">
        <f t="shared" si="216"/>
        <v>5.2943357526616239</v>
      </c>
      <c r="AL956" s="7">
        <f t="shared" si="217"/>
        <v>11.338089740873219</v>
      </c>
      <c r="AM956" s="7">
        <f t="shared" si="218"/>
        <v>9.2597903617324526</v>
      </c>
      <c r="AN956" s="7">
        <f t="shared" si="219"/>
        <v>0.94471860434818899</v>
      </c>
      <c r="AO956" s="7">
        <f t="shared" si="220"/>
        <v>3.5087958425291599</v>
      </c>
      <c r="AP956" s="7">
        <f t="shared" si="221"/>
        <v>3.3148247112968754</v>
      </c>
      <c r="AQ956" s="7">
        <f t="shared" si="222"/>
        <v>0.3495523885818691</v>
      </c>
      <c r="AR956" s="7">
        <f t="shared" si="223"/>
        <v>0.65639440684348127</v>
      </c>
      <c r="AS956" s="7">
        <f t="shared" si="224"/>
        <v>5.4220800707255128</v>
      </c>
    </row>
    <row r="957" spans="1:45" ht="14.4" customHeight="1">
      <c r="A957" s="2" t="s">
        <v>1961</v>
      </c>
      <c r="B957" s="2" t="s">
        <v>1962</v>
      </c>
      <c r="C957" s="2" t="s">
        <v>54</v>
      </c>
      <c r="D957" s="2" t="s">
        <v>48</v>
      </c>
      <c r="E957" s="3">
        <v>237.78707478498291</v>
      </c>
      <c r="F957" s="5">
        <v>2.3618931268135086E-2</v>
      </c>
      <c r="G957" s="3">
        <v>182.12931407117205</v>
      </c>
      <c r="H957" s="3">
        <v>55.657760713810859</v>
      </c>
      <c r="I957" s="5">
        <v>1.591012156292973E-2</v>
      </c>
      <c r="J957" s="3">
        <v>35.251540092757409</v>
      </c>
      <c r="K957" s="3">
        <v>58.99937090457761</v>
      </c>
      <c r="L957" s="5">
        <v>-4.4005948851048943E-2</v>
      </c>
      <c r="M957" s="3">
        <v>35.479255821599018</v>
      </c>
      <c r="N957" s="3">
        <v>23.520115082978592</v>
      </c>
      <c r="O957" s="3">
        <v>57.608409527683776</v>
      </c>
      <c r="P957" s="3">
        <v>11.64293494175025</v>
      </c>
      <c r="Q957" s="3">
        <v>7.3123079554804464</v>
      </c>
      <c r="R957" s="3">
        <v>25.500743937169769</v>
      </c>
      <c r="S957" s="3">
        <v>7.9016038256149974</v>
      </c>
      <c r="T957" s="3">
        <v>153.61159198628184</v>
      </c>
      <c r="U957" s="3">
        <v>151.73863129696485</v>
      </c>
      <c r="V957" s="3">
        <v>698.83517937739794</v>
      </c>
      <c r="W957" s="3">
        <v>62.694141615933994</v>
      </c>
      <c r="X957" s="3">
        <v>34.539866742236619</v>
      </c>
      <c r="Y957" s="3">
        <v>26.234679948864752</v>
      </c>
      <c r="Z957" s="3">
        <v>0</v>
      </c>
      <c r="AA957" s="5">
        <v>0</v>
      </c>
      <c r="AB957" s="3">
        <v>0</v>
      </c>
      <c r="AC957" s="3">
        <v>0</v>
      </c>
      <c r="AD957" s="5">
        <v>0</v>
      </c>
      <c r="AE957" s="6">
        <f t="shared" si="210"/>
        <v>0.23406554273035635</v>
      </c>
      <c r="AF957" s="6">
        <f t="shared" si="211"/>
        <v>0.14824834413154431</v>
      </c>
      <c r="AG957" s="6">
        <f t="shared" si="212"/>
        <v>0.24811849406839009</v>
      </c>
      <c r="AH957" s="6">
        <f t="shared" si="213"/>
        <v>0.6013497309824074</v>
      </c>
      <c r="AI957" s="4">
        <f t="shared" si="214"/>
        <v>-23.747830811820201</v>
      </c>
      <c r="AJ957" s="4">
        <f t="shared" si="215"/>
        <v>3.1739108088540631</v>
      </c>
      <c r="AK957" s="4">
        <f t="shared" si="216"/>
        <v>26.921741620674265</v>
      </c>
      <c r="AL957" s="7">
        <f t="shared" si="217"/>
        <v>0.40167931459244366</v>
      </c>
      <c r="AM957" s="7">
        <f t="shared" si="218"/>
        <v>-3.0054443801441613</v>
      </c>
      <c r="AN957" s="7">
        <f t="shared" si="219"/>
        <v>0.98780716568913463</v>
      </c>
      <c r="AO957" s="7">
        <f t="shared" si="220"/>
        <v>2.7599312300066146</v>
      </c>
      <c r="AP957" s="7">
        <f t="shared" si="221"/>
        <v>2.7262798458097612</v>
      </c>
      <c r="AQ957" s="7" t="str">
        <f t="shared" si="222"/>
        <v/>
      </c>
      <c r="AR957" s="7">
        <f t="shared" si="223"/>
        <v>0.63336252915418012</v>
      </c>
      <c r="AS957" s="7">
        <f t="shared" si="224"/>
        <v>2.9389115451683576</v>
      </c>
    </row>
    <row r="958" spans="1:45" ht="14.4" customHeight="1">
      <c r="A958" s="2" t="s">
        <v>1963</v>
      </c>
      <c r="B958" s="2" t="s">
        <v>1964</v>
      </c>
      <c r="C958" s="2" t="s">
        <v>47</v>
      </c>
      <c r="D958" s="2" t="s">
        <v>48</v>
      </c>
      <c r="E958" s="3">
        <v>175.2325917092067</v>
      </c>
      <c r="F958" s="5">
        <v>-3.068873418389664E-2</v>
      </c>
      <c r="G958" s="3">
        <v>152.20973004585568</v>
      </c>
      <c r="H958" s="3">
        <v>23.022861663351012</v>
      </c>
      <c r="I958" s="5">
        <v>1.7836839672731558E-2</v>
      </c>
      <c r="J958" s="3">
        <v>13.542038726894452</v>
      </c>
      <c r="K958" s="3">
        <v>13.429064915644664</v>
      </c>
      <c r="L958" s="5">
        <v>-8.7924271546754112E-2</v>
      </c>
      <c r="M958" s="3">
        <v>8.9186369448813121</v>
      </c>
      <c r="N958" s="3">
        <v>4.5104279707633523</v>
      </c>
      <c r="O958" s="3">
        <v>25.769276675460805</v>
      </c>
      <c r="P958" s="3">
        <v>1.5434507632418433</v>
      </c>
      <c r="Q958" s="3">
        <v>2.7352065349393953</v>
      </c>
      <c r="R958" s="3">
        <v>15.908814416888729</v>
      </c>
      <c r="S958" s="3">
        <v>2.3145427709853954</v>
      </c>
      <c r="T958" s="3">
        <v>32.704830779462313</v>
      </c>
      <c r="U958" s="3">
        <v>32.412325329629923</v>
      </c>
      <c r="V958" s="3">
        <v>161.26463725783901</v>
      </c>
      <c r="W958" s="3">
        <v>14.186758137090845</v>
      </c>
      <c r="X958" s="3">
        <v>13.848670674079971</v>
      </c>
      <c r="Y958" s="3">
        <v>14.022694701084394</v>
      </c>
      <c r="Z958" s="3">
        <v>0</v>
      </c>
      <c r="AA958" s="5">
        <v>0</v>
      </c>
      <c r="AB958" s="3">
        <v>0</v>
      </c>
      <c r="AC958" s="3">
        <v>0</v>
      </c>
      <c r="AD958" s="5">
        <v>0</v>
      </c>
      <c r="AE958" s="6">
        <f t="shared" si="210"/>
        <v>0.13138458684419146</v>
      </c>
      <c r="AF958" s="6">
        <f t="shared" si="211"/>
        <v>7.7280365454886757E-2</v>
      </c>
      <c r="AG958" s="6">
        <f t="shared" si="212"/>
        <v>7.6635657697340917E-2</v>
      </c>
      <c r="AH958" s="6">
        <f t="shared" si="213"/>
        <v>0.66412940892788674</v>
      </c>
      <c r="AI958" s="4">
        <f t="shared" si="214"/>
        <v>0.11297381124978756</v>
      </c>
      <c r="AJ958" s="4">
        <f t="shared" si="215"/>
        <v>12.571982432398254</v>
      </c>
      <c r="AK958" s="4">
        <f t="shared" si="216"/>
        <v>12.459008621148467</v>
      </c>
      <c r="AL958" s="7">
        <f t="shared" si="217"/>
        <v>5.4317347642039246</v>
      </c>
      <c r="AM958" s="7">
        <f t="shared" si="218"/>
        <v>4.8810422804021029E-2</v>
      </c>
      <c r="AN958" s="7">
        <f t="shared" si="219"/>
        <v>0.99105620047983634</v>
      </c>
      <c r="AO958" s="7">
        <f t="shared" si="220"/>
        <v>1.420537171168585</v>
      </c>
      <c r="AP958" s="7">
        <f t="shared" si="221"/>
        <v>1.4078321714987128</v>
      </c>
      <c r="AQ958" s="7" t="str">
        <f t="shared" si="222"/>
        <v/>
      </c>
      <c r="AR958" s="7">
        <f t="shared" si="223"/>
        <v>0.58819963065023206</v>
      </c>
      <c r="AS958" s="7">
        <f t="shared" si="224"/>
        <v>0.92028906086975482</v>
      </c>
    </row>
    <row r="959" spans="1:45" ht="14.4" customHeight="1">
      <c r="A959" s="2" t="s">
        <v>1965</v>
      </c>
      <c r="B959" s="2" t="s">
        <v>1966</v>
      </c>
      <c r="C959" s="2" t="s">
        <v>62</v>
      </c>
      <c r="D959" s="2" t="s">
        <v>48</v>
      </c>
      <c r="E959" s="3">
        <v>360.70057822012615</v>
      </c>
      <c r="F959" s="5">
        <v>-7.7366820670909855E-3</v>
      </c>
      <c r="G959" s="3">
        <v>317.71647055089085</v>
      </c>
      <c r="H959" s="3">
        <v>42.984107669235321</v>
      </c>
      <c r="I959" s="5">
        <v>-3.5745928856868309E-3</v>
      </c>
      <c r="J959" s="3">
        <v>30.4434100609936</v>
      </c>
      <c r="K959" s="3">
        <v>49.487986427747387</v>
      </c>
      <c r="L959" s="5">
        <v>5.2438031291439063E-2</v>
      </c>
      <c r="M959" s="3">
        <v>30.453004674876784</v>
      </c>
      <c r="N959" s="3">
        <v>19.034981752870603</v>
      </c>
      <c r="O959" s="3">
        <v>44.819019620194425</v>
      </c>
      <c r="P959" s="3">
        <v>7.8032997813048004</v>
      </c>
      <c r="Q959" s="3">
        <v>7.8221750452420524</v>
      </c>
      <c r="R959" s="3">
        <v>10.659444176780319</v>
      </c>
      <c r="S959" s="3">
        <v>1.6017050765190322</v>
      </c>
      <c r="T959" s="3">
        <v>167.27519680685322</v>
      </c>
      <c r="U959" s="3">
        <v>179.19505073931123</v>
      </c>
      <c r="V959" s="3">
        <v>604.18977181582306</v>
      </c>
      <c r="W959" s="3">
        <v>25.948456835003942</v>
      </c>
      <c r="X959" s="3">
        <v>62.292115336043842</v>
      </c>
      <c r="Y959" s="3">
        <v>85.605425834046301</v>
      </c>
      <c r="Z959" s="3">
        <v>0</v>
      </c>
      <c r="AA959" s="5">
        <v>0</v>
      </c>
      <c r="AB959" s="3">
        <v>0</v>
      </c>
      <c r="AC959" s="3">
        <v>0</v>
      </c>
      <c r="AD959" s="5">
        <v>0</v>
      </c>
      <c r="AE959" s="6">
        <f t="shared" si="210"/>
        <v>0.11916839136033557</v>
      </c>
      <c r="AF959" s="6">
        <f t="shared" si="211"/>
        <v>8.4400779758148275E-2</v>
      </c>
      <c r="AG959" s="6">
        <f t="shared" si="212"/>
        <v>0.13719963153911596</v>
      </c>
      <c r="AH959" s="6">
        <f t="shared" si="213"/>
        <v>0.61536156293888145</v>
      </c>
      <c r="AI959" s="4">
        <f t="shared" si="214"/>
        <v>-19.044576366753788</v>
      </c>
      <c r="AJ959" s="4">
        <f t="shared" si="215"/>
        <v>-1.2594598812292128</v>
      </c>
      <c r="AK959" s="4">
        <f t="shared" si="216"/>
        <v>17.785116485524576</v>
      </c>
      <c r="AL959" s="7">
        <f t="shared" si="217"/>
        <v>-0.78632446115884391</v>
      </c>
      <c r="AM959" s="7">
        <f t="shared" si="218"/>
        <v>-11.890189177737486</v>
      </c>
      <c r="AN959" s="7">
        <f t="shared" si="219"/>
        <v>1.0712589443025522</v>
      </c>
      <c r="AO959" s="7">
        <f t="shared" si="220"/>
        <v>3.8915591337627276</v>
      </c>
      <c r="AP959" s="7">
        <f t="shared" si="221"/>
        <v>4.1688675293256141</v>
      </c>
      <c r="AQ959" s="7" t="str">
        <f t="shared" si="222"/>
        <v/>
      </c>
      <c r="AR959" s="7">
        <f t="shared" si="223"/>
        <v>0.70824804123554308</v>
      </c>
      <c r="AS959" s="7">
        <f t="shared" si="224"/>
        <v>1.6750451989769248</v>
      </c>
    </row>
    <row r="960" spans="1:45" ht="14.4" customHeight="1">
      <c r="A960" s="2" t="s">
        <v>1967</v>
      </c>
      <c r="B960" s="2" t="s">
        <v>1968</v>
      </c>
      <c r="C960" s="2" t="s">
        <v>54</v>
      </c>
      <c r="D960" s="2" t="s">
        <v>48</v>
      </c>
      <c r="E960" s="3">
        <v>311.05394348056353</v>
      </c>
      <c r="F960" s="5">
        <v>1.5182496075367573E-2</v>
      </c>
      <c r="G960" s="3">
        <v>247.89614674447796</v>
      </c>
      <c r="H960" s="3">
        <v>63.157796736085565</v>
      </c>
      <c r="I960" s="5">
        <v>2.7613036368245303E-3</v>
      </c>
      <c r="J960" s="3">
        <v>43.480518009183143</v>
      </c>
      <c r="K960" s="3">
        <v>91.033399358288079</v>
      </c>
      <c r="L960" s="5">
        <v>-0.11815231115999339</v>
      </c>
      <c r="M960" s="3">
        <v>63.068338973453187</v>
      </c>
      <c r="N960" s="3">
        <v>27.965060384834892</v>
      </c>
      <c r="O960" s="3">
        <v>64.039798355551923</v>
      </c>
      <c r="P960" s="3">
        <v>18.636670256863638</v>
      </c>
      <c r="Q960" s="3">
        <v>9.7050664732466441</v>
      </c>
      <c r="R960" s="3">
        <v>10.495703213320363</v>
      </c>
      <c r="S960" s="3">
        <v>4.3961463741569649</v>
      </c>
      <c r="T960" s="3">
        <v>256.40890793027751</v>
      </c>
      <c r="U960" s="3">
        <v>252.07942838765021</v>
      </c>
      <c r="V960" s="3">
        <v>878.10753637957873</v>
      </c>
      <c r="W960" s="3">
        <v>43.622509309537158</v>
      </c>
      <c r="X960" s="3">
        <v>31.25821458880451</v>
      </c>
      <c r="Y960" s="3">
        <v>35.585292750913254</v>
      </c>
      <c r="Z960" s="3">
        <v>0</v>
      </c>
      <c r="AA960" s="5">
        <v>0</v>
      </c>
      <c r="AB960" s="3">
        <v>0</v>
      </c>
      <c r="AC960" s="3">
        <v>0</v>
      </c>
      <c r="AD960" s="5">
        <v>0</v>
      </c>
      <c r="AE960" s="6">
        <f t="shared" si="210"/>
        <v>0.20304451385305144</v>
      </c>
      <c r="AF960" s="6">
        <f t="shared" si="211"/>
        <v>0.13978449372045998</v>
      </c>
      <c r="AG960" s="6">
        <f t="shared" si="212"/>
        <v>0.29266113247002246</v>
      </c>
      <c r="AH960" s="6">
        <f t="shared" si="213"/>
        <v>0.6928043928715617</v>
      </c>
      <c r="AI960" s="4">
        <f t="shared" si="214"/>
        <v>-47.552881349104936</v>
      </c>
      <c r="AJ960" s="4">
        <f t="shared" si="215"/>
        <v>-27.370277348011548</v>
      </c>
      <c r="AK960" s="4">
        <f t="shared" si="216"/>
        <v>20.182604001093388</v>
      </c>
      <c r="AL960" s="7">
        <f t="shared" si="217"/>
        <v>-6.2259704337666104</v>
      </c>
      <c r="AM960" s="7">
        <f t="shared" si="218"/>
        <v>-10.816946776078174</v>
      </c>
      <c r="AN960" s="7">
        <f t="shared" si="219"/>
        <v>0.98311494098401386</v>
      </c>
      <c r="AO960" s="7">
        <f t="shared" si="220"/>
        <v>4.0598140084227605</v>
      </c>
      <c r="AP960" s="7">
        <f t="shared" si="221"/>
        <v>3.9912638092966155</v>
      </c>
      <c r="AQ960" s="7" t="str">
        <f t="shared" si="222"/>
        <v/>
      </c>
      <c r="AR960" s="7">
        <f t="shared" si="223"/>
        <v>0.68844260338708585</v>
      </c>
      <c r="AS960" s="7">
        <f t="shared" si="224"/>
        <v>2.8230072461191864</v>
      </c>
    </row>
    <row r="961" spans="1:45" ht="14.4" customHeight="1">
      <c r="A961" s="2" t="s">
        <v>1969</v>
      </c>
      <c r="B961" s="2" t="s">
        <v>1970</v>
      </c>
      <c r="C961" s="2" t="s">
        <v>51</v>
      </c>
      <c r="D961" s="2" t="s">
        <v>48</v>
      </c>
      <c r="E961" s="3">
        <v>208.7982892185405</v>
      </c>
      <c r="F961" s="5">
        <v>5.1677288352011005E-2</v>
      </c>
      <c r="G961" s="3">
        <v>143.92140309199431</v>
      </c>
      <c r="H961" s="3">
        <v>64.876886126546211</v>
      </c>
      <c r="I961" s="5">
        <v>1.1247016424961065E-2</v>
      </c>
      <c r="J961" s="3">
        <v>48.98894198645872</v>
      </c>
      <c r="K961" s="3">
        <v>16.202168924997359</v>
      </c>
      <c r="L961" s="5">
        <v>-8.638434996223826E-2</v>
      </c>
      <c r="M961" s="3">
        <v>7.3862153820474328</v>
      </c>
      <c r="N961" s="3">
        <v>8.8159535429499272</v>
      </c>
      <c r="O961" s="3">
        <v>65.208928926887282</v>
      </c>
      <c r="P961" s="3">
        <v>10.76748616801523</v>
      </c>
      <c r="Q961" s="3">
        <v>12.4678136974906</v>
      </c>
      <c r="R961" s="3">
        <v>36.826055111783823</v>
      </c>
      <c r="S961" s="3">
        <v>7.9293357321847102</v>
      </c>
      <c r="T961" s="3">
        <v>212.78682986809852</v>
      </c>
      <c r="U961" s="3">
        <v>206.35064318012485</v>
      </c>
      <c r="V961" s="3">
        <v>243.84573483251614</v>
      </c>
      <c r="W961" s="3">
        <v>24.614914342822924</v>
      </c>
      <c r="X961" s="3">
        <v>37.282757262302283</v>
      </c>
      <c r="Y961" s="3">
        <v>6.8310698791984592</v>
      </c>
      <c r="Z961" s="3">
        <v>0</v>
      </c>
      <c r="AA961" s="5">
        <v>0</v>
      </c>
      <c r="AB961" s="3">
        <v>0</v>
      </c>
      <c r="AC961" s="3">
        <v>0</v>
      </c>
      <c r="AD961" s="5">
        <v>0</v>
      </c>
      <c r="AE961" s="6">
        <f t="shared" si="210"/>
        <v>0.31071560197814774</v>
      </c>
      <c r="AF961" s="6">
        <f t="shared" si="211"/>
        <v>0.23462329202891136</v>
      </c>
      <c r="AG961" s="6">
        <f t="shared" si="212"/>
        <v>7.7597230253353369E-2</v>
      </c>
      <c r="AH961" s="6">
        <f t="shared" si="213"/>
        <v>0.45587818620084142</v>
      </c>
      <c r="AI961" s="4">
        <f t="shared" si="214"/>
        <v>32.786773061461361</v>
      </c>
      <c r="AJ961" s="4">
        <f t="shared" si="215"/>
        <v>34.58741367933402</v>
      </c>
      <c r="AK961" s="4">
        <f t="shared" si="216"/>
        <v>1.8006406178726593</v>
      </c>
      <c r="AL961" s="7">
        <f t="shared" si="217"/>
        <v>4.3619560134079993</v>
      </c>
      <c r="AM961" s="7">
        <f t="shared" si="218"/>
        <v>4.1348700785088166</v>
      </c>
      <c r="AN961" s="7">
        <f t="shared" si="219"/>
        <v>0.96975288981952823</v>
      </c>
      <c r="AO961" s="7">
        <f t="shared" si="220"/>
        <v>3.2798557787290408</v>
      </c>
      <c r="AP961" s="7">
        <f t="shared" si="221"/>
        <v>3.1806496196137664</v>
      </c>
      <c r="AQ961" s="7" t="str">
        <f t="shared" si="222"/>
        <v/>
      </c>
      <c r="AR961" s="7">
        <f t="shared" si="223"/>
        <v>0.75510624679031124</v>
      </c>
      <c r="AS961" s="7">
        <f t="shared" si="224"/>
        <v>1.1678531263122225</v>
      </c>
    </row>
    <row r="962" spans="1:45" ht="14.4" customHeight="1">
      <c r="A962" s="2" t="s">
        <v>1971</v>
      </c>
      <c r="B962" s="2" t="s">
        <v>1972</v>
      </c>
      <c r="C962" s="2" t="s">
        <v>51</v>
      </c>
      <c r="D962" s="2" t="s">
        <v>48</v>
      </c>
      <c r="E962" s="3">
        <v>83.024483765045673</v>
      </c>
      <c r="F962" s="5">
        <v>5.8317518838666704E-3</v>
      </c>
      <c r="G962" s="3">
        <v>65.860336154363821</v>
      </c>
      <c r="H962" s="3">
        <v>17.164147610681855</v>
      </c>
      <c r="I962" s="5">
        <v>-3.1093757271761474E-2</v>
      </c>
      <c r="J962" s="3">
        <v>10.273979104245443</v>
      </c>
      <c r="K962" s="3">
        <v>6.280022126504198</v>
      </c>
      <c r="L962" s="5">
        <v>7.6615542382455562E-2</v>
      </c>
      <c r="M962" s="3">
        <v>3.1942636939104672</v>
      </c>
      <c r="N962" s="3">
        <v>3.0857584325937308</v>
      </c>
      <c r="O962" s="3">
        <v>18.481000323456602</v>
      </c>
      <c r="P962" s="3">
        <v>5.3959679123607227</v>
      </c>
      <c r="Q962" s="3">
        <v>2.6875949579751852</v>
      </c>
      <c r="R962" s="3">
        <v>7.7183843983996203</v>
      </c>
      <c r="S962" s="3">
        <v>1.4176859542100275</v>
      </c>
      <c r="T962" s="3">
        <v>53.295811946730076</v>
      </c>
      <c r="U962" s="3">
        <v>49.642180426196475</v>
      </c>
      <c r="V962" s="3">
        <v>134.66701755449623</v>
      </c>
      <c r="W962" s="3">
        <v>4.9140041385864359</v>
      </c>
      <c r="X962" s="3">
        <v>12.159375646161616</v>
      </c>
      <c r="Y962" s="3">
        <v>0.26887724618832942</v>
      </c>
      <c r="Z962" s="3">
        <v>0</v>
      </c>
      <c r="AA962" s="5">
        <v>0</v>
      </c>
      <c r="AB962" s="3">
        <v>0</v>
      </c>
      <c r="AC962" s="3">
        <v>0</v>
      </c>
      <c r="AD962" s="5">
        <v>0</v>
      </c>
      <c r="AE962" s="6">
        <f t="shared" ref="AE962:AE1001" si="225">IF(E962=0,"",H962/E962)</f>
        <v>0.20673597512819672</v>
      </c>
      <c r="AF962" s="6">
        <f t="shared" ref="AF962:AF1001" si="226">IF(E962=0,"",J962/E962)</f>
        <v>0.12374637743391684</v>
      </c>
      <c r="AG962" s="6">
        <f t="shared" ref="AG962:AG1001" si="227">IF(E962=0,"",K962/E962)</f>
        <v>7.5640604333973155E-2</v>
      </c>
      <c r="AH962" s="6">
        <f t="shared" ref="AH962:AH1001" si="228">IF(K962=0,"",M962/K962)</f>
        <v>0.50863892348872475</v>
      </c>
      <c r="AI962" s="4">
        <f t="shared" ref="AI962:AI1001" si="229">J962-K962</f>
        <v>3.9939569777412451</v>
      </c>
      <c r="AJ962" s="4">
        <f t="shared" ref="AJ962:AJ1001" si="230">O962-P962-M962-Q962</f>
        <v>7.2031737592102276</v>
      </c>
      <c r="AK962" s="4">
        <f t="shared" ref="AK962:AK1001" si="231">AJ962-AI962</f>
        <v>3.2092167814689825</v>
      </c>
      <c r="AL962" s="7">
        <f t="shared" ref="AL962:AL1001" si="232">IF(S962=0,"",AJ962/S962)</f>
        <v>5.0809375220367672</v>
      </c>
      <c r="AM962" s="7">
        <f t="shared" ref="AM962:AM1001" si="233">IF(S962=0,"",AI962/S962)</f>
        <v>2.8172367553481084</v>
      </c>
      <c r="AN962" s="7">
        <f t="shared" ref="AN962:AN1001" si="234">IF(T962=0,"",U962/T962)</f>
        <v>0.93144617959502229</v>
      </c>
      <c r="AO962" s="7">
        <f t="shared" ref="AO962:AO1001" si="235">IF(H962=0,"",T962/H962)</f>
        <v>3.1050660455496324</v>
      </c>
      <c r="AP962" s="7">
        <f t="shared" ref="AP962:AP1001" si="236">IF(H962=0,"",U962/H962)</f>
        <v>2.8922019055174282</v>
      </c>
      <c r="AQ962" s="7" t="str">
        <f t="shared" ref="AQ962:AQ1001" si="237">IF(Z962=0,"",AC962/Z962)</f>
        <v/>
      </c>
      <c r="AR962" s="7">
        <f t="shared" ref="AR962:AR1001" si="238">IF(H962=0,"",J962/H962)</f>
        <v>0.59857205480169506</v>
      </c>
      <c r="AS962" s="7">
        <f t="shared" ref="AS962:AS1001" si="239">IF(E962=0,"",V962/E962)</f>
        <v>1.6220157169010028</v>
      </c>
    </row>
    <row r="963" spans="1:45" ht="14.4" customHeight="1">
      <c r="A963" s="2" t="s">
        <v>1973</v>
      </c>
      <c r="B963" s="2" t="s">
        <v>1974</v>
      </c>
      <c r="C963" s="2" t="s">
        <v>62</v>
      </c>
      <c r="D963" s="2" t="s">
        <v>48</v>
      </c>
      <c r="E963" s="3">
        <v>168.2773730132019</v>
      </c>
      <c r="F963" s="5">
        <v>2.4671696369999288E-2</v>
      </c>
      <c r="G963" s="3">
        <v>147.82024110670872</v>
      </c>
      <c r="H963" s="3">
        <v>20.457131906493164</v>
      </c>
      <c r="I963" s="5">
        <v>-1.7859252013933291E-2</v>
      </c>
      <c r="J963" s="3">
        <v>12.219717597401873</v>
      </c>
      <c r="K963" s="3">
        <v>15.065424553601087</v>
      </c>
      <c r="L963" s="5">
        <v>0.13437317740346205</v>
      </c>
      <c r="M963" s="3">
        <v>9.0376129770537528</v>
      </c>
      <c r="N963" s="3">
        <v>6.0278115765473341</v>
      </c>
      <c r="O963" s="3">
        <v>21.375009650406401</v>
      </c>
      <c r="P963" s="3">
        <v>5.228189784983317</v>
      </c>
      <c r="Q963" s="3">
        <v>2.50076648175077</v>
      </c>
      <c r="R963" s="3">
        <v>7.6427839215577755</v>
      </c>
      <c r="S963" s="3">
        <v>1.123457010434896</v>
      </c>
      <c r="T963" s="3">
        <v>52.924961311668859</v>
      </c>
      <c r="U963" s="3">
        <v>55.406056649506837</v>
      </c>
      <c r="V963" s="3">
        <v>238.07166151164355</v>
      </c>
      <c r="W963" s="3">
        <v>8.9582248201448991</v>
      </c>
      <c r="X963" s="3">
        <v>24.061158877069207</v>
      </c>
      <c r="Y963" s="3">
        <v>18.03813260410908</v>
      </c>
      <c r="Z963" s="3">
        <v>0</v>
      </c>
      <c r="AA963" s="5">
        <v>0</v>
      </c>
      <c r="AB963" s="3">
        <v>0</v>
      </c>
      <c r="AC963" s="3">
        <v>0</v>
      </c>
      <c r="AD963" s="5">
        <v>0</v>
      </c>
      <c r="AE963" s="6">
        <f t="shared" si="225"/>
        <v>0.1215679300204445</v>
      </c>
      <c r="AF963" s="6">
        <f t="shared" si="226"/>
        <v>7.2616522225143115E-2</v>
      </c>
      <c r="AG963" s="6">
        <f t="shared" si="227"/>
        <v>8.9527333852657404E-2</v>
      </c>
      <c r="AH963" s="6">
        <f t="shared" si="228"/>
        <v>0.59989102496905689</v>
      </c>
      <c r="AI963" s="4">
        <f t="shared" si="229"/>
        <v>-2.8457069561992139</v>
      </c>
      <c r="AJ963" s="4">
        <f t="shared" si="230"/>
        <v>4.6084404066185609</v>
      </c>
      <c r="AK963" s="4">
        <f t="shared" si="231"/>
        <v>7.4541473628177748</v>
      </c>
      <c r="AL963" s="7">
        <f t="shared" si="232"/>
        <v>4.1020175795018714</v>
      </c>
      <c r="AM963" s="7">
        <f t="shared" si="233"/>
        <v>-2.5329914093442936</v>
      </c>
      <c r="AN963" s="7">
        <f t="shared" si="234"/>
        <v>1.0468794927071765</v>
      </c>
      <c r="AO963" s="7">
        <f t="shared" si="235"/>
        <v>2.5871154154737739</v>
      </c>
      <c r="AP963" s="7">
        <f t="shared" si="236"/>
        <v>2.7083980737261006</v>
      </c>
      <c r="AQ963" s="7" t="str">
        <f t="shared" si="237"/>
        <v/>
      </c>
      <c r="AR963" s="7">
        <f t="shared" si="238"/>
        <v>0.59733288386938022</v>
      </c>
      <c r="AS963" s="7">
        <f t="shared" si="239"/>
        <v>1.4147574165717816</v>
      </c>
    </row>
    <row r="964" spans="1:45" ht="14.4" customHeight="1">
      <c r="A964" s="2" t="s">
        <v>1975</v>
      </c>
      <c r="B964" s="2" t="s">
        <v>1976</v>
      </c>
      <c r="C964" s="2" t="s">
        <v>57</v>
      </c>
      <c r="D964" s="2" t="s">
        <v>48</v>
      </c>
      <c r="E964" s="3">
        <v>142.83327275850999</v>
      </c>
      <c r="F964" s="5">
        <v>-2.747519751485988E-2</v>
      </c>
      <c r="G964" s="3">
        <v>86.591827915413262</v>
      </c>
      <c r="H964" s="3">
        <v>56.241444843096737</v>
      </c>
      <c r="I964" s="5">
        <v>-1.5157742606797531E-2</v>
      </c>
      <c r="J964" s="3">
        <v>41.1015424015118</v>
      </c>
      <c r="K964" s="3">
        <v>3.3193896573575263</v>
      </c>
      <c r="L964" s="5">
        <v>-6.5209696885960178E-2</v>
      </c>
      <c r="M964" s="3">
        <v>1.3876178880743664</v>
      </c>
      <c r="N964" s="3">
        <v>1.93177176928316</v>
      </c>
      <c r="O964" s="3">
        <v>57.807852951895597</v>
      </c>
      <c r="P964" s="3">
        <v>24.767007244785344</v>
      </c>
      <c r="Q964" s="3">
        <v>4.7195936549960988</v>
      </c>
      <c r="R964" s="3">
        <v>20.359228881470305</v>
      </c>
      <c r="S964" s="3">
        <v>5.2196537577388007</v>
      </c>
      <c r="T964" s="3">
        <v>247.45446259025346</v>
      </c>
      <c r="U964" s="3">
        <v>249.25548813785642</v>
      </c>
      <c r="V964" s="3">
        <v>834.48269565444684</v>
      </c>
      <c r="W964" s="3">
        <v>42.132132137451535</v>
      </c>
      <c r="X964" s="3">
        <v>9.0843330836229779</v>
      </c>
      <c r="Y964" s="3">
        <v>0.44599836869706805</v>
      </c>
      <c r="Z964" s="3">
        <v>32.68323465501193</v>
      </c>
      <c r="AA964" s="5">
        <v>0.25515924346357177</v>
      </c>
      <c r="AB964" s="3">
        <v>5.4334577303209226</v>
      </c>
      <c r="AC964" s="3">
        <v>14.312174995010938</v>
      </c>
      <c r="AD964" s="5">
        <v>-1.1254548741140791E-2</v>
      </c>
      <c r="AE964" s="6">
        <f t="shared" si="225"/>
        <v>0.39375590684801332</v>
      </c>
      <c r="AF964" s="6">
        <f t="shared" si="226"/>
        <v>0.28775887864029198</v>
      </c>
      <c r="AG964" s="6">
        <f t="shared" si="227"/>
        <v>2.3239610724103899E-2</v>
      </c>
      <c r="AH964" s="6">
        <f t="shared" si="228"/>
        <v>0.41803404580678555</v>
      </c>
      <c r="AI964" s="4">
        <f t="shared" si="229"/>
        <v>37.782152744154274</v>
      </c>
      <c r="AJ964" s="4">
        <f t="shared" si="230"/>
        <v>26.933634164039784</v>
      </c>
      <c r="AK964" s="4">
        <f t="shared" si="231"/>
        <v>-10.84851858011449</v>
      </c>
      <c r="AL964" s="7">
        <f t="shared" si="232"/>
        <v>5.1600422966958766</v>
      </c>
      <c r="AM964" s="7">
        <f t="shared" si="233"/>
        <v>7.2384404210983204</v>
      </c>
      <c r="AN964" s="7">
        <f t="shared" si="234"/>
        <v>1.0072782100138771</v>
      </c>
      <c r="AO964" s="7">
        <f t="shared" si="235"/>
        <v>4.3998596280839832</v>
      </c>
      <c r="AP964" s="7">
        <f t="shared" si="236"/>
        <v>4.4318827304887574</v>
      </c>
      <c r="AQ964" s="7">
        <f t="shared" si="237"/>
        <v>0.43790570750059421</v>
      </c>
      <c r="AR964" s="7">
        <f t="shared" si="238"/>
        <v>0.73080523653290785</v>
      </c>
      <c r="AS964" s="7">
        <f t="shared" si="239"/>
        <v>5.8423550727239668</v>
      </c>
    </row>
    <row r="965" spans="1:45" ht="14.4" customHeight="1">
      <c r="A965" s="2" t="s">
        <v>1977</v>
      </c>
      <c r="B965" s="2" t="s">
        <v>1978</v>
      </c>
      <c r="C965" s="2" t="s">
        <v>57</v>
      </c>
      <c r="D965" s="2" t="s">
        <v>48</v>
      </c>
      <c r="E965" s="3">
        <v>110.81109464251372</v>
      </c>
      <c r="F965" s="5">
        <v>3.7715860575622061E-2</v>
      </c>
      <c r="G965" s="3">
        <v>74.396915493082446</v>
      </c>
      <c r="H965" s="3">
        <v>36.414179149431284</v>
      </c>
      <c r="I965" s="5">
        <v>-5.4598160449326194E-3</v>
      </c>
      <c r="J965" s="3">
        <v>30.928600593362027</v>
      </c>
      <c r="K965" s="3">
        <v>4.06111398566396</v>
      </c>
      <c r="L965" s="5">
        <v>8.9244683107335132E-2</v>
      </c>
      <c r="M965" s="3">
        <v>1.7957385314510064</v>
      </c>
      <c r="N965" s="3">
        <v>2.2653754542129536</v>
      </c>
      <c r="O965" s="3">
        <v>38.260811855826638</v>
      </c>
      <c r="P965" s="3">
        <v>4.2443398816801237</v>
      </c>
      <c r="Q965" s="3">
        <v>5.3273175262931298</v>
      </c>
      <c r="R965" s="3">
        <v>24.376583159567275</v>
      </c>
      <c r="S965" s="3">
        <v>5.6781979400563172</v>
      </c>
      <c r="T965" s="3">
        <v>41.706336492148836</v>
      </c>
      <c r="U965" s="3">
        <v>39.265142665483566</v>
      </c>
      <c r="V965" s="3">
        <v>389.16005942275154</v>
      </c>
      <c r="W965" s="3">
        <v>22.440101569521808</v>
      </c>
      <c r="X965" s="3">
        <v>7.42748507625753</v>
      </c>
      <c r="Y965" s="3">
        <v>1.0251449863461244</v>
      </c>
      <c r="Z965" s="3">
        <v>14.314147019098035</v>
      </c>
      <c r="AA965" s="5">
        <v>6.8718854847420963E-2</v>
      </c>
      <c r="AB965" s="3">
        <v>1.7230583920688112</v>
      </c>
      <c r="AC965" s="3">
        <v>6.3126823612353116</v>
      </c>
      <c r="AD965" s="5">
        <v>1.4246789617134215E-2</v>
      </c>
      <c r="AE965" s="6">
        <f t="shared" si="225"/>
        <v>0.32861492133893822</v>
      </c>
      <c r="AF965" s="6">
        <f t="shared" si="226"/>
        <v>0.27911104653500984</v>
      </c>
      <c r="AG965" s="6">
        <f t="shared" si="227"/>
        <v>3.6648983558600051E-2</v>
      </c>
      <c r="AH965" s="6">
        <f t="shared" si="228"/>
        <v>0.44217880556667444</v>
      </c>
      <c r="AI965" s="4">
        <f t="shared" si="229"/>
        <v>26.867486607698069</v>
      </c>
      <c r="AJ965" s="4">
        <f t="shared" si="230"/>
        <v>26.893415916402375</v>
      </c>
      <c r="AK965" s="4">
        <f t="shared" si="231"/>
        <v>2.5929308704306209E-2</v>
      </c>
      <c r="AL965" s="7">
        <f t="shared" si="232"/>
        <v>4.736258968128829</v>
      </c>
      <c r="AM965" s="7">
        <f t="shared" si="233"/>
        <v>4.73169250021453</v>
      </c>
      <c r="AN965" s="7">
        <f t="shared" si="234"/>
        <v>0.94146707594121049</v>
      </c>
      <c r="AO965" s="7">
        <f t="shared" si="235"/>
        <v>1.1453323256581003</v>
      </c>
      <c r="AP965" s="7">
        <f t="shared" si="236"/>
        <v>1.0782926756182778</v>
      </c>
      <c r="AQ965" s="7">
        <f t="shared" si="237"/>
        <v>0.44101002685056168</v>
      </c>
      <c r="AR965" s="7">
        <f t="shared" si="238"/>
        <v>0.84935597384858441</v>
      </c>
      <c r="AS965" s="7">
        <f t="shared" si="239"/>
        <v>3.5119232481026916</v>
      </c>
    </row>
    <row r="966" spans="1:45" ht="14.4" customHeight="1">
      <c r="A966" s="2" t="s">
        <v>1979</v>
      </c>
      <c r="B966" s="2" t="s">
        <v>1980</v>
      </c>
      <c r="C966" s="2" t="s">
        <v>57</v>
      </c>
      <c r="D966" s="2" t="s">
        <v>48</v>
      </c>
      <c r="E966" s="3">
        <v>268.46740357335278</v>
      </c>
      <c r="F966" s="5">
        <v>7.7107952033168531E-2</v>
      </c>
      <c r="G966" s="3">
        <v>196.1607976000052</v>
      </c>
      <c r="H966" s="3">
        <v>72.306605973347573</v>
      </c>
      <c r="I966" s="5">
        <v>3.4647659186687885E-3</v>
      </c>
      <c r="J966" s="3">
        <v>48.83290265067216</v>
      </c>
      <c r="K966" s="3">
        <v>5.5374428475480926</v>
      </c>
      <c r="L966" s="5">
        <v>9.2941535416586618E-3</v>
      </c>
      <c r="M966" s="3">
        <v>3.5788398085402271</v>
      </c>
      <c r="N966" s="3">
        <v>1.9586030390078655</v>
      </c>
      <c r="O966" s="3">
        <v>76.396941915919939</v>
      </c>
      <c r="P966" s="3">
        <v>13.476135362597358</v>
      </c>
      <c r="Q966" s="3">
        <v>12.044863836341099</v>
      </c>
      <c r="R966" s="3">
        <v>40.531739057286124</v>
      </c>
      <c r="S966" s="3">
        <v>5.4916067684547993</v>
      </c>
      <c r="T966" s="3">
        <v>214.98915001356079</v>
      </c>
      <c r="U966" s="3">
        <v>223.26954960591576</v>
      </c>
      <c r="V966" s="3">
        <v>1531.0645890706908</v>
      </c>
      <c r="W966" s="3">
        <v>61.687332262670132</v>
      </c>
      <c r="X966" s="3">
        <v>7.3629644794504063</v>
      </c>
      <c r="Y966" s="3">
        <v>1.0271859439484547</v>
      </c>
      <c r="Z966" s="3">
        <v>39.058405728633979</v>
      </c>
      <c r="AA966" s="5">
        <v>0.10134574104307409</v>
      </c>
      <c r="AB966" s="3">
        <v>4.9742664341042078</v>
      </c>
      <c r="AC966" s="3">
        <v>14.626294545139977</v>
      </c>
      <c r="AD966" s="5">
        <v>6.3858634349165388E-3</v>
      </c>
      <c r="AE966" s="6">
        <f t="shared" si="225"/>
        <v>0.26933104358641957</v>
      </c>
      <c r="AF966" s="6">
        <f t="shared" si="226"/>
        <v>0.18189509043070717</v>
      </c>
      <c r="AG966" s="6">
        <f t="shared" si="227"/>
        <v>2.0626127320649223E-2</v>
      </c>
      <c r="AH966" s="6">
        <f t="shared" si="228"/>
        <v>0.64629828371499864</v>
      </c>
      <c r="AI966" s="4">
        <f t="shared" si="229"/>
        <v>43.295459803124068</v>
      </c>
      <c r="AJ966" s="4">
        <f t="shared" si="230"/>
        <v>47.297102908441254</v>
      </c>
      <c r="AK966" s="4">
        <f t="shared" si="231"/>
        <v>4.0016431053171857</v>
      </c>
      <c r="AL966" s="7">
        <f t="shared" si="232"/>
        <v>8.612616471399221</v>
      </c>
      <c r="AM966" s="7">
        <f t="shared" si="233"/>
        <v>7.8839329960448579</v>
      </c>
      <c r="AN966" s="7">
        <f t="shared" si="234"/>
        <v>1.0385154301593018</v>
      </c>
      <c r="AO966" s="7">
        <f t="shared" si="235"/>
        <v>2.9732988724820859</v>
      </c>
      <c r="AP966" s="7">
        <f t="shared" si="236"/>
        <v>3.0878167575479005</v>
      </c>
      <c r="AQ966" s="7">
        <f t="shared" si="237"/>
        <v>0.37447239006013355</v>
      </c>
      <c r="AR966" s="7">
        <f t="shared" si="238"/>
        <v>0.67535880011671567</v>
      </c>
      <c r="AS966" s="7">
        <f t="shared" si="239"/>
        <v>5.7029813254492971</v>
      </c>
    </row>
    <row r="967" spans="1:45" ht="14.4" customHeight="1">
      <c r="A967" s="2" t="s">
        <v>1981</v>
      </c>
      <c r="B967" s="2" t="s">
        <v>1982</v>
      </c>
      <c r="C967" s="2" t="s">
        <v>51</v>
      </c>
      <c r="D967" s="2" t="s">
        <v>48</v>
      </c>
      <c r="E967" s="3">
        <v>130.9938677083662</v>
      </c>
      <c r="F967" s="5">
        <v>6.1433491622017923E-2</v>
      </c>
      <c r="G967" s="3">
        <v>115.27692241101786</v>
      </c>
      <c r="H967" s="3">
        <v>15.716945297348339</v>
      </c>
      <c r="I967" s="5">
        <v>-2.0281339092569697E-2</v>
      </c>
      <c r="J967" s="3">
        <v>10.978413627721995</v>
      </c>
      <c r="K967" s="3">
        <v>9.2962307880875379</v>
      </c>
      <c r="L967" s="5">
        <v>0.10352417559976757</v>
      </c>
      <c r="M967" s="3">
        <v>5.0652993031135285</v>
      </c>
      <c r="N967" s="3">
        <v>4.2309314849740094</v>
      </c>
      <c r="O967" s="3">
        <v>15.981466092154207</v>
      </c>
      <c r="P967" s="3">
        <v>3.1754459207200041</v>
      </c>
      <c r="Q967" s="3">
        <v>2.7937562876258952</v>
      </c>
      <c r="R967" s="3">
        <v>7.3821310219960647</v>
      </c>
      <c r="S967" s="3">
        <v>1.0203875792184356</v>
      </c>
      <c r="T967" s="3">
        <v>40.035904596755095</v>
      </c>
      <c r="U967" s="3">
        <v>40.591968187409563</v>
      </c>
      <c r="V967" s="3">
        <v>175.46487179751188</v>
      </c>
      <c r="W967" s="3">
        <v>18.084578470026138</v>
      </c>
      <c r="X967" s="3">
        <v>17.743883856597495</v>
      </c>
      <c r="Y967" s="3">
        <v>3.1700661124642346</v>
      </c>
      <c r="Z967" s="3">
        <v>0</v>
      </c>
      <c r="AA967" s="5">
        <v>0</v>
      </c>
      <c r="AB967" s="3">
        <v>0</v>
      </c>
      <c r="AC967" s="3">
        <v>0</v>
      </c>
      <c r="AD967" s="5">
        <v>0</v>
      </c>
      <c r="AE967" s="6">
        <f t="shared" si="225"/>
        <v>0.11998229819688379</v>
      </c>
      <c r="AF967" s="6">
        <f t="shared" si="226"/>
        <v>8.3808607378197411E-2</v>
      </c>
      <c r="AG967" s="6">
        <f t="shared" si="227"/>
        <v>7.0966915861923316E-2</v>
      </c>
      <c r="AH967" s="6">
        <f t="shared" si="228"/>
        <v>0.54487667298496412</v>
      </c>
      <c r="AI967" s="4">
        <f t="shared" si="229"/>
        <v>1.6821828396344571</v>
      </c>
      <c r="AJ967" s="4">
        <f t="shared" si="230"/>
        <v>4.9469645806947788</v>
      </c>
      <c r="AK967" s="4">
        <f t="shared" si="231"/>
        <v>3.2647817410603217</v>
      </c>
      <c r="AL967" s="7">
        <f t="shared" si="232"/>
        <v>4.848123087193887</v>
      </c>
      <c r="AM967" s="7">
        <f t="shared" si="233"/>
        <v>1.6485724384482636</v>
      </c>
      <c r="AN967" s="7">
        <f t="shared" si="234"/>
        <v>1.0138891226826316</v>
      </c>
      <c r="AO967" s="7">
        <f t="shared" si="235"/>
        <v>2.5473082611994391</v>
      </c>
      <c r="AP967" s="7">
        <f t="shared" si="236"/>
        <v>2.5826881381497189</v>
      </c>
      <c r="AQ967" s="7" t="str">
        <f t="shared" si="237"/>
        <v/>
      </c>
      <c r="AR967" s="7">
        <f t="shared" si="238"/>
        <v>0.69850810192577317</v>
      </c>
      <c r="AS967" s="7">
        <f t="shared" si="239"/>
        <v>1.3394892056180234</v>
      </c>
    </row>
    <row r="968" spans="1:45" ht="14.4" customHeight="1">
      <c r="A968" s="2" t="s">
        <v>1983</v>
      </c>
      <c r="B968" s="2" t="s">
        <v>1984</v>
      </c>
      <c r="C968" s="2" t="s">
        <v>57</v>
      </c>
      <c r="D968" s="2" t="s">
        <v>48</v>
      </c>
      <c r="E968" s="3">
        <v>227.80222864844893</v>
      </c>
      <c r="F968" s="5">
        <v>0.10776200322674387</v>
      </c>
      <c r="G968" s="3">
        <v>139.18391324912824</v>
      </c>
      <c r="H968" s="3">
        <v>88.618315399320679</v>
      </c>
      <c r="I968" s="5">
        <v>1.3256513755983468E-2</v>
      </c>
      <c r="J968" s="3">
        <v>59.538646450641139</v>
      </c>
      <c r="K968" s="3">
        <v>6.5763118471108948</v>
      </c>
      <c r="L968" s="5">
        <v>-3.0224508697765939E-3</v>
      </c>
      <c r="M968" s="3">
        <v>3.5761938029161562</v>
      </c>
      <c r="N968" s="3">
        <v>3.0001180441947386</v>
      </c>
      <c r="O968" s="3">
        <v>92.234890717747845</v>
      </c>
      <c r="P968" s="3">
        <v>35.001439182497982</v>
      </c>
      <c r="Q968" s="3">
        <v>9.7382182320557167</v>
      </c>
      <c r="R968" s="3">
        <v>40.264035500484979</v>
      </c>
      <c r="S968" s="3">
        <v>7.3174156249248306</v>
      </c>
      <c r="T968" s="3">
        <v>338.76843299663528</v>
      </c>
      <c r="U968" s="3">
        <v>319.88859468260398</v>
      </c>
      <c r="V968" s="3">
        <v>1069.1564504747512</v>
      </c>
      <c r="W968" s="3">
        <v>134.34259965648928</v>
      </c>
      <c r="X968" s="3">
        <v>16.703143407692206</v>
      </c>
      <c r="Y968" s="3">
        <v>0.44453578146576411</v>
      </c>
      <c r="Z968" s="3">
        <v>16.507626805533899</v>
      </c>
      <c r="AA968" s="5">
        <v>0.10358664481424246</v>
      </c>
      <c r="AB968" s="3">
        <v>1.6337158424993081</v>
      </c>
      <c r="AC968" s="3">
        <v>7.3509789725252208</v>
      </c>
      <c r="AD968" s="5">
        <v>-3.9999321153459833E-2</v>
      </c>
      <c r="AE968" s="6">
        <f t="shared" si="225"/>
        <v>0.38901425997933964</v>
      </c>
      <c r="AF968" s="6">
        <f t="shared" si="226"/>
        <v>0.26136112365486519</v>
      </c>
      <c r="AG968" s="6">
        <f t="shared" si="227"/>
        <v>2.8868514088418562E-2</v>
      </c>
      <c r="AH968" s="6">
        <f t="shared" si="228"/>
        <v>0.54379930363053719</v>
      </c>
      <c r="AI968" s="4">
        <f t="shared" si="229"/>
        <v>52.962334603530245</v>
      </c>
      <c r="AJ968" s="4">
        <f t="shared" si="230"/>
        <v>43.919039500277989</v>
      </c>
      <c r="AK968" s="4">
        <f t="shared" si="231"/>
        <v>-9.0432951032522553</v>
      </c>
      <c r="AL968" s="7">
        <f t="shared" si="232"/>
        <v>6.0019878262319093</v>
      </c>
      <c r="AM968" s="7">
        <f t="shared" si="233"/>
        <v>7.2378469829058414</v>
      </c>
      <c r="AN968" s="7">
        <f t="shared" si="234"/>
        <v>0.94426919253654662</v>
      </c>
      <c r="AO968" s="7">
        <f t="shared" si="235"/>
        <v>3.8227812328650086</v>
      </c>
      <c r="AP968" s="7">
        <f t="shared" si="236"/>
        <v>3.6097345480013057</v>
      </c>
      <c r="AQ968" s="7">
        <f t="shared" si="237"/>
        <v>0.44530804210214703</v>
      </c>
      <c r="AR968" s="7">
        <f t="shared" si="238"/>
        <v>0.6718548663710836</v>
      </c>
      <c r="AS968" s="7">
        <f t="shared" si="239"/>
        <v>4.6933537780471175</v>
      </c>
    </row>
    <row r="969" spans="1:45" ht="14.4" customHeight="1">
      <c r="A969" s="2" t="s">
        <v>1985</v>
      </c>
      <c r="B969" s="2" t="s">
        <v>1986</v>
      </c>
      <c r="C969" s="2" t="s">
        <v>57</v>
      </c>
      <c r="D969" s="2" t="s">
        <v>48</v>
      </c>
      <c r="E969" s="3">
        <v>200.73104392609915</v>
      </c>
      <c r="F969" s="5">
        <v>3.8508607282239177E-2</v>
      </c>
      <c r="G969" s="3">
        <v>149.25820541603883</v>
      </c>
      <c r="H969" s="3">
        <v>51.472838510060299</v>
      </c>
      <c r="I969" s="5">
        <v>1.5982155650340946E-2</v>
      </c>
      <c r="J969" s="3">
        <v>43.450726439344422</v>
      </c>
      <c r="K969" s="3">
        <v>6.2431976121091619</v>
      </c>
      <c r="L969" s="5">
        <v>-1.3935694673003068E-3</v>
      </c>
      <c r="M969" s="3">
        <v>3.1918361387012686</v>
      </c>
      <c r="N969" s="3">
        <v>3.0513614734078933</v>
      </c>
      <c r="O969" s="3">
        <v>54.011212167282793</v>
      </c>
      <c r="P969" s="3">
        <v>14.916829956010597</v>
      </c>
      <c r="Q969" s="3">
        <v>8.2944950910500559</v>
      </c>
      <c r="R969" s="3">
        <v>24.301464517961225</v>
      </c>
      <c r="S969" s="3">
        <v>7.2555621031750084</v>
      </c>
      <c r="T969" s="3">
        <v>209.32328094641215</v>
      </c>
      <c r="U969" s="3">
        <v>221.19365101691997</v>
      </c>
      <c r="V969" s="3">
        <v>1121.3679169375655</v>
      </c>
      <c r="W969" s="3">
        <v>144.40063239044625</v>
      </c>
      <c r="X969" s="3">
        <v>15.419879771002831</v>
      </c>
      <c r="Y969" s="3">
        <v>1.0574310509680989</v>
      </c>
      <c r="Z969" s="3">
        <v>16.623540408517261</v>
      </c>
      <c r="AA969" s="5">
        <v>0.11796711890618311</v>
      </c>
      <c r="AB969" s="3">
        <v>2.8127556168176819</v>
      </c>
      <c r="AC969" s="3">
        <v>7.8588227141018496</v>
      </c>
      <c r="AD969" s="5">
        <v>-3.9327820158451821E-2</v>
      </c>
      <c r="AE969" s="6">
        <f t="shared" si="225"/>
        <v>0.25642689592652379</v>
      </c>
      <c r="AF969" s="6">
        <f t="shared" si="226"/>
        <v>0.21646241452986803</v>
      </c>
      <c r="AG969" s="6">
        <f t="shared" si="227"/>
        <v>3.1102302314571974E-2</v>
      </c>
      <c r="AH969" s="6">
        <f t="shared" si="228"/>
        <v>0.51125021775867818</v>
      </c>
      <c r="AI969" s="4">
        <f t="shared" si="229"/>
        <v>37.207528827235258</v>
      </c>
      <c r="AJ969" s="4">
        <f t="shared" si="230"/>
        <v>27.608050981520872</v>
      </c>
      <c r="AK969" s="4">
        <f t="shared" si="231"/>
        <v>-9.5994778457143859</v>
      </c>
      <c r="AL969" s="7">
        <f t="shared" si="232"/>
        <v>3.8050878193764874</v>
      </c>
      <c r="AM969" s="7">
        <f t="shared" si="233"/>
        <v>5.1281387021624933</v>
      </c>
      <c r="AN969" s="7">
        <f t="shared" si="234"/>
        <v>1.0567083126962198</v>
      </c>
      <c r="AO969" s="7">
        <f t="shared" si="235"/>
        <v>4.0666745220491425</v>
      </c>
      <c r="AP969" s="7">
        <f t="shared" si="236"/>
        <v>4.2972887724792557</v>
      </c>
      <c r="AQ969" s="7">
        <f t="shared" si="237"/>
        <v>0.47275264600525724</v>
      </c>
      <c r="AR969" s="7">
        <f t="shared" si="238"/>
        <v>0.84414863638911297</v>
      </c>
      <c r="AS969" s="7">
        <f t="shared" si="239"/>
        <v>5.5864199926664391</v>
      </c>
    </row>
    <row r="970" spans="1:45" ht="14.4" customHeight="1">
      <c r="A970" s="2" t="s">
        <v>1987</v>
      </c>
      <c r="B970" s="2" t="s">
        <v>1988</v>
      </c>
      <c r="C970" s="2" t="s">
        <v>47</v>
      </c>
      <c r="D970" s="2" t="s">
        <v>48</v>
      </c>
      <c r="E970" s="3">
        <v>177.31066431821216</v>
      </c>
      <c r="F970" s="5">
        <v>5.1493922593751164E-2</v>
      </c>
      <c r="G970" s="3">
        <v>146.05564903881984</v>
      </c>
      <c r="H970" s="3">
        <v>31.255015279392335</v>
      </c>
      <c r="I970" s="5">
        <v>-1.3583564596964803E-2</v>
      </c>
      <c r="J970" s="3">
        <v>16.967036882398684</v>
      </c>
      <c r="K970" s="3">
        <v>13.775787795419905</v>
      </c>
      <c r="L970" s="5">
        <v>0.17947585476041572</v>
      </c>
      <c r="M970" s="3">
        <v>8.8062429521761771</v>
      </c>
      <c r="N970" s="3">
        <v>4.9695448432437281</v>
      </c>
      <c r="O970" s="3">
        <v>34.326945174000343</v>
      </c>
      <c r="P970" s="3">
        <v>7.592602888709699</v>
      </c>
      <c r="Q970" s="3">
        <v>4.8167972415508551</v>
      </c>
      <c r="R970" s="3">
        <v>16.244576968005539</v>
      </c>
      <c r="S970" s="3">
        <v>3.8710417182506536</v>
      </c>
      <c r="T970" s="3">
        <v>92.21438196210562</v>
      </c>
      <c r="U970" s="3">
        <v>88.313691740389856</v>
      </c>
      <c r="V970" s="3">
        <v>181.15292054355407</v>
      </c>
      <c r="W970" s="3">
        <v>15.851374587767557</v>
      </c>
      <c r="X970" s="3">
        <v>10.256687375489149</v>
      </c>
      <c r="Y970" s="3">
        <v>37.59210006834995</v>
      </c>
      <c r="Z970" s="3">
        <v>0</v>
      </c>
      <c r="AA970" s="5">
        <v>0</v>
      </c>
      <c r="AB970" s="3">
        <v>0</v>
      </c>
      <c r="AC970" s="3">
        <v>0</v>
      </c>
      <c r="AD970" s="5">
        <v>0</v>
      </c>
      <c r="AE970" s="6">
        <f t="shared" si="225"/>
        <v>0.17627261958310778</v>
      </c>
      <c r="AF970" s="6">
        <f t="shared" si="226"/>
        <v>9.5691011861241695E-2</v>
      </c>
      <c r="AG970" s="6">
        <f t="shared" si="227"/>
        <v>7.7692945590103174E-2</v>
      </c>
      <c r="AH970" s="6">
        <f t="shared" si="228"/>
        <v>0.63925512522078964</v>
      </c>
      <c r="AI970" s="4">
        <f t="shared" si="229"/>
        <v>3.1912490869787788</v>
      </c>
      <c r="AJ970" s="4">
        <f t="shared" si="230"/>
        <v>13.111302091563612</v>
      </c>
      <c r="AK970" s="4">
        <f t="shared" si="231"/>
        <v>9.9200530045848332</v>
      </c>
      <c r="AL970" s="7">
        <f t="shared" si="232"/>
        <v>3.387021645813904</v>
      </c>
      <c r="AM970" s="7">
        <f t="shared" si="233"/>
        <v>0.82439025958648748</v>
      </c>
      <c r="AN970" s="7">
        <f t="shared" si="234"/>
        <v>0.95769976289253123</v>
      </c>
      <c r="AO970" s="7">
        <f t="shared" si="235"/>
        <v>2.9503867183487253</v>
      </c>
      <c r="AP970" s="7">
        <f t="shared" si="236"/>
        <v>2.8255846606038473</v>
      </c>
      <c r="AQ970" s="7" t="str">
        <f t="shared" si="237"/>
        <v/>
      </c>
      <c r="AR970" s="7">
        <f t="shared" si="238"/>
        <v>0.54285805752223459</v>
      </c>
      <c r="AS970" s="7">
        <f t="shared" si="239"/>
        <v>1.021669628502696</v>
      </c>
    </row>
    <row r="971" spans="1:45" ht="14.4" customHeight="1">
      <c r="A971" s="2" t="s">
        <v>1989</v>
      </c>
      <c r="B971" s="2" t="s">
        <v>1990</v>
      </c>
      <c r="C971" s="2" t="s">
        <v>47</v>
      </c>
      <c r="D971" s="2" t="s">
        <v>48</v>
      </c>
      <c r="E971" s="3">
        <v>241.18513116168975</v>
      </c>
      <c r="F971" s="5">
        <v>-0.13489558675057325</v>
      </c>
      <c r="G971" s="3">
        <v>218.85141801234607</v>
      </c>
      <c r="H971" s="3">
        <v>22.333713149343694</v>
      </c>
      <c r="I971" s="5">
        <v>-3.3094912098960289E-2</v>
      </c>
      <c r="J971" s="3">
        <v>8.8738141992174313</v>
      </c>
      <c r="K971" s="3">
        <v>14.888684779408045</v>
      </c>
      <c r="L971" s="5">
        <v>5.4735805885722938E-3</v>
      </c>
      <c r="M971" s="3">
        <v>10.584416031565926</v>
      </c>
      <c r="N971" s="3">
        <v>4.3042687478421193</v>
      </c>
      <c r="O971" s="3">
        <v>25.189608973377691</v>
      </c>
      <c r="P971" s="3">
        <v>4.708654336805898</v>
      </c>
      <c r="Q971" s="3">
        <v>2.9977458539031185</v>
      </c>
      <c r="R971" s="3">
        <v>9.7158320518221704</v>
      </c>
      <c r="S971" s="3">
        <v>2.9731687660410584</v>
      </c>
      <c r="T971" s="3">
        <v>63.303370388813555</v>
      </c>
      <c r="U971" s="3">
        <v>66.658269541072471</v>
      </c>
      <c r="V971" s="3">
        <v>291.21828566358425</v>
      </c>
      <c r="W971" s="3">
        <v>17.932836307683889</v>
      </c>
      <c r="X971" s="3">
        <v>10.824876038801577</v>
      </c>
      <c r="Y971" s="3">
        <v>22.798841463556364</v>
      </c>
      <c r="Z971" s="3">
        <v>0</v>
      </c>
      <c r="AA971" s="5">
        <v>0</v>
      </c>
      <c r="AB971" s="3">
        <v>0</v>
      </c>
      <c r="AC971" s="3">
        <v>0</v>
      </c>
      <c r="AD971" s="5">
        <v>0</v>
      </c>
      <c r="AE971" s="6">
        <f t="shared" si="225"/>
        <v>9.2599875629858969E-2</v>
      </c>
      <c r="AF971" s="6">
        <f t="shared" si="226"/>
        <v>3.679254254387869E-2</v>
      </c>
      <c r="AG971" s="6">
        <f t="shared" si="227"/>
        <v>6.1731354282477377E-2</v>
      </c>
      <c r="AH971" s="6">
        <f t="shared" si="228"/>
        <v>0.71090335972488417</v>
      </c>
      <c r="AI971" s="4">
        <f t="shared" si="229"/>
        <v>-6.0148705801906139</v>
      </c>
      <c r="AJ971" s="4">
        <f t="shared" si="230"/>
        <v>6.89879275110275</v>
      </c>
      <c r="AK971" s="4">
        <f t="shared" si="231"/>
        <v>12.913663331293364</v>
      </c>
      <c r="AL971" s="7">
        <f t="shared" si="232"/>
        <v>2.320350203425849</v>
      </c>
      <c r="AM971" s="7">
        <f t="shared" si="233"/>
        <v>-2.0230505072201983</v>
      </c>
      <c r="AN971" s="7">
        <f t="shared" si="234"/>
        <v>1.0529971647900087</v>
      </c>
      <c r="AO971" s="7">
        <f t="shared" si="235"/>
        <v>2.8344310668588402</v>
      </c>
      <c r="AP971" s="7">
        <f t="shared" si="236"/>
        <v>2.9846478771950786</v>
      </c>
      <c r="AQ971" s="7" t="str">
        <f t="shared" si="237"/>
        <v/>
      </c>
      <c r="AR971" s="7">
        <f t="shared" si="238"/>
        <v>0.39732820690760057</v>
      </c>
      <c r="AS971" s="7">
        <f t="shared" si="239"/>
        <v>1.2074470936948116</v>
      </c>
    </row>
    <row r="972" spans="1:45" ht="14.4" customHeight="1">
      <c r="A972" s="2" t="s">
        <v>1991</v>
      </c>
      <c r="B972" s="2" t="s">
        <v>1992</v>
      </c>
      <c r="C972" s="2" t="s">
        <v>57</v>
      </c>
      <c r="D972" s="2" t="s">
        <v>48</v>
      </c>
      <c r="E972" s="3">
        <v>149.54373277515973</v>
      </c>
      <c r="F972" s="5">
        <v>3.7091026714612438E-2</v>
      </c>
      <c r="G972" s="3">
        <v>105.52008586507492</v>
      </c>
      <c r="H972" s="3">
        <v>44.023646910084814</v>
      </c>
      <c r="I972" s="5">
        <v>-7.0783200164988846E-3</v>
      </c>
      <c r="J972" s="3">
        <v>36.679305700026774</v>
      </c>
      <c r="K972" s="3">
        <v>4.1162568206697614</v>
      </c>
      <c r="L972" s="5">
        <v>-3.2044783087028517E-3</v>
      </c>
      <c r="M972" s="3">
        <v>1.8308557662010243</v>
      </c>
      <c r="N972" s="3">
        <v>2.2854010544687373</v>
      </c>
      <c r="O972" s="3">
        <v>46.256502903311031</v>
      </c>
      <c r="P972" s="3">
        <v>11.765113161105972</v>
      </c>
      <c r="Q972" s="3">
        <v>5.1172331989696556</v>
      </c>
      <c r="R972" s="3">
        <v>23.170264009373291</v>
      </c>
      <c r="S972" s="3">
        <v>8.0639124769449051</v>
      </c>
      <c r="T972" s="3">
        <v>172.52655249410452</v>
      </c>
      <c r="U972" s="3">
        <v>178.22991921113081</v>
      </c>
      <c r="V972" s="3">
        <v>900.60602262215252</v>
      </c>
      <c r="W972" s="3">
        <v>102.50465483093413</v>
      </c>
      <c r="X972" s="3">
        <v>6.0814974594561537</v>
      </c>
      <c r="Y972" s="3">
        <v>0.62108316876568237</v>
      </c>
      <c r="Z972" s="3">
        <v>30.901563456413584</v>
      </c>
      <c r="AA972" s="5">
        <v>0.14633568075097339</v>
      </c>
      <c r="AB972" s="3">
        <v>2.793702295153965</v>
      </c>
      <c r="AC972" s="3">
        <v>11.121993377074634</v>
      </c>
      <c r="AD972" s="5">
        <v>2.7457143214537183E-2</v>
      </c>
      <c r="AE972" s="6">
        <f t="shared" si="225"/>
        <v>0.29438643862310659</v>
      </c>
      <c r="AF972" s="6">
        <f t="shared" si="226"/>
        <v>0.24527477694551347</v>
      </c>
      <c r="AG972" s="6">
        <f t="shared" si="227"/>
        <v>2.7525438507400298E-2</v>
      </c>
      <c r="AH972" s="6">
        <f t="shared" si="228"/>
        <v>0.44478657332734728</v>
      </c>
      <c r="AI972" s="4">
        <f t="shared" si="229"/>
        <v>32.563048879357012</v>
      </c>
      <c r="AJ972" s="4">
        <f t="shared" si="230"/>
        <v>27.543300777034375</v>
      </c>
      <c r="AK972" s="4">
        <f t="shared" si="231"/>
        <v>-5.0197481023226374</v>
      </c>
      <c r="AL972" s="7">
        <f t="shared" si="232"/>
        <v>3.4156249656456383</v>
      </c>
      <c r="AM972" s="7">
        <f t="shared" si="233"/>
        <v>4.0381203258909695</v>
      </c>
      <c r="AN972" s="7">
        <f t="shared" si="234"/>
        <v>1.0330579069399835</v>
      </c>
      <c r="AO972" s="7">
        <f t="shared" si="235"/>
        <v>3.9189518498201159</v>
      </c>
      <c r="AP972" s="7">
        <f t="shared" si="236"/>
        <v>4.048504195373746</v>
      </c>
      <c r="AQ972" s="7">
        <f t="shared" si="237"/>
        <v>0.35991684992774298</v>
      </c>
      <c r="AR972" s="7">
        <f t="shared" si="238"/>
        <v>0.83317281221480044</v>
      </c>
      <c r="AS972" s="7">
        <f t="shared" si="239"/>
        <v>6.0223588505458894</v>
      </c>
    </row>
    <row r="973" spans="1:45" ht="14.4" customHeight="1">
      <c r="A973" s="2" t="s">
        <v>1993</v>
      </c>
      <c r="B973" s="2" t="s">
        <v>1994</v>
      </c>
      <c r="C973" s="2" t="s">
        <v>57</v>
      </c>
      <c r="D973" s="2" t="s">
        <v>48</v>
      </c>
      <c r="E973" s="3">
        <v>172.85192639949707</v>
      </c>
      <c r="F973" s="5">
        <v>3.4471369701981641E-2</v>
      </c>
      <c r="G973" s="3">
        <v>105.13589854873361</v>
      </c>
      <c r="H973" s="3">
        <v>67.716027850763467</v>
      </c>
      <c r="I973" s="5">
        <v>-2.3407951383917214E-2</v>
      </c>
      <c r="J973" s="3">
        <v>41.823311086383399</v>
      </c>
      <c r="K973" s="3">
        <v>4.4871803850435033</v>
      </c>
      <c r="L973" s="5">
        <v>-8.8400685201561802E-2</v>
      </c>
      <c r="M973" s="3">
        <v>2.4163378543469944</v>
      </c>
      <c r="N973" s="3">
        <v>2.0708425306965088</v>
      </c>
      <c r="O973" s="3">
        <v>68.518528379008913</v>
      </c>
      <c r="P973" s="3">
        <v>18.924923442454268</v>
      </c>
      <c r="Q973" s="3">
        <v>11.667571233998572</v>
      </c>
      <c r="R973" s="3">
        <v>32.762423539276369</v>
      </c>
      <c r="S973" s="3">
        <v>3.0055832290118687</v>
      </c>
      <c r="T973" s="3">
        <v>247.44771414953922</v>
      </c>
      <c r="U973" s="3">
        <v>237.55057293062708</v>
      </c>
      <c r="V973" s="3">
        <v>654.80142537553274</v>
      </c>
      <c r="W973" s="3">
        <v>72.478742565858326</v>
      </c>
      <c r="X973" s="3">
        <v>11.060473315002657</v>
      </c>
      <c r="Y973" s="3">
        <v>0.18873199583052541</v>
      </c>
      <c r="Z973" s="3">
        <v>24.13607918220135</v>
      </c>
      <c r="AA973" s="5">
        <v>-1.078143793172881E-2</v>
      </c>
      <c r="AB973" s="3">
        <v>3.2571314049892073</v>
      </c>
      <c r="AC973" s="3">
        <v>8.8499096578313807</v>
      </c>
      <c r="AD973" s="5">
        <v>3.8770671834480186E-2</v>
      </c>
      <c r="AE973" s="6">
        <f t="shared" si="225"/>
        <v>0.39175743806440155</v>
      </c>
      <c r="AF973" s="6">
        <f t="shared" si="226"/>
        <v>0.24196034118660009</v>
      </c>
      <c r="AG973" s="6">
        <f t="shared" si="227"/>
        <v>2.5959678196890254E-2</v>
      </c>
      <c r="AH973" s="6">
        <f t="shared" si="228"/>
        <v>0.53849804264634393</v>
      </c>
      <c r="AI973" s="4">
        <f t="shared" si="229"/>
        <v>37.336130701339897</v>
      </c>
      <c r="AJ973" s="4">
        <f t="shared" si="230"/>
        <v>35.509695848209077</v>
      </c>
      <c r="AK973" s="4">
        <f t="shared" si="231"/>
        <v>-1.8264348531308201</v>
      </c>
      <c r="AL973" s="7">
        <f t="shared" si="232"/>
        <v>11.814577452204986</v>
      </c>
      <c r="AM973" s="7">
        <f t="shared" si="233"/>
        <v>12.422258129785586</v>
      </c>
      <c r="AN973" s="7">
        <f t="shared" si="234"/>
        <v>0.96000310104731446</v>
      </c>
      <c r="AO973" s="7">
        <f t="shared" si="235"/>
        <v>3.6541971229452344</v>
      </c>
      <c r="AP973" s="7">
        <f t="shared" si="236"/>
        <v>3.5080405698655994</v>
      </c>
      <c r="AQ973" s="7">
        <f t="shared" si="237"/>
        <v>0.36666724495822678</v>
      </c>
      <c r="AR973" s="7">
        <f t="shared" si="238"/>
        <v>0.61762794442928715</v>
      </c>
      <c r="AS973" s="7">
        <f t="shared" si="239"/>
        <v>3.7882217399310276</v>
      </c>
    </row>
    <row r="974" spans="1:45" ht="14.4" customHeight="1">
      <c r="A974" s="2" t="s">
        <v>1995</v>
      </c>
      <c r="B974" s="2" t="s">
        <v>1996</v>
      </c>
      <c r="C974" s="2" t="s">
        <v>57</v>
      </c>
      <c r="D974" s="2" t="s">
        <v>48</v>
      </c>
      <c r="E974" s="3">
        <v>217.17672277265444</v>
      </c>
      <c r="F974" s="5">
        <v>1.9888662009817155E-2</v>
      </c>
      <c r="G974" s="3">
        <v>134.58348764763545</v>
      </c>
      <c r="H974" s="3">
        <v>82.593235125018992</v>
      </c>
      <c r="I974" s="5">
        <v>-2.6096558486112476E-2</v>
      </c>
      <c r="J974" s="3">
        <v>57.797183252926786</v>
      </c>
      <c r="K974" s="3">
        <v>5.625888760757574</v>
      </c>
      <c r="L974" s="5">
        <v>-3.9174324673060104E-2</v>
      </c>
      <c r="M974" s="3">
        <v>3.2478156817549682</v>
      </c>
      <c r="N974" s="3">
        <v>2.3780730790026059</v>
      </c>
      <c r="O974" s="3">
        <v>84.091360519974089</v>
      </c>
      <c r="P974" s="3">
        <v>24.489162113411133</v>
      </c>
      <c r="Q974" s="3">
        <v>10.485011633231888</v>
      </c>
      <c r="R974" s="3">
        <v>44.221003925362126</v>
      </c>
      <c r="S974" s="3">
        <v>6.7665795278749608</v>
      </c>
      <c r="T974" s="3">
        <v>288.72477423951705</v>
      </c>
      <c r="U974" s="3">
        <v>303.23234994705609</v>
      </c>
      <c r="V974" s="3">
        <v>870.4496509333776</v>
      </c>
      <c r="W974" s="3">
        <v>41.722961766206865</v>
      </c>
      <c r="X974" s="3">
        <v>17.372099923705267</v>
      </c>
      <c r="Y974" s="3">
        <v>1.9726859548772024</v>
      </c>
      <c r="Z974" s="3">
        <v>12.088831390521209</v>
      </c>
      <c r="AA974" s="5">
        <v>5.1107988255263449E-2</v>
      </c>
      <c r="AB974" s="3">
        <v>2.1865281838301782</v>
      </c>
      <c r="AC974" s="3">
        <v>6.0154525555594338</v>
      </c>
      <c r="AD974" s="5">
        <v>-4.5756555004404509E-2</v>
      </c>
      <c r="AE974" s="6">
        <f t="shared" si="225"/>
        <v>0.38030427050637228</v>
      </c>
      <c r="AF974" s="6">
        <f t="shared" si="226"/>
        <v>0.26612973303511078</v>
      </c>
      <c r="AG974" s="6">
        <f t="shared" si="227"/>
        <v>2.5904658146291688E-2</v>
      </c>
      <c r="AH974" s="6">
        <f t="shared" si="228"/>
        <v>0.57729824030818944</v>
      </c>
      <c r="AI974" s="4">
        <f t="shared" si="229"/>
        <v>52.17129449216921</v>
      </c>
      <c r="AJ974" s="4">
        <f t="shared" si="230"/>
        <v>45.869371091576099</v>
      </c>
      <c r="AK974" s="4">
        <f t="shared" si="231"/>
        <v>-6.3019234005931111</v>
      </c>
      <c r="AL974" s="7">
        <f t="shared" si="232"/>
        <v>6.7788120870547637</v>
      </c>
      <c r="AM974" s="7">
        <f t="shared" si="233"/>
        <v>7.7101428095612095</v>
      </c>
      <c r="AN974" s="7">
        <f t="shared" si="234"/>
        <v>1.0502470761151379</v>
      </c>
      <c r="AO974" s="7">
        <f t="shared" si="235"/>
        <v>3.4957436138986773</v>
      </c>
      <c r="AP974" s="7">
        <f t="shared" si="236"/>
        <v>3.6713945093452516</v>
      </c>
      <c r="AQ974" s="7">
        <f t="shared" si="237"/>
        <v>0.49760414065135522</v>
      </c>
      <c r="AR974" s="7">
        <f t="shared" si="238"/>
        <v>0.69978107971483205</v>
      </c>
      <c r="AS974" s="7">
        <f t="shared" si="239"/>
        <v>4.0080246161766802</v>
      </c>
    </row>
    <row r="975" spans="1:45" ht="14.4" customHeight="1">
      <c r="A975" s="2" t="s">
        <v>1997</v>
      </c>
      <c r="B975" s="2" t="s">
        <v>1998</v>
      </c>
      <c r="C975" s="2" t="s">
        <v>62</v>
      </c>
      <c r="D975" s="2" t="s">
        <v>48</v>
      </c>
      <c r="E975" s="3">
        <v>470.37011737215818</v>
      </c>
      <c r="F975" s="5">
        <v>-0.13016159845980529</v>
      </c>
      <c r="G975" s="3">
        <v>406.21769459156326</v>
      </c>
      <c r="H975" s="3">
        <v>64.152422780594947</v>
      </c>
      <c r="I975" s="5">
        <v>-3.1840015607896927E-2</v>
      </c>
      <c r="J975" s="3">
        <v>23.759513142959403</v>
      </c>
      <c r="K975" s="3">
        <v>39.024081097307864</v>
      </c>
      <c r="L975" s="5">
        <v>-0.18994258952408344</v>
      </c>
      <c r="M975" s="3">
        <v>24.750703448906901</v>
      </c>
      <c r="N975" s="3">
        <v>14.273377648400963</v>
      </c>
      <c r="O975" s="3">
        <v>64.302877555195664</v>
      </c>
      <c r="P975" s="3">
        <v>29.330681235150568</v>
      </c>
      <c r="Q975" s="3">
        <v>6.4807425136551862</v>
      </c>
      <c r="R975" s="3">
        <v>17.61860560139662</v>
      </c>
      <c r="S975" s="3">
        <v>5.8918765511665452</v>
      </c>
      <c r="T975" s="3">
        <v>274.57669671587058</v>
      </c>
      <c r="U975" s="3">
        <v>281.79294132274941</v>
      </c>
      <c r="V975" s="3">
        <v>906.34302908836128</v>
      </c>
      <c r="W975" s="3">
        <v>95.745416110733004</v>
      </c>
      <c r="X975" s="3">
        <v>94.995507545324742</v>
      </c>
      <c r="Y975" s="3">
        <v>88.666236839933319</v>
      </c>
      <c r="Z975" s="3">
        <v>0</v>
      </c>
      <c r="AA975" s="5">
        <v>0</v>
      </c>
      <c r="AB975" s="3">
        <v>0</v>
      </c>
      <c r="AC975" s="3">
        <v>0</v>
      </c>
      <c r="AD975" s="5">
        <v>0</v>
      </c>
      <c r="AE975" s="6">
        <f t="shared" si="225"/>
        <v>0.13638711391573663</v>
      </c>
      <c r="AF975" s="6">
        <f t="shared" si="226"/>
        <v>5.0512377945473967E-2</v>
      </c>
      <c r="AG975" s="6">
        <f t="shared" si="227"/>
        <v>8.2964626484619775E-2</v>
      </c>
      <c r="AH975" s="6">
        <f t="shared" si="228"/>
        <v>0.63424180026661447</v>
      </c>
      <c r="AI975" s="4">
        <f t="shared" si="229"/>
        <v>-15.264567954348461</v>
      </c>
      <c r="AJ975" s="4">
        <f t="shared" si="230"/>
        <v>3.7407503574830132</v>
      </c>
      <c r="AK975" s="4">
        <f t="shared" si="231"/>
        <v>19.005318311831473</v>
      </c>
      <c r="AL975" s="7">
        <f t="shared" si="232"/>
        <v>0.63489964954244915</v>
      </c>
      <c r="AM975" s="7">
        <f t="shared" si="233"/>
        <v>-2.5907820406261224</v>
      </c>
      <c r="AN975" s="7">
        <f t="shared" si="234"/>
        <v>1.0262813439493961</v>
      </c>
      <c r="AO975" s="7">
        <f t="shared" si="235"/>
        <v>4.2800674520888951</v>
      </c>
      <c r="AP975" s="7">
        <f t="shared" si="236"/>
        <v>4.3925533769238587</v>
      </c>
      <c r="AQ975" s="7" t="str">
        <f t="shared" si="237"/>
        <v/>
      </c>
      <c r="AR975" s="7">
        <f t="shared" si="238"/>
        <v>0.37036034046942129</v>
      </c>
      <c r="AS975" s="7">
        <f t="shared" si="239"/>
        <v>1.9268720431303676</v>
      </c>
    </row>
    <row r="976" spans="1:45" ht="14.4" customHeight="1">
      <c r="A976" s="2" t="s">
        <v>1999</v>
      </c>
      <c r="B976" s="2" t="s">
        <v>2000</v>
      </c>
      <c r="C976" s="2" t="s">
        <v>47</v>
      </c>
      <c r="D976" s="2" t="s">
        <v>48</v>
      </c>
      <c r="E976" s="3">
        <v>73.119918754198423</v>
      </c>
      <c r="F976" s="5">
        <v>2.0171880141056128E-2</v>
      </c>
      <c r="G976" s="3">
        <v>63.958468611637535</v>
      </c>
      <c r="H976" s="3">
        <v>9.1614501425608879</v>
      </c>
      <c r="I976" s="5">
        <v>-6.1769207530248949E-4</v>
      </c>
      <c r="J976" s="3">
        <v>7.0905241096555267</v>
      </c>
      <c r="K976" s="3">
        <v>3.121831569172604</v>
      </c>
      <c r="L976" s="5">
        <v>0.15585875857891007</v>
      </c>
      <c r="M976" s="3">
        <v>1.9438082537730434</v>
      </c>
      <c r="N976" s="3">
        <v>1.1780233153995605</v>
      </c>
      <c r="O976" s="3">
        <v>9.226085459768143</v>
      </c>
      <c r="P976" s="3">
        <v>2.5541872769618448</v>
      </c>
      <c r="Q976" s="3">
        <v>1.1025065831565162</v>
      </c>
      <c r="R976" s="3">
        <v>4.6036861020245814</v>
      </c>
      <c r="S976" s="3">
        <v>1.6753786374026771</v>
      </c>
      <c r="T976" s="3">
        <v>33.91259143651282</v>
      </c>
      <c r="U976" s="3">
        <v>33.344022239990956</v>
      </c>
      <c r="V976" s="3">
        <v>80.53185174179535</v>
      </c>
      <c r="W976" s="3">
        <v>4.7940195256308131</v>
      </c>
      <c r="X976" s="3">
        <v>4.0907683552212495</v>
      </c>
      <c r="Y976" s="3">
        <v>12.649708549493491</v>
      </c>
      <c r="Z976" s="3">
        <v>0</v>
      </c>
      <c r="AA976" s="5">
        <v>0</v>
      </c>
      <c r="AB976" s="3">
        <v>0</v>
      </c>
      <c r="AC976" s="3">
        <v>0</v>
      </c>
      <c r="AD976" s="5">
        <v>0</v>
      </c>
      <c r="AE976" s="6">
        <f t="shared" si="225"/>
        <v>0.12529349455868827</v>
      </c>
      <c r="AF976" s="6">
        <f t="shared" si="226"/>
        <v>9.6971170516356744E-2</v>
      </c>
      <c r="AG976" s="6">
        <f t="shared" si="227"/>
        <v>4.269468049693851E-2</v>
      </c>
      <c r="AH976" s="6">
        <f t="shared" si="228"/>
        <v>0.62264994465675849</v>
      </c>
      <c r="AI976" s="4">
        <f t="shared" si="229"/>
        <v>3.9686925404829227</v>
      </c>
      <c r="AJ976" s="4">
        <f t="shared" si="230"/>
        <v>3.6255833458767395</v>
      </c>
      <c r="AK976" s="4">
        <f t="shared" si="231"/>
        <v>-0.34310919460618328</v>
      </c>
      <c r="AL976" s="7">
        <f t="shared" si="232"/>
        <v>2.1640381851218096</v>
      </c>
      <c r="AM976" s="7">
        <f t="shared" si="233"/>
        <v>2.3688332009745254</v>
      </c>
      <c r="AN976" s="7">
        <f t="shared" si="234"/>
        <v>0.98323427457361157</v>
      </c>
      <c r="AO976" s="7">
        <f t="shared" si="235"/>
        <v>3.7016619540357265</v>
      </c>
      <c r="AP976" s="7">
        <f t="shared" si="236"/>
        <v>3.639600906093055</v>
      </c>
      <c r="AQ976" s="7" t="str">
        <f t="shared" si="237"/>
        <v/>
      </c>
      <c r="AR976" s="7">
        <f t="shared" si="238"/>
        <v>0.77395215815402796</v>
      </c>
      <c r="AS976" s="7">
        <f t="shared" si="239"/>
        <v>1.1013668110397257</v>
      </c>
    </row>
    <row r="977" spans="1:45" ht="14.4" customHeight="1">
      <c r="A977" s="2" t="s">
        <v>2001</v>
      </c>
      <c r="B977" s="2" t="s">
        <v>2002</v>
      </c>
      <c r="C977" s="2" t="s">
        <v>57</v>
      </c>
      <c r="D977" s="2" t="s">
        <v>48</v>
      </c>
      <c r="E977" s="3">
        <v>163.28509230371068</v>
      </c>
      <c r="F977" s="5">
        <v>0.10103119536232733</v>
      </c>
      <c r="G977" s="3">
        <v>105.82618183760914</v>
      </c>
      <c r="H977" s="3">
        <v>57.458910466101543</v>
      </c>
      <c r="I977" s="5">
        <v>-9.6459391176195175E-3</v>
      </c>
      <c r="J977" s="3">
        <v>50.184016431271118</v>
      </c>
      <c r="K977" s="3">
        <v>5.0810822073144006</v>
      </c>
      <c r="L977" s="5">
        <v>-5.2970088072396129E-2</v>
      </c>
      <c r="M977" s="3">
        <v>2.4579280967026467</v>
      </c>
      <c r="N977" s="3">
        <v>2.623154110611754</v>
      </c>
      <c r="O977" s="3">
        <v>59.051363292312445</v>
      </c>
      <c r="P977" s="3">
        <v>9.0644080483982741</v>
      </c>
      <c r="Q977" s="3">
        <v>9.556734994720486</v>
      </c>
      <c r="R977" s="3">
        <v>34.362276919154667</v>
      </c>
      <c r="S977" s="3">
        <v>8.3780317602771817</v>
      </c>
      <c r="T977" s="3">
        <v>90.223573784418974</v>
      </c>
      <c r="U977" s="3">
        <v>92.497406058037015</v>
      </c>
      <c r="V977" s="3">
        <v>733.57034843701672</v>
      </c>
      <c r="W977" s="3">
        <v>43.018037374998869</v>
      </c>
      <c r="X977" s="3">
        <v>5.3197787565932204</v>
      </c>
      <c r="Y977" s="3">
        <v>0.96548778765291365</v>
      </c>
      <c r="Z977" s="3">
        <v>20.551291161898163</v>
      </c>
      <c r="AA977" s="5">
        <v>0.10138523910909736</v>
      </c>
      <c r="AB977" s="3">
        <v>2.8875372268139037</v>
      </c>
      <c r="AC977" s="3">
        <v>8.3473011300366906</v>
      </c>
      <c r="AD977" s="5">
        <v>1.8995942250626008E-2</v>
      </c>
      <c r="AE977" s="6">
        <f t="shared" si="225"/>
        <v>0.35189318054356011</v>
      </c>
      <c r="AF977" s="6">
        <f t="shared" si="226"/>
        <v>0.30733985401391523</v>
      </c>
      <c r="AG977" s="6">
        <f t="shared" si="227"/>
        <v>3.1117857335460696E-2</v>
      </c>
      <c r="AH977" s="6">
        <f t="shared" si="228"/>
        <v>0.48374106074575429</v>
      </c>
      <c r="AI977" s="4">
        <f t="shared" si="229"/>
        <v>45.102934223956716</v>
      </c>
      <c r="AJ977" s="4">
        <f t="shared" si="230"/>
        <v>37.972292152491036</v>
      </c>
      <c r="AK977" s="4">
        <f t="shared" si="231"/>
        <v>-7.1306420714656795</v>
      </c>
      <c r="AL977" s="7">
        <f t="shared" si="232"/>
        <v>4.5323643116906434</v>
      </c>
      <c r="AM977" s="7">
        <f t="shared" si="233"/>
        <v>5.3834761569899463</v>
      </c>
      <c r="AN977" s="7">
        <f t="shared" si="234"/>
        <v>1.0252021969230698</v>
      </c>
      <c r="AO977" s="7">
        <f t="shared" si="235"/>
        <v>1.5702277166854264</v>
      </c>
      <c r="AP977" s="7">
        <f t="shared" si="236"/>
        <v>1.6098009048153947</v>
      </c>
      <c r="AQ977" s="7">
        <f t="shared" si="237"/>
        <v>0.40616918247513728</v>
      </c>
      <c r="AR977" s="7">
        <f t="shared" si="238"/>
        <v>0.87338962789553209</v>
      </c>
      <c r="AS977" s="7">
        <f t="shared" si="239"/>
        <v>4.4925739275241003</v>
      </c>
    </row>
    <row r="978" spans="1:45" ht="14.4" customHeight="1">
      <c r="A978" s="2" t="s">
        <v>2003</v>
      </c>
      <c r="B978" s="2" t="s">
        <v>2004</v>
      </c>
      <c r="C978" s="2" t="s">
        <v>47</v>
      </c>
      <c r="D978" s="2" t="s">
        <v>48</v>
      </c>
      <c r="E978" s="3">
        <v>147.52235320478641</v>
      </c>
      <c r="F978" s="5">
        <v>6.0478575155162917E-2</v>
      </c>
      <c r="G978" s="3">
        <v>114.4310325856827</v>
      </c>
      <c r="H978" s="3">
        <v>33.091320619103712</v>
      </c>
      <c r="I978" s="5">
        <v>3.8345174214862721E-3</v>
      </c>
      <c r="J978" s="3">
        <v>24.689652739968789</v>
      </c>
      <c r="K978" s="3">
        <v>9.0445864611753084</v>
      </c>
      <c r="L978" s="5">
        <v>-0.10872033998201358</v>
      </c>
      <c r="M978" s="3">
        <v>4.8904538977199294</v>
      </c>
      <c r="N978" s="3">
        <v>4.154132563455379</v>
      </c>
      <c r="O978" s="3">
        <v>35.597835815871228</v>
      </c>
      <c r="P978" s="3">
        <v>6.531827253655214</v>
      </c>
      <c r="Q978" s="3">
        <v>4.2523092003982148</v>
      </c>
      <c r="R978" s="3">
        <v>19.316452404709203</v>
      </c>
      <c r="S978" s="3">
        <v>3.5086521347247426</v>
      </c>
      <c r="T978" s="3">
        <v>72.49186496312123</v>
      </c>
      <c r="U978" s="3">
        <v>78.233492007207801</v>
      </c>
      <c r="V978" s="3">
        <v>166.32469595948493</v>
      </c>
      <c r="W978" s="3">
        <v>21.546132869052375</v>
      </c>
      <c r="X978" s="3">
        <v>11.661720824753582</v>
      </c>
      <c r="Y978" s="3">
        <v>15.22567754341339</v>
      </c>
      <c r="Z978" s="3">
        <v>0</v>
      </c>
      <c r="AA978" s="5">
        <v>0</v>
      </c>
      <c r="AB978" s="3">
        <v>0</v>
      </c>
      <c r="AC978" s="3">
        <v>0</v>
      </c>
      <c r="AD978" s="5">
        <v>0</v>
      </c>
      <c r="AE978" s="6">
        <f t="shared" si="225"/>
        <v>0.22431394226180262</v>
      </c>
      <c r="AF978" s="6">
        <f t="shared" si="226"/>
        <v>0.16736211295175926</v>
      </c>
      <c r="AG978" s="6">
        <f t="shared" si="227"/>
        <v>6.1309938898682463E-2</v>
      </c>
      <c r="AH978" s="6">
        <f t="shared" si="228"/>
        <v>0.54070508571205966</v>
      </c>
      <c r="AI978" s="4">
        <f t="shared" si="229"/>
        <v>15.645066278793481</v>
      </c>
      <c r="AJ978" s="4">
        <f t="shared" si="230"/>
        <v>19.923245464097867</v>
      </c>
      <c r="AK978" s="4">
        <f t="shared" si="231"/>
        <v>4.2781791853043867</v>
      </c>
      <c r="AL978" s="7">
        <f t="shared" si="232"/>
        <v>5.6783188241774409</v>
      </c>
      <c r="AM978" s="7">
        <f t="shared" si="233"/>
        <v>4.4589961267336786</v>
      </c>
      <c r="AN978" s="7">
        <f t="shared" si="234"/>
        <v>1.0792037430269936</v>
      </c>
      <c r="AO978" s="7">
        <f t="shared" si="235"/>
        <v>2.1906609832087351</v>
      </c>
      <c r="AP978" s="7">
        <f t="shared" si="236"/>
        <v>2.3641695327820611</v>
      </c>
      <c r="AQ978" s="7" t="str">
        <f t="shared" si="237"/>
        <v/>
      </c>
      <c r="AR978" s="7">
        <f t="shared" si="238"/>
        <v>0.74610660070530344</v>
      </c>
      <c r="AS978" s="7">
        <f t="shared" si="239"/>
        <v>1.1274541948812167</v>
      </c>
    </row>
    <row r="979" spans="1:45" ht="14.4" customHeight="1">
      <c r="A979" s="2" t="s">
        <v>2005</v>
      </c>
      <c r="B979" s="2" t="s">
        <v>2006</v>
      </c>
      <c r="C979" s="2" t="s">
        <v>51</v>
      </c>
      <c r="D979" s="2" t="s">
        <v>48</v>
      </c>
      <c r="E979" s="3">
        <v>207.28394349780268</v>
      </c>
      <c r="F979" s="5">
        <v>8.1110815523179294E-2</v>
      </c>
      <c r="G979" s="3">
        <v>172.50898163870175</v>
      </c>
      <c r="H979" s="3">
        <v>34.774961859100912</v>
      </c>
      <c r="I979" s="5">
        <v>-1.0964025049994691E-2</v>
      </c>
      <c r="J979" s="3">
        <v>15.554996483391012</v>
      </c>
      <c r="K979" s="3">
        <v>14.164119942452286</v>
      </c>
      <c r="L979" s="5">
        <v>0.15588286557201619</v>
      </c>
      <c r="M979" s="3">
        <v>6.315150657511162</v>
      </c>
      <c r="N979" s="3">
        <v>7.8489692849411243</v>
      </c>
      <c r="O979" s="3">
        <v>35.562195501018763</v>
      </c>
      <c r="P979" s="3">
        <v>11.748620297802585</v>
      </c>
      <c r="Q979" s="3">
        <v>3.2261755738438462</v>
      </c>
      <c r="R979" s="3">
        <v>16.375739268532204</v>
      </c>
      <c r="S979" s="3">
        <v>3.6251682952021698</v>
      </c>
      <c r="T979" s="3">
        <v>119.54309810456665</v>
      </c>
      <c r="U979" s="3">
        <v>117.62141752234007</v>
      </c>
      <c r="V979" s="3">
        <v>366.79806566015685</v>
      </c>
      <c r="W979" s="3">
        <v>12.592166948786726</v>
      </c>
      <c r="X979" s="3">
        <v>29.452409416946864</v>
      </c>
      <c r="Y979" s="3">
        <v>6.0702252979141011</v>
      </c>
      <c r="Z979" s="3">
        <v>0</v>
      </c>
      <c r="AA979" s="5">
        <v>0</v>
      </c>
      <c r="AB979" s="3">
        <v>0</v>
      </c>
      <c r="AC979" s="3">
        <v>0</v>
      </c>
      <c r="AD979" s="5">
        <v>0</v>
      </c>
      <c r="AE979" s="6">
        <f t="shared" si="225"/>
        <v>0.16776486047251193</v>
      </c>
      <c r="AF979" s="6">
        <f t="shared" si="226"/>
        <v>7.5041974891585858E-2</v>
      </c>
      <c r="AG979" s="6">
        <f t="shared" si="227"/>
        <v>6.8331968716151104E-2</v>
      </c>
      <c r="AH979" s="6">
        <f t="shared" si="228"/>
        <v>0.4458554914226317</v>
      </c>
      <c r="AI979" s="4">
        <f t="shared" si="229"/>
        <v>1.3908765409387254</v>
      </c>
      <c r="AJ979" s="4">
        <f t="shared" si="230"/>
        <v>14.27224897186117</v>
      </c>
      <c r="AK979" s="4">
        <f t="shared" si="231"/>
        <v>12.881372430922445</v>
      </c>
      <c r="AL979" s="7">
        <f t="shared" si="232"/>
        <v>3.9369893504668947</v>
      </c>
      <c r="AM979" s="7">
        <f t="shared" si="233"/>
        <v>0.38367226778947611</v>
      </c>
      <c r="AN979" s="7">
        <f t="shared" si="234"/>
        <v>0.9839247885265141</v>
      </c>
      <c r="AO979" s="7">
        <f t="shared" si="235"/>
        <v>3.4376198193667085</v>
      </c>
      <c r="AP979" s="7">
        <f t="shared" si="236"/>
        <v>3.3823593538049419</v>
      </c>
      <c r="AQ979" s="7" t="str">
        <f t="shared" si="237"/>
        <v/>
      </c>
      <c r="AR979" s="7">
        <f t="shared" si="238"/>
        <v>0.44730448724619182</v>
      </c>
      <c r="AS979" s="7">
        <f t="shared" si="239"/>
        <v>1.7695440344806306</v>
      </c>
    </row>
    <row r="980" spans="1:45" ht="14.4" customHeight="1">
      <c r="A980" s="2" t="s">
        <v>2007</v>
      </c>
      <c r="B980" s="2" t="s">
        <v>2008</v>
      </c>
      <c r="C980" s="2" t="s">
        <v>51</v>
      </c>
      <c r="D980" s="2" t="s">
        <v>48</v>
      </c>
      <c r="E980" s="3">
        <v>193.41608393061557</v>
      </c>
      <c r="F980" s="5">
        <v>0.13865546420468811</v>
      </c>
      <c r="G980" s="3">
        <v>139.8798974300534</v>
      </c>
      <c r="H980" s="3">
        <v>53.536186500562152</v>
      </c>
      <c r="I980" s="5">
        <v>-1.1130535561890753E-2</v>
      </c>
      <c r="J980" s="3">
        <v>34.071546858306853</v>
      </c>
      <c r="K980" s="3">
        <v>7.670355801325611</v>
      </c>
      <c r="L980" s="5">
        <v>-1.7801914677474232E-2</v>
      </c>
      <c r="M980" s="3">
        <v>4.1034878033870932</v>
      </c>
      <c r="N980" s="3">
        <v>3.5668679979385178</v>
      </c>
      <c r="O980" s="3">
        <v>54.125657760765371</v>
      </c>
      <c r="P980" s="3">
        <v>8.6316259761670704</v>
      </c>
      <c r="Q980" s="3">
        <v>8.0528644759341095</v>
      </c>
      <c r="R980" s="3">
        <v>34.826377746252611</v>
      </c>
      <c r="S980" s="3">
        <v>9.8721623869332529</v>
      </c>
      <c r="T980" s="3">
        <v>147.53039929648028</v>
      </c>
      <c r="U980" s="3">
        <v>153.23031813765655</v>
      </c>
      <c r="V980" s="3">
        <v>191.9879701288362</v>
      </c>
      <c r="W980" s="3">
        <v>15.987746714529875</v>
      </c>
      <c r="X980" s="3">
        <v>28.41873827533599</v>
      </c>
      <c r="Y980" s="3">
        <v>9.5286393267580216</v>
      </c>
      <c r="Z980" s="3">
        <v>0</v>
      </c>
      <c r="AA980" s="5">
        <v>0</v>
      </c>
      <c r="AB980" s="3">
        <v>0</v>
      </c>
      <c r="AC980" s="3">
        <v>0</v>
      </c>
      <c r="AD980" s="5">
        <v>0</v>
      </c>
      <c r="AE980" s="6">
        <f t="shared" si="225"/>
        <v>0.27679283652422237</v>
      </c>
      <c r="AF980" s="6">
        <f t="shared" si="226"/>
        <v>0.17615674025604502</v>
      </c>
      <c r="AG980" s="6">
        <f t="shared" si="227"/>
        <v>3.9657280022674893E-2</v>
      </c>
      <c r="AH980" s="6">
        <f t="shared" si="228"/>
        <v>0.53498011170197834</v>
      </c>
      <c r="AI980" s="4">
        <f t="shared" si="229"/>
        <v>26.40119105698124</v>
      </c>
      <c r="AJ980" s="4">
        <f t="shared" si="230"/>
        <v>33.337679505277102</v>
      </c>
      <c r="AK980" s="4">
        <f t="shared" si="231"/>
        <v>6.9364884482958615</v>
      </c>
      <c r="AL980" s="7">
        <f t="shared" si="232"/>
        <v>3.3769379188294852</v>
      </c>
      <c r="AM980" s="7">
        <f t="shared" si="233"/>
        <v>2.6743068055612347</v>
      </c>
      <c r="AN980" s="7">
        <f t="shared" si="234"/>
        <v>1.0386355548982253</v>
      </c>
      <c r="AO980" s="7">
        <f t="shared" si="235"/>
        <v>2.7557136385672738</v>
      </c>
      <c r="AP980" s="7">
        <f t="shared" si="236"/>
        <v>2.862182164133928</v>
      </c>
      <c r="AQ980" s="7" t="str">
        <f t="shared" si="237"/>
        <v/>
      </c>
      <c r="AR980" s="7">
        <f t="shared" si="238"/>
        <v>0.63642087876298559</v>
      </c>
      <c r="AS980" s="7">
        <f t="shared" si="239"/>
        <v>0.9926163648195272</v>
      </c>
    </row>
    <row r="981" spans="1:45" ht="14.4" customHeight="1">
      <c r="A981" s="2" t="s">
        <v>2009</v>
      </c>
      <c r="B981" s="2" t="s">
        <v>2010</v>
      </c>
      <c r="C981" s="2" t="s">
        <v>62</v>
      </c>
      <c r="D981" s="2" t="s">
        <v>48</v>
      </c>
      <c r="E981" s="3">
        <v>169.32537235456132</v>
      </c>
      <c r="F981" s="5">
        <v>1.0892629045261455E-2</v>
      </c>
      <c r="G981" s="3">
        <v>137.88879320993902</v>
      </c>
      <c r="H981" s="3">
        <v>31.436579144622304</v>
      </c>
      <c r="I981" s="5">
        <v>5.5097320020094376E-3</v>
      </c>
      <c r="J981" s="3">
        <v>26.487013484034719</v>
      </c>
      <c r="K981" s="3">
        <v>23.013529776991763</v>
      </c>
      <c r="L981" s="5">
        <v>4.96125844250212E-2</v>
      </c>
      <c r="M981" s="3">
        <v>14.106818683784743</v>
      </c>
      <c r="N981" s="3">
        <v>8.9067110932070204</v>
      </c>
      <c r="O981" s="3">
        <v>33.141640067605756</v>
      </c>
      <c r="P981" s="3">
        <v>5.9610609008428712</v>
      </c>
      <c r="Q981" s="3">
        <v>3.566861933625618</v>
      </c>
      <c r="R981" s="3">
        <v>16.062225250264159</v>
      </c>
      <c r="S981" s="3">
        <v>2.9086312660181077</v>
      </c>
      <c r="T981" s="3">
        <v>80.523125969400169</v>
      </c>
      <c r="U981" s="3">
        <v>82.982562614117526</v>
      </c>
      <c r="V981" s="3">
        <v>322.96241366074696</v>
      </c>
      <c r="W981" s="3">
        <v>35.106342764106749</v>
      </c>
      <c r="X981" s="3">
        <v>35.952084419951206</v>
      </c>
      <c r="Y981" s="3">
        <v>18.003123391529357</v>
      </c>
      <c r="Z981" s="3">
        <v>0</v>
      </c>
      <c r="AA981" s="5">
        <v>0</v>
      </c>
      <c r="AB981" s="3">
        <v>0</v>
      </c>
      <c r="AC981" s="3">
        <v>0</v>
      </c>
      <c r="AD981" s="5">
        <v>0</v>
      </c>
      <c r="AE981" s="6">
        <f t="shared" si="225"/>
        <v>0.18565781788918923</v>
      </c>
      <c r="AF981" s="6">
        <f t="shared" si="226"/>
        <v>0.15642672516066791</v>
      </c>
      <c r="AG981" s="6">
        <f t="shared" si="227"/>
        <v>0.13591306168104711</v>
      </c>
      <c r="AH981" s="6">
        <f t="shared" si="228"/>
        <v>0.61297935694716055</v>
      </c>
      <c r="AI981" s="4">
        <f t="shared" si="229"/>
        <v>3.4734837070429556</v>
      </c>
      <c r="AJ981" s="4">
        <f t="shared" si="230"/>
        <v>9.506898549352524</v>
      </c>
      <c r="AK981" s="4">
        <f t="shared" si="231"/>
        <v>6.0334148423095684</v>
      </c>
      <c r="AL981" s="7">
        <f t="shared" si="232"/>
        <v>3.2685128089018276</v>
      </c>
      <c r="AM981" s="7">
        <f t="shared" si="233"/>
        <v>1.1941987104464178</v>
      </c>
      <c r="AN981" s="7">
        <f t="shared" si="234"/>
        <v>1.0305432335755567</v>
      </c>
      <c r="AO981" s="7">
        <f t="shared" si="235"/>
        <v>2.5614468291526831</v>
      </c>
      <c r="AP981" s="7">
        <f t="shared" si="236"/>
        <v>2.6396816979468625</v>
      </c>
      <c r="AQ981" s="7" t="str">
        <f t="shared" si="237"/>
        <v/>
      </c>
      <c r="AR981" s="7">
        <f t="shared" si="238"/>
        <v>0.8425539357250873</v>
      </c>
      <c r="AS981" s="7">
        <f t="shared" si="239"/>
        <v>1.9073480197904134</v>
      </c>
    </row>
    <row r="982" spans="1:45" ht="14.4" customHeight="1">
      <c r="A982" s="2" t="s">
        <v>2011</v>
      </c>
      <c r="B982" s="2" t="s">
        <v>2012</v>
      </c>
      <c r="C982" s="2" t="s">
        <v>51</v>
      </c>
      <c r="D982" s="2" t="s">
        <v>48</v>
      </c>
      <c r="E982" s="3">
        <v>206.82199211832017</v>
      </c>
      <c r="F982" s="5">
        <v>8.0005435882261305E-2</v>
      </c>
      <c r="G982" s="3">
        <v>147.703061345718</v>
      </c>
      <c r="H982" s="3">
        <v>59.118930772602177</v>
      </c>
      <c r="I982" s="5">
        <v>-9.4200009364331372E-5</v>
      </c>
      <c r="J982" s="3">
        <v>42.002787192885634</v>
      </c>
      <c r="K982" s="3">
        <v>7.1745905314765066</v>
      </c>
      <c r="L982" s="5">
        <v>0.11819688430123043</v>
      </c>
      <c r="M982" s="3">
        <v>3.2283541491997254</v>
      </c>
      <c r="N982" s="3">
        <v>3.9462363822767812</v>
      </c>
      <c r="O982" s="3">
        <v>60.561956035967306</v>
      </c>
      <c r="P982" s="3">
        <v>6.2237531522225717</v>
      </c>
      <c r="Q982" s="3">
        <v>8.4499679221728243</v>
      </c>
      <c r="R982" s="3">
        <v>42.909689848736861</v>
      </c>
      <c r="S982" s="3">
        <v>10.115106617094328</v>
      </c>
      <c r="T982" s="3">
        <v>70.74873570247685</v>
      </c>
      <c r="U982" s="3">
        <v>67.805733636473775</v>
      </c>
      <c r="V982" s="3">
        <v>357.61815831443869</v>
      </c>
      <c r="W982" s="3">
        <v>43.290672083510678</v>
      </c>
      <c r="X982" s="3">
        <v>35.418990871834282</v>
      </c>
      <c r="Y982" s="3">
        <v>0.12679602086754424</v>
      </c>
      <c r="Z982" s="3">
        <v>0</v>
      </c>
      <c r="AA982" s="5">
        <v>0</v>
      </c>
      <c r="AB982" s="3">
        <v>0</v>
      </c>
      <c r="AC982" s="3">
        <v>0</v>
      </c>
      <c r="AD982" s="5">
        <v>0</v>
      </c>
      <c r="AE982" s="6">
        <f t="shared" si="225"/>
        <v>0.28584450892814633</v>
      </c>
      <c r="AF982" s="6">
        <f t="shared" si="226"/>
        <v>0.20308665806127807</v>
      </c>
      <c r="AG982" s="6">
        <f t="shared" si="227"/>
        <v>3.4689688741475891E-2</v>
      </c>
      <c r="AH982" s="6">
        <f t="shared" si="228"/>
        <v>0.44997050842640091</v>
      </c>
      <c r="AI982" s="4">
        <f t="shared" si="229"/>
        <v>34.82819666140913</v>
      </c>
      <c r="AJ982" s="4">
        <f t="shared" si="230"/>
        <v>42.659880812372187</v>
      </c>
      <c r="AK982" s="4">
        <f t="shared" si="231"/>
        <v>7.8316841509630564</v>
      </c>
      <c r="AL982" s="7">
        <f t="shared" si="232"/>
        <v>4.217442527029605</v>
      </c>
      <c r="AM982" s="7">
        <f t="shared" si="233"/>
        <v>3.4431863132861271</v>
      </c>
      <c r="AN982" s="7">
        <f t="shared" si="234"/>
        <v>0.95840205430130332</v>
      </c>
      <c r="AO982" s="7">
        <f t="shared" si="235"/>
        <v>1.1967187968031441</v>
      </c>
      <c r="AP982" s="7">
        <f t="shared" si="236"/>
        <v>1.1469377532771174</v>
      </c>
      <c r="AQ982" s="7" t="str">
        <f t="shared" si="237"/>
        <v/>
      </c>
      <c r="AR982" s="7">
        <f t="shared" si="238"/>
        <v>0.71047947999004113</v>
      </c>
      <c r="AS982" s="7">
        <f t="shared" si="239"/>
        <v>1.729110887346303</v>
      </c>
    </row>
    <row r="983" spans="1:45" ht="14.4" customHeight="1">
      <c r="A983" s="2" t="s">
        <v>2013</v>
      </c>
      <c r="B983" s="2" t="s">
        <v>2014</v>
      </c>
      <c r="C983" s="2" t="s">
        <v>54</v>
      </c>
      <c r="D983" s="2" t="s">
        <v>48</v>
      </c>
      <c r="E983" s="3">
        <v>211.43587121888902</v>
      </c>
      <c r="F983" s="5">
        <v>-2.3807958383051352E-2</v>
      </c>
      <c r="G983" s="3">
        <v>177.39983428149588</v>
      </c>
      <c r="H983" s="3">
        <v>34.036036937393135</v>
      </c>
      <c r="I983" s="5">
        <v>-2.5451951314390375E-2</v>
      </c>
      <c r="J983" s="3">
        <v>22.143741513906587</v>
      </c>
      <c r="K983" s="3">
        <v>61.913231327544139</v>
      </c>
      <c r="L983" s="5">
        <v>-4.5108582126936574E-2</v>
      </c>
      <c r="M983" s="3">
        <v>46.197012469242765</v>
      </c>
      <c r="N983" s="3">
        <v>15.716218858301374</v>
      </c>
      <c r="O983" s="3">
        <v>35.827659598582478</v>
      </c>
      <c r="P983" s="3">
        <v>14.09964411957527</v>
      </c>
      <c r="Q983" s="3">
        <v>2.571909856044774</v>
      </c>
      <c r="R983" s="3">
        <v>2.9224319431108712</v>
      </c>
      <c r="S983" s="3">
        <v>0.93427539448097241</v>
      </c>
      <c r="T983" s="3">
        <v>145.4316760532439</v>
      </c>
      <c r="U983" s="3">
        <v>155.62262459171629</v>
      </c>
      <c r="V983" s="3">
        <v>490.2166598433721</v>
      </c>
      <c r="W983" s="3">
        <v>19.918081953131608</v>
      </c>
      <c r="X983" s="3">
        <v>31.535672948349504</v>
      </c>
      <c r="Y983" s="3">
        <v>19.491211339863661</v>
      </c>
      <c r="Z983" s="3">
        <v>0</v>
      </c>
      <c r="AA983" s="5">
        <v>0</v>
      </c>
      <c r="AB983" s="3">
        <v>0</v>
      </c>
      <c r="AC983" s="3">
        <v>0</v>
      </c>
      <c r="AD983" s="5">
        <v>0</v>
      </c>
      <c r="AE983" s="6">
        <f t="shared" si="225"/>
        <v>0.16097569793234054</v>
      </c>
      <c r="AF983" s="6">
        <f t="shared" si="226"/>
        <v>0.10473029664385697</v>
      </c>
      <c r="AG983" s="6">
        <f t="shared" si="227"/>
        <v>0.29282274086523596</v>
      </c>
      <c r="AH983" s="6">
        <f t="shared" si="228"/>
        <v>0.74615734760867669</v>
      </c>
      <c r="AI983" s="4">
        <f t="shared" si="229"/>
        <v>-39.769489813637549</v>
      </c>
      <c r="AJ983" s="4">
        <f t="shared" si="230"/>
        <v>-27.040906846280329</v>
      </c>
      <c r="AK983" s="4">
        <f t="shared" si="231"/>
        <v>12.72858296735722</v>
      </c>
      <c r="AL983" s="7">
        <f t="shared" si="232"/>
        <v>-28.943186351710185</v>
      </c>
      <c r="AM983" s="7">
        <f t="shared" si="233"/>
        <v>-42.567202399385785</v>
      </c>
      <c r="AN983" s="7">
        <f t="shared" si="234"/>
        <v>1.0700737887029603</v>
      </c>
      <c r="AO983" s="7">
        <f t="shared" si="235"/>
        <v>4.272873375967805</v>
      </c>
      <c r="AP983" s="7">
        <f t="shared" si="236"/>
        <v>4.5722898020698777</v>
      </c>
      <c r="AQ983" s="7" t="str">
        <f t="shared" si="237"/>
        <v/>
      </c>
      <c r="AR983" s="7">
        <f t="shared" si="238"/>
        <v>0.65059694096108844</v>
      </c>
      <c r="AS983" s="7">
        <f t="shared" si="239"/>
        <v>2.318512261033868</v>
      </c>
    </row>
    <row r="984" spans="1:45" ht="14.4" customHeight="1">
      <c r="A984" s="2" t="s">
        <v>2015</v>
      </c>
      <c r="B984" s="2" t="s">
        <v>2016</v>
      </c>
      <c r="C984" s="2" t="s">
        <v>51</v>
      </c>
      <c r="D984" s="2" t="s">
        <v>48</v>
      </c>
      <c r="E984" s="3">
        <v>140.93934877223199</v>
      </c>
      <c r="F984" s="5">
        <v>-4.4183541062254139E-2</v>
      </c>
      <c r="G984" s="3">
        <v>127.20573305752103</v>
      </c>
      <c r="H984" s="3">
        <v>13.733615714710959</v>
      </c>
      <c r="I984" s="5">
        <v>-2.5760879760376512E-2</v>
      </c>
      <c r="J984" s="3">
        <v>7.4444817387318105</v>
      </c>
      <c r="K984" s="3">
        <v>7.1271689675748053</v>
      </c>
      <c r="L984" s="5">
        <v>-7.2154312762527012E-2</v>
      </c>
      <c r="M984" s="3">
        <v>3.9635989824819489</v>
      </c>
      <c r="N984" s="3">
        <v>3.1635699850928565</v>
      </c>
      <c r="O984" s="3">
        <v>15.463533905424629</v>
      </c>
      <c r="P984" s="3">
        <v>3.6285440905915509</v>
      </c>
      <c r="Q984" s="3">
        <v>1.7538097446160494</v>
      </c>
      <c r="R984" s="3">
        <v>6.9835762337587468</v>
      </c>
      <c r="S984" s="3">
        <v>0.99126554585896953</v>
      </c>
      <c r="T984" s="3">
        <v>41.803240969319909</v>
      </c>
      <c r="U984" s="3">
        <v>33.782021702377186</v>
      </c>
      <c r="V984" s="3">
        <v>211.36378140534413</v>
      </c>
      <c r="W984" s="3">
        <v>8.6800462562839655</v>
      </c>
      <c r="X984" s="3">
        <v>34.060348602394441</v>
      </c>
      <c r="Y984" s="3">
        <v>2.136036045036207E-3</v>
      </c>
      <c r="Z984" s="3">
        <v>0</v>
      </c>
      <c r="AA984" s="5">
        <v>0</v>
      </c>
      <c r="AB984" s="3">
        <v>0</v>
      </c>
      <c r="AC984" s="3">
        <v>0</v>
      </c>
      <c r="AD984" s="5">
        <v>0</v>
      </c>
      <c r="AE984" s="6">
        <f t="shared" si="225"/>
        <v>9.7443445243283036E-2</v>
      </c>
      <c r="AF984" s="6">
        <f t="shared" si="226"/>
        <v>5.2820463579426796E-2</v>
      </c>
      <c r="AG984" s="6">
        <f t="shared" si="227"/>
        <v>5.0569049947100417E-2</v>
      </c>
      <c r="AH984" s="6">
        <f t="shared" si="228"/>
        <v>0.55612530031411067</v>
      </c>
      <c r="AI984" s="4">
        <f t="shared" si="229"/>
        <v>0.31731277115700518</v>
      </c>
      <c r="AJ984" s="4">
        <f t="shared" si="230"/>
        <v>6.1175810877350809</v>
      </c>
      <c r="AK984" s="4">
        <f t="shared" si="231"/>
        <v>5.8002683165780757</v>
      </c>
      <c r="AL984" s="7">
        <f t="shared" si="232"/>
        <v>6.1714856460929068</v>
      </c>
      <c r="AM984" s="7">
        <f t="shared" si="233"/>
        <v>0.32010874632189656</v>
      </c>
      <c r="AN984" s="7">
        <f t="shared" si="234"/>
        <v>0.8081196796958966</v>
      </c>
      <c r="AO984" s="7">
        <f t="shared" si="235"/>
        <v>3.0438627261531548</v>
      </c>
      <c r="AP984" s="7">
        <f t="shared" si="236"/>
        <v>2.4598053712971661</v>
      </c>
      <c r="AQ984" s="7" t="str">
        <f t="shared" si="237"/>
        <v/>
      </c>
      <c r="AR984" s="7">
        <f t="shared" si="238"/>
        <v>0.54206276725491509</v>
      </c>
      <c r="AS984" s="7">
        <f t="shared" si="239"/>
        <v>1.499678998424514</v>
      </c>
    </row>
    <row r="985" spans="1:45" ht="14.4" customHeight="1">
      <c r="A985" s="2" t="s">
        <v>2017</v>
      </c>
      <c r="B985" s="2" t="s">
        <v>2018</v>
      </c>
      <c r="C985" s="2" t="s">
        <v>51</v>
      </c>
      <c r="D985" s="2" t="s">
        <v>48</v>
      </c>
      <c r="E985" s="3">
        <v>280.92410244811941</v>
      </c>
      <c r="F985" s="5">
        <v>9.5540491440091968E-2</v>
      </c>
      <c r="G985" s="3">
        <v>205.26013884756139</v>
      </c>
      <c r="H985" s="3">
        <v>75.663963600558034</v>
      </c>
      <c r="I985" s="5">
        <v>-1.3381225534798147E-3</v>
      </c>
      <c r="J985" s="3">
        <v>57.24604061829114</v>
      </c>
      <c r="K985" s="3">
        <v>18.095947703487663</v>
      </c>
      <c r="L985" s="5">
        <v>7.2294355026526397E-2</v>
      </c>
      <c r="M985" s="3">
        <v>8.1457131705850436</v>
      </c>
      <c r="N985" s="3">
        <v>9.9502345329026198</v>
      </c>
      <c r="O985" s="3">
        <v>79.277390096887373</v>
      </c>
      <c r="P985" s="3">
        <v>16.169024216560771</v>
      </c>
      <c r="Q985" s="3">
        <v>10.26357378525241</v>
      </c>
      <c r="R985" s="3">
        <v>44.450757896822104</v>
      </c>
      <c r="S985" s="3">
        <v>14.784728043846631</v>
      </c>
      <c r="T985" s="3">
        <v>170.78448358098879</v>
      </c>
      <c r="U985" s="3">
        <v>164.47162554779098</v>
      </c>
      <c r="V985" s="3">
        <v>490.22957835285666</v>
      </c>
      <c r="W985" s="3">
        <v>29.476778521758106</v>
      </c>
      <c r="X985" s="3">
        <v>66.415918807981413</v>
      </c>
      <c r="Y985" s="3">
        <v>9.2878071179720081</v>
      </c>
      <c r="Z985" s="3">
        <v>0</v>
      </c>
      <c r="AA985" s="5">
        <v>0</v>
      </c>
      <c r="AB985" s="3">
        <v>0</v>
      </c>
      <c r="AC985" s="3">
        <v>0</v>
      </c>
      <c r="AD985" s="5">
        <v>0</v>
      </c>
      <c r="AE985" s="6">
        <f t="shared" si="225"/>
        <v>0.26933952245885179</v>
      </c>
      <c r="AF985" s="6">
        <f t="shared" si="226"/>
        <v>0.20377760441136675</v>
      </c>
      <c r="AG985" s="6">
        <f t="shared" si="227"/>
        <v>6.4415788982825323E-2</v>
      </c>
      <c r="AH985" s="6">
        <f t="shared" si="228"/>
        <v>0.45014018077732987</v>
      </c>
      <c r="AI985" s="4">
        <f t="shared" si="229"/>
        <v>39.15009291480348</v>
      </c>
      <c r="AJ985" s="4">
        <f t="shared" si="230"/>
        <v>44.69907892448915</v>
      </c>
      <c r="AK985" s="4">
        <f t="shared" si="231"/>
        <v>5.5489860096856702</v>
      </c>
      <c r="AL985" s="7">
        <f t="shared" si="232"/>
        <v>3.0233277738979312</v>
      </c>
      <c r="AM985" s="7">
        <f t="shared" si="233"/>
        <v>2.6480089994687224</v>
      </c>
      <c r="AN985" s="7">
        <f t="shared" si="234"/>
        <v>0.96303611486927532</v>
      </c>
      <c r="AO985" s="7">
        <f t="shared" si="235"/>
        <v>2.2571442923950817</v>
      </c>
      <c r="AP985" s="7">
        <f t="shared" si="236"/>
        <v>2.1737114700475191</v>
      </c>
      <c r="AQ985" s="7" t="str">
        <f t="shared" si="237"/>
        <v/>
      </c>
      <c r="AR985" s="7">
        <f t="shared" si="238"/>
        <v>0.75658263054394026</v>
      </c>
      <c r="AS985" s="7">
        <f t="shared" si="239"/>
        <v>1.7450605842672093</v>
      </c>
    </row>
    <row r="986" spans="1:45" ht="14.4" customHeight="1">
      <c r="A986" s="2" t="s">
        <v>2019</v>
      </c>
      <c r="B986" s="2" t="s">
        <v>2020</v>
      </c>
      <c r="C986" s="2" t="s">
        <v>57</v>
      </c>
      <c r="D986" s="2" t="s">
        <v>48</v>
      </c>
      <c r="E986" s="3">
        <v>105.47219079688423</v>
      </c>
      <c r="F986" s="5">
        <v>3.7689695987771027E-2</v>
      </c>
      <c r="G986" s="3">
        <v>56.22604320313885</v>
      </c>
      <c r="H986" s="3">
        <v>49.246147593745384</v>
      </c>
      <c r="I986" s="5">
        <v>5.0426186741482359E-3</v>
      </c>
      <c r="J986" s="3">
        <v>34.508788179241634</v>
      </c>
      <c r="K986" s="3">
        <v>1.2873927162823078</v>
      </c>
      <c r="L986" s="5">
        <v>-0.11832194741907974</v>
      </c>
      <c r="M986" s="3">
        <v>0.81576476302157142</v>
      </c>
      <c r="N986" s="3">
        <v>0.47162795326073637</v>
      </c>
      <c r="O986" s="3">
        <v>49.749470901555341</v>
      </c>
      <c r="P986" s="3">
        <v>9.5467829935834363</v>
      </c>
      <c r="Q986" s="3">
        <v>7.156110184990526</v>
      </c>
      <c r="R986" s="3">
        <v>31.248618162007354</v>
      </c>
      <c r="S986" s="3">
        <v>2.2830166757563566</v>
      </c>
      <c r="T986" s="3">
        <v>154.39883102763926</v>
      </c>
      <c r="U986" s="3">
        <v>161.09637608423458</v>
      </c>
      <c r="V986" s="3">
        <v>550.47715605613553</v>
      </c>
      <c r="W986" s="3">
        <v>28.033741027051711</v>
      </c>
      <c r="X986" s="3">
        <v>7.6370590517776957</v>
      </c>
      <c r="Y986" s="3">
        <v>0.97903994930033467</v>
      </c>
      <c r="Z986" s="3">
        <v>12.188287419045965</v>
      </c>
      <c r="AA986" s="5">
        <v>-2.1615754287168405E-2</v>
      </c>
      <c r="AB986" s="3">
        <v>0.90592337150447755</v>
      </c>
      <c r="AC986" s="3">
        <v>4.6647569739625157</v>
      </c>
      <c r="AD986" s="5">
        <v>-3.7675055714505412E-2</v>
      </c>
      <c r="AE986" s="6">
        <f t="shared" si="225"/>
        <v>0.46691120400241243</v>
      </c>
      <c r="AF986" s="6">
        <f t="shared" si="226"/>
        <v>0.3271837620752357</v>
      </c>
      <c r="AG986" s="6">
        <f t="shared" si="227"/>
        <v>1.2205991992349311E-2</v>
      </c>
      <c r="AH986" s="6">
        <f t="shared" si="228"/>
        <v>0.63365650023041242</v>
      </c>
      <c r="AI986" s="4">
        <f t="shared" si="229"/>
        <v>33.221395462959329</v>
      </c>
      <c r="AJ986" s="4">
        <f t="shared" si="230"/>
        <v>32.230812959959813</v>
      </c>
      <c r="AK986" s="4">
        <f t="shared" si="231"/>
        <v>-0.99058250299951567</v>
      </c>
      <c r="AL986" s="7">
        <f t="shared" si="232"/>
        <v>14.117642373015888</v>
      </c>
      <c r="AM986" s="7">
        <f t="shared" si="233"/>
        <v>14.551534299219773</v>
      </c>
      <c r="AN986" s="7">
        <f t="shared" si="234"/>
        <v>1.0433782109101355</v>
      </c>
      <c r="AO986" s="7">
        <f t="shared" si="235"/>
        <v>3.1352468887789513</v>
      </c>
      <c r="AP986" s="7">
        <f t="shared" si="236"/>
        <v>3.2712482895757509</v>
      </c>
      <c r="AQ986" s="7">
        <f t="shared" si="237"/>
        <v>0.38272456281865797</v>
      </c>
      <c r="AR986" s="7">
        <f t="shared" si="238"/>
        <v>0.70074086736531849</v>
      </c>
      <c r="AS986" s="7">
        <f t="shared" si="239"/>
        <v>5.2191686917381945</v>
      </c>
    </row>
    <row r="987" spans="1:45" ht="14.4" customHeight="1">
      <c r="A987" s="2" t="s">
        <v>2021</v>
      </c>
      <c r="B987" s="2" t="s">
        <v>2022</v>
      </c>
      <c r="C987" s="2" t="s">
        <v>57</v>
      </c>
      <c r="D987" s="2" t="s">
        <v>48</v>
      </c>
      <c r="E987" s="3">
        <v>409.26975285037889</v>
      </c>
      <c r="F987" s="5">
        <v>-0.12688737342203396</v>
      </c>
      <c r="G987" s="3">
        <v>291.2039220781312</v>
      </c>
      <c r="H987" s="3">
        <v>118.06583077224769</v>
      </c>
      <c r="I987" s="5">
        <v>-3.1876047971634014E-2</v>
      </c>
      <c r="J987" s="3">
        <v>100.4270756713227</v>
      </c>
      <c r="K987" s="3">
        <v>11.479210706342222</v>
      </c>
      <c r="L987" s="5">
        <v>-0.16808154348251747</v>
      </c>
      <c r="M987" s="3">
        <v>5.9737312915329017</v>
      </c>
      <c r="N987" s="3">
        <v>5.5054794148093205</v>
      </c>
      <c r="O987" s="3">
        <v>119.50894281662609</v>
      </c>
      <c r="P987" s="3">
        <v>63.93180494835034</v>
      </c>
      <c r="Q987" s="3">
        <v>11.41733835952296</v>
      </c>
      <c r="R987" s="3">
        <v>28.93444779421791</v>
      </c>
      <c r="S987" s="3">
        <v>5.4562865412233084</v>
      </c>
      <c r="T987" s="3">
        <v>541.39749132365046</v>
      </c>
      <c r="U987" s="3">
        <v>541.4534113898352</v>
      </c>
      <c r="V987" s="3">
        <v>2171.4704459642903</v>
      </c>
      <c r="W987" s="3">
        <v>155.62507728796368</v>
      </c>
      <c r="X987" s="3">
        <v>19.242866818503966</v>
      </c>
      <c r="Y987" s="3">
        <v>1.2305910819778969</v>
      </c>
      <c r="Z987" s="3">
        <v>150.44654957011929</v>
      </c>
      <c r="AA987" s="5">
        <v>0.33348189772359099</v>
      </c>
      <c r="AB987" s="3">
        <v>10.07590825086392</v>
      </c>
      <c r="AC987" s="3">
        <v>45.580669700754314</v>
      </c>
      <c r="AD987" s="5">
        <v>-2.5936176348878459E-2</v>
      </c>
      <c r="AE987" s="6">
        <f t="shared" si="225"/>
        <v>0.28847924858842494</v>
      </c>
      <c r="AF987" s="6">
        <f t="shared" si="226"/>
        <v>0.24538113303485903</v>
      </c>
      <c r="AG987" s="6">
        <f t="shared" si="227"/>
        <v>2.8048030978088917E-2</v>
      </c>
      <c r="AH987" s="6">
        <f t="shared" si="228"/>
        <v>0.5203956477802465</v>
      </c>
      <c r="AI987" s="4">
        <f t="shared" si="229"/>
        <v>88.947864964980482</v>
      </c>
      <c r="AJ987" s="4">
        <f t="shared" si="230"/>
        <v>38.186068217219891</v>
      </c>
      <c r="AK987" s="4">
        <f t="shared" si="231"/>
        <v>-50.761796747760592</v>
      </c>
      <c r="AL987" s="7">
        <f t="shared" si="232"/>
        <v>6.9985452429443908</v>
      </c>
      <c r="AM987" s="7">
        <f t="shared" si="233"/>
        <v>16.301905021476056</v>
      </c>
      <c r="AN987" s="7">
        <f t="shared" si="234"/>
        <v>1.0001032883732948</v>
      </c>
      <c r="AO987" s="7">
        <f t="shared" si="235"/>
        <v>4.5855561069825646</v>
      </c>
      <c r="AP987" s="7">
        <f t="shared" si="236"/>
        <v>4.5860297416135074</v>
      </c>
      <c r="AQ987" s="7">
        <f t="shared" si="237"/>
        <v>0.30296919291931207</v>
      </c>
      <c r="AR987" s="7">
        <f t="shared" si="238"/>
        <v>0.85060237169761121</v>
      </c>
      <c r="AS987" s="7">
        <f t="shared" si="239"/>
        <v>5.3057193473032882</v>
      </c>
    </row>
    <row r="988" spans="1:45" ht="14.4" customHeight="1">
      <c r="A988" s="2" t="s">
        <v>2023</v>
      </c>
      <c r="B988" s="2" t="s">
        <v>2024</v>
      </c>
      <c r="C988" s="2" t="s">
        <v>47</v>
      </c>
      <c r="D988" s="2" t="s">
        <v>48</v>
      </c>
      <c r="E988" s="3">
        <v>313.91243273245851</v>
      </c>
      <c r="F988" s="5">
        <v>5.0202417708292257E-2</v>
      </c>
      <c r="G988" s="3">
        <v>275.47268353221642</v>
      </c>
      <c r="H988" s="3">
        <v>38.439749200242098</v>
      </c>
      <c r="I988" s="5">
        <v>-1.3690047541757608E-2</v>
      </c>
      <c r="J988" s="3">
        <v>18.008729422335836</v>
      </c>
      <c r="K988" s="3">
        <v>13.08504984307325</v>
      </c>
      <c r="L988" s="5">
        <v>-2.9070373562647939E-2</v>
      </c>
      <c r="M988" s="3">
        <v>8.6921349346614516</v>
      </c>
      <c r="N988" s="3">
        <v>4.3929149084117984</v>
      </c>
      <c r="O988" s="3">
        <v>39.543038886522886</v>
      </c>
      <c r="P988" s="3">
        <v>11.357451245960679</v>
      </c>
      <c r="Q988" s="3">
        <v>4.7393455933648312</v>
      </c>
      <c r="R988" s="3">
        <v>19.334135607707669</v>
      </c>
      <c r="S988" s="3">
        <v>2.5458231475607471</v>
      </c>
      <c r="T988" s="3">
        <v>116.82648993515227</v>
      </c>
      <c r="U988" s="3">
        <v>122.63549106715985</v>
      </c>
      <c r="V988" s="3">
        <v>521.53031479468575</v>
      </c>
      <c r="W988" s="3">
        <v>59.649625568861204</v>
      </c>
      <c r="X988" s="3">
        <v>27.236603756828334</v>
      </c>
      <c r="Y988" s="3">
        <v>62.984940321651955</v>
      </c>
      <c r="Z988" s="3">
        <v>0</v>
      </c>
      <c r="AA988" s="5">
        <v>0</v>
      </c>
      <c r="AB988" s="3">
        <v>0</v>
      </c>
      <c r="AC988" s="3">
        <v>0</v>
      </c>
      <c r="AD988" s="5">
        <v>0</v>
      </c>
      <c r="AE988" s="6">
        <f t="shared" si="225"/>
        <v>0.12245373292686229</v>
      </c>
      <c r="AF988" s="6">
        <f t="shared" si="226"/>
        <v>5.736864024651208E-2</v>
      </c>
      <c r="AG988" s="6">
        <f t="shared" si="227"/>
        <v>4.1683757884879269E-2</v>
      </c>
      <c r="AH988" s="6">
        <f t="shared" si="228"/>
        <v>0.66427984905710935</v>
      </c>
      <c r="AI988" s="4">
        <f t="shared" si="229"/>
        <v>4.9236795792625863</v>
      </c>
      <c r="AJ988" s="4">
        <f t="shared" si="230"/>
        <v>14.754107112535927</v>
      </c>
      <c r="AK988" s="4">
        <f t="shared" si="231"/>
        <v>9.8304275332733404</v>
      </c>
      <c r="AL988" s="7">
        <f t="shared" si="232"/>
        <v>5.7954171430456256</v>
      </c>
      <c r="AM988" s="7">
        <f t="shared" si="233"/>
        <v>1.9340226299616123</v>
      </c>
      <c r="AN988" s="7">
        <f t="shared" si="234"/>
        <v>1.0497233216133774</v>
      </c>
      <c r="AO988" s="7">
        <f t="shared" si="235"/>
        <v>3.0392105142667392</v>
      </c>
      <c r="AP988" s="7">
        <f t="shared" si="236"/>
        <v>3.1903301561183826</v>
      </c>
      <c r="AQ988" s="7" t="str">
        <f t="shared" si="237"/>
        <v/>
      </c>
      <c r="AR988" s="7">
        <f t="shared" si="238"/>
        <v>0.46849237565323176</v>
      </c>
      <c r="AS988" s="7">
        <f t="shared" si="239"/>
        <v>1.6613878916964591</v>
      </c>
    </row>
    <row r="989" spans="1:45" ht="14.4" customHeight="1">
      <c r="A989" s="2" t="s">
        <v>2025</v>
      </c>
      <c r="B989" s="2" t="s">
        <v>2026</v>
      </c>
      <c r="C989" s="2" t="s">
        <v>57</v>
      </c>
      <c r="D989" s="2" t="s">
        <v>48</v>
      </c>
      <c r="E989" s="3">
        <v>179.63405090973927</v>
      </c>
      <c r="F989" s="5">
        <v>5.589633771551316E-2</v>
      </c>
      <c r="G989" s="3">
        <v>116.21861517774232</v>
      </c>
      <c r="H989" s="3">
        <v>63.415435731996951</v>
      </c>
      <c r="I989" s="5">
        <v>2.4252537140322938E-3</v>
      </c>
      <c r="J989" s="3">
        <v>37.217609962975651</v>
      </c>
      <c r="K989" s="3">
        <v>3.0523428819389902</v>
      </c>
      <c r="L989" s="5">
        <v>0.1534493332230657</v>
      </c>
      <c r="M989" s="3">
        <v>1.472435808451739</v>
      </c>
      <c r="N989" s="3">
        <v>1.5799070734872511</v>
      </c>
      <c r="O989" s="3">
        <v>64.046361679709236</v>
      </c>
      <c r="P989" s="3">
        <v>14.596588075897399</v>
      </c>
      <c r="Q989" s="3">
        <v>10.522872515834932</v>
      </c>
      <c r="R989" s="3">
        <v>35.33100309372778</v>
      </c>
      <c r="S989" s="3">
        <v>6.1618835210908127</v>
      </c>
      <c r="T989" s="3">
        <v>209.74917172213117</v>
      </c>
      <c r="U989" s="3">
        <v>207.96377066934713</v>
      </c>
      <c r="V989" s="3">
        <v>984.10769074100347</v>
      </c>
      <c r="W989" s="3">
        <v>46.548980103622263</v>
      </c>
      <c r="X989" s="3">
        <v>11.022229359032966</v>
      </c>
      <c r="Y989" s="3">
        <v>0.89321537596893941</v>
      </c>
      <c r="Z989" s="3">
        <v>21.428323107768289</v>
      </c>
      <c r="AA989" s="5">
        <v>-5.94780817284455E-3</v>
      </c>
      <c r="AB989" s="3">
        <v>1.9536483252996082</v>
      </c>
      <c r="AC989" s="3">
        <v>10.355704510229232</v>
      </c>
      <c r="AD989" s="5">
        <v>-3.6379266461224469E-2</v>
      </c>
      <c r="AE989" s="6">
        <f t="shared" si="225"/>
        <v>0.35302569535583933</v>
      </c>
      <c r="AF989" s="6">
        <f t="shared" si="226"/>
        <v>0.20718571882385697</v>
      </c>
      <c r="AG989" s="6">
        <f t="shared" si="227"/>
        <v>1.6992006061660889E-2</v>
      </c>
      <c r="AH989" s="6">
        <f t="shared" si="228"/>
        <v>0.48239528303464363</v>
      </c>
      <c r="AI989" s="4">
        <f t="shared" si="229"/>
        <v>34.16526708103666</v>
      </c>
      <c r="AJ989" s="4">
        <f t="shared" si="230"/>
        <v>37.454465279525159</v>
      </c>
      <c r="AK989" s="4">
        <f t="shared" si="231"/>
        <v>3.2891981984884993</v>
      </c>
      <c r="AL989" s="7">
        <f t="shared" si="232"/>
        <v>6.0784117634367014</v>
      </c>
      <c r="AM989" s="7">
        <f t="shared" si="233"/>
        <v>5.5446142342834364</v>
      </c>
      <c r="AN989" s="7">
        <f t="shared" si="234"/>
        <v>0.99148792322694235</v>
      </c>
      <c r="AO989" s="7">
        <f t="shared" si="235"/>
        <v>3.3075412839322325</v>
      </c>
      <c r="AP989" s="7">
        <f t="shared" si="236"/>
        <v>3.2793872385933436</v>
      </c>
      <c r="AQ989" s="7">
        <f t="shared" si="237"/>
        <v>0.48327181077809289</v>
      </c>
      <c r="AR989" s="7">
        <f t="shared" si="238"/>
        <v>0.58688566172221535</v>
      </c>
      <c r="AS989" s="7">
        <f t="shared" si="239"/>
        <v>5.4784028181577229</v>
      </c>
    </row>
    <row r="990" spans="1:45" ht="14.4" customHeight="1">
      <c r="A990" s="2" t="s">
        <v>2027</v>
      </c>
      <c r="B990" s="2" t="s">
        <v>2028</v>
      </c>
      <c r="C990" s="2" t="s">
        <v>62</v>
      </c>
      <c r="D990" s="2" t="s">
        <v>48</v>
      </c>
      <c r="E990" s="3">
        <v>267.98252640551192</v>
      </c>
      <c r="F990" s="5">
        <v>7.290893364212811E-2</v>
      </c>
      <c r="G990" s="3">
        <v>215.38965540049989</v>
      </c>
      <c r="H990" s="3">
        <v>52.592871005012036</v>
      </c>
      <c r="I990" s="5">
        <v>-7.5412069906971302E-3</v>
      </c>
      <c r="J990" s="3">
        <v>36.431512315390307</v>
      </c>
      <c r="K990" s="3">
        <v>28.460119872197811</v>
      </c>
      <c r="L990" s="5">
        <v>-7.0338186064725888E-2</v>
      </c>
      <c r="M990" s="3">
        <v>20.230898437904429</v>
      </c>
      <c r="N990" s="3">
        <v>8.2292214342933825</v>
      </c>
      <c r="O990" s="3">
        <v>55.906624483160641</v>
      </c>
      <c r="P990" s="3">
        <v>14.612315034611655</v>
      </c>
      <c r="Q990" s="3">
        <v>5.7853206590420649</v>
      </c>
      <c r="R990" s="3">
        <v>23.523871258277218</v>
      </c>
      <c r="S990" s="3">
        <v>4.3413039330376515</v>
      </c>
      <c r="T990" s="3">
        <v>214.76545097151552</v>
      </c>
      <c r="U990" s="3">
        <v>204.25789470531512</v>
      </c>
      <c r="V990" s="3">
        <v>581.29259449188714</v>
      </c>
      <c r="W990" s="3">
        <v>15.344850801201286</v>
      </c>
      <c r="X990" s="3">
        <v>52.19122580568942</v>
      </c>
      <c r="Y990" s="3">
        <v>56.402216069025464</v>
      </c>
      <c r="Z990" s="3">
        <v>0</v>
      </c>
      <c r="AA990" s="5">
        <v>0</v>
      </c>
      <c r="AB990" s="3">
        <v>0</v>
      </c>
      <c r="AC990" s="3">
        <v>0</v>
      </c>
      <c r="AD990" s="5">
        <v>0</v>
      </c>
      <c r="AE990" s="6">
        <f t="shared" si="225"/>
        <v>0.19625485180115196</v>
      </c>
      <c r="AF990" s="6">
        <f t="shared" si="226"/>
        <v>0.13594734255270824</v>
      </c>
      <c r="AG990" s="6">
        <f t="shared" si="227"/>
        <v>0.1062014014642577</v>
      </c>
      <c r="AH990" s="6">
        <f t="shared" si="228"/>
        <v>0.71085078097888255</v>
      </c>
      <c r="AI990" s="4">
        <f t="shared" si="229"/>
        <v>7.9713924431924958</v>
      </c>
      <c r="AJ990" s="4">
        <f t="shared" si="230"/>
        <v>15.278090351602494</v>
      </c>
      <c r="AK990" s="4">
        <f t="shared" si="231"/>
        <v>7.3066979084099977</v>
      </c>
      <c r="AL990" s="7">
        <f t="shared" si="232"/>
        <v>3.519239976573644</v>
      </c>
      <c r="AM990" s="7">
        <f t="shared" si="233"/>
        <v>1.836174699156536</v>
      </c>
      <c r="AN990" s="7">
        <f t="shared" si="234"/>
        <v>0.9510742709375819</v>
      </c>
      <c r="AO990" s="7">
        <f t="shared" si="235"/>
        <v>4.0835468166597835</v>
      </c>
      <c r="AP990" s="7">
        <f t="shared" si="236"/>
        <v>3.8837563114941869</v>
      </c>
      <c r="AQ990" s="7" t="str">
        <f t="shared" si="237"/>
        <v/>
      </c>
      <c r="AR990" s="7">
        <f t="shared" si="238"/>
        <v>0.69270818685518099</v>
      </c>
      <c r="AS990" s="7">
        <f t="shared" si="239"/>
        <v>2.1691436463744416</v>
      </c>
    </row>
    <row r="991" spans="1:45" ht="14.4" customHeight="1">
      <c r="A991" s="2" t="s">
        <v>2029</v>
      </c>
      <c r="B991" s="2" t="s">
        <v>2030</v>
      </c>
      <c r="C991" s="2" t="s">
        <v>47</v>
      </c>
      <c r="D991" s="2" t="s">
        <v>48</v>
      </c>
      <c r="E991" s="3">
        <v>182.7346779371766</v>
      </c>
      <c r="F991" s="5">
        <v>2.9979721140258823E-2</v>
      </c>
      <c r="G991" s="3">
        <v>161.51698250560645</v>
      </c>
      <c r="H991" s="3">
        <v>21.21769543157016</v>
      </c>
      <c r="I991" s="5">
        <v>1.7653923966777924E-3</v>
      </c>
      <c r="J991" s="3">
        <v>17.114190245991654</v>
      </c>
      <c r="K991" s="3">
        <v>13.253289132705905</v>
      </c>
      <c r="L991" s="5">
        <v>7.5937264663521187E-3</v>
      </c>
      <c r="M991" s="3">
        <v>8.6175594079550262</v>
      </c>
      <c r="N991" s="3">
        <v>4.6357297247508793</v>
      </c>
      <c r="O991" s="3">
        <v>22.544729602524253</v>
      </c>
      <c r="P991" s="3">
        <v>2.0174767586644711</v>
      </c>
      <c r="Q991" s="3">
        <v>3.2208204201282782</v>
      </c>
      <c r="R991" s="3">
        <v>12.388385470874828</v>
      </c>
      <c r="S991" s="3">
        <v>3.7327973523371161</v>
      </c>
      <c r="T991" s="3">
        <v>28.361239579086416</v>
      </c>
      <c r="U991" s="3">
        <v>27.159676937184287</v>
      </c>
      <c r="V991" s="3">
        <v>276.7499797390966</v>
      </c>
      <c r="W991" s="3">
        <v>27.713673995938528</v>
      </c>
      <c r="X991" s="3">
        <v>9.6621548501418069</v>
      </c>
      <c r="Y991" s="3">
        <v>37.163186637908417</v>
      </c>
      <c r="Z991" s="3">
        <v>0</v>
      </c>
      <c r="AA991" s="5">
        <v>0</v>
      </c>
      <c r="AB991" s="3">
        <v>0</v>
      </c>
      <c r="AC991" s="3">
        <v>0</v>
      </c>
      <c r="AD991" s="5">
        <v>0</v>
      </c>
      <c r="AE991" s="6">
        <f t="shared" si="225"/>
        <v>0.11611203560861455</v>
      </c>
      <c r="AF991" s="6">
        <f t="shared" si="226"/>
        <v>9.3655952111483948E-2</v>
      </c>
      <c r="AG991" s="6">
        <f t="shared" si="227"/>
        <v>7.2527498788502148E-2</v>
      </c>
      <c r="AH991" s="6">
        <f t="shared" si="228"/>
        <v>0.65022043371022353</v>
      </c>
      <c r="AI991" s="4">
        <f t="shared" si="229"/>
        <v>3.8609011132857489</v>
      </c>
      <c r="AJ991" s="4">
        <f t="shared" si="230"/>
        <v>8.6888730157764762</v>
      </c>
      <c r="AK991" s="4">
        <f t="shared" si="231"/>
        <v>4.8279719024907273</v>
      </c>
      <c r="AL991" s="7">
        <f t="shared" si="232"/>
        <v>2.3277108815822389</v>
      </c>
      <c r="AM991" s="7">
        <f t="shared" si="233"/>
        <v>1.0343184343689129</v>
      </c>
      <c r="AN991" s="7">
        <f t="shared" si="234"/>
        <v>0.95763363450488381</v>
      </c>
      <c r="AO991" s="7">
        <f t="shared" si="235"/>
        <v>1.3366786072764179</v>
      </c>
      <c r="AP991" s="7">
        <f t="shared" si="236"/>
        <v>1.2800483928510424</v>
      </c>
      <c r="AQ991" s="7" t="str">
        <f t="shared" si="237"/>
        <v/>
      </c>
      <c r="AR991" s="7">
        <f t="shared" si="238"/>
        <v>0.80659986383474835</v>
      </c>
      <c r="AS991" s="7">
        <f t="shared" si="239"/>
        <v>1.5144907516363264</v>
      </c>
    </row>
    <row r="992" spans="1:45" ht="14.4" customHeight="1">
      <c r="A992" s="2" t="s">
        <v>2031</v>
      </c>
      <c r="B992" s="2" t="s">
        <v>2032</v>
      </c>
      <c r="C992" s="2" t="s">
        <v>47</v>
      </c>
      <c r="D992" s="2" t="s">
        <v>48</v>
      </c>
      <c r="E992" s="3">
        <v>101.10201497402416</v>
      </c>
      <c r="F992" s="5">
        <v>4.7250934701024601E-3</v>
      </c>
      <c r="G992" s="3">
        <v>82.839191386655031</v>
      </c>
      <c r="H992" s="3">
        <v>18.262823587369123</v>
      </c>
      <c r="I992" s="5">
        <v>-1.4834522235580572E-2</v>
      </c>
      <c r="J992" s="3">
        <v>14.204505422654893</v>
      </c>
      <c r="K992" s="3">
        <v>6.4615138770756637</v>
      </c>
      <c r="L992" s="5">
        <v>-1.5406593105614153E-2</v>
      </c>
      <c r="M992" s="3">
        <v>4.1510406826839432</v>
      </c>
      <c r="N992" s="3">
        <v>2.3104731943917205</v>
      </c>
      <c r="O992" s="3">
        <v>19.396006386017362</v>
      </c>
      <c r="P992" s="3">
        <v>2.1122293288119756</v>
      </c>
      <c r="Q992" s="3">
        <v>3.7869863307493628</v>
      </c>
      <c r="R992" s="3">
        <v>10.820548394219447</v>
      </c>
      <c r="S992" s="3">
        <v>1.927694003178539</v>
      </c>
      <c r="T992" s="3">
        <v>40.012519967995424</v>
      </c>
      <c r="U992" s="3">
        <v>38.944048738688956</v>
      </c>
      <c r="V992" s="3">
        <v>165.43072583596123</v>
      </c>
      <c r="W992" s="3">
        <v>11.502621154689054</v>
      </c>
      <c r="X992" s="3">
        <v>6.0183195290561811</v>
      </c>
      <c r="Y992" s="3">
        <v>18.390036390876009</v>
      </c>
      <c r="Z992" s="3">
        <v>0</v>
      </c>
      <c r="AA992" s="5">
        <v>0</v>
      </c>
      <c r="AB992" s="3">
        <v>0</v>
      </c>
      <c r="AC992" s="3">
        <v>0</v>
      </c>
      <c r="AD992" s="5">
        <v>0</v>
      </c>
      <c r="AE992" s="6">
        <f t="shared" si="225"/>
        <v>0.18063758266401847</v>
      </c>
      <c r="AF992" s="6">
        <f t="shared" si="226"/>
        <v>0.1404967589053929</v>
      </c>
      <c r="AG992" s="6">
        <f t="shared" si="227"/>
        <v>6.3910831833923404E-2</v>
      </c>
      <c r="AH992" s="6">
        <f t="shared" si="228"/>
        <v>0.64242540705686935</v>
      </c>
      <c r="AI992" s="4">
        <f t="shared" si="229"/>
        <v>7.7429915455792298</v>
      </c>
      <c r="AJ992" s="4">
        <f t="shared" si="230"/>
        <v>9.3457500437720817</v>
      </c>
      <c r="AK992" s="4">
        <f t="shared" si="231"/>
        <v>1.602758498192852</v>
      </c>
      <c r="AL992" s="7">
        <f t="shared" si="232"/>
        <v>4.8481501879250786</v>
      </c>
      <c r="AM992" s="7">
        <f t="shared" si="233"/>
        <v>4.0167119536668965</v>
      </c>
      <c r="AN992" s="7">
        <f t="shared" si="234"/>
        <v>0.97329657741724096</v>
      </c>
      <c r="AO992" s="7">
        <f t="shared" si="235"/>
        <v>2.1909273654523367</v>
      </c>
      <c r="AP992" s="7">
        <f t="shared" si="236"/>
        <v>2.1324221061645319</v>
      </c>
      <c r="AQ992" s="7" t="str">
        <f t="shared" si="237"/>
        <v/>
      </c>
      <c r="AR992" s="7">
        <f t="shared" si="238"/>
        <v>0.77778254576575823</v>
      </c>
      <c r="AS992" s="7">
        <f t="shared" si="239"/>
        <v>1.6362752599783976</v>
      </c>
    </row>
    <row r="993" spans="1:45" ht="14.4" customHeight="1">
      <c r="A993" s="2" t="s">
        <v>2033</v>
      </c>
      <c r="B993" s="2" t="s">
        <v>2034</v>
      </c>
      <c r="C993" s="2" t="s">
        <v>47</v>
      </c>
      <c r="D993" s="2" t="s">
        <v>48</v>
      </c>
      <c r="E993" s="3">
        <v>181.27669749295495</v>
      </c>
      <c r="F993" s="5">
        <v>0.1011355465182895</v>
      </c>
      <c r="G993" s="3">
        <v>144.95913418690589</v>
      </c>
      <c r="H993" s="3">
        <v>36.317563306049081</v>
      </c>
      <c r="I993" s="5">
        <v>-1.6477318061843271E-3</v>
      </c>
      <c r="J993" s="3">
        <v>22.565589583072967</v>
      </c>
      <c r="K993" s="3">
        <v>9.1615896510706509</v>
      </c>
      <c r="L993" s="5">
        <v>-7.9856095564090429E-2</v>
      </c>
      <c r="M993" s="3">
        <v>5.9093708375822604</v>
      </c>
      <c r="N993" s="3">
        <v>3.2522188134883905</v>
      </c>
      <c r="O993" s="3">
        <v>38.271051646205308</v>
      </c>
      <c r="P993" s="3">
        <v>7.6289693807402976</v>
      </c>
      <c r="Q993" s="3">
        <v>5.1823689711922496</v>
      </c>
      <c r="R993" s="3">
        <v>21.569487648658949</v>
      </c>
      <c r="S993" s="3">
        <v>4.3500550424032465</v>
      </c>
      <c r="T993" s="3">
        <v>80.388618456584197</v>
      </c>
      <c r="U993" s="3">
        <v>82.068273283131518</v>
      </c>
      <c r="V993" s="3">
        <v>243.76047704250692</v>
      </c>
      <c r="W993" s="3">
        <v>9.3383536859789995</v>
      </c>
      <c r="X993" s="3">
        <v>20.30802830747157</v>
      </c>
      <c r="Y993" s="3">
        <v>19.907556589050376</v>
      </c>
      <c r="Z993" s="3">
        <v>0</v>
      </c>
      <c r="AA993" s="5">
        <v>0</v>
      </c>
      <c r="AB993" s="3">
        <v>0</v>
      </c>
      <c r="AC993" s="3">
        <v>0</v>
      </c>
      <c r="AD993" s="5">
        <v>0</v>
      </c>
      <c r="AE993" s="6">
        <f t="shared" si="225"/>
        <v>0.20034325320528584</v>
      </c>
      <c r="AF993" s="6">
        <f t="shared" si="226"/>
        <v>0.12448146890997915</v>
      </c>
      <c r="AG993" s="6">
        <f t="shared" si="227"/>
        <v>5.0539257266790746E-2</v>
      </c>
      <c r="AH993" s="6">
        <f t="shared" si="228"/>
        <v>0.64501588290321143</v>
      </c>
      <c r="AI993" s="4">
        <f t="shared" si="229"/>
        <v>13.403999932002316</v>
      </c>
      <c r="AJ993" s="4">
        <f t="shared" si="230"/>
        <v>19.550342456690498</v>
      </c>
      <c r="AK993" s="4">
        <f t="shared" si="231"/>
        <v>6.1463425246881815</v>
      </c>
      <c r="AL993" s="7">
        <f t="shared" si="232"/>
        <v>4.4942747312663078</v>
      </c>
      <c r="AM993" s="7">
        <f t="shared" si="233"/>
        <v>3.0813403052015396</v>
      </c>
      <c r="AN993" s="7">
        <f t="shared" si="234"/>
        <v>1.020894186998057</v>
      </c>
      <c r="AO993" s="7">
        <f t="shared" si="235"/>
        <v>2.2134915214202877</v>
      </c>
      <c r="AP993" s="7">
        <f t="shared" si="236"/>
        <v>2.2597406271874569</v>
      </c>
      <c r="AQ993" s="7" t="str">
        <f t="shared" si="237"/>
        <v/>
      </c>
      <c r="AR993" s="7">
        <f t="shared" si="238"/>
        <v>0.62134095817255519</v>
      </c>
      <c r="AS993" s="7">
        <f t="shared" si="239"/>
        <v>1.344687322825816</v>
      </c>
    </row>
    <row r="994" spans="1:45" ht="14.4" customHeight="1">
      <c r="A994" s="2" t="s">
        <v>2035</v>
      </c>
      <c r="B994" s="2" t="s">
        <v>2036</v>
      </c>
      <c r="C994" s="2" t="s">
        <v>57</v>
      </c>
      <c r="D994" s="2" t="s">
        <v>48</v>
      </c>
      <c r="E994" s="3">
        <v>281.86068994334101</v>
      </c>
      <c r="F994" s="5">
        <v>-2.7710684582752179E-4</v>
      </c>
      <c r="G994" s="3">
        <v>192.78122498301889</v>
      </c>
      <c r="H994" s="3">
        <v>89.079464960322142</v>
      </c>
      <c r="I994" s="5">
        <v>-4.6402124264054434E-3</v>
      </c>
      <c r="J994" s="3">
        <v>80.340426569294195</v>
      </c>
      <c r="K994" s="3">
        <v>8.9443718239141656</v>
      </c>
      <c r="L994" s="5">
        <v>-6.7343087903529747E-2</v>
      </c>
      <c r="M994" s="3">
        <v>5.1932019194134611</v>
      </c>
      <c r="N994" s="3">
        <v>3.7511699045007045</v>
      </c>
      <c r="O994" s="3">
        <v>90.634458683115739</v>
      </c>
      <c r="P994" s="3">
        <v>11.197088404403518</v>
      </c>
      <c r="Q994" s="3">
        <v>16.039751796865787</v>
      </c>
      <c r="R994" s="3">
        <v>53.649451733678873</v>
      </c>
      <c r="S994" s="3">
        <v>11.484997417094764</v>
      </c>
      <c r="T994" s="3">
        <v>143.02970150738903</v>
      </c>
      <c r="U994" s="3">
        <v>150.62400675094304</v>
      </c>
      <c r="V994" s="3">
        <v>1121.9072603601246</v>
      </c>
      <c r="W994" s="3">
        <v>68.581562273265675</v>
      </c>
      <c r="X994" s="3">
        <v>16.403078049915269</v>
      </c>
      <c r="Y994" s="3">
        <v>1.4634909622425687</v>
      </c>
      <c r="Z994" s="3">
        <v>35.944028793173452</v>
      </c>
      <c r="AA994" s="5">
        <v>4.5713463940264383E-2</v>
      </c>
      <c r="AB994" s="3">
        <v>6.0731454162156604</v>
      </c>
      <c r="AC994" s="3">
        <v>17.481625813300781</v>
      </c>
      <c r="AD994" s="5">
        <v>4.7047371153581263E-3</v>
      </c>
      <c r="AE994" s="6">
        <f t="shared" si="225"/>
        <v>0.31604075395624942</v>
      </c>
      <c r="AF994" s="6">
        <f t="shared" si="226"/>
        <v>0.28503593951126721</v>
      </c>
      <c r="AG994" s="6">
        <f t="shared" si="227"/>
        <v>3.1733307066381417E-2</v>
      </c>
      <c r="AH994" s="6">
        <f t="shared" si="228"/>
        <v>0.58061113979280576</v>
      </c>
      <c r="AI994" s="4">
        <f t="shared" si="229"/>
        <v>71.396054745380027</v>
      </c>
      <c r="AJ994" s="4">
        <f t="shared" si="230"/>
        <v>58.204416562432968</v>
      </c>
      <c r="AK994" s="4">
        <f t="shared" si="231"/>
        <v>-13.191638182947059</v>
      </c>
      <c r="AL994" s="7">
        <f t="shared" si="232"/>
        <v>5.0678650110794985</v>
      </c>
      <c r="AM994" s="7">
        <f t="shared" si="233"/>
        <v>6.2164624120081271</v>
      </c>
      <c r="AN994" s="7">
        <f t="shared" si="234"/>
        <v>1.0530960014844306</v>
      </c>
      <c r="AO994" s="7">
        <f t="shared" si="235"/>
        <v>1.6056416770250861</v>
      </c>
      <c r="AP994" s="7">
        <f t="shared" si="236"/>
        <v>1.6908948298918738</v>
      </c>
      <c r="AQ994" s="7">
        <f t="shared" si="237"/>
        <v>0.48635688319448817</v>
      </c>
      <c r="AR994" s="7">
        <f t="shared" si="238"/>
        <v>0.90189615087023145</v>
      </c>
      <c r="AS994" s="7">
        <f t="shared" si="239"/>
        <v>3.9803608675819526</v>
      </c>
    </row>
    <row r="995" spans="1:45" ht="14.4" customHeight="1">
      <c r="A995" s="2" t="s">
        <v>2037</v>
      </c>
      <c r="B995" s="2" t="s">
        <v>2038</v>
      </c>
      <c r="C995" s="2" t="s">
        <v>51</v>
      </c>
      <c r="D995" s="2" t="s">
        <v>48</v>
      </c>
      <c r="E995" s="3">
        <v>125.724877716606</v>
      </c>
      <c r="F995" s="5">
        <v>9.0349886728435552E-2</v>
      </c>
      <c r="G995" s="3">
        <v>99.143021326915488</v>
      </c>
      <c r="H995" s="3">
        <v>26.581856389690511</v>
      </c>
      <c r="I995" s="5">
        <v>2.0438674092303766E-2</v>
      </c>
      <c r="J995" s="3">
        <v>13.795886614161994</v>
      </c>
      <c r="K995" s="3">
        <v>5.7805950823181984</v>
      </c>
      <c r="L995" s="5">
        <v>9.8798310185594207E-2</v>
      </c>
      <c r="M995" s="3">
        <v>2.087643290771545</v>
      </c>
      <c r="N995" s="3">
        <v>3.6929517915466534</v>
      </c>
      <c r="O995" s="3">
        <v>28.370835461869646</v>
      </c>
      <c r="P995" s="3">
        <v>5.6474047178265252</v>
      </c>
      <c r="Q995" s="3">
        <v>3.542226490914075</v>
      </c>
      <c r="R995" s="3">
        <v>15.750334574953339</v>
      </c>
      <c r="S995" s="3">
        <v>3.911657943647628</v>
      </c>
      <c r="T995" s="3">
        <v>65.113841913442215</v>
      </c>
      <c r="U995" s="3">
        <v>64.497941156502705</v>
      </c>
      <c r="V995" s="3">
        <v>133.67081397743112</v>
      </c>
      <c r="W995" s="3">
        <v>10.682997640284626</v>
      </c>
      <c r="X995" s="3">
        <v>26.067952135321487</v>
      </c>
      <c r="Y995" s="3">
        <v>1.6305171369863128E-4</v>
      </c>
      <c r="Z995" s="3">
        <v>0</v>
      </c>
      <c r="AA995" s="5">
        <v>0</v>
      </c>
      <c r="AB995" s="3">
        <v>0</v>
      </c>
      <c r="AC995" s="3">
        <v>0</v>
      </c>
      <c r="AD995" s="5">
        <v>0</v>
      </c>
      <c r="AE995" s="6">
        <f t="shared" si="225"/>
        <v>0.21142877107908711</v>
      </c>
      <c r="AF995" s="6">
        <f t="shared" si="226"/>
        <v>0.10973076184062022</v>
      </c>
      <c r="AG995" s="6">
        <f t="shared" si="227"/>
        <v>4.5978132469121386E-2</v>
      </c>
      <c r="AH995" s="6">
        <f t="shared" si="228"/>
        <v>0.36114677832344122</v>
      </c>
      <c r="AI995" s="4">
        <f t="shared" si="229"/>
        <v>8.0152915318437952</v>
      </c>
      <c r="AJ995" s="4">
        <f t="shared" si="230"/>
        <v>17.0935609623575</v>
      </c>
      <c r="AK995" s="4">
        <f t="shared" si="231"/>
        <v>9.0782694305137053</v>
      </c>
      <c r="AL995" s="7">
        <f t="shared" si="232"/>
        <v>4.3699017676422196</v>
      </c>
      <c r="AM995" s="7">
        <f t="shared" si="233"/>
        <v>2.0490778200226583</v>
      </c>
      <c r="AN995" s="7">
        <f t="shared" si="234"/>
        <v>0.99054117006706122</v>
      </c>
      <c r="AO995" s="7">
        <f t="shared" si="235"/>
        <v>2.4495596153583885</v>
      </c>
      <c r="AP995" s="7">
        <f t="shared" si="236"/>
        <v>2.4263896475461189</v>
      </c>
      <c r="AQ995" s="7" t="str">
        <f t="shared" si="237"/>
        <v/>
      </c>
      <c r="AR995" s="7">
        <f t="shared" si="238"/>
        <v>0.51899635645885822</v>
      </c>
      <c r="AS995" s="7">
        <f t="shared" si="239"/>
        <v>1.0632009861941238</v>
      </c>
    </row>
    <row r="996" spans="1:45" ht="14.4" customHeight="1">
      <c r="A996" s="2" t="s">
        <v>2039</v>
      </c>
      <c r="B996" s="2" t="s">
        <v>2040</v>
      </c>
      <c r="C996" s="2" t="s">
        <v>54</v>
      </c>
      <c r="D996" s="2" t="s">
        <v>48</v>
      </c>
      <c r="E996" s="3">
        <v>522.72274702690038</v>
      </c>
      <c r="F996" s="5">
        <v>9.3675246438635798E-2</v>
      </c>
      <c r="G996" s="3">
        <v>358.11059404856434</v>
      </c>
      <c r="H996" s="3">
        <v>164.61215297833604</v>
      </c>
      <c r="I996" s="5">
        <v>-1.4320952649522489E-3</v>
      </c>
      <c r="J996" s="3">
        <v>107.63194980749495</v>
      </c>
      <c r="K996" s="3">
        <v>107.20931379559677</v>
      </c>
      <c r="L996" s="5">
        <v>7.3591364972284773E-2</v>
      </c>
      <c r="M996" s="3">
        <v>78.363934510430596</v>
      </c>
      <c r="N996" s="3">
        <v>28.845379285166175</v>
      </c>
      <c r="O996" s="3">
        <v>171.80318939579209</v>
      </c>
      <c r="P996" s="3">
        <v>13.687708172102143</v>
      </c>
      <c r="Q996" s="3">
        <v>24.230366457798461</v>
      </c>
      <c r="R996" s="3">
        <v>101.43932828847107</v>
      </c>
      <c r="S996" s="3">
        <v>22.952464731992997</v>
      </c>
      <c r="T996" s="3">
        <v>267.82527315396226</v>
      </c>
      <c r="U996" s="3">
        <v>260.12083975453743</v>
      </c>
      <c r="V996" s="3">
        <v>1313.5523417232375</v>
      </c>
      <c r="W996" s="3">
        <v>67.735320176199835</v>
      </c>
      <c r="X996" s="3">
        <v>60.826046822971016</v>
      </c>
      <c r="Y996" s="3">
        <v>28.202575185402925</v>
      </c>
      <c r="Z996" s="3">
        <v>0</v>
      </c>
      <c r="AA996" s="5">
        <v>0</v>
      </c>
      <c r="AB996" s="3">
        <v>0</v>
      </c>
      <c r="AC996" s="3">
        <v>0</v>
      </c>
      <c r="AD996" s="5">
        <v>0</v>
      </c>
      <c r="AE996" s="6">
        <f t="shared" si="225"/>
        <v>0.31491293217026339</v>
      </c>
      <c r="AF996" s="6">
        <f t="shared" si="226"/>
        <v>0.20590638234068659</v>
      </c>
      <c r="AG996" s="6">
        <f t="shared" si="227"/>
        <v>0.20509785427432253</v>
      </c>
      <c r="AH996" s="6">
        <f t="shared" si="228"/>
        <v>0.73094334564847396</v>
      </c>
      <c r="AI996" s="4">
        <f t="shared" si="229"/>
        <v>0.42263601189817734</v>
      </c>
      <c r="AJ996" s="4">
        <f t="shared" si="230"/>
        <v>55.521180255460898</v>
      </c>
      <c r="AK996" s="4">
        <f t="shared" si="231"/>
        <v>55.098544243562721</v>
      </c>
      <c r="AL996" s="7">
        <f t="shared" si="232"/>
        <v>2.4189637541658433</v>
      </c>
      <c r="AM996" s="7">
        <f t="shared" si="233"/>
        <v>1.8413534965988781E-2</v>
      </c>
      <c r="AN996" s="7">
        <f t="shared" si="234"/>
        <v>0.97123335931409338</v>
      </c>
      <c r="AO996" s="7">
        <f t="shared" si="235"/>
        <v>1.6270078989198913</v>
      </c>
      <c r="AP996" s="7">
        <f t="shared" si="236"/>
        <v>1.580204347298531</v>
      </c>
      <c r="AQ996" s="7" t="str">
        <f t="shared" si="237"/>
        <v/>
      </c>
      <c r="AR996" s="7">
        <f t="shared" si="238"/>
        <v>0.65385178348077355</v>
      </c>
      <c r="AS996" s="7">
        <f t="shared" si="239"/>
        <v>2.512904497067237</v>
      </c>
    </row>
    <row r="997" spans="1:45" ht="14.4" customHeight="1">
      <c r="A997" s="2" t="s">
        <v>2041</v>
      </c>
      <c r="B997" s="2" t="s">
        <v>2042</v>
      </c>
      <c r="C997" s="2" t="s">
        <v>57</v>
      </c>
      <c r="D997" s="2" t="s">
        <v>48</v>
      </c>
      <c r="E997" s="3">
        <v>166.9115103593916</v>
      </c>
      <c r="F997" s="5">
        <v>4.1387357808811753E-2</v>
      </c>
      <c r="G997" s="3">
        <v>119.9023190523437</v>
      </c>
      <c r="H997" s="3">
        <v>47.009191307047899</v>
      </c>
      <c r="I997" s="5">
        <v>-1.1837117269403175E-3</v>
      </c>
      <c r="J997" s="3">
        <v>37.20451224811201</v>
      </c>
      <c r="K997" s="3">
        <v>3.8227885194958522</v>
      </c>
      <c r="L997" s="5">
        <v>-2.3767748337750985E-2</v>
      </c>
      <c r="M997" s="3">
        <v>2.3911074965252057</v>
      </c>
      <c r="N997" s="3">
        <v>1.4316810229706465</v>
      </c>
      <c r="O997" s="3">
        <v>48.524377748126106</v>
      </c>
      <c r="P997" s="3">
        <v>9.2562931792164971</v>
      </c>
      <c r="Q997" s="3">
        <v>7.2678978466014135</v>
      </c>
      <c r="R997" s="3">
        <v>27.830740114414418</v>
      </c>
      <c r="S997" s="3">
        <v>4.0594312397026426</v>
      </c>
      <c r="T997" s="3">
        <v>100.59170671317619</v>
      </c>
      <c r="U997" s="3">
        <v>99.854944867942606</v>
      </c>
      <c r="V997" s="3">
        <v>724.75973408518541</v>
      </c>
      <c r="W997" s="3">
        <v>39.298617188861883</v>
      </c>
      <c r="X997" s="3">
        <v>6.8914311153714669</v>
      </c>
      <c r="Y997" s="3">
        <v>1.4565211171514856</v>
      </c>
      <c r="Z997" s="3">
        <v>17.808925956384321</v>
      </c>
      <c r="AA997" s="5">
        <v>9.0896729504905099E-2</v>
      </c>
      <c r="AB997" s="3">
        <v>1.5902040168959655</v>
      </c>
      <c r="AC997" s="3">
        <v>5.9808449795624856</v>
      </c>
      <c r="AD997" s="5">
        <v>1.0658125154776044E-3</v>
      </c>
      <c r="AE997" s="6">
        <f t="shared" si="225"/>
        <v>0.28164139912117714</v>
      </c>
      <c r="AF997" s="6">
        <f t="shared" si="226"/>
        <v>0.22289962009213002</v>
      </c>
      <c r="AG997" s="6">
        <f t="shared" si="227"/>
        <v>2.2903085061447684E-2</v>
      </c>
      <c r="AH997" s="6">
        <f t="shared" si="228"/>
        <v>0.62548777792200339</v>
      </c>
      <c r="AI997" s="4">
        <f t="shared" si="229"/>
        <v>33.381723728616159</v>
      </c>
      <c r="AJ997" s="4">
        <f t="shared" si="230"/>
        <v>29.609079225782985</v>
      </c>
      <c r="AK997" s="4">
        <f t="shared" si="231"/>
        <v>-3.7726445028331739</v>
      </c>
      <c r="AL997" s="7">
        <f t="shared" si="232"/>
        <v>7.2938984496635735</v>
      </c>
      <c r="AM997" s="7">
        <f t="shared" si="233"/>
        <v>8.2232514255029976</v>
      </c>
      <c r="AN997" s="7">
        <f t="shared" si="234"/>
        <v>0.99267571980526814</v>
      </c>
      <c r="AO997" s="7">
        <f t="shared" si="235"/>
        <v>2.1398306143185</v>
      </c>
      <c r="AP997" s="7">
        <f t="shared" si="236"/>
        <v>2.124157895329966</v>
      </c>
      <c r="AQ997" s="7">
        <f t="shared" si="237"/>
        <v>0.33583412016031278</v>
      </c>
      <c r="AR997" s="7">
        <f t="shared" si="238"/>
        <v>0.79143059503204194</v>
      </c>
      <c r="AS997" s="7">
        <f t="shared" si="239"/>
        <v>4.3421794729712921</v>
      </c>
    </row>
    <row r="998" spans="1:45" ht="14.4" customHeight="1">
      <c r="A998" s="2" t="s">
        <v>2043</v>
      </c>
      <c r="B998" s="2" t="s">
        <v>2044</v>
      </c>
      <c r="C998" s="2" t="s">
        <v>57</v>
      </c>
      <c r="D998" s="2" t="s">
        <v>48</v>
      </c>
      <c r="E998" s="3">
        <v>319.24407848136946</v>
      </c>
      <c r="F998" s="5">
        <v>5.2538916590416214E-2</v>
      </c>
      <c r="G998" s="3">
        <v>224.98091517052106</v>
      </c>
      <c r="H998" s="3">
        <v>94.263163310848398</v>
      </c>
      <c r="I998" s="5">
        <v>-1.2830079504376257E-2</v>
      </c>
      <c r="J998" s="3">
        <v>64.027712411746776</v>
      </c>
      <c r="K998" s="3">
        <v>5.8106511183506191</v>
      </c>
      <c r="L998" s="5">
        <v>0.11909716468933781</v>
      </c>
      <c r="M998" s="3">
        <v>3.2734201879794362</v>
      </c>
      <c r="N998" s="3">
        <v>2.5372309303711829</v>
      </c>
      <c r="O998" s="3">
        <v>99.862407637408793</v>
      </c>
      <c r="P998" s="3">
        <v>28.948634567525517</v>
      </c>
      <c r="Q998" s="3">
        <v>8.7572415576752771</v>
      </c>
      <c r="R998" s="3">
        <v>49.328537436731885</v>
      </c>
      <c r="S998" s="3">
        <v>10.460842181238577</v>
      </c>
      <c r="T998" s="3">
        <v>305.87835512812717</v>
      </c>
      <c r="U998" s="3">
        <v>289.2984140871792</v>
      </c>
      <c r="V998" s="3">
        <v>1886.4804418936621</v>
      </c>
      <c r="W998" s="3">
        <v>130.68712488342408</v>
      </c>
      <c r="X998" s="3">
        <v>21.444082988333335</v>
      </c>
      <c r="Y998" s="3">
        <v>2.4787248999919131</v>
      </c>
      <c r="Z998" s="3">
        <v>54.124629482175585</v>
      </c>
      <c r="AA998" s="5">
        <v>-1.4109020580803874E-2</v>
      </c>
      <c r="AB998" s="3">
        <v>5.2901108680264137</v>
      </c>
      <c r="AC998" s="3">
        <v>21.827756798462843</v>
      </c>
      <c r="AD998" s="5">
        <v>-3.365504922392254E-2</v>
      </c>
      <c r="AE998" s="6">
        <f t="shared" si="225"/>
        <v>0.29526988804069371</v>
      </c>
      <c r="AF998" s="6">
        <f t="shared" si="226"/>
        <v>0.20056037598668672</v>
      </c>
      <c r="AG998" s="6">
        <f t="shared" si="227"/>
        <v>1.8201280806809762E-2</v>
      </c>
      <c r="AH998" s="6">
        <f t="shared" si="228"/>
        <v>0.56334825844932368</v>
      </c>
      <c r="AI998" s="4">
        <f t="shared" si="229"/>
        <v>58.217061293396156</v>
      </c>
      <c r="AJ998" s="4">
        <f t="shared" si="230"/>
        <v>58.883111324228558</v>
      </c>
      <c r="AK998" s="4">
        <f t="shared" si="231"/>
        <v>0.66605003083240177</v>
      </c>
      <c r="AL998" s="7">
        <f t="shared" si="232"/>
        <v>5.6289073388216169</v>
      </c>
      <c r="AM998" s="7">
        <f t="shared" si="233"/>
        <v>5.5652365540709434</v>
      </c>
      <c r="AN998" s="7">
        <f t="shared" si="234"/>
        <v>0.94579563815817269</v>
      </c>
      <c r="AO998" s="7">
        <f t="shared" si="235"/>
        <v>3.2449404877220447</v>
      </c>
      <c r="AP998" s="7">
        <f t="shared" si="236"/>
        <v>3.0690505593703636</v>
      </c>
      <c r="AQ998" s="7">
        <f t="shared" si="237"/>
        <v>0.40328695101092926</v>
      </c>
      <c r="AR998" s="7">
        <f t="shared" si="238"/>
        <v>0.67924425791446008</v>
      </c>
      <c r="AS998" s="7">
        <f t="shared" si="239"/>
        <v>5.9092104413261781</v>
      </c>
    </row>
    <row r="999" spans="1:45" ht="14.4" customHeight="1">
      <c r="A999" s="2" t="s">
        <v>2045</v>
      </c>
      <c r="B999" s="2" t="s">
        <v>2046</v>
      </c>
      <c r="C999" s="2" t="s">
        <v>54</v>
      </c>
      <c r="D999" s="2" t="s">
        <v>48</v>
      </c>
      <c r="E999" s="3">
        <v>183.5866996828878</v>
      </c>
      <c r="F999" s="5">
        <v>1.7820819257604158E-3</v>
      </c>
      <c r="G999" s="3">
        <v>138.86852826021038</v>
      </c>
      <c r="H999" s="3">
        <v>44.718171422677408</v>
      </c>
      <c r="I999" s="5">
        <v>9.9321567192040827E-3</v>
      </c>
      <c r="J999" s="3">
        <v>24.039876017458376</v>
      </c>
      <c r="K999" s="3">
        <v>28.939617482673164</v>
      </c>
      <c r="L999" s="5">
        <v>2.8764468672779542E-2</v>
      </c>
      <c r="M999" s="3">
        <v>20.555315758382243</v>
      </c>
      <c r="N999" s="3">
        <v>8.3843017242909212</v>
      </c>
      <c r="O999" s="3">
        <v>45.910681414453137</v>
      </c>
      <c r="P999" s="3">
        <v>6.3457182574939095</v>
      </c>
      <c r="Q999" s="3">
        <v>6.1832788357504702</v>
      </c>
      <c r="R999" s="3">
        <v>24.295631704860686</v>
      </c>
      <c r="S999" s="3">
        <v>5.9597211886094348</v>
      </c>
      <c r="T999" s="3">
        <v>118.53148645318009</v>
      </c>
      <c r="U999" s="3">
        <v>123.25268411548389</v>
      </c>
      <c r="V999" s="3">
        <v>422.88204893327639</v>
      </c>
      <c r="W999" s="3">
        <v>51.253184665679626</v>
      </c>
      <c r="X999" s="3">
        <v>24.937261544457773</v>
      </c>
      <c r="Y999" s="3">
        <v>9.0772113558858916</v>
      </c>
      <c r="Z999" s="3">
        <v>0</v>
      </c>
      <c r="AA999" s="5">
        <v>0</v>
      </c>
      <c r="AB999" s="3">
        <v>0</v>
      </c>
      <c r="AC999" s="3">
        <v>0</v>
      </c>
      <c r="AD999" s="5">
        <v>0</v>
      </c>
      <c r="AE999" s="6">
        <f t="shared" si="225"/>
        <v>0.2435806706036974</v>
      </c>
      <c r="AF999" s="6">
        <f t="shared" si="226"/>
        <v>0.13094562982494284</v>
      </c>
      <c r="AG999" s="6">
        <f t="shared" si="227"/>
        <v>0.15763460824047179</v>
      </c>
      <c r="AH999" s="6">
        <f t="shared" si="228"/>
        <v>0.71028291133043475</v>
      </c>
      <c r="AI999" s="4">
        <f t="shared" si="229"/>
        <v>-4.8997414652147881</v>
      </c>
      <c r="AJ999" s="4">
        <f t="shared" si="230"/>
        <v>12.826368562826516</v>
      </c>
      <c r="AK999" s="4">
        <f t="shared" si="231"/>
        <v>17.726110028041305</v>
      </c>
      <c r="AL999" s="7">
        <f t="shared" si="232"/>
        <v>2.1521759419452402</v>
      </c>
      <c r="AM999" s="7">
        <f t="shared" si="233"/>
        <v>-0.82214273288144057</v>
      </c>
      <c r="AN999" s="7">
        <f t="shared" si="234"/>
        <v>1.039830747116874</v>
      </c>
      <c r="AO999" s="7">
        <f t="shared" si="235"/>
        <v>2.6506335720398129</v>
      </c>
      <c r="AP999" s="7">
        <f t="shared" si="236"/>
        <v>2.7562102875472272</v>
      </c>
      <c r="AQ999" s="7" t="str">
        <f t="shared" si="237"/>
        <v/>
      </c>
      <c r="AR999" s="7">
        <f t="shared" si="238"/>
        <v>0.53758629328182483</v>
      </c>
      <c r="AS999" s="7">
        <f t="shared" si="239"/>
        <v>2.3034459994309349</v>
      </c>
    </row>
    <row r="1000" spans="1:45" ht="14.4" customHeight="1">
      <c r="A1000" s="2" t="s">
        <v>2047</v>
      </c>
      <c r="B1000" s="2" t="s">
        <v>2048</v>
      </c>
      <c r="C1000" s="2" t="s">
        <v>54</v>
      </c>
      <c r="D1000" s="2" t="s">
        <v>48</v>
      </c>
      <c r="E1000" s="3">
        <v>314.55858616839924</v>
      </c>
      <c r="F1000" s="5">
        <v>3.2675116198233836E-2</v>
      </c>
      <c r="G1000" s="3">
        <v>209.33302015716549</v>
      </c>
      <c r="H1000" s="3">
        <v>105.22556601123377</v>
      </c>
      <c r="I1000" s="5">
        <v>9.1686149477731571E-3</v>
      </c>
      <c r="J1000" s="3">
        <v>62.501582590618625</v>
      </c>
      <c r="K1000" s="3">
        <v>87.622231432703231</v>
      </c>
      <c r="L1000" s="5">
        <v>8.0503911600045636E-2</v>
      </c>
      <c r="M1000" s="3">
        <v>68.64325023097733</v>
      </c>
      <c r="N1000" s="3">
        <v>18.978981201725901</v>
      </c>
      <c r="O1000" s="3">
        <v>107.63676113148082</v>
      </c>
      <c r="P1000" s="3">
        <v>16.12705094504437</v>
      </c>
      <c r="Q1000" s="3">
        <v>11.316005628876811</v>
      </c>
      <c r="R1000" s="3">
        <v>57.067365273389044</v>
      </c>
      <c r="S1000" s="3">
        <v>6.1882251079338442</v>
      </c>
      <c r="T1000" s="3">
        <v>199.86639470716008</v>
      </c>
      <c r="U1000" s="3">
        <v>197.71852183439611</v>
      </c>
      <c r="V1000" s="3">
        <v>769.6814522814808</v>
      </c>
      <c r="W1000" s="3">
        <v>35.686025132874171</v>
      </c>
      <c r="X1000" s="3">
        <v>48.012288937118853</v>
      </c>
      <c r="Y1000" s="3">
        <v>18.477942165971818</v>
      </c>
      <c r="Z1000" s="3">
        <v>0</v>
      </c>
      <c r="AA1000" s="5">
        <v>0</v>
      </c>
      <c r="AB1000" s="3">
        <v>0</v>
      </c>
      <c r="AC1000" s="3">
        <v>0</v>
      </c>
      <c r="AD1000" s="5">
        <v>0</v>
      </c>
      <c r="AE1000" s="6">
        <f t="shared" si="225"/>
        <v>0.33451818083548085</v>
      </c>
      <c r="AF1000" s="6">
        <f t="shared" si="226"/>
        <v>0.19869615816863553</v>
      </c>
      <c r="AG1000" s="6">
        <f t="shared" si="227"/>
        <v>0.27855615864764405</v>
      </c>
      <c r="AH1000" s="6">
        <f t="shared" si="228"/>
        <v>0.78339993296903898</v>
      </c>
      <c r="AI1000" s="4">
        <f t="shared" si="229"/>
        <v>-25.120648842084606</v>
      </c>
      <c r="AJ1000" s="4">
        <f t="shared" si="230"/>
        <v>11.55045432658231</v>
      </c>
      <c r="AK1000" s="4">
        <f t="shared" si="231"/>
        <v>36.671103168666917</v>
      </c>
      <c r="AL1000" s="7">
        <f t="shared" si="232"/>
        <v>1.8665213571131438</v>
      </c>
      <c r="AM1000" s="7">
        <f t="shared" si="233"/>
        <v>-4.0594271223064826</v>
      </c>
      <c r="AN1000" s="7">
        <f t="shared" si="234"/>
        <v>0.98925345666083098</v>
      </c>
      <c r="AO1000" s="7">
        <f t="shared" si="235"/>
        <v>1.899409072181399</v>
      </c>
      <c r="AP1000" s="7">
        <f t="shared" si="236"/>
        <v>1.8789969902683907</v>
      </c>
      <c r="AQ1000" s="7" t="str">
        <f t="shared" si="237"/>
        <v/>
      </c>
      <c r="AR1000" s="7">
        <f t="shared" si="238"/>
        <v>0.59397715745188795</v>
      </c>
      <c r="AS1000" s="7">
        <f t="shared" si="239"/>
        <v>2.4468620032181576</v>
      </c>
    </row>
    <row r="1001" spans="1:45" ht="14.4" customHeight="1">
      <c r="A1001" s="2" t="s">
        <v>2049</v>
      </c>
      <c r="B1001" s="2" t="s">
        <v>2050</v>
      </c>
      <c r="C1001" s="2" t="s">
        <v>57</v>
      </c>
      <c r="D1001" s="2" t="s">
        <v>48</v>
      </c>
      <c r="E1001" s="3">
        <v>140.88298891825616</v>
      </c>
      <c r="F1001" s="5">
        <v>3.0418538234122553E-2</v>
      </c>
      <c r="G1001" s="3">
        <v>83.082862876817018</v>
      </c>
      <c r="H1001" s="3">
        <v>57.800126041439142</v>
      </c>
      <c r="I1001" s="5">
        <v>-9.1775604295086244E-3</v>
      </c>
      <c r="J1001" s="3">
        <v>53.92827924987062</v>
      </c>
      <c r="K1001" s="3">
        <v>4.0051314267992222</v>
      </c>
      <c r="L1001" s="5">
        <v>4.7954724940409421E-3</v>
      </c>
      <c r="M1001" s="3">
        <v>2.5105799802259861</v>
      </c>
      <c r="N1001" s="3">
        <v>1.4945514465732361</v>
      </c>
      <c r="O1001" s="3">
        <v>58.710886389525164</v>
      </c>
      <c r="P1001" s="3">
        <v>7.9173758446043472</v>
      </c>
      <c r="Q1001" s="3">
        <v>11.963734630159372</v>
      </c>
      <c r="R1001" s="3">
        <v>35.389452557712545</v>
      </c>
      <c r="S1001" s="3">
        <v>3.9196805547557245</v>
      </c>
      <c r="T1001" s="3">
        <v>123.59335182148985</v>
      </c>
      <c r="U1001" s="3">
        <v>123.17714741966115</v>
      </c>
      <c r="V1001" s="3">
        <v>727.87315361756134</v>
      </c>
      <c r="W1001" s="3">
        <v>41.947004788109382</v>
      </c>
      <c r="X1001" s="3">
        <v>5.9551082120029095</v>
      </c>
      <c r="Y1001" s="3">
        <v>0.38488893863496898</v>
      </c>
      <c r="Z1001" s="3">
        <v>10.855672731055416</v>
      </c>
      <c r="AA1001" s="5">
        <v>0.11784652540187798</v>
      </c>
      <c r="AB1001" s="3">
        <v>1.1982419099780457</v>
      </c>
      <c r="AC1001" s="3">
        <v>5.2584172409234649</v>
      </c>
      <c r="AD1001" s="5">
        <v>-2.2150363837956211E-2</v>
      </c>
      <c r="AE1001" s="6">
        <f t="shared" si="225"/>
        <v>0.41027044134459856</v>
      </c>
      <c r="AF1001" s="6">
        <f t="shared" si="226"/>
        <v>0.38278772805680011</v>
      </c>
      <c r="AG1001" s="6">
        <f t="shared" si="227"/>
        <v>2.8428779496743214E-2</v>
      </c>
      <c r="AH1001" s="6">
        <f t="shared" si="228"/>
        <v>0.62684084807483198</v>
      </c>
      <c r="AI1001" s="4">
        <f t="shared" si="229"/>
        <v>49.923147823071396</v>
      </c>
      <c r="AJ1001" s="4">
        <f t="shared" si="230"/>
        <v>36.319195934535465</v>
      </c>
      <c r="AK1001" s="4">
        <f t="shared" si="231"/>
        <v>-13.603951888535931</v>
      </c>
      <c r="AL1001" s="7">
        <f t="shared" si="232"/>
        <v>9.2658560888258119</v>
      </c>
      <c r="AM1001" s="7">
        <f t="shared" si="233"/>
        <v>12.736534808302158</v>
      </c>
      <c r="AN1001" s="7">
        <f t="shared" si="234"/>
        <v>0.99663246933840077</v>
      </c>
      <c r="AO1001" s="7">
        <f t="shared" si="235"/>
        <v>2.13828862125458</v>
      </c>
      <c r="AP1001" s="7">
        <f t="shared" si="236"/>
        <v>2.1310878687591561</v>
      </c>
      <c r="AQ1001" s="7">
        <f t="shared" si="237"/>
        <v>0.48439349372429252</v>
      </c>
      <c r="AR1001" s="7">
        <f t="shared" si="238"/>
        <v>0.93301317736240497</v>
      </c>
      <c r="AS1001" s="7">
        <f t="shared" si="239"/>
        <v>5.1665084564602157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B9A3-6B2B-4BEB-8781-5E0BF3EE4C80}">
  <dimension ref="A1:K6"/>
  <sheetViews>
    <sheetView workbookViewId="0">
      <selection activeCell="K6" sqref="A1:K6"/>
    </sheetView>
  </sheetViews>
  <sheetFormatPr baseColWidth="10" defaultRowHeight="13.8"/>
  <sheetData>
    <row r="1" spans="1:11" ht="69">
      <c r="A1" s="18" t="s">
        <v>2144</v>
      </c>
      <c r="B1" s="15" t="s">
        <v>2145</v>
      </c>
      <c r="C1" s="15" t="s">
        <v>2146</v>
      </c>
      <c r="D1" s="15" t="s">
        <v>2147</v>
      </c>
      <c r="E1" s="15" t="s">
        <v>2148</v>
      </c>
      <c r="F1" s="15" t="s">
        <v>2149</v>
      </c>
      <c r="G1" s="15" t="s">
        <v>2151</v>
      </c>
      <c r="H1" s="15" t="s">
        <v>2152</v>
      </c>
      <c r="I1" s="15" t="s">
        <v>2153</v>
      </c>
      <c r="J1" s="15" t="s">
        <v>2154</v>
      </c>
      <c r="K1" s="15" t="s">
        <v>2155</v>
      </c>
    </row>
    <row r="2" spans="1:11">
      <c r="A2" s="12" t="s">
        <v>47</v>
      </c>
      <c r="B2" s="14" cm="1">
        <f t="array" ref="B2">_xlfn.PERCENTILE.INC(IF(Datos!$C$2:$C$1001=A2,Datos!$AE$2:$AE$1001),0.75)</f>
        <v>0.18290795794828921</v>
      </c>
      <c r="C2" s="14" cm="1">
        <f t="array" ref="C2">_xlfn.PERCENTILE.INC(IF(Datos!$C$2:$C$1001=A2,Datos!$AF$2:$AF$1001),0.75)</f>
        <v>0.12205009004875801</v>
      </c>
      <c r="D2" s="14" cm="1">
        <f t="array" ref="D2">_xlfn.PERCENTILE.INC(IF(Datos!$C$2:$C$1001=A2,Datos!$AG$2:$AG$1001),0.9)</f>
        <v>7.7863508878423693E-2</v>
      </c>
      <c r="E2" s="14" cm="1">
        <f t="array" ref="E2">_xlfn.PERCENTILE.INC(IF(Datos!$C$2:$C$1001=A2,Datos!$AS$2:$AS$1001),0.75)</f>
        <v>1.5232588938928779</v>
      </c>
      <c r="F2" s="14" cm="1">
        <f t="array" ref="F2">_xlfn.PERCENTILE.INC(IF(Datos!$C$2:$C$1001=A2,Datos!$AI$2:$AI$1001/Datos!$E$2:$E$1001),0.5)</f>
        <v>3.1674636202413592E-2</v>
      </c>
      <c r="G2" s="14" cm="1">
        <f t="array" ref="G2">_xlfn.PERCENTILE.INC(IF(Datos!$C$2:$C$1001=A2,Datos!$AH$2:$AH$1001),0.25)</f>
        <v>0.50851978099047102</v>
      </c>
      <c r="H2" s="14" cm="1">
        <f t="array" ref="H2">_xlfn.PERCENTILE.INC(IF(Datos!$C$2:$C$1001=A2,Datos!$AK$2:$AK$1001/Datos!$E$2:$E$1001),0.75)</f>
        <v>6.0665521451900774E-2</v>
      </c>
      <c r="K2" s="14" cm="1">
        <f t="array" ref="K2">_xlfn.PERCENTILE.INC(IF(Datos!$C$2:$C$1001=A2,Datos!$AN$2:$AN$1001),0.1)</f>
        <v>0.94977598367308969</v>
      </c>
    </row>
    <row r="3" spans="1:11">
      <c r="A3" s="12" t="s">
        <v>54</v>
      </c>
      <c r="B3" s="14" cm="1">
        <f t="array" ref="B3">_xlfn.PERCENTILE.INC(IF(Datos!$C$2:$C$1001=A3,Datos!$AE$2:$AE$1001),0.75)</f>
        <v>0.31196392892080216</v>
      </c>
      <c r="C3" s="14" cm="1">
        <f t="array" ref="C3">_xlfn.PERCENTILE.INC(IF(Datos!$C$2:$C$1001=A3,Datos!$AF$2:$AF$1001),0.75)</f>
        <v>0.22086835207327621</v>
      </c>
      <c r="D3" s="14" cm="1">
        <f t="array" ref="D3">_xlfn.PERCENTILE.INC(IF(Datos!$C$2:$C$1001=A3,Datos!$AG$2:$AG$1001),0.9)</f>
        <v>0.28991454849456905</v>
      </c>
      <c r="E3" s="14" cm="1">
        <f t="array" ref="E3">_xlfn.PERCENTILE.INC(IF(Datos!$C$2:$C$1001=A3,Datos!$AS$2:$AS$1001),0.75)</f>
        <v>2.8980395452652274</v>
      </c>
      <c r="F3" s="14" cm="1">
        <f t="array" ref="F3">_xlfn.PERCENTILE.INC(IF(Datos!$C$2:$C$1001=A3,Datos!$AI$2:$AI$1001/Datos!$E$2:$E$1001),0.5)</f>
        <v>-5.1192663180992054E-2</v>
      </c>
      <c r="G3" s="14" cm="1">
        <f t="array" ref="G3">_xlfn.PERCENTILE.INC(IF(Datos!$C$2:$C$1001=A3,Datos!$AH$2:$AH$1001),0.25)</f>
        <v>0.58288412137280288</v>
      </c>
      <c r="H3" s="14" cm="1">
        <f t="array" ref="H3">_xlfn.PERCENTILE.INC(IF(Datos!$C$2:$C$1001=A3,Datos!$AK$2:$AK$1001/Datos!$E$2:$E$1001),0.75)</f>
        <v>0.120912265441879</v>
      </c>
      <c r="K3" s="14" cm="1">
        <f t="array" ref="K3">_xlfn.PERCENTILE.INC(IF(Datos!$C$2:$C$1001=A3,Datos!$AN$2:$AN$1001),0.1)</f>
        <v>0.95246281107254693</v>
      </c>
    </row>
    <row r="4" spans="1:11">
      <c r="A4" s="12" t="s">
        <v>57</v>
      </c>
      <c r="B4" s="14" cm="1">
        <f t="array" ref="B4">_xlfn.PERCENTILE.INC(IF(Datos!$C$2:$C$1001=A4,Datos!$AE$2:$AE$1001),0.75)</f>
        <v>0.388774346882514</v>
      </c>
      <c r="C4" s="14" cm="1">
        <f t="array" ref="C4">_xlfn.PERCENTILE.INC(IF(Datos!$C$2:$C$1001=A4,Datos!$AF$2:$AF$1001),0.75)</f>
        <v>0.2842719606666555</v>
      </c>
      <c r="D4" s="14" cm="1">
        <f t="array" ref="D4">_xlfn.PERCENTILE.INC(IF(Datos!$C$2:$C$1001=A4,Datos!$AG$2:$AG$1001),0.9)</f>
        <v>3.7547324588306716E-2</v>
      </c>
      <c r="E4" s="14" cm="1">
        <f t="array" ref="E4">_xlfn.PERCENTILE.INC(IF(Datos!$C$2:$C$1001=A4,Datos!$AS$2:$AS$1001),0.75)</f>
        <v>5.6564154445784265</v>
      </c>
      <c r="F4" s="14" cm="1">
        <f t="array" ref="F4">_xlfn.PERCENTILE.INC(IF(Datos!$C$2:$C$1001=A4,Datos!$AI$2:$AI$1001/Datos!$E$2:$E$1001),0.5)</f>
        <v>0.21790144142181125</v>
      </c>
      <c r="G4" s="14" cm="1">
        <f t="array" ref="G4">_xlfn.PERCENTILE.INC(IF(Datos!$C$2:$C$1001=A4,Datos!$AH$2:$AH$1001),0.25)</f>
        <v>0.45222619371524486</v>
      </c>
      <c r="H4" s="14" cm="1">
        <f t="array" ref="H4">_xlfn.PERCENTILE.INC(IF(Datos!$C$2:$C$1001=A4,Datos!$AK$2:$AK$1001/Datos!$E$2:$E$1001),0.75)</f>
        <v>1.8748568215778003E-2</v>
      </c>
      <c r="I4" s="14" cm="1">
        <f t="array" ref="I4">_xlfn.PERCENTILE.INC(IF(Datos!$C$2:$C$1001=A4,Datos!$AA$2:$AA$1001),0.75)</f>
        <v>0.2055436255630648</v>
      </c>
      <c r="J4" s="14" cm="1">
        <f t="array" ref="J4">_xlfn.PERCENTILE.INC(IF(Datos!$C$2:$C$1001=A4,Datos!$AQ$2:$AQ$1001),0.25)</f>
        <v>0.33577848833803048</v>
      </c>
      <c r="K4" s="14" cm="1">
        <f t="array" ref="K4">_xlfn.PERCENTILE.INC(IF(Datos!$C$2:$C$1001=A4,Datos!$AN$2:$AN$1001),0.1)</f>
        <v>0.94867619108199597</v>
      </c>
    </row>
    <row r="5" spans="1:11">
      <c r="A5" s="12" t="s">
        <v>62</v>
      </c>
      <c r="B5" s="14" cm="1">
        <f t="array" ref="B5">_xlfn.PERCENTILE.INC(IF(Datos!$C$2:$C$1001=A5,Datos!$AE$2:$AE$1001),0.75)</f>
        <v>0.20187192862209885</v>
      </c>
      <c r="C5" s="14" cm="1">
        <f t="array" ref="C5">_xlfn.PERCENTILE.INC(IF(Datos!$C$2:$C$1001=A5,Datos!$AF$2:$AF$1001),0.75)</f>
        <v>0.13780715755654266</v>
      </c>
      <c r="D5" s="14" cm="1">
        <f t="array" ref="D5">_xlfn.PERCENTILE.INC(IF(Datos!$C$2:$C$1001=A5,Datos!$AG$2:$AG$1001),0.9)</f>
        <v>0.14324173030339896</v>
      </c>
      <c r="E5" s="14" cm="1">
        <f t="array" ref="E5">_xlfn.PERCENTILE.INC(IF(Datos!$C$2:$C$1001=A5,Datos!$AS$2:$AS$1001),0.75)</f>
        <v>2.1323076743804079</v>
      </c>
      <c r="F5" s="14" cm="1">
        <f t="array" ref="F5">_xlfn.PERCENTILE.INC(IF(Datos!$C$2:$C$1001=A5,Datos!$AI$2:$AI$1001/Datos!$E$2:$E$1001),0.5)</f>
        <v>-3.5903294130974449E-3</v>
      </c>
      <c r="G5" s="14" cm="1">
        <f t="array" ref="G5">_xlfn.PERCENTILE.INC(IF(Datos!$C$2:$C$1001=A5,Datos!$AH$2:$AH$1001),0.25)</f>
        <v>0.50521966232143278</v>
      </c>
      <c r="H5" s="14" cm="1">
        <f t="array" ref="H5">_xlfn.PERCENTILE.INC(IF(Datos!$C$2:$C$1001=A5,Datos!$AK$2:$AK$1001/Datos!$E$2:$E$1001),0.75)</f>
        <v>7.7995567229432863E-2</v>
      </c>
      <c r="K5" s="14" cm="1">
        <f t="array" ref="K5">_xlfn.PERCENTILE.INC(IF(Datos!$C$2:$C$1001=A5,Datos!$AN$2:$AN$1001),0.1)</f>
        <v>0.94976269166978411</v>
      </c>
    </row>
    <row r="6" spans="1:11">
      <c r="A6" s="12" t="s">
        <v>51</v>
      </c>
      <c r="B6" s="14" cm="1">
        <f t="array" ref="B6">_xlfn.PERCENTILE.INC(IF(Datos!$C$2:$C$1001=A6,Datos!$AE$2:$AE$1001),0.75)</f>
        <v>0.29147891994228936</v>
      </c>
      <c r="C6" s="14" cm="1">
        <f t="array" ref="C6">_xlfn.PERCENTILE.INC(IF(Datos!$C$2:$C$1001=A6,Datos!$AF$2:$AF$1001),0.75)</f>
        <v>0.20310034693031653</v>
      </c>
      <c r="D6" s="14" cm="1">
        <f t="array" ref="D6">_xlfn.PERCENTILE.INC(IF(Datos!$C$2:$C$1001=A6,Datos!$AG$2:$AG$1001),0.9)</f>
        <v>8.594459935328938E-2</v>
      </c>
      <c r="E6" s="14" cm="1">
        <f t="array" ref="E6">_xlfn.PERCENTILE.INC(IF(Datos!$C$2:$C$1001=A6,Datos!$AS$2:$AS$1001),0.75)</f>
        <v>1.6026025182564763</v>
      </c>
      <c r="F6" s="14" cm="1">
        <f t="array" ref="F6">_xlfn.PERCENTILE.INC(IF(Datos!$C$2:$C$1001=A6,Datos!$AI$2:$AI$1001/Datos!$E$2:$E$1001),0.5)</f>
        <v>0.11012364032004683</v>
      </c>
      <c r="G6" s="14" cm="1">
        <f t="array" ref="G6">_xlfn.PERCENTILE.INC(IF(Datos!$C$2:$C$1001=A6,Datos!$AH$2:$AH$1001),0.25)</f>
        <v>0.41762511454643481</v>
      </c>
      <c r="H6" s="14" cm="1">
        <f t="array" ref="H6">_xlfn.PERCENTILE.INC(IF(Datos!$C$2:$C$1001=A6,Datos!$AK$2:$AK$1001/Datos!$E$2:$E$1001),0.75)</f>
        <v>5.4196815684636399E-2</v>
      </c>
      <c r="K6" s="14" cm="1">
        <f t="array" ref="K6">_xlfn.PERCENTILE.INC(IF(Datos!$C$2:$C$1001=A6,Datos!$AN$2:$AN$1001),0.1)</f>
        <v>0.94630804495569043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E5C6-A0C3-4A12-854C-F2C4D31927F5}">
  <dimension ref="A1:V1002"/>
  <sheetViews>
    <sheetView tabSelected="1" workbookViewId="0">
      <selection activeCell="M1002" sqref="M1002"/>
    </sheetView>
  </sheetViews>
  <sheetFormatPr baseColWidth="10" defaultRowHeight="13.8"/>
  <cols>
    <col min="21" max="21" width="11.3984375" bestFit="1" customWidth="1"/>
  </cols>
  <sheetData>
    <row r="1" spans="1:22" ht="69">
      <c r="A1" s="19" t="s">
        <v>0</v>
      </c>
      <c r="B1" s="19" t="s">
        <v>2</v>
      </c>
      <c r="C1" s="15" t="s">
        <v>2150</v>
      </c>
      <c r="D1" s="15" t="s">
        <v>2145</v>
      </c>
      <c r="E1" s="15" t="str">
        <f>Umbrales!C1</f>
        <v>percentil 75 cfo_margin</v>
      </c>
      <c r="F1" s="15" t="s">
        <v>2147</v>
      </c>
      <c r="G1" s="15" t="s">
        <v>2148</v>
      </c>
      <c r="H1" s="15" t="s">
        <v>2149</v>
      </c>
      <c r="I1" s="16" t="s">
        <v>2131</v>
      </c>
      <c r="J1" s="15" t="s">
        <v>2130</v>
      </c>
      <c r="K1" s="15" t="str">
        <f>Umbrales!G1</f>
        <v>percentil 25 maint_capex_share</v>
      </c>
      <c r="L1" s="15" t="s">
        <v>2152</v>
      </c>
      <c r="M1" s="16" t="s">
        <v>2132</v>
      </c>
      <c r="N1" s="15" t="s">
        <v>2153</v>
      </c>
      <c r="O1" s="15" t="s">
        <v>2154</v>
      </c>
      <c r="P1" s="16" t="s">
        <v>2133</v>
      </c>
      <c r="Q1" s="15" t="s">
        <v>2155</v>
      </c>
      <c r="R1" s="16" t="s">
        <v>2134</v>
      </c>
      <c r="S1" s="15" t="s">
        <v>2156</v>
      </c>
      <c r="T1" s="17" t="s">
        <v>2135</v>
      </c>
      <c r="U1" s="17" t="s">
        <v>2136</v>
      </c>
      <c r="V1" s="17" t="s">
        <v>2137</v>
      </c>
    </row>
    <row r="2" spans="1:22">
      <c r="A2" t="str">
        <f>ParticipantesCrossSectionTable[[#This Row],[firm_id]]</f>
        <v>F0902</v>
      </c>
      <c r="B2" s="12" t="str">
        <f>ParticipantesCrossSectionTable[[#This Row],[sector]]</f>
        <v>Consumer</v>
      </c>
      <c r="C2" s="14">
        <f>ParticipantesCrossSectionTable[[#This Row],[fcf_reported_mm]]/ParticipantesCrossSectionTable[[#This Row],[revenue_reported_mm]]</f>
        <v>9.467563585191148E-2</v>
      </c>
      <c r="D2" s="14">
        <f>VLOOKUP(B2,Umbrales!$A$2:$F$6,2,FALSE)</f>
        <v>0.18290795794828921</v>
      </c>
      <c r="E2" s="14">
        <f>VLOOKUP(B2,Umbrales!$A$2:$F$6,3,FALSE)</f>
        <v>0.12205009004875801</v>
      </c>
      <c r="F2" s="14">
        <f>VLOOKUP(B2,Umbrales!$A$2:$F$6,4,FALSE)</f>
        <v>7.7863508878423693E-2</v>
      </c>
      <c r="G2" s="13">
        <f>VLOOKUP(B2,Umbrales!$A$2:$F$6,5,FALSE)</f>
        <v>1.5232588938928779</v>
      </c>
      <c r="H2" s="14">
        <f>VLOOKUP(B2,Umbrales!$A$2:$F$6,6,FALSE)</f>
        <v>3.1674636202413592E-2</v>
      </c>
      <c r="I2">
        <f>IF(AND(Datos!AE2&gt;D2,Datos!AF2&gt;E2,Datos!AG2&gt;F2,Datos!AS2&gt;G2,C2&lt;H2),1,0)</f>
        <v>0</v>
      </c>
      <c r="J2" s="14">
        <f>ParticipantesCrossSectionTable[[#This Row],[dcf_fcf_gap_mm]]/ParticipantesCrossSectionTable[[#This Row],[revenue_reported_mm]]</f>
        <v>2.1064762346246314E-2</v>
      </c>
      <c r="K2" s="14">
        <f>VLOOKUP(B2,Umbrales!$A$2:$H$6,7,FALSE)</f>
        <v>0.50851978099047102</v>
      </c>
      <c r="L2" s="14">
        <f>VLOOKUP(B2,Umbrales!$A$2:$H$6,8,FALSE)</f>
        <v>6.0665521451900774E-2</v>
      </c>
      <c r="M2">
        <f>IF(AND(Datos!S2&gt;0,Datos!AH2&lt;K2,Datos!AL2&gt;=1,Datos!AM2&lt;1,J2&gt;L2),1,0)</f>
        <v>0</v>
      </c>
      <c r="N2" s="14">
        <f>VLOOKUP(B2,Umbrales!$A$2:$J$6,9,FALSE)</f>
        <v>0</v>
      </c>
      <c r="O2" s="14">
        <f>VLOOKUP(B2,Umbrales!$A$2:$J$6,10,FALSE)</f>
        <v>0</v>
      </c>
      <c r="P2">
        <f>IF(AND(Datos!C2="Financials",Datos!AA2&gt;N2,Datos!AD2&lt;0,Datos!AQ2&lt;O2),1,0)</f>
        <v>0</v>
      </c>
      <c r="Q2" s="14">
        <f>VLOOKUP(B2,Umbrales!$A$2:$K$6,11,FALSE)</f>
        <v>0.94977598367308969</v>
      </c>
      <c r="R2">
        <f>IF(AND(Datos!AN2&lt;0.85,Datos!AN2&lt;Q2),1,0)</f>
        <v>0</v>
      </c>
      <c r="S2">
        <f>1+IF(Datos!S2&gt;0,1,0)+IF(Datos!C2="Financials",1.2,0)+1.3</f>
        <v>3.3</v>
      </c>
      <c r="T2" s="14">
        <f>(I2*1+M2*IF(Datos!S2&gt;0,1,0)+P2*IF(Datos!C2="Financials",1,0)+R2*1.3)/S2</f>
        <v>0</v>
      </c>
      <c r="U2" s="14">
        <f>I2+M2+P2+R2</f>
        <v>0</v>
      </c>
      <c r="V2" s="12" t="str">
        <f>IF(I2=1,"Flag1 ","")&amp;IF(M2=1,"Flag2 ","")&amp;IF(P2=1,"Flag3 ","")&amp;IF(R2=1,"Flag4 ","")</f>
        <v/>
      </c>
    </row>
    <row r="3" spans="1:22">
      <c r="A3" t="str">
        <f>ParticipantesCrossSectionTable[[#This Row],[firm_id]]</f>
        <v>F0433</v>
      </c>
      <c r="B3" s="12" t="str">
        <f>ParticipantesCrossSectionTable[[#This Row],[sector]]</f>
        <v>Technology</v>
      </c>
      <c r="C3" s="14">
        <f>ParticipantesCrossSectionTable[[#This Row],[fcf_reported_mm]]/ParticipantesCrossSectionTable[[#This Row],[revenue_reported_mm]]</f>
        <v>0.12246621172919854</v>
      </c>
      <c r="D3" s="14">
        <f>VLOOKUP(B3,Umbrales!$A$2:$F$6,2,FALSE)</f>
        <v>0.29147891994228936</v>
      </c>
      <c r="E3" s="14">
        <f>VLOOKUP(B3,Umbrales!$A$2:$F$6,3,FALSE)</f>
        <v>0.20310034693031653</v>
      </c>
      <c r="F3" s="14">
        <f>VLOOKUP(B3,Umbrales!$A$2:$F$6,4,FALSE)</f>
        <v>8.594459935328938E-2</v>
      </c>
      <c r="G3" s="13">
        <f>VLOOKUP(B3,Umbrales!$A$2:$F$6,5,FALSE)</f>
        <v>1.6026025182564763</v>
      </c>
      <c r="H3" s="14">
        <f>VLOOKUP(B3,Umbrales!$A$2:$F$6,6,FALSE)</f>
        <v>0.11012364032004683</v>
      </c>
      <c r="I3">
        <f>IF(AND(Datos!AE3&gt;D3,Datos!AF3&gt;E3,Datos!AG3&gt;F3,Datos!AS3&gt;G3,C3&lt;H3),1,0)</f>
        <v>0</v>
      </c>
      <c r="J3" s="14">
        <f>ParticipantesCrossSectionTable[[#This Row],[dcf_fcf_gap_mm]]/ParticipantesCrossSectionTable[[#This Row],[revenue_reported_mm]]</f>
        <v>7.7214940920029826E-2</v>
      </c>
      <c r="K3" s="14">
        <f>VLOOKUP(B3,Umbrales!$A$2:$H$6,7,FALSE)</f>
        <v>0.41762511454643481</v>
      </c>
      <c r="L3" s="14">
        <f>VLOOKUP(B3,Umbrales!$A$2:$H$6,8,FALSE)</f>
        <v>5.4196815684636399E-2</v>
      </c>
      <c r="M3">
        <f>IF(AND(Datos!S3&gt;0,Datos!AH3&lt;K3,Datos!AL3&gt;=1,Datos!AM3&lt;1,J3&gt;L3),1,0)</f>
        <v>0</v>
      </c>
      <c r="N3" s="14">
        <f>VLOOKUP(B3,Umbrales!$A$2:$J$6,9,FALSE)</f>
        <v>0</v>
      </c>
      <c r="O3" s="14">
        <f>VLOOKUP(B3,Umbrales!$A$2:$J$6,10,FALSE)</f>
        <v>0</v>
      </c>
      <c r="P3">
        <f>IF(AND(Datos!C3="Financials",Datos!AA3&gt;N3,Datos!AD3&lt;0,Datos!AQ3&lt;O3),1,0)</f>
        <v>0</v>
      </c>
      <c r="Q3" s="14">
        <f>VLOOKUP(B3,Umbrales!$A$2:$K$6,11,FALSE)</f>
        <v>0.94630804495569043</v>
      </c>
      <c r="R3">
        <f>IF(AND(Datos!AN3&lt;0.85,Datos!AN3&lt;Q3),1,0)</f>
        <v>0</v>
      </c>
      <c r="S3">
        <f>1+IF(Datos!S3&gt;0,1,0)+IF(Datos!C3="Financials",1.2,0)+1.3</f>
        <v>3.3</v>
      </c>
      <c r="T3" s="14">
        <f>(I3*1+M3*IF(Datos!S3&gt;0,1,0)+P3*IF(Datos!C3="Financials",1,0)+R3*1.3)/S3</f>
        <v>0</v>
      </c>
      <c r="U3" s="14">
        <f t="shared" ref="U3:U66" si="0">I3+M3+P3+R3</f>
        <v>0</v>
      </c>
      <c r="V3" s="12" t="str">
        <f t="shared" ref="V3:V66" si="1">IF(I3=1,"Flag1 ","")&amp;IF(M3=1,"Flag2 ","")&amp;IF(P3=1,"Flag3 ","")&amp;IF(R3=1,"Flag4 ","")</f>
        <v/>
      </c>
    </row>
    <row r="4" spans="1:22">
      <c r="A4" t="str">
        <f>ParticipantesCrossSectionTable[[#This Row],[firm_id]]</f>
        <v>F0060</v>
      </c>
      <c r="B4" s="12" t="str">
        <f>ParticipantesCrossSectionTable[[#This Row],[sector]]</f>
        <v>Energy</v>
      </c>
      <c r="C4" s="14">
        <f>ParticipantesCrossSectionTable[[#This Row],[fcf_reported_mm]]/ParticipantesCrossSectionTable[[#This Row],[revenue_reported_mm]]</f>
        <v>-2.4173840632649483E-3</v>
      </c>
      <c r="D4" s="14">
        <f>VLOOKUP(B4,Umbrales!$A$2:$F$6,2,FALSE)</f>
        <v>0.31196392892080216</v>
      </c>
      <c r="E4" s="14">
        <f>VLOOKUP(B4,Umbrales!$A$2:$F$6,3,FALSE)</f>
        <v>0.22086835207327621</v>
      </c>
      <c r="F4" s="14">
        <f>VLOOKUP(B4,Umbrales!$A$2:$F$6,4,FALSE)</f>
        <v>0.28991454849456905</v>
      </c>
      <c r="G4" s="13">
        <f>VLOOKUP(B4,Umbrales!$A$2:$F$6,5,FALSE)</f>
        <v>2.8980395452652274</v>
      </c>
      <c r="H4" s="14">
        <f>VLOOKUP(B4,Umbrales!$A$2:$F$6,6,FALSE)</f>
        <v>-5.1192663180992054E-2</v>
      </c>
      <c r="I4">
        <f>IF(AND(Datos!AE4&gt;D4,Datos!AF4&gt;E4,Datos!AG4&gt;F4,Datos!AS4&gt;G4,C4&lt;H4),1,0)</f>
        <v>0</v>
      </c>
      <c r="J4" s="14">
        <f>ParticipantesCrossSectionTable[[#This Row],[dcf_fcf_gap_mm]]/ParticipantesCrossSectionTable[[#This Row],[revenue_reported_mm]]</f>
        <v>6.0429955285992341E-2</v>
      </c>
      <c r="K4" s="14">
        <f>VLOOKUP(B4,Umbrales!$A$2:$H$6,7,FALSE)</f>
        <v>0.58288412137280288</v>
      </c>
      <c r="L4" s="14">
        <f>VLOOKUP(B4,Umbrales!$A$2:$H$6,8,FALSE)</f>
        <v>0.120912265441879</v>
      </c>
      <c r="M4">
        <f>IF(AND(Datos!S4&gt;0,Datos!AH4&lt;K4,Datos!AL4&gt;=1,Datos!AM4&lt;1,J4&gt;L4),1,0)</f>
        <v>0</v>
      </c>
      <c r="N4" s="14">
        <f>VLOOKUP(B4,Umbrales!$A$2:$J$6,9,FALSE)</f>
        <v>0</v>
      </c>
      <c r="O4" s="14">
        <f>VLOOKUP(B4,Umbrales!$A$2:$J$6,10,FALSE)</f>
        <v>0</v>
      </c>
      <c r="P4">
        <f>IF(AND(Datos!C4="Financials",Datos!AA4&gt;N4,Datos!AD4&lt;0,Datos!AQ4&lt;O4),1,0)</f>
        <v>0</v>
      </c>
      <c r="Q4" s="14">
        <f>VLOOKUP(B4,Umbrales!$A$2:$K$6,11,FALSE)</f>
        <v>0.95246281107254693</v>
      </c>
      <c r="R4">
        <f>IF(AND(Datos!AN4&lt;0.85,Datos!AN4&lt;Q4),1,0)</f>
        <v>0</v>
      </c>
      <c r="S4">
        <f>1+IF(Datos!S4&gt;0,1,0)+IF(Datos!C4="Financials",1.2,0)+1.3</f>
        <v>3.3</v>
      </c>
      <c r="T4" s="14">
        <f>(I4*1+M4*IF(Datos!S4&gt;0,1,0)+P4*IF(Datos!C4="Financials",1,0)+R4*1.3)/S4</f>
        <v>0</v>
      </c>
      <c r="U4" s="14">
        <f t="shared" si="0"/>
        <v>0</v>
      </c>
      <c r="V4" s="12" t="str">
        <f t="shared" si="1"/>
        <v/>
      </c>
    </row>
    <row r="5" spans="1:22">
      <c r="A5" t="str">
        <f>ParticipantesCrossSectionTable[[#This Row],[firm_id]]</f>
        <v>F0257</v>
      </c>
      <c r="B5" s="12" t="str">
        <f>ParticipantesCrossSectionTable[[#This Row],[sector]]</f>
        <v>Financials</v>
      </c>
      <c r="C5" s="14">
        <f>ParticipantesCrossSectionTable[[#This Row],[fcf_reported_mm]]/ParticipantesCrossSectionTable[[#This Row],[revenue_reported_mm]]</f>
        <v>0.15593100260623466</v>
      </c>
      <c r="D5" s="14">
        <f>VLOOKUP(B5,Umbrales!$A$2:$F$6,2,FALSE)</f>
        <v>0.388774346882514</v>
      </c>
      <c r="E5" s="14">
        <f>VLOOKUP(B5,Umbrales!$A$2:$F$6,3,FALSE)</f>
        <v>0.2842719606666555</v>
      </c>
      <c r="F5" s="14">
        <f>VLOOKUP(B5,Umbrales!$A$2:$F$6,4,FALSE)</f>
        <v>3.7547324588306716E-2</v>
      </c>
      <c r="G5" s="13">
        <f>VLOOKUP(B5,Umbrales!$A$2:$F$6,5,FALSE)</f>
        <v>5.6564154445784265</v>
      </c>
      <c r="H5" s="14">
        <f>VLOOKUP(B5,Umbrales!$A$2:$F$6,6,FALSE)</f>
        <v>0.21790144142181125</v>
      </c>
      <c r="I5">
        <f>IF(AND(Datos!AE5&gt;D5,Datos!AF5&gt;E5,Datos!AG5&gt;F5,Datos!AS5&gt;G5,C5&lt;H5),1,0)</f>
        <v>0</v>
      </c>
      <c r="J5" s="14">
        <f>ParticipantesCrossSectionTable[[#This Row],[dcf_fcf_gap_mm]]/ParticipantesCrossSectionTable[[#This Row],[revenue_reported_mm]]</f>
        <v>5.7049236337402588E-2</v>
      </c>
      <c r="K5" s="14">
        <f>VLOOKUP(B5,Umbrales!$A$2:$H$6,7,FALSE)</f>
        <v>0.45222619371524486</v>
      </c>
      <c r="L5" s="14">
        <f>VLOOKUP(B5,Umbrales!$A$2:$H$6,8,FALSE)</f>
        <v>1.8748568215778003E-2</v>
      </c>
      <c r="M5">
        <f>IF(AND(Datos!S5&gt;0,Datos!AH5&lt;K5,Datos!AL5&gt;=1,Datos!AM5&lt;1,J5&gt;L5),1,0)</f>
        <v>0</v>
      </c>
      <c r="N5" s="14">
        <f>VLOOKUP(B5,Umbrales!$A$2:$J$6,9,FALSE)</f>
        <v>0.2055436255630648</v>
      </c>
      <c r="O5" s="14">
        <f>VLOOKUP(B5,Umbrales!$A$2:$J$6,10,FALSE)</f>
        <v>0.33577848833803048</v>
      </c>
      <c r="P5">
        <f>IF(AND(Datos!C5="Financials",Datos!AA5&gt;N5,Datos!AD5&lt;0,Datos!AQ5&lt;O5),1,0)</f>
        <v>0</v>
      </c>
      <c r="Q5" s="14">
        <f>VLOOKUP(B5,Umbrales!$A$2:$K$6,11,FALSE)</f>
        <v>0.94867619108199597</v>
      </c>
      <c r="R5">
        <f>IF(AND(Datos!AN5&lt;0.85,Datos!AN5&lt;Q5),1,0)</f>
        <v>0</v>
      </c>
      <c r="S5">
        <f>1+IF(Datos!S5&gt;0,1,0)+IF(Datos!C5="Financials",1.2,0)+1.3</f>
        <v>4.5</v>
      </c>
      <c r="T5" s="14">
        <f>(I5*1+M5*IF(Datos!S5&gt;0,1,0)+P5*IF(Datos!C5="Financials",1,0)+R5*1.3)/S5</f>
        <v>0</v>
      </c>
      <c r="U5" s="14">
        <f t="shared" si="0"/>
        <v>0</v>
      </c>
      <c r="V5" s="12" t="str">
        <f t="shared" si="1"/>
        <v/>
      </c>
    </row>
    <row r="6" spans="1:22">
      <c r="A6" t="str">
        <f>ParticipantesCrossSectionTable[[#This Row],[firm_id]]</f>
        <v>F0057</v>
      </c>
      <c r="B6" s="12" t="str">
        <f>ParticipantesCrossSectionTable[[#This Row],[sector]]</f>
        <v>Energy</v>
      </c>
      <c r="C6" s="14">
        <f>ParticipantesCrossSectionTable[[#This Row],[fcf_reported_mm]]/ParticipantesCrossSectionTable[[#This Row],[revenue_reported_mm]]</f>
        <v>1.3002451852552525E-2</v>
      </c>
      <c r="D6" s="14">
        <f>VLOOKUP(B6,Umbrales!$A$2:$F$6,2,FALSE)</f>
        <v>0.31196392892080216</v>
      </c>
      <c r="E6" s="14">
        <f>VLOOKUP(B6,Umbrales!$A$2:$F$6,3,FALSE)</f>
        <v>0.22086835207327621</v>
      </c>
      <c r="F6" s="14">
        <f>VLOOKUP(B6,Umbrales!$A$2:$F$6,4,FALSE)</f>
        <v>0.28991454849456905</v>
      </c>
      <c r="G6" s="13">
        <f>VLOOKUP(B6,Umbrales!$A$2:$F$6,5,FALSE)</f>
        <v>2.8980395452652274</v>
      </c>
      <c r="H6" s="14">
        <f>VLOOKUP(B6,Umbrales!$A$2:$F$6,6,FALSE)</f>
        <v>-5.1192663180992054E-2</v>
      </c>
      <c r="I6">
        <f>IF(AND(Datos!AE6&gt;D6,Datos!AF6&gt;E6,Datos!AG6&gt;F6,Datos!AS6&gt;G6,C6&lt;H6),1,0)</f>
        <v>0</v>
      </c>
      <c r="J6" s="14">
        <f>ParticipantesCrossSectionTable[[#This Row],[dcf_fcf_gap_mm]]/ParticipantesCrossSectionTable[[#This Row],[revenue_reported_mm]]</f>
        <v>4.9680117714052556E-2</v>
      </c>
      <c r="K6" s="14">
        <f>VLOOKUP(B6,Umbrales!$A$2:$H$6,7,FALSE)</f>
        <v>0.58288412137280288</v>
      </c>
      <c r="L6" s="14">
        <f>VLOOKUP(B6,Umbrales!$A$2:$H$6,8,FALSE)</f>
        <v>0.120912265441879</v>
      </c>
      <c r="M6">
        <f>IF(AND(Datos!S6&gt;0,Datos!AH6&lt;K6,Datos!AL6&gt;=1,Datos!AM6&lt;1,J6&gt;L6),1,0)</f>
        <v>0</v>
      </c>
      <c r="N6" s="14">
        <f>VLOOKUP(B6,Umbrales!$A$2:$J$6,9,FALSE)</f>
        <v>0</v>
      </c>
      <c r="O6" s="14">
        <f>VLOOKUP(B6,Umbrales!$A$2:$J$6,10,FALSE)</f>
        <v>0</v>
      </c>
      <c r="P6">
        <f>IF(AND(Datos!C6="Financials",Datos!AA6&gt;N6,Datos!AD6&lt;0,Datos!AQ6&lt;O6),1,0)</f>
        <v>0</v>
      </c>
      <c r="Q6" s="14">
        <f>VLOOKUP(B6,Umbrales!$A$2:$K$6,11,FALSE)</f>
        <v>0.95246281107254693</v>
      </c>
      <c r="R6">
        <f>IF(AND(Datos!AN6&lt;0.85,Datos!AN6&lt;Q6),1,0)</f>
        <v>0</v>
      </c>
      <c r="S6">
        <f>1+IF(Datos!S6&gt;0,1,0)+IF(Datos!C6="Financials",1.2,0)+1.3</f>
        <v>3.3</v>
      </c>
      <c r="T6" s="14">
        <f>(I6*1+M6*IF(Datos!S6&gt;0,1,0)+P6*IF(Datos!C6="Financials",1,0)+R6*1.3)/S6</f>
        <v>0</v>
      </c>
      <c r="U6" s="14">
        <f t="shared" si="0"/>
        <v>0</v>
      </c>
      <c r="V6" s="12" t="str">
        <f t="shared" si="1"/>
        <v/>
      </c>
    </row>
    <row r="7" spans="1:22">
      <c r="A7" t="str">
        <f>ParticipantesCrossSectionTable[[#This Row],[firm_id]]</f>
        <v>F0657</v>
      </c>
      <c r="B7" s="12" t="str">
        <f>ParticipantesCrossSectionTable[[#This Row],[sector]]</f>
        <v>Industrials</v>
      </c>
      <c r="C7" s="14">
        <f>ParticipantesCrossSectionTable[[#This Row],[fcf_reported_mm]]/ParticipantesCrossSectionTable[[#This Row],[revenue_reported_mm]]</f>
        <v>5.9857744578962063E-3</v>
      </c>
      <c r="D7" s="14">
        <f>VLOOKUP(B7,Umbrales!$A$2:$F$6,2,FALSE)</f>
        <v>0.20187192862209885</v>
      </c>
      <c r="E7" s="14">
        <f>VLOOKUP(B7,Umbrales!$A$2:$F$6,3,FALSE)</f>
        <v>0.13780715755654266</v>
      </c>
      <c r="F7" s="14">
        <f>VLOOKUP(B7,Umbrales!$A$2:$F$6,4,FALSE)</f>
        <v>0.14324173030339896</v>
      </c>
      <c r="G7" s="13">
        <f>VLOOKUP(B7,Umbrales!$A$2:$F$6,5,FALSE)</f>
        <v>2.1323076743804079</v>
      </c>
      <c r="H7" s="14">
        <f>VLOOKUP(B7,Umbrales!$A$2:$F$6,6,FALSE)</f>
        <v>-3.5903294130974449E-3</v>
      </c>
      <c r="I7">
        <f>IF(AND(Datos!AE7&gt;D7,Datos!AF7&gt;E7,Datos!AG7&gt;F7,Datos!AS7&gt;G7,C7&lt;H7),1,0)</f>
        <v>0</v>
      </c>
      <c r="J7" s="14">
        <f>ParticipantesCrossSectionTable[[#This Row],[dcf_fcf_gap_mm]]/ParticipantesCrossSectionTable[[#This Row],[revenue_reported_mm]]</f>
        <v>2.4638073379409604E-2</v>
      </c>
      <c r="K7" s="14">
        <f>VLOOKUP(B7,Umbrales!$A$2:$H$6,7,FALSE)</f>
        <v>0.50521966232143278</v>
      </c>
      <c r="L7" s="14">
        <f>VLOOKUP(B7,Umbrales!$A$2:$H$6,8,FALSE)</f>
        <v>7.7995567229432863E-2</v>
      </c>
      <c r="M7">
        <f>IF(AND(Datos!S7&gt;0,Datos!AH7&lt;K7,Datos!AL7&gt;=1,Datos!AM7&lt;1,J7&gt;L7),1,0)</f>
        <v>0</v>
      </c>
      <c r="N7" s="14">
        <f>VLOOKUP(B7,Umbrales!$A$2:$J$6,9,FALSE)</f>
        <v>0</v>
      </c>
      <c r="O7" s="14">
        <f>VLOOKUP(B7,Umbrales!$A$2:$J$6,10,FALSE)</f>
        <v>0</v>
      </c>
      <c r="P7">
        <f>IF(AND(Datos!C7="Financials",Datos!AA7&gt;N7,Datos!AD7&lt;0,Datos!AQ7&lt;O7),1,0)</f>
        <v>0</v>
      </c>
      <c r="Q7" s="14">
        <f>VLOOKUP(B7,Umbrales!$A$2:$K$6,11,FALSE)</f>
        <v>0.94976269166978411</v>
      </c>
      <c r="R7">
        <f>IF(AND(Datos!AN7&lt;0.85,Datos!AN7&lt;Q7),1,0)</f>
        <v>0</v>
      </c>
      <c r="S7">
        <f>1+IF(Datos!S7&gt;0,1,0)+IF(Datos!C7="Financials",1.2,0)+1.3</f>
        <v>3.3</v>
      </c>
      <c r="T7" s="14">
        <f>(I7*1+M7*IF(Datos!S7&gt;0,1,0)+P7*IF(Datos!C7="Financials",1,0)+R7*1.3)/S7</f>
        <v>0</v>
      </c>
      <c r="U7" s="14">
        <f t="shared" si="0"/>
        <v>0</v>
      </c>
      <c r="V7" s="12" t="str">
        <f t="shared" si="1"/>
        <v/>
      </c>
    </row>
    <row r="8" spans="1:22">
      <c r="A8" t="str">
        <f>ParticipantesCrossSectionTable[[#This Row],[firm_id]]</f>
        <v>F0773</v>
      </c>
      <c r="B8" s="12" t="str">
        <f>ParticipantesCrossSectionTable[[#This Row],[sector]]</f>
        <v>Industrials</v>
      </c>
      <c r="C8" s="14">
        <f>ParticipantesCrossSectionTable[[#This Row],[fcf_reported_mm]]/ParticipantesCrossSectionTable[[#This Row],[revenue_reported_mm]]</f>
        <v>0.12293247581673794</v>
      </c>
      <c r="D8" s="14">
        <f>VLOOKUP(B8,Umbrales!$A$2:$F$6,2,FALSE)</f>
        <v>0.20187192862209885</v>
      </c>
      <c r="E8" s="14">
        <f>VLOOKUP(B8,Umbrales!$A$2:$F$6,3,FALSE)</f>
        <v>0.13780715755654266</v>
      </c>
      <c r="F8" s="14">
        <f>VLOOKUP(B8,Umbrales!$A$2:$F$6,4,FALSE)</f>
        <v>0.14324173030339896</v>
      </c>
      <c r="G8" s="13">
        <f>VLOOKUP(B8,Umbrales!$A$2:$F$6,5,FALSE)</f>
        <v>2.1323076743804079</v>
      </c>
      <c r="H8" s="14">
        <f>VLOOKUP(B8,Umbrales!$A$2:$F$6,6,FALSE)</f>
        <v>-3.5903294130974449E-3</v>
      </c>
      <c r="I8">
        <f>IF(AND(Datos!AE8&gt;D8,Datos!AF8&gt;E8,Datos!AG8&gt;F8,Datos!AS8&gt;G8,C8&lt;H8),1,0)</f>
        <v>0</v>
      </c>
      <c r="J8" s="14">
        <f>ParticipantesCrossSectionTable[[#This Row],[dcf_fcf_gap_mm]]/ParticipantesCrossSectionTable[[#This Row],[revenue_reported_mm]]</f>
        <v>2.1090541705283291E-2</v>
      </c>
      <c r="K8" s="14">
        <f>VLOOKUP(B8,Umbrales!$A$2:$H$6,7,FALSE)</f>
        <v>0.50521966232143278</v>
      </c>
      <c r="L8" s="14">
        <f>VLOOKUP(B8,Umbrales!$A$2:$H$6,8,FALSE)</f>
        <v>7.7995567229432863E-2</v>
      </c>
      <c r="M8">
        <f>IF(AND(Datos!S8&gt;0,Datos!AH8&lt;K8,Datos!AL8&gt;=1,Datos!AM8&lt;1,J8&gt;L8),1,0)</f>
        <v>0</v>
      </c>
      <c r="N8" s="14">
        <f>VLOOKUP(B8,Umbrales!$A$2:$J$6,9,FALSE)</f>
        <v>0</v>
      </c>
      <c r="O8" s="14">
        <f>VLOOKUP(B8,Umbrales!$A$2:$J$6,10,FALSE)</f>
        <v>0</v>
      </c>
      <c r="P8">
        <f>IF(AND(Datos!C8="Financials",Datos!AA8&gt;N8,Datos!AD8&lt;0,Datos!AQ8&lt;O8),1,0)</f>
        <v>0</v>
      </c>
      <c r="Q8" s="14">
        <f>VLOOKUP(B8,Umbrales!$A$2:$K$6,11,FALSE)</f>
        <v>0.94976269166978411</v>
      </c>
      <c r="R8">
        <f>IF(AND(Datos!AN8&lt;0.85,Datos!AN8&lt;Q8),1,0)</f>
        <v>0</v>
      </c>
      <c r="S8">
        <f>1+IF(Datos!S8&gt;0,1,0)+IF(Datos!C8="Financials",1.2,0)+1.3</f>
        <v>3.3</v>
      </c>
      <c r="T8" s="14">
        <f>(I8*1+M8*IF(Datos!S8&gt;0,1,0)+P8*IF(Datos!C8="Financials",1,0)+R8*1.3)/S8</f>
        <v>0</v>
      </c>
      <c r="U8" s="14">
        <f t="shared" si="0"/>
        <v>0</v>
      </c>
      <c r="V8" s="12" t="str">
        <f t="shared" si="1"/>
        <v/>
      </c>
    </row>
    <row r="9" spans="1:22">
      <c r="A9" t="str">
        <f>ParticipantesCrossSectionTable[[#This Row],[firm_id]]</f>
        <v>F0574</v>
      </c>
      <c r="B9" s="12" t="str">
        <f>ParticipantesCrossSectionTable[[#This Row],[sector]]</f>
        <v>Technology</v>
      </c>
      <c r="C9" s="14">
        <f>ParticipantesCrossSectionTable[[#This Row],[fcf_reported_mm]]/ParticipantesCrossSectionTable[[#This Row],[revenue_reported_mm]]</f>
        <v>4.4205475183346506E-2</v>
      </c>
      <c r="D9" s="14">
        <f>VLOOKUP(B9,Umbrales!$A$2:$F$6,2,FALSE)</f>
        <v>0.29147891994228936</v>
      </c>
      <c r="E9" s="14">
        <f>VLOOKUP(B9,Umbrales!$A$2:$F$6,3,FALSE)</f>
        <v>0.20310034693031653</v>
      </c>
      <c r="F9" s="14">
        <f>VLOOKUP(B9,Umbrales!$A$2:$F$6,4,FALSE)</f>
        <v>8.594459935328938E-2</v>
      </c>
      <c r="G9" s="13">
        <f>VLOOKUP(B9,Umbrales!$A$2:$F$6,5,FALSE)</f>
        <v>1.6026025182564763</v>
      </c>
      <c r="H9" s="14">
        <f>VLOOKUP(B9,Umbrales!$A$2:$F$6,6,FALSE)</f>
        <v>0.11012364032004683</v>
      </c>
      <c r="I9">
        <f>IF(AND(Datos!AE9&gt;D9,Datos!AF9&gt;E9,Datos!AG9&gt;F9,Datos!AS9&gt;G9,C9&lt;H9),1,0)</f>
        <v>0</v>
      </c>
      <c r="J9" s="14">
        <f>ParticipantesCrossSectionTable[[#This Row],[dcf_fcf_gap_mm]]/ParticipantesCrossSectionTable[[#This Row],[revenue_reported_mm]]</f>
        <v>7.4430849574556326E-2</v>
      </c>
      <c r="K9" s="14">
        <f>VLOOKUP(B9,Umbrales!$A$2:$H$6,7,FALSE)</f>
        <v>0.41762511454643481</v>
      </c>
      <c r="L9" s="14">
        <f>VLOOKUP(B9,Umbrales!$A$2:$H$6,8,FALSE)</f>
        <v>5.4196815684636399E-2</v>
      </c>
      <c r="M9">
        <f>IF(AND(Datos!S9&gt;0,Datos!AH9&lt;K9,Datos!AL9&gt;=1,Datos!AM9&lt;1,J9&gt;L9),1,0)</f>
        <v>0</v>
      </c>
      <c r="N9" s="14">
        <f>VLOOKUP(B9,Umbrales!$A$2:$J$6,9,FALSE)</f>
        <v>0</v>
      </c>
      <c r="O9" s="14">
        <f>VLOOKUP(B9,Umbrales!$A$2:$J$6,10,FALSE)</f>
        <v>0</v>
      </c>
      <c r="P9">
        <f>IF(AND(Datos!C9="Financials",Datos!AA9&gt;N9,Datos!AD9&lt;0,Datos!AQ9&lt;O9),1,0)</f>
        <v>0</v>
      </c>
      <c r="Q9" s="14">
        <f>VLOOKUP(B9,Umbrales!$A$2:$K$6,11,FALSE)</f>
        <v>0.94630804495569043</v>
      </c>
      <c r="R9">
        <f>IF(AND(Datos!AN9&lt;0.85,Datos!AN9&lt;Q9),1,0)</f>
        <v>0</v>
      </c>
      <c r="S9">
        <f>1+IF(Datos!S9&gt;0,1,0)+IF(Datos!C9="Financials",1.2,0)+1.3</f>
        <v>3.3</v>
      </c>
      <c r="T9" s="14">
        <f>(I9*1+M9*IF(Datos!S9&gt;0,1,0)+P9*IF(Datos!C9="Financials",1,0)+R9*1.3)/S9</f>
        <v>0</v>
      </c>
      <c r="U9" s="14">
        <f t="shared" si="0"/>
        <v>0</v>
      </c>
      <c r="V9" s="12" t="str">
        <f t="shared" si="1"/>
        <v/>
      </c>
    </row>
    <row r="10" spans="1:22">
      <c r="A10" t="str">
        <f>ParticipantesCrossSectionTable[[#This Row],[firm_id]]</f>
        <v>F0438</v>
      </c>
      <c r="B10" s="12" t="str">
        <f>ParticipantesCrossSectionTable[[#This Row],[sector]]</f>
        <v>Technology</v>
      </c>
      <c r="C10" s="14">
        <f>ParticipantesCrossSectionTable[[#This Row],[fcf_reported_mm]]/ParticipantesCrossSectionTable[[#This Row],[revenue_reported_mm]]</f>
        <v>9.1195038182626392E-2</v>
      </c>
      <c r="D10" s="14">
        <f>VLOOKUP(B10,Umbrales!$A$2:$F$6,2,FALSE)</f>
        <v>0.29147891994228936</v>
      </c>
      <c r="E10" s="14">
        <f>VLOOKUP(B10,Umbrales!$A$2:$F$6,3,FALSE)</f>
        <v>0.20310034693031653</v>
      </c>
      <c r="F10" s="14">
        <f>VLOOKUP(B10,Umbrales!$A$2:$F$6,4,FALSE)</f>
        <v>8.594459935328938E-2</v>
      </c>
      <c r="G10" s="13">
        <f>VLOOKUP(B10,Umbrales!$A$2:$F$6,5,FALSE)</f>
        <v>1.6026025182564763</v>
      </c>
      <c r="H10" s="14">
        <f>VLOOKUP(B10,Umbrales!$A$2:$F$6,6,FALSE)</f>
        <v>0.11012364032004683</v>
      </c>
      <c r="I10">
        <f>IF(AND(Datos!AE10&gt;D10,Datos!AF10&gt;E10,Datos!AG10&gt;F10,Datos!AS10&gt;G10,C10&lt;H10),1,0)</f>
        <v>0</v>
      </c>
      <c r="J10" s="14">
        <f>ParticipantesCrossSectionTable[[#This Row],[dcf_fcf_gap_mm]]/ParticipantesCrossSectionTable[[#This Row],[revenue_reported_mm]]</f>
        <v>3.9467968973509931E-2</v>
      </c>
      <c r="K10" s="14">
        <f>VLOOKUP(B10,Umbrales!$A$2:$H$6,7,FALSE)</f>
        <v>0.41762511454643481</v>
      </c>
      <c r="L10" s="14">
        <f>VLOOKUP(B10,Umbrales!$A$2:$H$6,8,FALSE)</f>
        <v>5.4196815684636399E-2</v>
      </c>
      <c r="M10">
        <f>IF(AND(Datos!S10&gt;0,Datos!AH10&lt;K10,Datos!AL10&gt;=1,Datos!AM10&lt;1,J10&gt;L10),1,0)</f>
        <v>0</v>
      </c>
      <c r="N10" s="14">
        <f>VLOOKUP(B10,Umbrales!$A$2:$J$6,9,FALSE)</f>
        <v>0</v>
      </c>
      <c r="O10" s="14">
        <f>VLOOKUP(B10,Umbrales!$A$2:$J$6,10,FALSE)</f>
        <v>0</v>
      </c>
      <c r="P10">
        <f>IF(AND(Datos!C10="Financials",Datos!AA10&gt;N10,Datos!AD10&lt;0,Datos!AQ10&lt;O10),1,0)</f>
        <v>0</v>
      </c>
      <c r="Q10" s="14">
        <f>VLOOKUP(B10,Umbrales!$A$2:$K$6,11,FALSE)</f>
        <v>0.94630804495569043</v>
      </c>
      <c r="R10">
        <f>IF(AND(Datos!AN10&lt;0.85,Datos!AN10&lt;Q10),1,0)</f>
        <v>0</v>
      </c>
      <c r="S10">
        <f>1+IF(Datos!S10&gt;0,1,0)+IF(Datos!C10="Financials",1.2,0)+1.3</f>
        <v>3.3</v>
      </c>
      <c r="T10" s="14">
        <f>(I10*1+M10*IF(Datos!S10&gt;0,1,0)+P10*IF(Datos!C10="Financials",1,0)+R10*1.3)/S10</f>
        <v>0</v>
      </c>
      <c r="U10" s="14">
        <f t="shared" si="0"/>
        <v>0</v>
      </c>
      <c r="V10" s="12" t="str">
        <f t="shared" si="1"/>
        <v/>
      </c>
    </row>
    <row r="11" spans="1:22">
      <c r="A11" t="str">
        <f>ParticipantesCrossSectionTable[[#This Row],[firm_id]]</f>
        <v>F0375</v>
      </c>
      <c r="B11" s="12" t="str">
        <f>ParticipantesCrossSectionTable[[#This Row],[sector]]</f>
        <v>Financials</v>
      </c>
      <c r="C11" s="14">
        <f>ParticipantesCrossSectionTable[[#This Row],[fcf_reported_mm]]/ParticipantesCrossSectionTable[[#This Row],[revenue_reported_mm]]</f>
        <v>0.20711458765378446</v>
      </c>
      <c r="D11" s="14">
        <f>VLOOKUP(B11,Umbrales!$A$2:$F$6,2,FALSE)</f>
        <v>0.388774346882514</v>
      </c>
      <c r="E11" s="14">
        <f>VLOOKUP(B11,Umbrales!$A$2:$F$6,3,FALSE)</f>
        <v>0.2842719606666555</v>
      </c>
      <c r="F11" s="14">
        <f>VLOOKUP(B11,Umbrales!$A$2:$F$6,4,FALSE)</f>
        <v>3.7547324588306716E-2</v>
      </c>
      <c r="G11" s="13">
        <f>VLOOKUP(B11,Umbrales!$A$2:$F$6,5,FALSE)</f>
        <v>5.6564154445784265</v>
      </c>
      <c r="H11" s="14">
        <f>VLOOKUP(B11,Umbrales!$A$2:$F$6,6,FALSE)</f>
        <v>0.21790144142181125</v>
      </c>
      <c r="I11">
        <f>IF(AND(Datos!AE11&gt;D11,Datos!AF11&gt;E11,Datos!AG11&gt;F11,Datos!AS11&gt;G11,C11&lt;H11),1,0)</f>
        <v>0</v>
      </c>
      <c r="J11" s="14">
        <f>ParticipantesCrossSectionTable[[#This Row],[dcf_fcf_gap_mm]]/ParticipantesCrossSectionTable[[#This Row],[revenue_reported_mm]]</f>
        <v>-6.747149638343857E-3</v>
      </c>
      <c r="K11" s="14">
        <f>VLOOKUP(B11,Umbrales!$A$2:$H$6,7,FALSE)</f>
        <v>0.45222619371524486</v>
      </c>
      <c r="L11" s="14">
        <f>VLOOKUP(B11,Umbrales!$A$2:$H$6,8,FALSE)</f>
        <v>1.8748568215778003E-2</v>
      </c>
      <c r="M11">
        <f>IF(AND(Datos!S11&gt;0,Datos!AH11&lt;K11,Datos!AL11&gt;=1,Datos!AM11&lt;1,J11&gt;L11),1,0)</f>
        <v>0</v>
      </c>
      <c r="N11" s="14">
        <f>VLOOKUP(B11,Umbrales!$A$2:$J$6,9,FALSE)</f>
        <v>0.2055436255630648</v>
      </c>
      <c r="O11" s="14">
        <f>VLOOKUP(B11,Umbrales!$A$2:$J$6,10,FALSE)</f>
        <v>0.33577848833803048</v>
      </c>
      <c r="P11">
        <f>IF(AND(Datos!C11="Financials",Datos!AA11&gt;N11,Datos!AD11&lt;0,Datos!AQ11&lt;O11),1,0)</f>
        <v>0</v>
      </c>
      <c r="Q11" s="14">
        <f>VLOOKUP(B11,Umbrales!$A$2:$K$6,11,FALSE)</f>
        <v>0.94867619108199597</v>
      </c>
      <c r="R11">
        <f>IF(AND(Datos!AN11&lt;0.85,Datos!AN11&lt;Q11),1,0)</f>
        <v>0</v>
      </c>
      <c r="S11">
        <f>1+IF(Datos!S11&gt;0,1,0)+IF(Datos!C11="Financials",1.2,0)+1.3</f>
        <v>4.5</v>
      </c>
      <c r="T11" s="14">
        <f>(I11*1+M11*IF(Datos!S11&gt;0,1,0)+P11*IF(Datos!C11="Financials",1,0)+R11*1.3)/S11</f>
        <v>0</v>
      </c>
      <c r="U11" s="14">
        <f t="shared" si="0"/>
        <v>0</v>
      </c>
      <c r="V11" s="12" t="str">
        <f t="shared" si="1"/>
        <v/>
      </c>
    </row>
    <row r="12" spans="1:22">
      <c r="A12" t="str">
        <f>ParticipantesCrossSectionTable[[#This Row],[firm_id]]</f>
        <v>F0296</v>
      </c>
      <c r="B12" s="12" t="str">
        <f>ParticipantesCrossSectionTable[[#This Row],[sector]]</f>
        <v>Financials</v>
      </c>
      <c r="C12" s="14">
        <f>ParticipantesCrossSectionTable[[#This Row],[fcf_reported_mm]]/ParticipantesCrossSectionTable[[#This Row],[revenue_reported_mm]]</f>
        <v>0.28279998683819607</v>
      </c>
      <c r="D12" s="14">
        <f>VLOOKUP(B12,Umbrales!$A$2:$F$6,2,FALSE)</f>
        <v>0.388774346882514</v>
      </c>
      <c r="E12" s="14">
        <f>VLOOKUP(B12,Umbrales!$A$2:$F$6,3,FALSE)</f>
        <v>0.2842719606666555</v>
      </c>
      <c r="F12" s="14">
        <f>VLOOKUP(B12,Umbrales!$A$2:$F$6,4,FALSE)</f>
        <v>3.7547324588306716E-2</v>
      </c>
      <c r="G12" s="13">
        <f>VLOOKUP(B12,Umbrales!$A$2:$F$6,5,FALSE)</f>
        <v>5.6564154445784265</v>
      </c>
      <c r="H12" s="14">
        <f>VLOOKUP(B12,Umbrales!$A$2:$F$6,6,FALSE)</f>
        <v>0.21790144142181125</v>
      </c>
      <c r="I12">
        <f>IF(AND(Datos!AE12&gt;D12,Datos!AF12&gt;E12,Datos!AG12&gt;F12,Datos!AS12&gt;G12,C12&lt;H12),1,0)</f>
        <v>0</v>
      </c>
      <c r="J12" s="14">
        <f>ParticipantesCrossSectionTable[[#This Row],[dcf_fcf_gap_mm]]/ParticipantesCrossSectionTable[[#This Row],[revenue_reported_mm]]</f>
        <v>-9.43374084297555E-3</v>
      </c>
      <c r="K12" s="14">
        <f>VLOOKUP(B12,Umbrales!$A$2:$H$6,7,FALSE)</f>
        <v>0.45222619371524486</v>
      </c>
      <c r="L12" s="14">
        <f>VLOOKUP(B12,Umbrales!$A$2:$H$6,8,FALSE)</f>
        <v>1.8748568215778003E-2</v>
      </c>
      <c r="M12">
        <f>IF(AND(Datos!S12&gt;0,Datos!AH12&lt;K12,Datos!AL12&gt;=1,Datos!AM12&lt;1,J12&gt;L12),1,0)</f>
        <v>0</v>
      </c>
      <c r="N12" s="14">
        <f>VLOOKUP(B12,Umbrales!$A$2:$J$6,9,FALSE)</f>
        <v>0.2055436255630648</v>
      </c>
      <c r="O12" s="14">
        <f>VLOOKUP(B12,Umbrales!$A$2:$J$6,10,FALSE)</f>
        <v>0.33577848833803048</v>
      </c>
      <c r="P12">
        <f>IF(AND(Datos!C12="Financials",Datos!AA12&gt;N12,Datos!AD12&lt;0,Datos!AQ12&lt;O12),1,0)</f>
        <v>0</v>
      </c>
      <c r="Q12" s="14">
        <f>VLOOKUP(B12,Umbrales!$A$2:$K$6,11,FALSE)</f>
        <v>0.94867619108199597</v>
      </c>
      <c r="R12">
        <f>IF(AND(Datos!AN12&lt;0.85,Datos!AN12&lt;Q12),1,0)</f>
        <v>0</v>
      </c>
      <c r="S12">
        <f>1+IF(Datos!S12&gt;0,1,0)+IF(Datos!C12="Financials",1.2,0)+1.3</f>
        <v>4.5</v>
      </c>
      <c r="T12" s="14">
        <f>(I12*1+M12*IF(Datos!S12&gt;0,1,0)+P12*IF(Datos!C12="Financials",1,0)+R12*1.3)/S12</f>
        <v>0</v>
      </c>
      <c r="U12" s="14">
        <f t="shared" si="0"/>
        <v>0</v>
      </c>
      <c r="V12" s="12" t="str">
        <f t="shared" si="1"/>
        <v/>
      </c>
    </row>
    <row r="13" spans="1:22">
      <c r="A13" t="str">
        <f>ParticipantesCrossSectionTable[[#This Row],[firm_id]]</f>
        <v>F0312</v>
      </c>
      <c r="B13" s="12" t="str">
        <f>ParticipantesCrossSectionTable[[#This Row],[sector]]</f>
        <v>Financials</v>
      </c>
      <c r="C13" s="14">
        <f>ParticipantesCrossSectionTable[[#This Row],[fcf_reported_mm]]/ParticipantesCrossSectionTable[[#This Row],[revenue_reported_mm]]</f>
        <v>9.359670662581078E-2</v>
      </c>
      <c r="D13" s="14">
        <f>VLOOKUP(B13,Umbrales!$A$2:$F$6,2,FALSE)</f>
        <v>0.388774346882514</v>
      </c>
      <c r="E13" s="14">
        <f>VLOOKUP(B13,Umbrales!$A$2:$F$6,3,FALSE)</f>
        <v>0.2842719606666555</v>
      </c>
      <c r="F13" s="14">
        <f>VLOOKUP(B13,Umbrales!$A$2:$F$6,4,FALSE)</f>
        <v>3.7547324588306716E-2</v>
      </c>
      <c r="G13" s="13">
        <f>VLOOKUP(B13,Umbrales!$A$2:$F$6,5,FALSE)</f>
        <v>5.6564154445784265</v>
      </c>
      <c r="H13" s="14">
        <f>VLOOKUP(B13,Umbrales!$A$2:$F$6,6,FALSE)</f>
        <v>0.21790144142181125</v>
      </c>
      <c r="I13">
        <f>IF(AND(Datos!AE13&gt;D13,Datos!AF13&gt;E13,Datos!AG13&gt;F13,Datos!AS13&gt;G13,C13&lt;H13),1,0)</f>
        <v>0</v>
      </c>
      <c r="J13" s="14">
        <f>ParticipantesCrossSectionTable[[#This Row],[dcf_fcf_gap_mm]]/ParticipantesCrossSectionTable[[#This Row],[revenue_reported_mm]]</f>
        <v>1.7778508188828347E-2</v>
      </c>
      <c r="K13" s="14">
        <f>VLOOKUP(B13,Umbrales!$A$2:$H$6,7,FALSE)</f>
        <v>0.45222619371524486</v>
      </c>
      <c r="L13" s="14">
        <f>VLOOKUP(B13,Umbrales!$A$2:$H$6,8,FALSE)</f>
        <v>1.8748568215778003E-2</v>
      </c>
      <c r="M13">
        <f>IF(AND(Datos!S13&gt;0,Datos!AH13&lt;K13,Datos!AL13&gt;=1,Datos!AM13&lt;1,J13&gt;L13),1,0)</f>
        <v>0</v>
      </c>
      <c r="N13" s="14">
        <f>VLOOKUP(B13,Umbrales!$A$2:$J$6,9,FALSE)</f>
        <v>0.2055436255630648</v>
      </c>
      <c r="O13" s="14">
        <f>VLOOKUP(B13,Umbrales!$A$2:$J$6,10,FALSE)</f>
        <v>0.33577848833803048</v>
      </c>
      <c r="P13">
        <f>IF(AND(Datos!C13="Financials",Datos!AA13&gt;N13,Datos!AD13&lt;0,Datos!AQ13&lt;O13),1,0)</f>
        <v>0</v>
      </c>
      <c r="Q13" s="14">
        <f>VLOOKUP(B13,Umbrales!$A$2:$K$6,11,FALSE)</f>
        <v>0.94867619108199597</v>
      </c>
      <c r="R13">
        <f>IF(AND(Datos!AN13&lt;0.85,Datos!AN13&lt;Q13),1,0)</f>
        <v>1</v>
      </c>
      <c r="S13">
        <f>1+IF(Datos!S13&gt;0,1,0)+IF(Datos!C13="Financials",1.2,0)+1.3</f>
        <v>4.5</v>
      </c>
      <c r="T13" s="14">
        <f>(I13*1+M13*IF(Datos!S13&gt;0,1,0)+P13*IF(Datos!C13="Financials",1,0)+R13*1.3)/S13</f>
        <v>0.28888888888888892</v>
      </c>
      <c r="U13" s="14">
        <f t="shared" si="0"/>
        <v>1</v>
      </c>
      <c r="V13" s="12" t="str">
        <f t="shared" si="1"/>
        <v xml:space="preserve">Flag4 </v>
      </c>
    </row>
    <row r="14" spans="1:22">
      <c r="A14" t="str">
        <f>ParticipantesCrossSectionTable[[#This Row],[firm_id]]</f>
        <v>F0808</v>
      </c>
      <c r="B14" s="12" t="str">
        <f>ParticipantesCrossSectionTable[[#This Row],[sector]]</f>
        <v>Consumer</v>
      </c>
      <c r="C14" s="14">
        <f>ParticipantesCrossSectionTable[[#This Row],[fcf_reported_mm]]/ParticipantesCrossSectionTable[[#This Row],[revenue_reported_mm]]</f>
        <v>-4.7648303106502837E-2</v>
      </c>
      <c r="D14" s="14">
        <f>VLOOKUP(B14,Umbrales!$A$2:$F$6,2,FALSE)</f>
        <v>0.18290795794828921</v>
      </c>
      <c r="E14" s="14">
        <f>VLOOKUP(B14,Umbrales!$A$2:$F$6,3,FALSE)</f>
        <v>0.12205009004875801</v>
      </c>
      <c r="F14" s="14">
        <f>VLOOKUP(B14,Umbrales!$A$2:$F$6,4,FALSE)</f>
        <v>7.7863508878423693E-2</v>
      </c>
      <c r="G14" s="13">
        <f>VLOOKUP(B14,Umbrales!$A$2:$F$6,5,FALSE)</f>
        <v>1.5232588938928779</v>
      </c>
      <c r="H14" s="14">
        <f>VLOOKUP(B14,Umbrales!$A$2:$F$6,6,FALSE)</f>
        <v>3.1674636202413592E-2</v>
      </c>
      <c r="I14">
        <f>IF(AND(Datos!AE14&gt;D14,Datos!AF14&gt;E14,Datos!AG14&gt;F14,Datos!AS14&gt;G14,C14&lt;H14),1,0)</f>
        <v>0</v>
      </c>
      <c r="J14" s="14">
        <f>ParticipantesCrossSectionTable[[#This Row],[dcf_fcf_gap_mm]]/ParticipantesCrossSectionTable[[#This Row],[revenue_reported_mm]]</f>
        <v>5.7740050907967549E-2</v>
      </c>
      <c r="K14" s="14">
        <f>VLOOKUP(B14,Umbrales!$A$2:$H$6,7,FALSE)</f>
        <v>0.50851978099047102</v>
      </c>
      <c r="L14" s="14">
        <f>VLOOKUP(B14,Umbrales!$A$2:$H$6,8,FALSE)</f>
        <v>6.0665521451900774E-2</v>
      </c>
      <c r="M14">
        <f>IF(AND(Datos!S14&gt;0,Datos!AH14&lt;K14,Datos!AL14&gt;=1,Datos!AM14&lt;1,J14&gt;L14),1,0)</f>
        <v>0</v>
      </c>
      <c r="N14" s="14">
        <f>VLOOKUP(B14,Umbrales!$A$2:$J$6,9,FALSE)</f>
        <v>0</v>
      </c>
      <c r="O14" s="14">
        <f>VLOOKUP(B14,Umbrales!$A$2:$J$6,10,FALSE)</f>
        <v>0</v>
      </c>
      <c r="P14">
        <f>IF(AND(Datos!C14="Financials",Datos!AA14&gt;N14,Datos!AD14&lt;0,Datos!AQ14&lt;O14),1,0)</f>
        <v>0</v>
      </c>
      <c r="Q14" s="14">
        <f>VLOOKUP(B14,Umbrales!$A$2:$K$6,11,FALSE)</f>
        <v>0.94977598367308969</v>
      </c>
      <c r="R14">
        <f>IF(AND(Datos!AN14&lt;0.85,Datos!AN14&lt;Q14),1,0)</f>
        <v>0</v>
      </c>
      <c r="S14">
        <f>1+IF(Datos!S14&gt;0,1,0)+IF(Datos!C14="Financials",1.2,0)+1.3</f>
        <v>3.3</v>
      </c>
      <c r="T14" s="14">
        <f>(I14*1+M14*IF(Datos!S14&gt;0,1,0)+P14*IF(Datos!C14="Financials",1,0)+R14*1.3)/S14</f>
        <v>0</v>
      </c>
      <c r="U14" s="14">
        <f t="shared" si="0"/>
        <v>0</v>
      </c>
      <c r="V14" s="12" t="str">
        <f t="shared" si="1"/>
        <v/>
      </c>
    </row>
    <row r="15" spans="1:22">
      <c r="A15" t="str">
        <f>ParticipantesCrossSectionTable[[#This Row],[firm_id]]</f>
        <v>F0062</v>
      </c>
      <c r="B15" s="12" t="str">
        <f>ParticipantesCrossSectionTable[[#This Row],[sector]]</f>
        <v>Energy</v>
      </c>
      <c r="C15" s="14">
        <f>ParticipantesCrossSectionTable[[#This Row],[fcf_reported_mm]]/ParticipantesCrossSectionTable[[#This Row],[revenue_reported_mm]]</f>
        <v>7.7398181761352047E-2</v>
      </c>
      <c r="D15" s="14">
        <f>VLOOKUP(B15,Umbrales!$A$2:$F$6,2,FALSE)</f>
        <v>0.31196392892080216</v>
      </c>
      <c r="E15" s="14">
        <f>VLOOKUP(B15,Umbrales!$A$2:$F$6,3,FALSE)</f>
        <v>0.22086835207327621</v>
      </c>
      <c r="F15" s="14">
        <f>VLOOKUP(B15,Umbrales!$A$2:$F$6,4,FALSE)</f>
        <v>0.28991454849456905</v>
      </c>
      <c r="G15" s="13">
        <f>VLOOKUP(B15,Umbrales!$A$2:$F$6,5,FALSE)</f>
        <v>2.8980395452652274</v>
      </c>
      <c r="H15" s="14">
        <f>VLOOKUP(B15,Umbrales!$A$2:$F$6,6,FALSE)</f>
        <v>-5.1192663180992054E-2</v>
      </c>
      <c r="I15">
        <f>IF(AND(Datos!AE15&gt;D15,Datos!AF15&gt;E15,Datos!AG15&gt;F15,Datos!AS15&gt;G15,C15&lt;H15),1,0)</f>
        <v>0</v>
      </c>
      <c r="J15" s="14">
        <f>ParticipantesCrossSectionTable[[#This Row],[dcf_fcf_gap_mm]]/ParticipantesCrossSectionTable[[#This Row],[revenue_reported_mm]]</f>
        <v>6.4643898317278167E-2</v>
      </c>
      <c r="K15" s="14">
        <f>VLOOKUP(B15,Umbrales!$A$2:$H$6,7,FALSE)</f>
        <v>0.58288412137280288</v>
      </c>
      <c r="L15" s="14">
        <f>VLOOKUP(B15,Umbrales!$A$2:$H$6,8,FALSE)</f>
        <v>0.120912265441879</v>
      </c>
      <c r="M15">
        <f>IF(AND(Datos!S15&gt;0,Datos!AH15&lt;K15,Datos!AL15&gt;=1,Datos!AM15&lt;1,J15&gt;L15),1,0)</f>
        <v>0</v>
      </c>
      <c r="N15" s="14">
        <f>VLOOKUP(B15,Umbrales!$A$2:$J$6,9,FALSE)</f>
        <v>0</v>
      </c>
      <c r="O15" s="14">
        <f>VLOOKUP(B15,Umbrales!$A$2:$J$6,10,FALSE)</f>
        <v>0</v>
      </c>
      <c r="P15">
        <f>IF(AND(Datos!C15="Financials",Datos!AA15&gt;N15,Datos!AD15&lt;0,Datos!AQ15&lt;O15),1,0)</f>
        <v>0</v>
      </c>
      <c r="Q15" s="14">
        <f>VLOOKUP(B15,Umbrales!$A$2:$K$6,11,FALSE)</f>
        <v>0.95246281107254693</v>
      </c>
      <c r="R15">
        <f>IF(AND(Datos!AN15&lt;0.85,Datos!AN15&lt;Q15),1,0)</f>
        <v>0</v>
      </c>
      <c r="S15">
        <f>1+IF(Datos!S15&gt;0,1,0)+IF(Datos!C15="Financials",1.2,0)+1.3</f>
        <v>3.3</v>
      </c>
      <c r="T15" s="14">
        <f>(I15*1+M15*IF(Datos!S15&gt;0,1,0)+P15*IF(Datos!C15="Financials",1,0)+R15*1.3)/S15</f>
        <v>0</v>
      </c>
      <c r="U15" s="14">
        <f t="shared" si="0"/>
        <v>0</v>
      </c>
      <c r="V15" s="12" t="str">
        <f t="shared" si="1"/>
        <v/>
      </c>
    </row>
    <row r="16" spans="1:22">
      <c r="A16" t="str">
        <f>ParticipantesCrossSectionTable[[#This Row],[firm_id]]</f>
        <v>F0618</v>
      </c>
      <c r="B16" s="12" t="str">
        <f>ParticipantesCrossSectionTable[[#This Row],[sector]]</f>
        <v>Industrials</v>
      </c>
      <c r="C16" s="14">
        <f>ParticipantesCrossSectionTable[[#This Row],[fcf_reported_mm]]/ParticipantesCrossSectionTable[[#This Row],[revenue_reported_mm]]</f>
        <v>-2.8574781453228745E-3</v>
      </c>
      <c r="D16" s="14">
        <f>VLOOKUP(B16,Umbrales!$A$2:$F$6,2,FALSE)</f>
        <v>0.20187192862209885</v>
      </c>
      <c r="E16" s="14">
        <f>VLOOKUP(B16,Umbrales!$A$2:$F$6,3,FALSE)</f>
        <v>0.13780715755654266</v>
      </c>
      <c r="F16" s="14">
        <f>VLOOKUP(B16,Umbrales!$A$2:$F$6,4,FALSE)</f>
        <v>0.14324173030339896</v>
      </c>
      <c r="G16" s="13">
        <f>VLOOKUP(B16,Umbrales!$A$2:$F$6,5,FALSE)</f>
        <v>2.1323076743804079</v>
      </c>
      <c r="H16" s="14">
        <f>VLOOKUP(B16,Umbrales!$A$2:$F$6,6,FALSE)</f>
        <v>-3.5903294130974449E-3</v>
      </c>
      <c r="I16">
        <f>IF(AND(Datos!AE16&gt;D16,Datos!AF16&gt;E16,Datos!AG16&gt;F16,Datos!AS16&gt;G16,C16&lt;H16),1,0)</f>
        <v>0</v>
      </c>
      <c r="J16" s="14">
        <f>ParticipantesCrossSectionTable[[#This Row],[dcf_fcf_gap_mm]]/ParticipantesCrossSectionTable[[#This Row],[revenue_reported_mm]]</f>
        <v>5.6639725454400484E-2</v>
      </c>
      <c r="K16" s="14">
        <f>VLOOKUP(B16,Umbrales!$A$2:$H$6,7,FALSE)</f>
        <v>0.50521966232143278</v>
      </c>
      <c r="L16" s="14">
        <f>VLOOKUP(B16,Umbrales!$A$2:$H$6,8,FALSE)</f>
        <v>7.7995567229432863E-2</v>
      </c>
      <c r="M16">
        <f>IF(AND(Datos!S16&gt;0,Datos!AH16&lt;K16,Datos!AL16&gt;=1,Datos!AM16&lt;1,J16&gt;L16),1,0)</f>
        <v>0</v>
      </c>
      <c r="N16" s="14">
        <f>VLOOKUP(B16,Umbrales!$A$2:$J$6,9,FALSE)</f>
        <v>0</v>
      </c>
      <c r="O16" s="14">
        <f>VLOOKUP(B16,Umbrales!$A$2:$J$6,10,FALSE)</f>
        <v>0</v>
      </c>
      <c r="P16">
        <f>IF(AND(Datos!C16="Financials",Datos!AA16&gt;N16,Datos!AD16&lt;0,Datos!AQ16&lt;O16),1,0)</f>
        <v>0</v>
      </c>
      <c r="Q16" s="14">
        <f>VLOOKUP(B16,Umbrales!$A$2:$K$6,11,FALSE)</f>
        <v>0.94976269166978411</v>
      </c>
      <c r="R16">
        <f>IF(AND(Datos!AN16&lt;0.85,Datos!AN16&lt;Q16),1,0)</f>
        <v>0</v>
      </c>
      <c r="S16">
        <f>1+IF(Datos!S16&gt;0,1,0)+IF(Datos!C16="Financials",1.2,0)+1.3</f>
        <v>3.3</v>
      </c>
      <c r="T16" s="14">
        <f>(I16*1+M16*IF(Datos!S16&gt;0,1,0)+P16*IF(Datos!C16="Financials",1,0)+R16*1.3)/S16</f>
        <v>0</v>
      </c>
      <c r="U16" s="14">
        <f t="shared" si="0"/>
        <v>0</v>
      </c>
      <c r="V16" s="12" t="str">
        <f t="shared" si="1"/>
        <v/>
      </c>
    </row>
    <row r="17" spans="1:22">
      <c r="A17" t="str">
        <f>ParticipantesCrossSectionTable[[#This Row],[firm_id]]</f>
        <v>F0550</v>
      </c>
      <c r="B17" s="12" t="str">
        <f>ParticipantesCrossSectionTable[[#This Row],[sector]]</f>
        <v>Technology</v>
      </c>
      <c r="C17" s="14">
        <f>ParticipantesCrossSectionTable[[#This Row],[fcf_reported_mm]]/ParticipantesCrossSectionTable[[#This Row],[revenue_reported_mm]]</f>
        <v>7.2706094783091674E-2</v>
      </c>
      <c r="D17" s="14">
        <f>VLOOKUP(B17,Umbrales!$A$2:$F$6,2,FALSE)</f>
        <v>0.29147891994228936</v>
      </c>
      <c r="E17" s="14">
        <f>VLOOKUP(B17,Umbrales!$A$2:$F$6,3,FALSE)</f>
        <v>0.20310034693031653</v>
      </c>
      <c r="F17" s="14">
        <f>VLOOKUP(B17,Umbrales!$A$2:$F$6,4,FALSE)</f>
        <v>8.594459935328938E-2</v>
      </c>
      <c r="G17" s="13">
        <f>VLOOKUP(B17,Umbrales!$A$2:$F$6,5,FALSE)</f>
        <v>1.6026025182564763</v>
      </c>
      <c r="H17" s="14">
        <f>VLOOKUP(B17,Umbrales!$A$2:$F$6,6,FALSE)</f>
        <v>0.11012364032004683</v>
      </c>
      <c r="I17">
        <f>IF(AND(Datos!AE17&gt;D17,Datos!AF17&gt;E17,Datos!AG17&gt;F17,Datos!AS17&gt;G17,C17&lt;H17),1,0)</f>
        <v>0</v>
      </c>
      <c r="J17" s="14">
        <f>ParticipantesCrossSectionTable[[#This Row],[dcf_fcf_gap_mm]]/ParticipantesCrossSectionTable[[#This Row],[revenue_reported_mm]]</f>
        <v>5.1624732039642018E-2</v>
      </c>
      <c r="K17" s="14">
        <f>VLOOKUP(B17,Umbrales!$A$2:$H$6,7,FALSE)</f>
        <v>0.41762511454643481</v>
      </c>
      <c r="L17" s="14">
        <f>VLOOKUP(B17,Umbrales!$A$2:$H$6,8,FALSE)</f>
        <v>5.4196815684636399E-2</v>
      </c>
      <c r="M17">
        <f>IF(AND(Datos!S17&gt;0,Datos!AH17&lt;K17,Datos!AL17&gt;=1,Datos!AM17&lt;1,J17&gt;L17),1,0)</f>
        <v>0</v>
      </c>
      <c r="N17" s="14">
        <f>VLOOKUP(B17,Umbrales!$A$2:$J$6,9,FALSE)</f>
        <v>0</v>
      </c>
      <c r="O17" s="14">
        <f>VLOOKUP(B17,Umbrales!$A$2:$J$6,10,FALSE)</f>
        <v>0</v>
      </c>
      <c r="P17">
        <f>IF(AND(Datos!C17="Financials",Datos!AA17&gt;N17,Datos!AD17&lt;0,Datos!AQ17&lt;O17),1,0)</f>
        <v>0</v>
      </c>
      <c r="Q17" s="14">
        <f>VLOOKUP(B17,Umbrales!$A$2:$K$6,11,FALSE)</f>
        <v>0.94630804495569043</v>
      </c>
      <c r="R17">
        <f>IF(AND(Datos!AN17&lt;0.85,Datos!AN17&lt;Q17),1,0)</f>
        <v>1</v>
      </c>
      <c r="S17">
        <f>1+IF(Datos!S17&gt;0,1,0)+IF(Datos!C17="Financials",1.2,0)+1.3</f>
        <v>3.3</v>
      </c>
      <c r="T17" s="14">
        <f>(I17*1+M17*IF(Datos!S17&gt;0,1,0)+P17*IF(Datos!C17="Financials",1,0)+R17*1.3)/S17</f>
        <v>0.39393939393939398</v>
      </c>
      <c r="U17" s="14">
        <f t="shared" si="0"/>
        <v>1</v>
      </c>
      <c r="V17" s="12" t="str">
        <f t="shared" si="1"/>
        <v xml:space="preserve">Flag4 </v>
      </c>
    </row>
    <row r="18" spans="1:22">
      <c r="A18" t="str">
        <f>ParticipantesCrossSectionTable[[#This Row],[firm_id]]</f>
        <v>F0224</v>
      </c>
      <c r="B18" s="12" t="str">
        <f>ParticipantesCrossSectionTable[[#This Row],[sector]]</f>
        <v>Financials</v>
      </c>
      <c r="C18" s="14">
        <f>ParticipantesCrossSectionTable[[#This Row],[fcf_reported_mm]]/ParticipantesCrossSectionTable[[#This Row],[revenue_reported_mm]]</f>
        <v>4.4779996362261133E-2</v>
      </c>
      <c r="D18" s="14">
        <f>VLOOKUP(B18,Umbrales!$A$2:$F$6,2,FALSE)</f>
        <v>0.388774346882514</v>
      </c>
      <c r="E18" s="14">
        <f>VLOOKUP(B18,Umbrales!$A$2:$F$6,3,FALSE)</f>
        <v>0.2842719606666555</v>
      </c>
      <c r="F18" s="14">
        <f>VLOOKUP(B18,Umbrales!$A$2:$F$6,4,FALSE)</f>
        <v>3.7547324588306716E-2</v>
      </c>
      <c r="G18" s="13">
        <f>VLOOKUP(B18,Umbrales!$A$2:$F$6,5,FALSE)</f>
        <v>5.6564154445784265</v>
      </c>
      <c r="H18" s="14">
        <f>VLOOKUP(B18,Umbrales!$A$2:$F$6,6,FALSE)</f>
        <v>0.21790144142181125</v>
      </c>
      <c r="I18">
        <f>IF(AND(Datos!AE18&gt;D18,Datos!AF18&gt;E18,Datos!AG18&gt;F18,Datos!AS18&gt;G18,C18&lt;H18),1,0)</f>
        <v>0</v>
      </c>
      <c r="J18" s="14">
        <f>ParticipantesCrossSectionTable[[#This Row],[dcf_fcf_gap_mm]]/ParticipantesCrossSectionTable[[#This Row],[revenue_reported_mm]]</f>
        <v>5.4821415288275228E-2</v>
      </c>
      <c r="K18" s="14">
        <f>VLOOKUP(B18,Umbrales!$A$2:$H$6,7,FALSE)</f>
        <v>0.45222619371524486</v>
      </c>
      <c r="L18" s="14">
        <f>VLOOKUP(B18,Umbrales!$A$2:$H$6,8,FALSE)</f>
        <v>1.8748568215778003E-2</v>
      </c>
      <c r="M18">
        <f>IF(AND(Datos!S18&gt;0,Datos!AH18&lt;K18,Datos!AL18&gt;=1,Datos!AM18&lt;1,J18&gt;L18),1,0)</f>
        <v>0</v>
      </c>
      <c r="N18" s="14">
        <f>VLOOKUP(B18,Umbrales!$A$2:$J$6,9,FALSE)</f>
        <v>0.2055436255630648</v>
      </c>
      <c r="O18" s="14">
        <f>VLOOKUP(B18,Umbrales!$A$2:$J$6,10,FALSE)</f>
        <v>0.33577848833803048</v>
      </c>
      <c r="P18">
        <f>IF(AND(Datos!C18="Financials",Datos!AA18&gt;N18,Datos!AD18&lt;0,Datos!AQ18&lt;O18),1,0)</f>
        <v>0</v>
      </c>
      <c r="Q18" s="14">
        <f>VLOOKUP(B18,Umbrales!$A$2:$K$6,11,FALSE)</f>
        <v>0.94867619108199597</v>
      </c>
      <c r="R18">
        <f>IF(AND(Datos!AN18&lt;0.85,Datos!AN18&lt;Q18),1,0)</f>
        <v>0</v>
      </c>
      <c r="S18">
        <f>1+IF(Datos!S18&gt;0,1,0)+IF(Datos!C18="Financials",1.2,0)+1.3</f>
        <v>4.5</v>
      </c>
      <c r="T18" s="14">
        <f>(I18*1+M18*IF(Datos!S18&gt;0,1,0)+P18*IF(Datos!C18="Financials",1,0)+R18*1.3)/S18</f>
        <v>0</v>
      </c>
      <c r="U18" s="14">
        <f t="shared" si="0"/>
        <v>0</v>
      </c>
      <c r="V18" s="12" t="str">
        <f t="shared" si="1"/>
        <v/>
      </c>
    </row>
    <row r="19" spans="1:22">
      <c r="A19" t="str">
        <f>ParticipantesCrossSectionTable[[#This Row],[firm_id]]</f>
        <v>F0719</v>
      </c>
      <c r="B19" s="12" t="str">
        <f>ParticipantesCrossSectionTable[[#This Row],[sector]]</f>
        <v>Industrials</v>
      </c>
      <c r="C19" s="14">
        <f>ParticipantesCrossSectionTable[[#This Row],[fcf_reported_mm]]/ParticipantesCrossSectionTable[[#This Row],[revenue_reported_mm]]</f>
        <v>-9.8513351681734744E-3</v>
      </c>
      <c r="D19" s="14">
        <f>VLOOKUP(B19,Umbrales!$A$2:$F$6,2,FALSE)</f>
        <v>0.20187192862209885</v>
      </c>
      <c r="E19" s="14">
        <f>VLOOKUP(B19,Umbrales!$A$2:$F$6,3,FALSE)</f>
        <v>0.13780715755654266</v>
      </c>
      <c r="F19" s="14">
        <f>VLOOKUP(B19,Umbrales!$A$2:$F$6,4,FALSE)</f>
        <v>0.14324173030339896</v>
      </c>
      <c r="G19" s="13">
        <f>VLOOKUP(B19,Umbrales!$A$2:$F$6,5,FALSE)</f>
        <v>2.1323076743804079</v>
      </c>
      <c r="H19" s="14">
        <f>VLOOKUP(B19,Umbrales!$A$2:$F$6,6,FALSE)</f>
        <v>-3.5903294130974449E-3</v>
      </c>
      <c r="I19">
        <f>IF(AND(Datos!AE19&gt;D19,Datos!AF19&gt;E19,Datos!AG19&gt;F19,Datos!AS19&gt;G19,C19&lt;H19),1,0)</f>
        <v>0</v>
      </c>
      <c r="J19" s="14">
        <f>ParticipantesCrossSectionTable[[#This Row],[dcf_fcf_gap_mm]]/ParticipantesCrossSectionTable[[#This Row],[revenue_reported_mm]]</f>
        <v>5.2200419637367768E-2</v>
      </c>
      <c r="K19" s="14">
        <f>VLOOKUP(B19,Umbrales!$A$2:$H$6,7,FALSE)</f>
        <v>0.50521966232143278</v>
      </c>
      <c r="L19" s="14">
        <f>VLOOKUP(B19,Umbrales!$A$2:$H$6,8,FALSE)</f>
        <v>7.7995567229432863E-2</v>
      </c>
      <c r="M19">
        <f>IF(AND(Datos!S19&gt;0,Datos!AH19&lt;K19,Datos!AL19&gt;=1,Datos!AM19&lt;1,J19&gt;L19),1,0)</f>
        <v>0</v>
      </c>
      <c r="N19" s="14">
        <f>VLOOKUP(B19,Umbrales!$A$2:$J$6,9,FALSE)</f>
        <v>0</v>
      </c>
      <c r="O19" s="14">
        <f>VLOOKUP(B19,Umbrales!$A$2:$J$6,10,FALSE)</f>
        <v>0</v>
      </c>
      <c r="P19">
        <f>IF(AND(Datos!C19="Financials",Datos!AA19&gt;N19,Datos!AD19&lt;0,Datos!AQ19&lt;O19),1,0)</f>
        <v>0</v>
      </c>
      <c r="Q19" s="14">
        <f>VLOOKUP(B19,Umbrales!$A$2:$K$6,11,FALSE)</f>
        <v>0.94976269166978411</v>
      </c>
      <c r="R19">
        <f>IF(AND(Datos!AN19&lt;0.85,Datos!AN19&lt;Q19),1,0)</f>
        <v>0</v>
      </c>
      <c r="S19">
        <f>1+IF(Datos!S19&gt;0,1,0)+IF(Datos!C19="Financials",1.2,0)+1.3</f>
        <v>3.3</v>
      </c>
      <c r="T19" s="14">
        <f>(I19*1+M19*IF(Datos!S19&gt;0,1,0)+P19*IF(Datos!C19="Financials",1,0)+R19*1.3)/S19</f>
        <v>0</v>
      </c>
      <c r="U19" s="14">
        <f t="shared" si="0"/>
        <v>0</v>
      </c>
      <c r="V19" s="12" t="str">
        <f t="shared" si="1"/>
        <v/>
      </c>
    </row>
    <row r="20" spans="1:22">
      <c r="A20" t="str">
        <f>ParticipantesCrossSectionTable[[#This Row],[firm_id]]</f>
        <v>F0786</v>
      </c>
      <c r="B20" s="12" t="str">
        <f>ParticipantesCrossSectionTable[[#This Row],[sector]]</f>
        <v>Industrials</v>
      </c>
      <c r="C20" s="14">
        <f>ParticipantesCrossSectionTable[[#This Row],[fcf_reported_mm]]/ParticipantesCrossSectionTable[[#This Row],[revenue_reported_mm]]</f>
        <v>-4.955042655424664E-3</v>
      </c>
      <c r="D20" s="14">
        <f>VLOOKUP(B20,Umbrales!$A$2:$F$6,2,FALSE)</f>
        <v>0.20187192862209885</v>
      </c>
      <c r="E20" s="14">
        <f>VLOOKUP(B20,Umbrales!$A$2:$F$6,3,FALSE)</f>
        <v>0.13780715755654266</v>
      </c>
      <c r="F20" s="14">
        <f>VLOOKUP(B20,Umbrales!$A$2:$F$6,4,FALSE)</f>
        <v>0.14324173030339896</v>
      </c>
      <c r="G20" s="13">
        <f>VLOOKUP(B20,Umbrales!$A$2:$F$6,5,FALSE)</f>
        <v>2.1323076743804079</v>
      </c>
      <c r="H20" s="14">
        <f>VLOOKUP(B20,Umbrales!$A$2:$F$6,6,FALSE)</f>
        <v>-3.5903294130974449E-3</v>
      </c>
      <c r="I20">
        <f>IF(AND(Datos!AE20&gt;D20,Datos!AF20&gt;E20,Datos!AG20&gt;F20,Datos!AS20&gt;G20,C20&lt;H20),1,0)</f>
        <v>0</v>
      </c>
      <c r="J20" s="14">
        <f>ParticipantesCrossSectionTable[[#This Row],[dcf_fcf_gap_mm]]/ParticipantesCrossSectionTable[[#This Row],[revenue_reported_mm]]</f>
        <v>3.5886153146409645E-2</v>
      </c>
      <c r="K20" s="14">
        <f>VLOOKUP(B20,Umbrales!$A$2:$H$6,7,FALSE)</f>
        <v>0.50521966232143278</v>
      </c>
      <c r="L20" s="14">
        <f>VLOOKUP(B20,Umbrales!$A$2:$H$6,8,FALSE)</f>
        <v>7.7995567229432863E-2</v>
      </c>
      <c r="M20">
        <f>IF(AND(Datos!S20&gt;0,Datos!AH20&lt;K20,Datos!AL20&gt;=1,Datos!AM20&lt;1,J20&gt;L20),1,0)</f>
        <v>0</v>
      </c>
      <c r="N20" s="14">
        <f>VLOOKUP(B20,Umbrales!$A$2:$J$6,9,FALSE)</f>
        <v>0</v>
      </c>
      <c r="O20" s="14">
        <f>VLOOKUP(B20,Umbrales!$A$2:$J$6,10,FALSE)</f>
        <v>0</v>
      </c>
      <c r="P20">
        <f>IF(AND(Datos!C20="Financials",Datos!AA20&gt;N20,Datos!AD20&lt;0,Datos!AQ20&lt;O20),1,0)</f>
        <v>0</v>
      </c>
      <c r="Q20" s="14">
        <f>VLOOKUP(B20,Umbrales!$A$2:$K$6,11,FALSE)</f>
        <v>0.94976269166978411</v>
      </c>
      <c r="R20">
        <f>IF(AND(Datos!AN20&lt;0.85,Datos!AN20&lt;Q20),1,0)</f>
        <v>0</v>
      </c>
      <c r="S20">
        <f>1+IF(Datos!S20&gt;0,1,0)+IF(Datos!C20="Financials",1.2,0)+1.3</f>
        <v>3.3</v>
      </c>
      <c r="T20" s="14">
        <f>(I20*1+M20*IF(Datos!S20&gt;0,1,0)+P20*IF(Datos!C20="Financials",1,0)+R20*1.3)/S20</f>
        <v>0</v>
      </c>
      <c r="U20" s="14">
        <f t="shared" si="0"/>
        <v>0</v>
      </c>
      <c r="V20" s="12" t="str">
        <f t="shared" si="1"/>
        <v/>
      </c>
    </row>
    <row r="21" spans="1:22">
      <c r="A21" t="str">
        <f>ParticipantesCrossSectionTable[[#This Row],[firm_id]]</f>
        <v>F0586</v>
      </c>
      <c r="B21" s="12" t="str">
        <f>ParticipantesCrossSectionTable[[#This Row],[sector]]</f>
        <v>Technology</v>
      </c>
      <c r="C21" s="14">
        <f>ParticipantesCrossSectionTable[[#This Row],[fcf_reported_mm]]/ParticipantesCrossSectionTable[[#This Row],[revenue_reported_mm]]</f>
        <v>0.17067826622494536</v>
      </c>
      <c r="D21" s="14">
        <f>VLOOKUP(B21,Umbrales!$A$2:$F$6,2,FALSE)</f>
        <v>0.29147891994228936</v>
      </c>
      <c r="E21" s="14">
        <f>VLOOKUP(B21,Umbrales!$A$2:$F$6,3,FALSE)</f>
        <v>0.20310034693031653</v>
      </c>
      <c r="F21" s="14">
        <f>VLOOKUP(B21,Umbrales!$A$2:$F$6,4,FALSE)</f>
        <v>8.594459935328938E-2</v>
      </c>
      <c r="G21" s="13">
        <f>VLOOKUP(B21,Umbrales!$A$2:$F$6,5,FALSE)</f>
        <v>1.6026025182564763</v>
      </c>
      <c r="H21" s="14">
        <f>VLOOKUP(B21,Umbrales!$A$2:$F$6,6,FALSE)</f>
        <v>0.11012364032004683</v>
      </c>
      <c r="I21">
        <f>IF(AND(Datos!AE21&gt;D21,Datos!AF21&gt;E21,Datos!AG21&gt;F21,Datos!AS21&gt;G21,C21&lt;H21),1,0)</f>
        <v>0</v>
      </c>
      <c r="J21" s="14">
        <f>ParticipantesCrossSectionTable[[#This Row],[dcf_fcf_gap_mm]]/ParticipantesCrossSectionTable[[#This Row],[revenue_reported_mm]]</f>
        <v>4.2680718037084739E-3</v>
      </c>
      <c r="K21" s="14">
        <f>VLOOKUP(B21,Umbrales!$A$2:$H$6,7,FALSE)</f>
        <v>0.41762511454643481</v>
      </c>
      <c r="L21" s="14">
        <f>VLOOKUP(B21,Umbrales!$A$2:$H$6,8,FALSE)</f>
        <v>5.4196815684636399E-2</v>
      </c>
      <c r="M21">
        <f>IF(AND(Datos!S21&gt;0,Datos!AH21&lt;K21,Datos!AL21&gt;=1,Datos!AM21&lt;1,J21&gt;L21),1,0)</f>
        <v>0</v>
      </c>
      <c r="N21" s="14">
        <f>VLOOKUP(B21,Umbrales!$A$2:$J$6,9,FALSE)</f>
        <v>0</v>
      </c>
      <c r="O21" s="14">
        <f>VLOOKUP(B21,Umbrales!$A$2:$J$6,10,FALSE)</f>
        <v>0</v>
      </c>
      <c r="P21">
        <f>IF(AND(Datos!C21="Financials",Datos!AA21&gt;N21,Datos!AD21&lt;0,Datos!AQ21&lt;O21),1,0)</f>
        <v>0</v>
      </c>
      <c r="Q21" s="14">
        <f>VLOOKUP(B21,Umbrales!$A$2:$K$6,11,FALSE)</f>
        <v>0.94630804495569043</v>
      </c>
      <c r="R21">
        <f>IF(AND(Datos!AN21&lt;0.85,Datos!AN21&lt;Q21),1,0)</f>
        <v>0</v>
      </c>
      <c r="S21">
        <f>1+IF(Datos!S21&gt;0,1,0)+IF(Datos!C21="Financials",1.2,0)+1.3</f>
        <v>3.3</v>
      </c>
      <c r="T21" s="14">
        <f>(I21*1+M21*IF(Datos!S21&gt;0,1,0)+P21*IF(Datos!C21="Financials",1,0)+R21*1.3)/S21</f>
        <v>0</v>
      </c>
      <c r="U21" s="14">
        <f t="shared" si="0"/>
        <v>0</v>
      </c>
      <c r="V21" s="12" t="str">
        <f t="shared" si="1"/>
        <v/>
      </c>
    </row>
    <row r="22" spans="1:22">
      <c r="A22" t="str">
        <f>ParticipantesCrossSectionTable[[#This Row],[firm_id]]</f>
        <v>F0769</v>
      </c>
      <c r="B22" s="12" t="str">
        <f>ParticipantesCrossSectionTable[[#This Row],[sector]]</f>
        <v>Industrials</v>
      </c>
      <c r="C22" s="14">
        <f>ParticipantesCrossSectionTable[[#This Row],[fcf_reported_mm]]/ParticipantesCrossSectionTable[[#This Row],[revenue_reported_mm]]</f>
        <v>-4.235238140955417E-2</v>
      </c>
      <c r="D22" s="14">
        <f>VLOOKUP(B22,Umbrales!$A$2:$F$6,2,FALSE)</f>
        <v>0.20187192862209885</v>
      </c>
      <c r="E22" s="14">
        <f>VLOOKUP(B22,Umbrales!$A$2:$F$6,3,FALSE)</f>
        <v>0.13780715755654266</v>
      </c>
      <c r="F22" s="14">
        <f>VLOOKUP(B22,Umbrales!$A$2:$F$6,4,FALSE)</f>
        <v>0.14324173030339896</v>
      </c>
      <c r="G22" s="13">
        <f>VLOOKUP(B22,Umbrales!$A$2:$F$6,5,FALSE)</f>
        <v>2.1323076743804079</v>
      </c>
      <c r="H22" s="14">
        <f>VLOOKUP(B22,Umbrales!$A$2:$F$6,6,FALSE)</f>
        <v>-3.5903294130974449E-3</v>
      </c>
      <c r="I22">
        <f>IF(AND(Datos!AE22&gt;D22,Datos!AF22&gt;E22,Datos!AG22&gt;F22,Datos!AS22&gt;G22,C22&lt;H22),1,0)</f>
        <v>0</v>
      </c>
      <c r="J22" s="14">
        <f>ParticipantesCrossSectionTable[[#This Row],[dcf_fcf_gap_mm]]/ParticipantesCrossSectionTable[[#This Row],[revenue_reported_mm]]</f>
        <v>8.0244248394223006E-2</v>
      </c>
      <c r="K22" s="14">
        <f>VLOOKUP(B22,Umbrales!$A$2:$H$6,7,FALSE)</f>
        <v>0.50521966232143278</v>
      </c>
      <c r="L22" s="14">
        <f>VLOOKUP(B22,Umbrales!$A$2:$H$6,8,FALSE)</f>
        <v>7.7995567229432863E-2</v>
      </c>
      <c r="M22">
        <f>IF(AND(Datos!S22&gt;0,Datos!AH22&lt;K22,Datos!AL22&gt;=1,Datos!AM22&lt;1,J22&gt;L22),1,0)</f>
        <v>1</v>
      </c>
      <c r="N22" s="14">
        <f>VLOOKUP(B22,Umbrales!$A$2:$J$6,9,FALSE)</f>
        <v>0</v>
      </c>
      <c r="O22" s="14">
        <f>VLOOKUP(B22,Umbrales!$A$2:$J$6,10,FALSE)</f>
        <v>0</v>
      </c>
      <c r="P22">
        <f>IF(AND(Datos!C22="Financials",Datos!AA22&gt;N22,Datos!AD22&lt;0,Datos!AQ22&lt;O22),1,0)</f>
        <v>0</v>
      </c>
      <c r="Q22" s="14">
        <f>VLOOKUP(B22,Umbrales!$A$2:$K$6,11,FALSE)</f>
        <v>0.94976269166978411</v>
      </c>
      <c r="R22">
        <f>IF(AND(Datos!AN22&lt;0.85,Datos!AN22&lt;Q22),1,0)</f>
        <v>0</v>
      </c>
      <c r="S22">
        <f>1+IF(Datos!S22&gt;0,1,0)+IF(Datos!C22="Financials",1.2,0)+1.3</f>
        <v>3.3</v>
      </c>
      <c r="T22" s="14">
        <f>(I22*1+M22*IF(Datos!S22&gt;0,1,0)+P22*IF(Datos!C22="Financials",1,0)+R22*1.3)/S22</f>
        <v>0.30303030303030304</v>
      </c>
      <c r="U22" s="14">
        <f t="shared" si="0"/>
        <v>1</v>
      </c>
      <c r="V22" s="12" t="str">
        <f t="shared" si="1"/>
        <v xml:space="preserve">Flag2 </v>
      </c>
    </row>
    <row r="23" spans="1:22">
      <c r="A23" t="str">
        <f>ParticipantesCrossSectionTable[[#This Row],[firm_id]]</f>
        <v>F0924</v>
      </c>
      <c r="B23" s="12" t="str">
        <f>ParticipantesCrossSectionTable[[#This Row],[sector]]</f>
        <v>Consumer</v>
      </c>
      <c r="C23" s="14">
        <f>ParticipantesCrossSectionTable[[#This Row],[fcf_reported_mm]]/ParticipantesCrossSectionTable[[#This Row],[revenue_reported_mm]]</f>
        <v>6.875623483923464E-2</v>
      </c>
      <c r="D23" s="14">
        <f>VLOOKUP(B23,Umbrales!$A$2:$F$6,2,FALSE)</f>
        <v>0.18290795794828921</v>
      </c>
      <c r="E23" s="14">
        <f>VLOOKUP(B23,Umbrales!$A$2:$F$6,3,FALSE)</f>
        <v>0.12205009004875801</v>
      </c>
      <c r="F23" s="14">
        <f>VLOOKUP(B23,Umbrales!$A$2:$F$6,4,FALSE)</f>
        <v>7.7863508878423693E-2</v>
      </c>
      <c r="G23" s="13">
        <f>VLOOKUP(B23,Umbrales!$A$2:$F$6,5,FALSE)</f>
        <v>1.5232588938928779</v>
      </c>
      <c r="H23" s="14">
        <f>VLOOKUP(B23,Umbrales!$A$2:$F$6,6,FALSE)</f>
        <v>3.1674636202413592E-2</v>
      </c>
      <c r="I23">
        <f>IF(AND(Datos!AE23&gt;D23,Datos!AF23&gt;E23,Datos!AG23&gt;F23,Datos!AS23&gt;G23,C23&lt;H23),1,0)</f>
        <v>0</v>
      </c>
      <c r="J23" s="14">
        <f>ParticipantesCrossSectionTable[[#This Row],[dcf_fcf_gap_mm]]/ParticipantesCrossSectionTable[[#This Row],[revenue_reported_mm]]</f>
        <v>3.7441539919299015E-2</v>
      </c>
      <c r="K23" s="14">
        <f>VLOOKUP(B23,Umbrales!$A$2:$H$6,7,FALSE)</f>
        <v>0.50851978099047102</v>
      </c>
      <c r="L23" s="14">
        <f>VLOOKUP(B23,Umbrales!$A$2:$H$6,8,FALSE)</f>
        <v>6.0665521451900774E-2</v>
      </c>
      <c r="M23">
        <f>IF(AND(Datos!S23&gt;0,Datos!AH23&lt;K23,Datos!AL23&gt;=1,Datos!AM23&lt;1,J23&gt;L23),1,0)</f>
        <v>0</v>
      </c>
      <c r="N23" s="14">
        <f>VLOOKUP(B23,Umbrales!$A$2:$J$6,9,FALSE)</f>
        <v>0</v>
      </c>
      <c r="O23" s="14">
        <f>VLOOKUP(B23,Umbrales!$A$2:$J$6,10,FALSE)</f>
        <v>0</v>
      </c>
      <c r="P23">
        <f>IF(AND(Datos!C23="Financials",Datos!AA23&gt;N23,Datos!AD23&lt;0,Datos!AQ23&lt;O23),1,0)</f>
        <v>0</v>
      </c>
      <c r="Q23" s="14">
        <f>VLOOKUP(B23,Umbrales!$A$2:$K$6,11,FALSE)</f>
        <v>0.94977598367308969</v>
      </c>
      <c r="R23">
        <f>IF(AND(Datos!AN23&lt;0.85,Datos!AN23&lt;Q23),1,0)</f>
        <v>0</v>
      </c>
      <c r="S23">
        <f>1+IF(Datos!S23&gt;0,1,0)+IF(Datos!C23="Financials",1.2,0)+1.3</f>
        <v>3.3</v>
      </c>
      <c r="T23" s="14">
        <f>(I23*1+M23*IF(Datos!S23&gt;0,1,0)+P23*IF(Datos!C23="Financials",1,0)+R23*1.3)/S23</f>
        <v>0</v>
      </c>
      <c r="U23" s="14">
        <f t="shared" si="0"/>
        <v>0</v>
      </c>
      <c r="V23" s="12" t="str">
        <f t="shared" si="1"/>
        <v/>
      </c>
    </row>
    <row r="24" spans="1:22">
      <c r="A24" t="str">
        <f>ParticipantesCrossSectionTable[[#This Row],[firm_id]]</f>
        <v>F0354</v>
      </c>
      <c r="B24" s="12" t="str">
        <f>ParticipantesCrossSectionTable[[#This Row],[sector]]</f>
        <v>Financials</v>
      </c>
      <c r="C24" s="14">
        <f>ParticipantesCrossSectionTable[[#This Row],[fcf_reported_mm]]/ParticipantesCrossSectionTable[[#This Row],[revenue_reported_mm]]</f>
        <v>0.18105052305381655</v>
      </c>
      <c r="D24" s="14">
        <f>VLOOKUP(B24,Umbrales!$A$2:$F$6,2,FALSE)</f>
        <v>0.388774346882514</v>
      </c>
      <c r="E24" s="14">
        <f>VLOOKUP(B24,Umbrales!$A$2:$F$6,3,FALSE)</f>
        <v>0.2842719606666555</v>
      </c>
      <c r="F24" s="14">
        <f>VLOOKUP(B24,Umbrales!$A$2:$F$6,4,FALSE)</f>
        <v>3.7547324588306716E-2</v>
      </c>
      <c r="G24" s="13">
        <f>VLOOKUP(B24,Umbrales!$A$2:$F$6,5,FALSE)</f>
        <v>5.6564154445784265</v>
      </c>
      <c r="H24" s="14">
        <f>VLOOKUP(B24,Umbrales!$A$2:$F$6,6,FALSE)</f>
        <v>0.21790144142181125</v>
      </c>
      <c r="I24">
        <f>IF(AND(Datos!AE24&gt;D24,Datos!AF24&gt;E24,Datos!AG24&gt;F24,Datos!AS24&gt;G24,C24&lt;H24),1,0)</f>
        <v>0</v>
      </c>
      <c r="J24" s="14">
        <f>ParticipantesCrossSectionTable[[#This Row],[dcf_fcf_gap_mm]]/ParticipantesCrossSectionTable[[#This Row],[revenue_reported_mm]]</f>
        <v>6.3293261533306125E-2</v>
      </c>
      <c r="K24" s="14">
        <f>VLOOKUP(B24,Umbrales!$A$2:$H$6,7,FALSE)</f>
        <v>0.45222619371524486</v>
      </c>
      <c r="L24" s="14">
        <f>VLOOKUP(B24,Umbrales!$A$2:$H$6,8,FALSE)</f>
        <v>1.8748568215778003E-2</v>
      </c>
      <c r="M24">
        <f>IF(AND(Datos!S24&gt;0,Datos!AH24&lt;K24,Datos!AL24&gt;=1,Datos!AM24&lt;1,J24&gt;L24),1,0)</f>
        <v>0</v>
      </c>
      <c r="N24" s="14">
        <f>VLOOKUP(B24,Umbrales!$A$2:$J$6,9,FALSE)</f>
        <v>0.2055436255630648</v>
      </c>
      <c r="O24" s="14">
        <f>VLOOKUP(B24,Umbrales!$A$2:$J$6,10,FALSE)</f>
        <v>0.33577848833803048</v>
      </c>
      <c r="P24">
        <f>IF(AND(Datos!C24="Financials",Datos!AA24&gt;N24,Datos!AD24&lt;0,Datos!AQ24&lt;O24),1,0)</f>
        <v>0</v>
      </c>
      <c r="Q24" s="14">
        <f>VLOOKUP(B24,Umbrales!$A$2:$K$6,11,FALSE)</f>
        <v>0.94867619108199597</v>
      </c>
      <c r="R24">
        <f>IF(AND(Datos!AN24&lt;0.85,Datos!AN24&lt;Q24),1,0)</f>
        <v>0</v>
      </c>
      <c r="S24">
        <f>1+IF(Datos!S24&gt;0,1,0)+IF(Datos!C24="Financials",1.2,0)+1.3</f>
        <v>4.5</v>
      </c>
      <c r="T24" s="14">
        <f>(I24*1+M24*IF(Datos!S24&gt;0,1,0)+P24*IF(Datos!C24="Financials",1,0)+R24*1.3)/S24</f>
        <v>0</v>
      </c>
      <c r="U24" s="14">
        <f t="shared" si="0"/>
        <v>0</v>
      </c>
      <c r="V24" s="12" t="str">
        <f t="shared" si="1"/>
        <v/>
      </c>
    </row>
    <row r="25" spans="1:22">
      <c r="A25" t="str">
        <f>ParticipantesCrossSectionTable[[#This Row],[firm_id]]</f>
        <v>F0317</v>
      </c>
      <c r="B25" s="12" t="str">
        <f>ParticipantesCrossSectionTable[[#This Row],[sector]]</f>
        <v>Financials</v>
      </c>
      <c r="C25" s="14">
        <f>ParticipantesCrossSectionTable[[#This Row],[fcf_reported_mm]]/ParticipantesCrossSectionTable[[#This Row],[revenue_reported_mm]]</f>
        <v>0.32677150361681012</v>
      </c>
      <c r="D25" s="14">
        <f>VLOOKUP(B25,Umbrales!$A$2:$F$6,2,FALSE)</f>
        <v>0.388774346882514</v>
      </c>
      <c r="E25" s="14">
        <f>VLOOKUP(B25,Umbrales!$A$2:$F$6,3,FALSE)</f>
        <v>0.2842719606666555</v>
      </c>
      <c r="F25" s="14">
        <f>VLOOKUP(B25,Umbrales!$A$2:$F$6,4,FALSE)</f>
        <v>3.7547324588306716E-2</v>
      </c>
      <c r="G25" s="13">
        <f>VLOOKUP(B25,Umbrales!$A$2:$F$6,5,FALSE)</f>
        <v>5.6564154445784265</v>
      </c>
      <c r="H25" s="14">
        <f>VLOOKUP(B25,Umbrales!$A$2:$F$6,6,FALSE)</f>
        <v>0.21790144142181125</v>
      </c>
      <c r="I25">
        <f>IF(AND(Datos!AE25&gt;D25,Datos!AF25&gt;E25,Datos!AG25&gt;F25,Datos!AS25&gt;G25,C25&lt;H25),1,0)</f>
        <v>0</v>
      </c>
      <c r="J25" s="14">
        <f>ParticipantesCrossSectionTable[[#This Row],[dcf_fcf_gap_mm]]/ParticipantesCrossSectionTable[[#This Row],[revenue_reported_mm]]</f>
        <v>-6.6912711680060299E-2</v>
      </c>
      <c r="K25" s="14">
        <f>VLOOKUP(B25,Umbrales!$A$2:$H$6,7,FALSE)</f>
        <v>0.45222619371524486</v>
      </c>
      <c r="L25" s="14">
        <f>VLOOKUP(B25,Umbrales!$A$2:$H$6,8,FALSE)</f>
        <v>1.8748568215778003E-2</v>
      </c>
      <c r="M25">
        <f>IF(AND(Datos!S25&gt;0,Datos!AH25&lt;K25,Datos!AL25&gt;=1,Datos!AM25&lt;1,J25&gt;L25),1,0)</f>
        <v>0</v>
      </c>
      <c r="N25" s="14">
        <f>VLOOKUP(B25,Umbrales!$A$2:$J$6,9,FALSE)</f>
        <v>0.2055436255630648</v>
      </c>
      <c r="O25" s="14">
        <f>VLOOKUP(B25,Umbrales!$A$2:$J$6,10,FALSE)</f>
        <v>0.33577848833803048</v>
      </c>
      <c r="P25">
        <f>IF(AND(Datos!C25="Financials",Datos!AA25&gt;N25,Datos!AD25&lt;0,Datos!AQ25&lt;O25),1,0)</f>
        <v>0</v>
      </c>
      <c r="Q25" s="14">
        <f>VLOOKUP(B25,Umbrales!$A$2:$K$6,11,FALSE)</f>
        <v>0.94867619108199597</v>
      </c>
      <c r="R25">
        <f>IF(AND(Datos!AN25&lt;0.85,Datos!AN25&lt;Q25),1,0)</f>
        <v>0</v>
      </c>
      <c r="S25">
        <f>1+IF(Datos!S25&gt;0,1,0)+IF(Datos!C25="Financials",1.2,0)+1.3</f>
        <v>4.5</v>
      </c>
      <c r="T25" s="14">
        <f>(I25*1+M25*IF(Datos!S25&gt;0,1,0)+P25*IF(Datos!C25="Financials",1,0)+R25*1.3)/S25</f>
        <v>0</v>
      </c>
      <c r="U25" s="14">
        <f t="shared" si="0"/>
        <v>0</v>
      </c>
      <c r="V25" s="12" t="str">
        <f t="shared" si="1"/>
        <v/>
      </c>
    </row>
    <row r="26" spans="1:22">
      <c r="A26" t="str">
        <f>ParticipantesCrossSectionTable[[#This Row],[firm_id]]</f>
        <v>F0737</v>
      </c>
      <c r="B26" s="12" t="str">
        <f>ParticipantesCrossSectionTable[[#This Row],[sector]]</f>
        <v>Industrials</v>
      </c>
      <c r="C26" s="14">
        <f>ParticipantesCrossSectionTable[[#This Row],[fcf_reported_mm]]/ParticipantesCrossSectionTable[[#This Row],[revenue_reported_mm]]</f>
        <v>1.5741100464707097E-2</v>
      </c>
      <c r="D26" s="14">
        <f>VLOOKUP(B26,Umbrales!$A$2:$F$6,2,FALSE)</f>
        <v>0.20187192862209885</v>
      </c>
      <c r="E26" s="14">
        <f>VLOOKUP(B26,Umbrales!$A$2:$F$6,3,FALSE)</f>
        <v>0.13780715755654266</v>
      </c>
      <c r="F26" s="14">
        <f>VLOOKUP(B26,Umbrales!$A$2:$F$6,4,FALSE)</f>
        <v>0.14324173030339896</v>
      </c>
      <c r="G26" s="13">
        <f>VLOOKUP(B26,Umbrales!$A$2:$F$6,5,FALSE)</f>
        <v>2.1323076743804079</v>
      </c>
      <c r="H26" s="14">
        <f>VLOOKUP(B26,Umbrales!$A$2:$F$6,6,FALSE)</f>
        <v>-3.5903294130974449E-3</v>
      </c>
      <c r="I26">
        <f>IF(AND(Datos!AE26&gt;D26,Datos!AF26&gt;E26,Datos!AG26&gt;F26,Datos!AS26&gt;G26,C26&lt;H26),1,0)</f>
        <v>0</v>
      </c>
      <c r="J26" s="14">
        <f>ParticipantesCrossSectionTable[[#This Row],[dcf_fcf_gap_mm]]/ParticipantesCrossSectionTable[[#This Row],[revenue_reported_mm]]</f>
        <v>1.9014858789481053E-2</v>
      </c>
      <c r="K26" s="14">
        <f>VLOOKUP(B26,Umbrales!$A$2:$H$6,7,FALSE)</f>
        <v>0.50521966232143278</v>
      </c>
      <c r="L26" s="14">
        <f>VLOOKUP(B26,Umbrales!$A$2:$H$6,8,FALSE)</f>
        <v>7.7995567229432863E-2</v>
      </c>
      <c r="M26">
        <f>IF(AND(Datos!S26&gt;0,Datos!AH26&lt;K26,Datos!AL26&gt;=1,Datos!AM26&lt;1,J26&gt;L26),1,0)</f>
        <v>0</v>
      </c>
      <c r="N26" s="14">
        <f>VLOOKUP(B26,Umbrales!$A$2:$J$6,9,FALSE)</f>
        <v>0</v>
      </c>
      <c r="O26" s="14">
        <f>VLOOKUP(B26,Umbrales!$A$2:$J$6,10,FALSE)</f>
        <v>0</v>
      </c>
      <c r="P26">
        <f>IF(AND(Datos!C26="Financials",Datos!AA26&gt;N26,Datos!AD26&lt;0,Datos!AQ26&lt;O26),1,0)</f>
        <v>0</v>
      </c>
      <c r="Q26" s="14">
        <f>VLOOKUP(B26,Umbrales!$A$2:$K$6,11,FALSE)</f>
        <v>0.94976269166978411</v>
      </c>
      <c r="R26">
        <f>IF(AND(Datos!AN26&lt;0.85,Datos!AN26&lt;Q26),1,0)</f>
        <v>0</v>
      </c>
      <c r="S26">
        <f>1+IF(Datos!S26&gt;0,1,0)+IF(Datos!C26="Financials",1.2,0)+1.3</f>
        <v>3.3</v>
      </c>
      <c r="T26" s="14">
        <f>(I26*1+M26*IF(Datos!S26&gt;0,1,0)+P26*IF(Datos!C26="Financials",1,0)+R26*1.3)/S26</f>
        <v>0</v>
      </c>
      <c r="U26" s="14">
        <f t="shared" si="0"/>
        <v>0</v>
      </c>
      <c r="V26" s="12" t="str">
        <f t="shared" si="1"/>
        <v/>
      </c>
    </row>
    <row r="27" spans="1:22">
      <c r="A27" t="str">
        <f>ParticipantesCrossSectionTable[[#This Row],[firm_id]]</f>
        <v>F0428</v>
      </c>
      <c r="B27" s="12" t="str">
        <f>ParticipantesCrossSectionTable[[#This Row],[sector]]</f>
        <v>Technology</v>
      </c>
      <c r="C27" s="14">
        <f>ParticipantesCrossSectionTable[[#This Row],[fcf_reported_mm]]/ParticipantesCrossSectionTable[[#This Row],[revenue_reported_mm]]</f>
        <v>0.13118205160757374</v>
      </c>
      <c r="D27" s="14">
        <f>VLOOKUP(B27,Umbrales!$A$2:$F$6,2,FALSE)</f>
        <v>0.29147891994228936</v>
      </c>
      <c r="E27" s="14">
        <f>VLOOKUP(B27,Umbrales!$A$2:$F$6,3,FALSE)</f>
        <v>0.20310034693031653</v>
      </c>
      <c r="F27" s="14">
        <f>VLOOKUP(B27,Umbrales!$A$2:$F$6,4,FALSE)</f>
        <v>8.594459935328938E-2</v>
      </c>
      <c r="G27" s="13">
        <f>VLOOKUP(B27,Umbrales!$A$2:$F$6,5,FALSE)</f>
        <v>1.6026025182564763</v>
      </c>
      <c r="H27" s="14">
        <f>VLOOKUP(B27,Umbrales!$A$2:$F$6,6,FALSE)</f>
        <v>0.11012364032004683</v>
      </c>
      <c r="I27">
        <f>IF(AND(Datos!AE27&gt;D27,Datos!AF27&gt;E27,Datos!AG27&gt;F27,Datos!AS27&gt;G27,C27&lt;H27),1,0)</f>
        <v>0</v>
      </c>
      <c r="J27" s="14">
        <f>ParticipantesCrossSectionTable[[#This Row],[dcf_fcf_gap_mm]]/ParticipantesCrossSectionTable[[#This Row],[revenue_reported_mm]]</f>
        <v>6.9175916707630375E-2</v>
      </c>
      <c r="K27" s="14">
        <f>VLOOKUP(B27,Umbrales!$A$2:$H$6,7,FALSE)</f>
        <v>0.41762511454643481</v>
      </c>
      <c r="L27" s="14">
        <f>VLOOKUP(B27,Umbrales!$A$2:$H$6,8,FALSE)</f>
        <v>5.4196815684636399E-2</v>
      </c>
      <c r="M27">
        <f>IF(AND(Datos!S27&gt;0,Datos!AH27&lt;K27,Datos!AL27&gt;=1,Datos!AM27&lt;1,J27&gt;L27),1,0)</f>
        <v>0</v>
      </c>
      <c r="N27" s="14">
        <f>VLOOKUP(B27,Umbrales!$A$2:$J$6,9,FALSE)</f>
        <v>0</v>
      </c>
      <c r="O27" s="14">
        <f>VLOOKUP(B27,Umbrales!$A$2:$J$6,10,FALSE)</f>
        <v>0</v>
      </c>
      <c r="P27">
        <f>IF(AND(Datos!C27="Financials",Datos!AA27&gt;N27,Datos!AD27&lt;0,Datos!AQ27&lt;O27),1,0)</f>
        <v>0</v>
      </c>
      <c r="Q27" s="14">
        <f>VLOOKUP(B27,Umbrales!$A$2:$K$6,11,FALSE)</f>
        <v>0.94630804495569043</v>
      </c>
      <c r="R27">
        <f>IF(AND(Datos!AN27&lt;0.85,Datos!AN27&lt;Q27),1,0)</f>
        <v>0</v>
      </c>
      <c r="S27">
        <f>1+IF(Datos!S27&gt;0,1,0)+IF(Datos!C27="Financials",1.2,0)+1.3</f>
        <v>3.3</v>
      </c>
      <c r="T27" s="14">
        <f>(I27*1+M27*IF(Datos!S27&gt;0,1,0)+P27*IF(Datos!C27="Financials",1,0)+R27*1.3)/S27</f>
        <v>0</v>
      </c>
      <c r="U27" s="14">
        <f t="shared" si="0"/>
        <v>0</v>
      </c>
      <c r="V27" s="12" t="str">
        <f t="shared" si="1"/>
        <v/>
      </c>
    </row>
    <row r="28" spans="1:22">
      <c r="A28" t="str">
        <f>ParticipantesCrossSectionTable[[#This Row],[firm_id]]</f>
        <v>F0735</v>
      </c>
      <c r="B28" s="12" t="str">
        <f>ParticipantesCrossSectionTable[[#This Row],[sector]]</f>
        <v>Industrials</v>
      </c>
      <c r="C28" s="14">
        <f>ParticipantesCrossSectionTable[[#This Row],[fcf_reported_mm]]/ParticipantesCrossSectionTable[[#This Row],[revenue_reported_mm]]</f>
        <v>-4.7454941396928733E-2</v>
      </c>
      <c r="D28" s="14">
        <f>VLOOKUP(B28,Umbrales!$A$2:$F$6,2,FALSE)</f>
        <v>0.20187192862209885</v>
      </c>
      <c r="E28" s="14">
        <f>VLOOKUP(B28,Umbrales!$A$2:$F$6,3,FALSE)</f>
        <v>0.13780715755654266</v>
      </c>
      <c r="F28" s="14">
        <f>VLOOKUP(B28,Umbrales!$A$2:$F$6,4,FALSE)</f>
        <v>0.14324173030339896</v>
      </c>
      <c r="G28" s="13">
        <f>VLOOKUP(B28,Umbrales!$A$2:$F$6,5,FALSE)</f>
        <v>2.1323076743804079</v>
      </c>
      <c r="H28" s="14">
        <f>VLOOKUP(B28,Umbrales!$A$2:$F$6,6,FALSE)</f>
        <v>-3.5903294130974449E-3</v>
      </c>
      <c r="I28">
        <f>IF(AND(Datos!AE28&gt;D28,Datos!AF28&gt;E28,Datos!AG28&gt;F28,Datos!AS28&gt;G28,C28&lt;H28),1,0)</f>
        <v>0</v>
      </c>
      <c r="J28" s="14">
        <f>ParticipantesCrossSectionTable[[#This Row],[dcf_fcf_gap_mm]]/ParticipantesCrossSectionTable[[#This Row],[revenue_reported_mm]]</f>
        <v>8.924113906420035E-2</v>
      </c>
      <c r="K28" s="14">
        <f>VLOOKUP(B28,Umbrales!$A$2:$H$6,7,FALSE)</f>
        <v>0.50521966232143278</v>
      </c>
      <c r="L28" s="14">
        <f>VLOOKUP(B28,Umbrales!$A$2:$H$6,8,FALSE)</f>
        <v>7.7995567229432863E-2</v>
      </c>
      <c r="M28">
        <f>IF(AND(Datos!S28&gt;0,Datos!AH28&lt;K28,Datos!AL28&gt;=1,Datos!AM28&lt;1,J28&gt;L28),1,0)</f>
        <v>1</v>
      </c>
      <c r="N28" s="14">
        <f>VLOOKUP(B28,Umbrales!$A$2:$J$6,9,FALSE)</f>
        <v>0</v>
      </c>
      <c r="O28" s="14">
        <f>VLOOKUP(B28,Umbrales!$A$2:$J$6,10,FALSE)</f>
        <v>0</v>
      </c>
      <c r="P28">
        <f>IF(AND(Datos!C28="Financials",Datos!AA28&gt;N28,Datos!AD28&lt;0,Datos!AQ28&lt;O28),1,0)</f>
        <v>0</v>
      </c>
      <c r="Q28" s="14">
        <f>VLOOKUP(B28,Umbrales!$A$2:$K$6,11,FALSE)</f>
        <v>0.94976269166978411</v>
      </c>
      <c r="R28">
        <f>IF(AND(Datos!AN28&lt;0.85,Datos!AN28&lt;Q28),1,0)</f>
        <v>0</v>
      </c>
      <c r="S28">
        <f>1+IF(Datos!S28&gt;0,1,0)+IF(Datos!C28="Financials",1.2,0)+1.3</f>
        <v>3.3</v>
      </c>
      <c r="T28" s="14">
        <f>(I28*1+M28*IF(Datos!S28&gt;0,1,0)+P28*IF(Datos!C28="Financials",1,0)+R28*1.3)/S28</f>
        <v>0.30303030303030304</v>
      </c>
      <c r="U28" s="14">
        <f t="shared" si="0"/>
        <v>1</v>
      </c>
      <c r="V28" s="12" t="str">
        <f t="shared" si="1"/>
        <v xml:space="preserve">Flag2 </v>
      </c>
    </row>
    <row r="29" spans="1:22">
      <c r="A29" t="str">
        <f>ParticipantesCrossSectionTable[[#This Row],[firm_id]]</f>
        <v>F0069</v>
      </c>
      <c r="B29" s="12" t="str">
        <f>ParticipantesCrossSectionTable[[#This Row],[sector]]</f>
        <v>Energy</v>
      </c>
      <c r="C29" s="14">
        <f>ParticipantesCrossSectionTable[[#This Row],[fcf_reported_mm]]/ParticipantesCrossSectionTable[[#This Row],[revenue_reported_mm]]</f>
        <v>-3.1198214907874437E-2</v>
      </c>
      <c r="D29" s="14">
        <f>VLOOKUP(B29,Umbrales!$A$2:$F$6,2,FALSE)</f>
        <v>0.31196392892080216</v>
      </c>
      <c r="E29" s="14">
        <f>VLOOKUP(B29,Umbrales!$A$2:$F$6,3,FALSE)</f>
        <v>0.22086835207327621</v>
      </c>
      <c r="F29" s="14">
        <f>VLOOKUP(B29,Umbrales!$A$2:$F$6,4,FALSE)</f>
        <v>0.28991454849456905</v>
      </c>
      <c r="G29" s="13">
        <f>VLOOKUP(B29,Umbrales!$A$2:$F$6,5,FALSE)</f>
        <v>2.8980395452652274</v>
      </c>
      <c r="H29" s="14">
        <f>VLOOKUP(B29,Umbrales!$A$2:$F$6,6,FALSE)</f>
        <v>-5.1192663180992054E-2</v>
      </c>
      <c r="I29">
        <f>IF(AND(Datos!AE29&gt;D29,Datos!AF29&gt;E29,Datos!AG29&gt;F29,Datos!AS29&gt;G29,C29&lt;H29),1,0)</f>
        <v>0</v>
      </c>
      <c r="J29" s="14">
        <f>ParticipantesCrossSectionTable[[#This Row],[dcf_fcf_gap_mm]]/ParticipantesCrossSectionTable[[#This Row],[revenue_reported_mm]]</f>
        <v>1.6798108014938067E-2</v>
      </c>
      <c r="K29" s="14">
        <f>VLOOKUP(B29,Umbrales!$A$2:$H$6,7,FALSE)</f>
        <v>0.58288412137280288</v>
      </c>
      <c r="L29" s="14">
        <f>VLOOKUP(B29,Umbrales!$A$2:$H$6,8,FALSE)</f>
        <v>0.120912265441879</v>
      </c>
      <c r="M29">
        <f>IF(AND(Datos!S29&gt;0,Datos!AH29&lt;K29,Datos!AL29&gt;=1,Datos!AM29&lt;1,J29&gt;L29),1,0)</f>
        <v>0</v>
      </c>
      <c r="N29" s="14">
        <f>VLOOKUP(B29,Umbrales!$A$2:$J$6,9,FALSE)</f>
        <v>0</v>
      </c>
      <c r="O29" s="14">
        <f>VLOOKUP(B29,Umbrales!$A$2:$J$6,10,FALSE)</f>
        <v>0</v>
      </c>
      <c r="P29">
        <f>IF(AND(Datos!C29="Financials",Datos!AA29&gt;N29,Datos!AD29&lt;0,Datos!AQ29&lt;O29),1,0)</f>
        <v>0</v>
      </c>
      <c r="Q29" s="14">
        <f>VLOOKUP(B29,Umbrales!$A$2:$K$6,11,FALSE)</f>
        <v>0.95246281107254693</v>
      </c>
      <c r="R29">
        <f>IF(AND(Datos!AN29&lt;0.85,Datos!AN29&lt;Q29),1,0)</f>
        <v>0</v>
      </c>
      <c r="S29">
        <f>1+IF(Datos!S29&gt;0,1,0)+IF(Datos!C29="Financials",1.2,0)+1.3</f>
        <v>3.3</v>
      </c>
      <c r="T29" s="14">
        <f>(I29*1+M29*IF(Datos!S29&gt;0,1,0)+P29*IF(Datos!C29="Financials",1,0)+R29*1.3)/S29</f>
        <v>0</v>
      </c>
      <c r="U29" s="14">
        <f t="shared" si="0"/>
        <v>0</v>
      </c>
      <c r="V29" s="12" t="str">
        <f t="shared" si="1"/>
        <v/>
      </c>
    </row>
    <row r="30" spans="1:22">
      <c r="A30" t="str">
        <f>ParticipantesCrossSectionTable[[#This Row],[firm_id]]</f>
        <v>F0480</v>
      </c>
      <c r="B30" s="12" t="str">
        <f>ParticipantesCrossSectionTable[[#This Row],[sector]]</f>
        <v>Technology</v>
      </c>
      <c r="C30" s="14">
        <f>ParticipantesCrossSectionTable[[#This Row],[fcf_reported_mm]]/ParticipantesCrossSectionTable[[#This Row],[revenue_reported_mm]]</f>
        <v>0.153149326975099</v>
      </c>
      <c r="D30" s="14">
        <f>VLOOKUP(B30,Umbrales!$A$2:$F$6,2,FALSE)</f>
        <v>0.29147891994228936</v>
      </c>
      <c r="E30" s="14">
        <f>VLOOKUP(B30,Umbrales!$A$2:$F$6,3,FALSE)</f>
        <v>0.20310034693031653</v>
      </c>
      <c r="F30" s="14">
        <f>VLOOKUP(B30,Umbrales!$A$2:$F$6,4,FALSE)</f>
        <v>8.594459935328938E-2</v>
      </c>
      <c r="G30" s="13">
        <f>VLOOKUP(B30,Umbrales!$A$2:$F$6,5,FALSE)</f>
        <v>1.6026025182564763</v>
      </c>
      <c r="H30" s="14">
        <f>VLOOKUP(B30,Umbrales!$A$2:$F$6,6,FALSE)</f>
        <v>0.11012364032004683</v>
      </c>
      <c r="I30">
        <f>IF(AND(Datos!AE30&gt;D30,Datos!AF30&gt;E30,Datos!AG30&gt;F30,Datos!AS30&gt;G30,C30&lt;H30),1,0)</f>
        <v>0</v>
      </c>
      <c r="J30" s="14">
        <f>ParticipantesCrossSectionTable[[#This Row],[dcf_fcf_gap_mm]]/ParticipantesCrossSectionTable[[#This Row],[revenue_reported_mm]]</f>
        <v>1.3623074173059559E-2</v>
      </c>
      <c r="K30" s="14">
        <f>VLOOKUP(B30,Umbrales!$A$2:$H$6,7,FALSE)</f>
        <v>0.41762511454643481</v>
      </c>
      <c r="L30" s="14">
        <f>VLOOKUP(B30,Umbrales!$A$2:$H$6,8,FALSE)</f>
        <v>5.4196815684636399E-2</v>
      </c>
      <c r="M30">
        <f>IF(AND(Datos!S30&gt;0,Datos!AH30&lt;K30,Datos!AL30&gt;=1,Datos!AM30&lt;1,J30&gt;L30),1,0)</f>
        <v>0</v>
      </c>
      <c r="N30" s="14">
        <f>VLOOKUP(B30,Umbrales!$A$2:$J$6,9,FALSE)</f>
        <v>0</v>
      </c>
      <c r="O30" s="14">
        <f>VLOOKUP(B30,Umbrales!$A$2:$J$6,10,FALSE)</f>
        <v>0</v>
      </c>
      <c r="P30">
        <f>IF(AND(Datos!C30="Financials",Datos!AA30&gt;N30,Datos!AD30&lt;0,Datos!AQ30&lt;O30),1,0)</f>
        <v>0</v>
      </c>
      <c r="Q30" s="14">
        <f>VLOOKUP(B30,Umbrales!$A$2:$K$6,11,FALSE)</f>
        <v>0.94630804495569043</v>
      </c>
      <c r="R30">
        <f>IF(AND(Datos!AN30&lt;0.85,Datos!AN30&lt;Q30),1,0)</f>
        <v>0</v>
      </c>
      <c r="S30">
        <f>1+IF(Datos!S30&gt;0,1,0)+IF(Datos!C30="Financials",1.2,0)+1.3</f>
        <v>3.3</v>
      </c>
      <c r="T30" s="14">
        <f>(I30*1+M30*IF(Datos!S30&gt;0,1,0)+P30*IF(Datos!C30="Financials",1,0)+R30*1.3)/S30</f>
        <v>0</v>
      </c>
      <c r="U30" s="14">
        <f t="shared" si="0"/>
        <v>0</v>
      </c>
      <c r="V30" s="12" t="str">
        <f t="shared" si="1"/>
        <v/>
      </c>
    </row>
    <row r="31" spans="1:22">
      <c r="A31" t="str">
        <f>ParticipantesCrossSectionTable[[#This Row],[firm_id]]</f>
        <v>F0499</v>
      </c>
      <c r="B31" s="12" t="str">
        <f>ParticipantesCrossSectionTable[[#This Row],[sector]]</f>
        <v>Technology</v>
      </c>
      <c r="C31" s="14">
        <f>ParticipantesCrossSectionTable[[#This Row],[fcf_reported_mm]]/ParticipantesCrossSectionTable[[#This Row],[revenue_reported_mm]]</f>
        <v>9.9504606310521132E-2</v>
      </c>
      <c r="D31" s="14">
        <f>VLOOKUP(B31,Umbrales!$A$2:$F$6,2,FALSE)</f>
        <v>0.29147891994228936</v>
      </c>
      <c r="E31" s="14">
        <f>VLOOKUP(B31,Umbrales!$A$2:$F$6,3,FALSE)</f>
        <v>0.20310034693031653</v>
      </c>
      <c r="F31" s="14">
        <f>VLOOKUP(B31,Umbrales!$A$2:$F$6,4,FALSE)</f>
        <v>8.594459935328938E-2</v>
      </c>
      <c r="G31" s="13">
        <f>VLOOKUP(B31,Umbrales!$A$2:$F$6,5,FALSE)</f>
        <v>1.6026025182564763</v>
      </c>
      <c r="H31" s="14">
        <f>VLOOKUP(B31,Umbrales!$A$2:$F$6,6,FALSE)</f>
        <v>0.11012364032004683</v>
      </c>
      <c r="I31">
        <f>IF(AND(Datos!AE31&gt;D31,Datos!AF31&gt;E31,Datos!AG31&gt;F31,Datos!AS31&gt;G31,C31&lt;H31),1,0)</f>
        <v>0</v>
      </c>
      <c r="J31" s="14">
        <f>ParticipantesCrossSectionTable[[#This Row],[dcf_fcf_gap_mm]]/ParticipantesCrossSectionTable[[#This Row],[revenue_reported_mm]]</f>
        <v>3.3917386183545783E-2</v>
      </c>
      <c r="K31" s="14">
        <f>VLOOKUP(B31,Umbrales!$A$2:$H$6,7,FALSE)</f>
        <v>0.41762511454643481</v>
      </c>
      <c r="L31" s="14">
        <f>VLOOKUP(B31,Umbrales!$A$2:$H$6,8,FALSE)</f>
        <v>5.4196815684636399E-2</v>
      </c>
      <c r="M31">
        <f>IF(AND(Datos!S31&gt;0,Datos!AH31&lt;K31,Datos!AL31&gt;=1,Datos!AM31&lt;1,J31&gt;L31),1,0)</f>
        <v>0</v>
      </c>
      <c r="N31" s="14">
        <f>VLOOKUP(B31,Umbrales!$A$2:$J$6,9,FALSE)</f>
        <v>0</v>
      </c>
      <c r="O31" s="14">
        <f>VLOOKUP(B31,Umbrales!$A$2:$J$6,10,FALSE)</f>
        <v>0</v>
      </c>
      <c r="P31">
        <f>IF(AND(Datos!C31="Financials",Datos!AA31&gt;N31,Datos!AD31&lt;0,Datos!AQ31&lt;O31),1,0)</f>
        <v>0</v>
      </c>
      <c r="Q31" s="14">
        <f>VLOOKUP(B31,Umbrales!$A$2:$K$6,11,FALSE)</f>
        <v>0.94630804495569043</v>
      </c>
      <c r="R31">
        <f>IF(AND(Datos!AN31&lt;0.85,Datos!AN31&lt;Q31),1,0)</f>
        <v>0</v>
      </c>
      <c r="S31">
        <f>1+IF(Datos!S31&gt;0,1,0)+IF(Datos!C31="Financials",1.2,0)+1.3</f>
        <v>3.3</v>
      </c>
      <c r="T31" s="14">
        <f>(I31*1+M31*IF(Datos!S31&gt;0,1,0)+P31*IF(Datos!C31="Financials",1,0)+R31*1.3)/S31</f>
        <v>0</v>
      </c>
      <c r="U31" s="14">
        <f t="shared" si="0"/>
        <v>0</v>
      </c>
      <c r="V31" s="12" t="str">
        <f t="shared" si="1"/>
        <v/>
      </c>
    </row>
    <row r="32" spans="1:22">
      <c r="A32" t="str">
        <f>ParticipantesCrossSectionTable[[#This Row],[firm_id]]</f>
        <v>F0099</v>
      </c>
      <c r="B32" s="12" t="str">
        <f>ParticipantesCrossSectionTable[[#This Row],[sector]]</f>
        <v>Energy</v>
      </c>
      <c r="C32" s="14">
        <f>ParticipantesCrossSectionTable[[#This Row],[fcf_reported_mm]]/ParticipantesCrossSectionTable[[#This Row],[revenue_reported_mm]]</f>
        <v>-0.14782728772120921</v>
      </c>
      <c r="D32" s="14">
        <f>VLOOKUP(B32,Umbrales!$A$2:$F$6,2,FALSE)</f>
        <v>0.31196392892080216</v>
      </c>
      <c r="E32" s="14">
        <f>VLOOKUP(B32,Umbrales!$A$2:$F$6,3,FALSE)</f>
        <v>0.22086835207327621</v>
      </c>
      <c r="F32" s="14">
        <f>VLOOKUP(B32,Umbrales!$A$2:$F$6,4,FALSE)</f>
        <v>0.28991454849456905</v>
      </c>
      <c r="G32" s="13">
        <f>VLOOKUP(B32,Umbrales!$A$2:$F$6,5,FALSE)</f>
        <v>2.8980395452652274</v>
      </c>
      <c r="H32" s="14">
        <f>VLOOKUP(B32,Umbrales!$A$2:$F$6,6,FALSE)</f>
        <v>-5.1192663180992054E-2</v>
      </c>
      <c r="I32">
        <f>IF(AND(Datos!AE32&gt;D32,Datos!AF32&gt;E32,Datos!AG32&gt;F32,Datos!AS32&gt;G32,C32&lt;H32),1,0)</f>
        <v>0</v>
      </c>
      <c r="J32" s="14">
        <f>ParticipantesCrossSectionTable[[#This Row],[dcf_fcf_gap_mm]]/ParticipantesCrossSectionTable[[#This Row],[revenue_reported_mm]]</f>
        <v>9.5933519925758284E-2</v>
      </c>
      <c r="K32" s="14">
        <f>VLOOKUP(B32,Umbrales!$A$2:$H$6,7,FALSE)</f>
        <v>0.58288412137280288</v>
      </c>
      <c r="L32" s="14">
        <f>VLOOKUP(B32,Umbrales!$A$2:$H$6,8,FALSE)</f>
        <v>0.120912265441879</v>
      </c>
      <c r="M32">
        <f>IF(AND(Datos!S32&gt;0,Datos!AH32&lt;K32,Datos!AL32&gt;=1,Datos!AM32&lt;1,J32&gt;L32),1,0)</f>
        <v>0</v>
      </c>
      <c r="N32" s="14">
        <f>VLOOKUP(B32,Umbrales!$A$2:$J$6,9,FALSE)</f>
        <v>0</v>
      </c>
      <c r="O32" s="14">
        <f>VLOOKUP(B32,Umbrales!$A$2:$J$6,10,FALSE)</f>
        <v>0</v>
      </c>
      <c r="P32">
        <f>IF(AND(Datos!C32="Financials",Datos!AA32&gt;N32,Datos!AD32&lt;0,Datos!AQ32&lt;O32),1,0)</f>
        <v>0</v>
      </c>
      <c r="Q32" s="14">
        <f>VLOOKUP(B32,Umbrales!$A$2:$K$6,11,FALSE)</f>
        <v>0.95246281107254693</v>
      </c>
      <c r="R32">
        <f>IF(AND(Datos!AN32&lt;0.85,Datos!AN32&lt;Q32),1,0)</f>
        <v>0</v>
      </c>
      <c r="S32">
        <f>1+IF(Datos!S32&gt;0,1,0)+IF(Datos!C32="Financials",1.2,0)+1.3</f>
        <v>3.3</v>
      </c>
      <c r="T32" s="14">
        <f>(I32*1+M32*IF(Datos!S32&gt;0,1,0)+P32*IF(Datos!C32="Financials",1,0)+R32*1.3)/S32</f>
        <v>0</v>
      </c>
      <c r="U32" s="14">
        <f t="shared" si="0"/>
        <v>0</v>
      </c>
      <c r="V32" s="12" t="str">
        <f t="shared" si="1"/>
        <v/>
      </c>
    </row>
    <row r="33" spans="1:22">
      <c r="A33" t="str">
        <f>ParticipantesCrossSectionTable[[#This Row],[firm_id]]</f>
        <v>F0813</v>
      </c>
      <c r="B33" s="12" t="str">
        <f>ParticipantesCrossSectionTable[[#This Row],[sector]]</f>
        <v>Consumer</v>
      </c>
      <c r="C33" s="14">
        <f>ParticipantesCrossSectionTable[[#This Row],[fcf_reported_mm]]/ParticipantesCrossSectionTable[[#This Row],[revenue_reported_mm]]</f>
        <v>0.11562175286400105</v>
      </c>
      <c r="D33" s="14">
        <f>VLOOKUP(B33,Umbrales!$A$2:$F$6,2,FALSE)</f>
        <v>0.18290795794828921</v>
      </c>
      <c r="E33" s="14">
        <f>VLOOKUP(B33,Umbrales!$A$2:$F$6,3,FALSE)</f>
        <v>0.12205009004875801</v>
      </c>
      <c r="F33" s="14">
        <f>VLOOKUP(B33,Umbrales!$A$2:$F$6,4,FALSE)</f>
        <v>7.7863508878423693E-2</v>
      </c>
      <c r="G33" s="13">
        <f>VLOOKUP(B33,Umbrales!$A$2:$F$6,5,FALSE)</f>
        <v>1.5232588938928779</v>
      </c>
      <c r="H33" s="14">
        <f>VLOOKUP(B33,Umbrales!$A$2:$F$6,6,FALSE)</f>
        <v>3.1674636202413592E-2</v>
      </c>
      <c r="I33">
        <f>IF(AND(Datos!AE33&gt;D33,Datos!AF33&gt;E33,Datos!AG33&gt;F33,Datos!AS33&gt;G33,C33&lt;H33),1,0)</f>
        <v>0</v>
      </c>
      <c r="J33" s="14">
        <f>ParticipantesCrossSectionTable[[#This Row],[dcf_fcf_gap_mm]]/ParticipantesCrossSectionTable[[#This Row],[revenue_reported_mm]]</f>
        <v>4.9848925604530595E-2</v>
      </c>
      <c r="K33" s="14">
        <f>VLOOKUP(B33,Umbrales!$A$2:$H$6,7,FALSE)</f>
        <v>0.50851978099047102</v>
      </c>
      <c r="L33" s="14">
        <f>VLOOKUP(B33,Umbrales!$A$2:$H$6,8,FALSE)</f>
        <v>6.0665521451900774E-2</v>
      </c>
      <c r="M33">
        <f>IF(AND(Datos!S33&gt;0,Datos!AH33&lt;K33,Datos!AL33&gt;=1,Datos!AM33&lt;1,J33&gt;L33),1,0)</f>
        <v>0</v>
      </c>
      <c r="N33" s="14">
        <f>VLOOKUP(B33,Umbrales!$A$2:$J$6,9,FALSE)</f>
        <v>0</v>
      </c>
      <c r="O33" s="14">
        <f>VLOOKUP(B33,Umbrales!$A$2:$J$6,10,FALSE)</f>
        <v>0</v>
      </c>
      <c r="P33">
        <f>IF(AND(Datos!C33="Financials",Datos!AA33&gt;N33,Datos!AD33&lt;0,Datos!AQ33&lt;O33),1,0)</f>
        <v>0</v>
      </c>
      <c r="Q33" s="14">
        <f>VLOOKUP(B33,Umbrales!$A$2:$K$6,11,FALSE)</f>
        <v>0.94977598367308969</v>
      </c>
      <c r="R33">
        <f>IF(AND(Datos!AN33&lt;0.85,Datos!AN33&lt;Q33),1,0)</f>
        <v>0</v>
      </c>
      <c r="S33">
        <f>1+IF(Datos!S33&gt;0,1,0)+IF(Datos!C33="Financials",1.2,0)+1.3</f>
        <v>3.3</v>
      </c>
      <c r="T33" s="14">
        <f>(I33*1+M33*IF(Datos!S33&gt;0,1,0)+P33*IF(Datos!C33="Financials",1,0)+R33*1.3)/S33</f>
        <v>0</v>
      </c>
      <c r="U33" s="14">
        <f t="shared" si="0"/>
        <v>0</v>
      </c>
      <c r="V33" s="12" t="str">
        <f t="shared" si="1"/>
        <v/>
      </c>
    </row>
    <row r="34" spans="1:22">
      <c r="A34" t="str">
        <f>ParticipantesCrossSectionTable[[#This Row],[firm_id]]</f>
        <v>F0860</v>
      </c>
      <c r="B34" s="12" t="str">
        <f>ParticipantesCrossSectionTable[[#This Row],[sector]]</f>
        <v>Consumer</v>
      </c>
      <c r="C34" s="14">
        <f>ParticipantesCrossSectionTable[[#This Row],[fcf_reported_mm]]/ParticipantesCrossSectionTable[[#This Row],[revenue_reported_mm]]</f>
        <v>5.8748532776652367E-2</v>
      </c>
      <c r="D34" s="14">
        <f>VLOOKUP(B34,Umbrales!$A$2:$F$6,2,FALSE)</f>
        <v>0.18290795794828921</v>
      </c>
      <c r="E34" s="14">
        <f>VLOOKUP(B34,Umbrales!$A$2:$F$6,3,FALSE)</f>
        <v>0.12205009004875801</v>
      </c>
      <c r="F34" s="14">
        <f>VLOOKUP(B34,Umbrales!$A$2:$F$6,4,FALSE)</f>
        <v>7.7863508878423693E-2</v>
      </c>
      <c r="G34" s="13">
        <f>VLOOKUP(B34,Umbrales!$A$2:$F$6,5,FALSE)</f>
        <v>1.5232588938928779</v>
      </c>
      <c r="H34" s="14">
        <f>VLOOKUP(B34,Umbrales!$A$2:$F$6,6,FALSE)</f>
        <v>3.1674636202413592E-2</v>
      </c>
      <c r="I34">
        <f>IF(AND(Datos!AE34&gt;D34,Datos!AF34&gt;E34,Datos!AG34&gt;F34,Datos!AS34&gt;G34,C34&lt;H34),1,0)</f>
        <v>0</v>
      </c>
      <c r="J34" s="14">
        <f>ParticipantesCrossSectionTable[[#This Row],[dcf_fcf_gap_mm]]/ParticipantesCrossSectionTable[[#This Row],[revenue_reported_mm]]</f>
        <v>7.0928472343009544E-2</v>
      </c>
      <c r="K34" s="14">
        <f>VLOOKUP(B34,Umbrales!$A$2:$H$6,7,FALSE)</f>
        <v>0.50851978099047102</v>
      </c>
      <c r="L34" s="14">
        <f>VLOOKUP(B34,Umbrales!$A$2:$H$6,8,FALSE)</f>
        <v>6.0665521451900774E-2</v>
      </c>
      <c r="M34">
        <f>IF(AND(Datos!S34&gt;0,Datos!AH34&lt;K34,Datos!AL34&gt;=1,Datos!AM34&lt;1,J34&gt;L34),1,0)</f>
        <v>0</v>
      </c>
      <c r="N34" s="14">
        <f>VLOOKUP(B34,Umbrales!$A$2:$J$6,9,FALSE)</f>
        <v>0</v>
      </c>
      <c r="O34" s="14">
        <f>VLOOKUP(B34,Umbrales!$A$2:$J$6,10,FALSE)</f>
        <v>0</v>
      </c>
      <c r="P34">
        <f>IF(AND(Datos!C34="Financials",Datos!AA34&gt;N34,Datos!AD34&lt;0,Datos!AQ34&lt;O34),1,0)</f>
        <v>0</v>
      </c>
      <c r="Q34" s="14">
        <f>VLOOKUP(B34,Umbrales!$A$2:$K$6,11,FALSE)</f>
        <v>0.94977598367308969</v>
      </c>
      <c r="R34">
        <f>IF(AND(Datos!AN34&lt;0.85,Datos!AN34&lt;Q34),1,0)</f>
        <v>0</v>
      </c>
      <c r="S34">
        <f>1+IF(Datos!S34&gt;0,1,0)+IF(Datos!C34="Financials",1.2,0)+1.3</f>
        <v>3.3</v>
      </c>
      <c r="T34" s="14">
        <f>(I34*1+M34*IF(Datos!S34&gt;0,1,0)+P34*IF(Datos!C34="Financials",1,0)+R34*1.3)/S34</f>
        <v>0</v>
      </c>
      <c r="U34" s="14">
        <f t="shared" si="0"/>
        <v>0</v>
      </c>
      <c r="V34" s="12" t="str">
        <f t="shared" si="1"/>
        <v/>
      </c>
    </row>
    <row r="35" spans="1:22">
      <c r="A35" t="str">
        <f>ParticipantesCrossSectionTable[[#This Row],[firm_id]]</f>
        <v>F0716</v>
      </c>
      <c r="B35" s="12" t="str">
        <f>ParticipantesCrossSectionTable[[#This Row],[sector]]</f>
        <v>Industrials</v>
      </c>
      <c r="C35" s="14">
        <f>ParticipantesCrossSectionTable[[#This Row],[fcf_reported_mm]]/ParticipantesCrossSectionTable[[#This Row],[revenue_reported_mm]]</f>
        <v>-6.2783821309263091E-2</v>
      </c>
      <c r="D35" s="14">
        <f>VLOOKUP(B35,Umbrales!$A$2:$F$6,2,FALSE)</f>
        <v>0.20187192862209885</v>
      </c>
      <c r="E35" s="14">
        <f>VLOOKUP(B35,Umbrales!$A$2:$F$6,3,FALSE)</f>
        <v>0.13780715755654266</v>
      </c>
      <c r="F35" s="14">
        <f>VLOOKUP(B35,Umbrales!$A$2:$F$6,4,FALSE)</f>
        <v>0.14324173030339896</v>
      </c>
      <c r="G35" s="13">
        <f>VLOOKUP(B35,Umbrales!$A$2:$F$6,5,FALSE)</f>
        <v>2.1323076743804079</v>
      </c>
      <c r="H35" s="14">
        <f>VLOOKUP(B35,Umbrales!$A$2:$F$6,6,FALSE)</f>
        <v>-3.5903294130974449E-3</v>
      </c>
      <c r="I35">
        <f>IF(AND(Datos!AE35&gt;D35,Datos!AF35&gt;E35,Datos!AG35&gt;F35,Datos!AS35&gt;G35,C35&lt;H35),1,0)</f>
        <v>0</v>
      </c>
      <c r="J35" s="14">
        <f>ParticipantesCrossSectionTable[[#This Row],[dcf_fcf_gap_mm]]/ParticipantesCrossSectionTable[[#This Row],[revenue_reported_mm]]</f>
        <v>0.10679585934383708</v>
      </c>
      <c r="K35" s="14">
        <f>VLOOKUP(B35,Umbrales!$A$2:$H$6,7,FALSE)</f>
        <v>0.50521966232143278</v>
      </c>
      <c r="L35" s="14">
        <f>VLOOKUP(B35,Umbrales!$A$2:$H$6,8,FALSE)</f>
        <v>7.7995567229432863E-2</v>
      </c>
      <c r="M35">
        <f>IF(AND(Datos!S35&gt;0,Datos!AH35&lt;K35,Datos!AL35&gt;=1,Datos!AM35&lt;1,J35&gt;L35),1,0)</f>
        <v>1</v>
      </c>
      <c r="N35" s="14">
        <f>VLOOKUP(B35,Umbrales!$A$2:$J$6,9,FALSE)</f>
        <v>0</v>
      </c>
      <c r="O35" s="14">
        <f>VLOOKUP(B35,Umbrales!$A$2:$J$6,10,FALSE)</f>
        <v>0</v>
      </c>
      <c r="P35">
        <f>IF(AND(Datos!C35="Financials",Datos!AA35&gt;N35,Datos!AD35&lt;0,Datos!AQ35&lt;O35),1,0)</f>
        <v>0</v>
      </c>
      <c r="Q35" s="14">
        <f>VLOOKUP(B35,Umbrales!$A$2:$K$6,11,FALSE)</f>
        <v>0.94976269166978411</v>
      </c>
      <c r="R35">
        <f>IF(AND(Datos!AN35&lt;0.85,Datos!AN35&lt;Q35),1,0)</f>
        <v>0</v>
      </c>
      <c r="S35">
        <f>1+IF(Datos!S35&gt;0,1,0)+IF(Datos!C35="Financials",1.2,0)+1.3</f>
        <v>3.3</v>
      </c>
      <c r="T35" s="14">
        <f>(I35*1+M35*IF(Datos!S35&gt;0,1,0)+P35*IF(Datos!C35="Financials",1,0)+R35*1.3)/S35</f>
        <v>0.30303030303030304</v>
      </c>
      <c r="U35" s="14">
        <f t="shared" si="0"/>
        <v>1</v>
      </c>
      <c r="V35" s="12" t="str">
        <f t="shared" si="1"/>
        <v xml:space="preserve">Flag2 </v>
      </c>
    </row>
    <row r="36" spans="1:22">
      <c r="A36" t="str">
        <f>ParticipantesCrossSectionTable[[#This Row],[firm_id]]</f>
        <v>F0758</v>
      </c>
      <c r="B36" s="12" t="str">
        <f>ParticipantesCrossSectionTable[[#This Row],[sector]]</f>
        <v>Industrials</v>
      </c>
      <c r="C36" s="14">
        <f>ParticipantesCrossSectionTable[[#This Row],[fcf_reported_mm]]/ParticipantesCrossSectionTable[[#This Row],[revenue_reported_mm]]</f>
        <v>4.4270113527894173E-2</v>
      </c>
      <c r="D36" s="14">
        <f>VLOOKUP(B36,Umbrales!$A$2:$F$6,2,FALSE)</f>
        <v>0.20187192862209885</v>
      </c>
      <c r="E36" s="14">
        <f>VLOOKUP(B36,Umbrales!$A$2:$F$6,3,FALSE)</f>
        <v>0.13780715755654266</v>
      </c>
      <c r="F36" s="14">
        <f>VLOOKUP(B36,Umbrales!$A$2:$F$6,4,FALSE)</f>
        <v>0.14324173030339896</v>
      </c>
      <c r="G36" s="13">
        <f>VLOOKUP(B36,Umbrales!$A$2:$F$6,5,FALSE)</f>
        <v>2.1323076743804079</v>
      </c>
      <c r="H36" s="14">
        <f>VLOOKUP(B36,Umbrales!$A$2:$F$6,6,FALSE)</f>
        <v>-3.5903294130974449E-3</v>
      </c>
      <c r="I36">
        <f>IF(AND(Datos!AE36&gt;D36,Datos!AF36&gt;E36,Datos!AG36&gt;F36,Datos!AS36&gt;G36,C36&lt;H36),1,0)</f>
        <v>0</v>
      </c>
      <c r="J36" s="14">
        <f>ParticipantesCrossSectionTable[[#This Row],[dcf_fcf_gap_mm]]/ParticipantesCrossSectionTable[[#This Row],[revenue_reported_mm]]</f>
        <v>3.0308892849285122E-2</v>
      </c>
      <c r="K36" s="14">
        <f>VLOOKUP(B36,Umbrales!$A$2:$H$6,7,FALSE)</f>
        <v>0.50521966232143278</v>
      </c>
      <c r="L36" s="14">
        <f>VLOOKUP(B36,Umbrales!$A$2:$H$6,8,FALSE)</f>
        <v>7.7995567229432863E-2</v>
      </c>
      <c r="M36">
        <f>IF(AND(Datos!S36&gt;0,Datos!AH36&lt;K36,Datos!AL36&gt;=1,Datos!AM36&lt;1,J36&gt;L36),1,0)</f>
        <v>0</v>
      </c>
      <c r="N36" s="14">
        <f>VLOOKUP(B36,Umbrales!$A$2:$J$6,9,FALSE)</f>
        <v>0</v>
      </c>
      <c r="O36" s="14">
        <f>VLOOKUP(B36,Umbrales!$A$2:$J$6,10,FALSE)</f>
        <v>0</v>
      </c>
      <c r="P36">
        <f>IF(AND(Datos!C36="Financials",Datos!AA36&gt;N36,Datos!AD36&lt;0,Datos!AQ36&lt;O36),1,0)</f>
        <v>0</v>
      </c>
      <c r="Q36" s="14">
        <f>VLOOKUP(B36,Umbrales!$A$2:$K$6,11,FALSE)</f>
        <v>0.94976269166978411</v>
      </c>
      <c r="R36">
        <f>IF(AND(Datos!AN36&lt;0.85,Datos!AN36&lt;Q36),1,0)</f>
        <v>0</v>
      </c>
      <c r="S36">
        <f>1+IF(Datos!S36&gt;0,1,0)+IF(Datos!C36="Financials",1.2,0)+1.3</f>
        <v>3.3</v>
      </c>
      <c r="T36" s="14">
        <f>(I36*1+M36*IF(Datos!S36&gt;0,1,0)+P36*IF(Datos!C36="Financials",1,0)+R36*1.3)/S36</f>
        <v>0</v>
      </c>
      <c r="U36" s="14">
        <f t="shared" si="0"/>
        <v>0</v>
      </c>
      <c r="V36" s="12" t="str">
        <f t="shared" si="1"/>
        <v/>
      </c>
    </row>
    <row r="37" spans="1:22">
      <c r="A37" t="str">
        <f>ParticipantesCrossSectionTable[[#This Row],[firm_id]]</f>
        <v>F0989</v>
      </c>
      <c r="B37" s="12" t="str">
        <f>ParticipantesCrossSectionTable[[#This Row],[sector]]</f>
        <v>Consumer</v>
      </c>
      <c r="C37" s="14">
        <f>ParticipantesCrossSectionTable[[#This Row],[fcf_reported_mm]]/ParticipantesCrossSectionTable[[#This Row],[revenue_reported_mm]]</f>
        <v>-6.5850960184546031E-2</v>
      </c>
      <c r="D37" s="14">
        <f>VLOOKUP(B37,Umbrales!$A$2:$F$6,2,FALSE)</f>
        <v>0.18290795794828921</v>
      </c>
      <c r="E37" s="14">
        <f>VLOOKUP(B37,Umbrales!$A$2:$F$6,3,FALSE)</f>
        <v>0.12205009004875801</v>
      </c>
      <c r="F37" s="14">
        <f>VLOOKUP(B37,Umbrales!$A$2:$F$6,4,FALSE)</f>
        <v>7.7863508878423693E-2</v>
      </c>
      <c r="G37" s="13">
        <f>VLOOKUP(B37,Umbrales!$A$2:$F$6,5,FALSE)</f>
        <v>1.5232588938928779</v>
      </c>
      <c r="H37" s="14">
        <f>VLOOKUP(B37,Umbrales!$A$2:$F$6,6,FALSE)</f>
        <v>3.1674636202413592E-2</v>
      </c>
      <c r="I37">
        <f>IF(AND(Datos!AE37&gt;D37,Datos!AF37&gt;E37,Datos!AG37&gt;F37,Datos!AS37&gt;G37,C37&lt;H37),1,0)</f>
        <v>0</v>
      </c>
      <c r="J37" s="14">
        <f>ParticipantesCrossSectionTable[[#This Row],[dcf_fcf_gap_mm]]/ParticipantesCrossSectionTable[[#This Row],[revenue_reported_mm]]</f>
        <v>9.0918443498887086E-2</v>
      </c>
      <c r="K37" s="14">
        <f>VLOOKUP(B37,Umbrales!$A$2:$H$6,7,FALSE)</f>
        <v>0.50851978099047102</v>
      </c>
      <c r="L37" s="14">
        <f>VLOOKUP(B37,Umbrales!$A$2:$H$6,8,FALSE)</f>
        <v>6.0665521451900774E-2</v>
      </c>
      <c r="M37">
        <f>IF(AND(Datos!S37&gt;0,Datos!AH37&lt;K37,Datos!AL37&gt;=1,Datos!AM37&lt;1,J37&gt;L37),1,0)</f>
        <v>0</v>
      </c>
      <c r="N37" s="14">
        <f>VLOOKUP(B37,Umbrales!$A$2:$J$6,9,FALSE)</f>
        <v>0</v>
      </c>
      <c r="O37" s="14">
        <f>VLOOKUP(B37,Umbrales!$A$2:$J$6,10,FALSE)</f>
        <v>0</v>
      </c>
      <c r="P37">
        <f>IF(AND(Datos!C37="Financials",Datos!AA37&gt;N37,Datos!AD37&lt;0,Datos!AQ37&lt;O37),1,0)</f>
        <v>0</v>
      </c>
      <c r="Q37" s="14">
        <f>VLOOKUP(B37,Umbrales!$A$2:$K$6,11,FALSE)</f>
        <v>0.94977598367308969</v>
      </c>
      <c r="R37">
        <f>IF(AND(Datos!AN37&lt;0.85,Datos!AN37&lt;Q37),1,0)</f>
        <v>0</v>
      </c>
      <c r="S37">
        <f>1+IF(Datos!S37&gt;0,1,0)+IF(Datos!C37="Financials",1.2,0)+1.3</f>
        <v>3.3</v>
      </c>
      <c r="T37" s="14">
        <f>(I37*1+M37*IF(Datos!S37&gt;0,1,0)+P37*IF(Datos!C37="Financials",1,0)+R37*1.3)/S37</f>
        <v>0</v>
      </c>
      <c r="U37" s="14">
        <f t="shared" si="0"/>
        <v>0</v>
      </c>
      <c r="V37" s="12" t="str">
        <f t="shared" si="1"/>
        <v/>
      </c>
    </row>
    <row r="38" spans="1:22">
      <c r="A38" t="str">
        <f>ParticipantesCrossSectionTable[[#This Row],[firm_id]]</f>
        <v>F0508</v>
      </c>
      <c r="B38" s="12" t="str">
        <f>ParticipantesCrossSectionTable[[#This Row],[sector]]</f>
        <v>Technology</v>
      </c>
      <c r="C38" s="14">
        <f>ParticipantesCrossSectionTable[[#This Row],[fcf_reported_mm]]/ParticipantesCrossSectionTable[[#This Row],[revenue_reported_mm]]</f>
        <v>3.8233818652710645E-2</v>
      </c>
      <c r="D38" s="14">
        <f>VLOOKUP(B38,Umbrales!$A$2:$F$6,2,FALSE)</f>
        <v>0.29147891994228936</v>
      </c>
      <c r="E38" s="14">
        <f>VLOOKUP(B38,Umbrales!$A$2:$F$6,3,FALSE)</f>
        <v>0.20310034693031653</v>
      </c>
      <c r="F38" s="14">
        <f>VLOOKUP(B38,Umbrales!$A$2:$F$6,4,FALSE)</f>
        <v>8.594459935328938E-2</v>
      </c>
      <c r="G38" s="13">
        <f>VLOOKUP(B38,Umbrales!$A$2:$F$6,5,FALSE)</f>
        <v>1.6026025182564763</v>
      </c>
      <c r="H38" s="14">
        <f>VLOOKUP(B38,Umbrales!$A$2:$F$6,6,FALSE)</f>
        <v>0.11012364032004683</v>
      </c>
      <c r="I38">
        <f>IF(AND(Datos!AE38&gt;D38,Datos!AF38&gt;E38,Datos!AG38&gt;F38,Datos!AS38&gt;G38,C38&lt;H38),1,0)</f>
        <v>0</v>
      </c>
      <c r="J38" s="14">
        <f>ParticipantesCrossSectionTable[[#This Row],[dcf_fcf_gap_mm]]/ParticipantesCrossSectionTable[[#This Row],[revenue_reported_mm]]</f>
        <v>5.5001485616629341E-2</v>
      </c>
      <c r="K38" s="14">
        <f>VLOOKUP(B38,Umbrales!$A$2:$H$6,7,FALSE)</f>
        <v>0.41762511454643481</v>
      </c>
      <c r="L38" s="14">
        <f>VLOOKUP(B38,Umbrales!$A$2:$H$6,8,FALSE)</f>
        <v>5.4196815684636399E-2</v>
      </c>
      <c r="M38">
        <f>IF(AND(Datos!S38&gt;0,Datos!AH38&lt;K38,Datos!AL38&gt;=1,Datos!AM38&lt;1,J38&gt;L38),1,0)</f>
        <v>0</v>
      </c>
      <c r="N38" s="14">
        <f>VLOOKUP(B38,Umbrales!$A$2:$J$6,9,FALSE)</f>
        <v>0</v>
      </c>
      <c r="O38" s="14">
        <f>VLOOKUP(B38,Umbrales!$A$2:$J$6,10,FALSE)</f>
        <v>0</v>
      </c>
      <c r="P38">
        <f>IF(AND(Datos!C38="Financials",Datos!AA38&gt;N38,Datos!AD38&lt;0,Datos!AQ38&lt;O38),1,0)</f>
        <v>0</v>
      </c>
      <c r="Q38" s="14">
        <f>VLOOKUP(B38,Umbrales!$A$2:$K$6,11,FALSE)</f>
        <v>0.94630804495569043</v>
      </c>
      <c r="R38">
        <f>IF(AND(Datos!AN38&lt;0.85,Datos!AN38&lt;Q38),1,0)</f>
        <v>0</v>
      </c>
      <c r="S38">
        <f>1+IF(Datos!S38&gt;0,1,0)+IF(Datos!C38="Financials",1.2,0)+1.3</f>
        <v>3.3</v>
      </c>
      <c r="T38" s="14">
        <f>(I38*1+M38*IF(Datos!S38&gt;0,1,0)+P38*IF(Datos!C38="Financials",1,0)+R38*1.3)/S38</f>
        <v>0</v>
      </c>
      <c r="U38" s="14">
        <f t="shared" si="0"/>
        <v>0</v>
      </c>
      <c r="V38" s="12" t="str">
        <f t="shared" si="1"/>
        <v/>
      </c>
    </row>
    <row r="39" spans="1:22">
      <c r="A39" t="str">
        <f>ParticipantesCrossSectionTable[[#This Row],[firm_id]]</f>
        <v>F0270</v>
      </c>
      <c r="B39" s="12" t="str">
        <f>ParticipantesCrossSectionTable[[#This Row],[sector]]</f>
        <v>Financials</v>
      </c>
      <c r="C39" s="14">
        <f>ParticipantesCrossSectionTable[[#This Row],[fcf_reported_mm]]/ParticipantesCrossSectionTable[[#This Row],[revenue_reported_mm]]</f>
        <v>0.15066636690209378</v>
      </c>
      <c r="D39" s="14">
        <f>VLOOKUP(B39,Umbrales!$A$2:$F$6,2,FALSE)</f>
        <v>0.388774346882514</v>
      </c>
      <c r="E39" s="14">
        <f>VLOOKUP(B39,Umbrales!$A$2:$F$6,3,FALSE)</f>
        <v>0.2842719606666555</v>
      </c>
      <c r="F39" s="14">
        <f>VLOOKUP(B39,Umbrales!$A$2:$F$6,4,FALSE)</f>
        <v>3.7547324588306716E-2</v>
      </c>
      <c r="G39" s="13">
        <f>VLOOKUP(B39,Umbrales!$A$2:$F$6,5,FALSE)</f>
        <v>5.6564154445784265</v>
      </c>
      <c r="H39" s="14">
        <f>VLOOKUP(B39,Umbrales!$A$2:$F$6,6,FALSE)</f>
        <v>0.21790144142181125</v>
      </c>
      <c r="I39">
        <f>IF(AND(Datos!AE39&gt;D39,Datos!AF39&gt;E39,Datos!AG39&gt;F39,Datos!AS39&gt;G39,C39&lt;H39),1,0)</f>
        <v>0</v>
      </c>
      <c r="J39" s="14">
        <f>ParticipantesCrossSectionTable[[#This Row],[dcf_fcf_gap_mm]]/ParticipantesCrossSectionTable[[#This Row],[revenue_reported_mm]]</f>
        <v>2.6980004169377358E-2</v>
      </c>
      <c r="K39" s="14">
        <f>VLOOKUP(B39,Umbrales!$A$2:$H$6,7,FALSE)</f>
        <v>0.45222619371524486</v>
      </c>
      <c r="L39" s="14">
        <f>VLOOKUP(B39,Umbrales!$A$2:$H$6,8,FALSE)</f>
        <v>1.8748568215778003E-2</v>
      </c>
      <c r="M39">
        <f>IF(AND(Datos!S39&gt;0,Datos!AH39&lt;K39,Datos!AL39&gt;=1,Datos!AM39&lt;1,J39&gt;L39),1,0)</f>
        <v>0</v>
      </c>
      <c r="N39" s="14">
        <f>VLOOKUP(B39,Umbrales!$A$2:$J$6,9,FALSE)</f>
        <v>0.2055436255630648</v>
      </c>
      <c r="O39" s="14">
        <f>VLOOKUP(B39,Umbrales!$A$2:$J$6,10,FALSE)</f>
        <v>0.33577848833803048</v>
      </c>
      <c r="P39">
        <f>IF(AND(Datos!C39="Financials",Datos!AA39&gt;N39,Datos!AD39&lt;0,Datos!AQ39&lt;O39),1,0)</f>
        <v>0</v>
      </c>
      <c r="Q39" s="14">
        <f>VLOOKUP(B39,Umbrales!$A$2:$K$6,11,FALSE)</f>
        <v>0.94867619108199597</v>
      </c>
      <c r="R39">
        <f>IF(AND(Datos!AN39&lt;0.85,Datos!AN39&lt;Q39),1,0)</f>
        <v>0</v>
      </c>
      <c r="S39">
        <f>1+IF(Datos!S39&gt;0,1,0)+IF(Datos!C39="Financials",1.2,0)+1.3</f>
        <v>4.5</v>
      </c>
      <c r="T39" s="14">
        <f>(I39*1+M39*IF(Datos!S39&gt;0,1,0)+P39*IF(Datos!C39="Financials",1,0)+R39*1.3)/S39</f>
        <v>0</v>
      </c>
      <c r="U39" s="14">
        <f t="shared" si="0"/>
        <v>0</v>
      </c>
      <c r="V39" s="12" t="str">
        <f t="shared" si="1"/>
        <v/>
      </c>
    </row>
    <row r="40" spans="1:22">
      <c r="A40" t="str">
        <f>ParticipantesCrossSectionTable[[#This Row],[firm_id]]</f>
        <v>F0967</v>
      </c>
      <c r="B40" s="12" t="str">
        <f>ParticipantesCrossSectionTable[[#This Row],[sector]]</f>
        <v>Consumer</v>
      </c>
      <c r="C40" s="14">
        <f>ParticipantesCrossSectionTable[[#This Row],[fcf_reported_mm]]/ParticipantesCrossSectionTable[[#This Row],[revenue_reported_mm]]</f>
        <v>-1.8398946216969726E-2</v>
      </c>
      <c r="D40" s="14">
        <f>VLOOKUP(B40,Umbrales!$A$2:$F$6,2,FALSE)</f>
        <v>0.18290795794828921</v>
      </c>
      <c r="E40" s="14">
        <f>VLOOKUP(B40,Umbrales!$A$2:$F$6,3,FALSE)</f>
        <v>0.12205009004875801</v>
      </c>
      <c r="F40" s="14">
        <f>VLOOKUP(B40,Umbrales!$A$2:$F$6,4,FALSE)</f>
        <v>7.7863508878423693E-2</v>
      </c>
      <c r="G40" s="13">
        <f>VLOOKUP(B40,Umbrales!$A$2:$F$6,5,FALSE)</f>
        <v>1.5232588938928779</v>
      </c>
      <c r="H40" s="14">
        <f>VLOOKUP(B40,Umbrales!$A$2:$F$6,6,FALSE)</f>
        <v>3.1674636202413592E-2</v>
      </c>
      <c r="I40">
        <f>IF(AND(Datos!AE40&gt;D40,Datos!AF40&gt;E40,Datos!AG40&gt;F40,Datos!AS40&gt;G40,C40&lt;H40),1,0)</f>
        <v>0</v>
      </c>
      <c r="J40" s="14">
        <f>ParticipantesCrossSectionTable[[#This Row],[dcf_fcf_gap_mm]]/ParticipantesCrossSectionTable[[#This Row],[revenue_reported_mm]]</f>
        <v>4.843504515462789E-2</v>
      </c>
      <c r="K40" s="14">
        <f>VLOOKUP(B40,Umbrales!$A$2:$H$6,7,FALSE)</f>
        <v>0.50851978099047102</v>
      </c>
      <c r="L40" s="14">
        <f>VLOOKUP(B40,Umbrales!$A$2:$H$6,8,FALSE)</f>
        <v>6.0665521451900774E-2</v>
      </c>
      <c r="M40">
        <f>IF(AND(Datos!S40&gt;0,Datos!AH40&lt;K40,Datos!AL40&gt;=1,Datos!AM40&lt;1,J40&gt;L40),1,0)</f>
        <v>0</v>
      </c>
      <c r="N40" s="14">
        <f>VLOOKUP(B40,Umbrales!$A$2:$J$6,9,FALSE)</f>
        <v>0</v>
      </c>
      <c r="O40" s="14">
        <f>VLOOKUP(B40,Umbrales!$A$2:$J$6,10,FALSE)</f>
        <v>0</v>
      </c>
      <c r="P40">
        <f>IF(AND(Datos!C40="Financials",Datos!AA40&gt;N40,Datos!AD40&lt;0,Datos!AQ40&lt;O40),1,0)</f>
        <v>0</v>
      </c>
      <c r="Q40" s="14">
        <f>VLOOKUP(B40,Umbrales!$A$2:$K$6,11,FALSE)</f>
        <v>0.94977598367308969</v>
      </c>
      <c r="R40">
        <f>IF(AND(Datos!AN40&lt;0.85,Datos!AN40&lt;Q40),1,0)</f>
        <v>0</v>
      </c>
      <c r="S40">
        <f>1+IF(Datos!S40&gt;0,1,0)+IF(Datos!C40="Financials",1.2,0)+1.3</f>
        <v>3.3</v>
      </c>
      <c r="T40" s="14">
        <f>(I40*1+M40*IF(Datos!S40&gt;0,1,0)+P40*IF(Datos!C40="Financials",1,0)+R40*1.3)/S40</f>
        <v>0</v>
      </c>
      <c r="U40" s="14">
        <f t="shared" si="0"/>
        <v>0</v>
      </c>
      <c r="V40" s="12" t="str">
        <f t="shared" si="1"/>
        <v/>
      </c>
    </row>
    <row r="41" spans="1:22">
      <c r="A41" t="str">
        <f>ParticipantesCrossSectionTable[[#This Row],[firm_id]]</f>
        <v>F0124</v>
      </c>
      <c r="B41" s="12" t="str">
        <f>ParticipantesCrossSectionTable[[#This Row],[sector]]</f>
        <v>Energy</v>
      </c>
      <c r="C41" s="14">
        <f>ParticipantesCrossSectionTable[[#This Row],[fcf_reported_mm]]/ParticipantesCrossSectionTable[[#This Row],[revenue_reported_mm]]</f>
        <v>6.8626599269350627E-3</v>
      </c>
      <c r="D41" s="14">
        <f>VLOOKUP(B41,Umbrales!$A$2:$F$6,2,FALSE)</f>
        <v>0.31196392892080216</v>
      </c>
      <c r="E41" s="14">
        <f>VLOOKUP(B41,Umbrales!$A$2:$F$6,3,FALSE)</f>
        <v>0.22086835207327621</v>
      </c>
      <c r="F41" s="14">
        <f>VLOOKUP(B41,Umbrales!$A$2:$F$6,4,FALSE)</f>
        <v>0.28991454849456905</v>
      </c>
      <c r="G41" s="13">
        <f>VLOOKUP(B41,Umbrales!$A$2:$F$6,5,FALSE)</f>
        <v>2.8980395452652274</v>
      </c>
      <c r="H41" s="14">
        <f>VLOOKUP(B41,Umbrales!$A$2:$F$6,6,FALSE)</f>
        <v>-5.1192663180992054E-2</v>
      </c>
      <c r="I41">
        <f>IF(AND(Datos!AE41&gt;D41,Datos!AF41&gt;E41,Datos!AG41&gt;F41,Datos!AS41&gt;G41,C41&lt;H41),1,0)</f>
        <v>0</v>
      </c>
      <c r="J41" s="14">
        <f>ParticipantesCrossSectionTable[[#This Row],[dcf_fcf_gap_mm]]/ParticipantesCrossSectionTable[[#This Row],[revenue_reported_mm]]</f>
        <v>1.7125465103048673E-2</v>
      </c>
      <c r="K41" s="14">
        <f>VLOOKUP(B41,Umbrales!$A$2:$H$6,7,FALSE)</f>
        <v>0.58288412137280288</v>
      </c>
      <c r="L41" s="14">
        <f>VLOOKUP(B41,Umbrales!$A$2:$H$6,8,FALSE)</f>
        <v>0.120912265441879</v>
      </c>
      <c r="M41">
        <f>IF(AND(Datos!S41&gt;0,Datos!AH41&lt;K41,Datos!AL41&gt;=1,Datos!AM41&lt;1,J41&gt;L41),1,0)</f>
        <v>0</v>
      </c>
      <c r="N41" s="14">
        <f>VLOOKUP(B41,Umbrales!$A$2:$J$6,9,FALSE)</f>
        <v>0</v>
      </c>
      <c r="O41" s="14">
        <f>VLOOKUP(B41,Umbrales!$A$2:$J$6,10,FALSE)</f>
        <v>0</v>
      </c>
      <c r="P41">
        <f>IF(AND(Datos!C41="Financials",Datos!AA41&gt;N41,Datos!AD41&lt;0,Datos!AQ41&lt;O41),1,0)</f>
        <v>0</v>
      </c>
      <c r="Q41" s="14">
        <f>VLOOKUP(B41,Umbrales!$A$2:$K$6,11,FALSE)</f>
        <v>0.95246281107254693</v>
      </c>
      <c r="R41">
        <f>IF(AND(Datos!AN41&lt;0.85,Datos!AN41&lt;Q41),1,0)</f>
        <v>0</v>
      </c>
      <c r="S41">
        <f>1+IF(Datos!S41&gt;0,1,0)+IF(Datos!C41="Financials",1.2,0)+1.3</f>
        <v>3.3</v>
      </c>
      <c r="T41" s="14">
        <f>(I41*1+M41*IF(Datos!S41&gt;0,1,0)+P41*IF(Datos!C41="Financials",1,0)+R41*1.3)/S41</f>
        <v>0</v>
      </c>
      <c r="U41" s="14">
        <f t="shared" si="0"/>
        <v>0</v>
      </c>
      <c r="V41" s="12" t="str">
        <f t="shared" si="1"/>
        <v/>
      </c>
    </row>
    <row r="42" spans="1:22">
      <c r="A42" t="str">
        <f>ParticipantesCrossSectionTable[[#This Row],[firm_id]]</f>
        <v>F0929</v>
      </c>
      <c r="B42" s="12" t="str">
        <f>ParticipantesCrossSectionTable[[#This Row],[sector]]</f>
        <v>Consumer</v>
      </c>
      <c r="C42" s="14">
        <f>ParticipantesCrossSectionTable[[#This Row],[fcf_reported_mm]]/ParticipantesCrossSectionTable[[#This Row],[revenue_reported_mm]]</f>
        <v>-6.0305539396487549E-2</v>
      </c>
      <c r="D42" s="14">
        <f>VLOOKUP(B42,Umbrales!$A$2:$F$6,2,FALSE)</f>
        <v>0.18290795794828921</v>
      </c>
      <c r="E42" s="14">
        <f>VLOOKUP(B42,Umbrales!$A$2:$F$6,3,FALSE)</f>
        <v>0.12205009004875801</v>
      </c>
      <c r="F42" s="14">
        <f>VLOOKUP(B42,Umbrales!$A$2:$F$6,4,FALSE)</f>
        <v>7.7863508878423693E-2</v>
      </c>
      <c r="G42" s="13">
        <f>VLOOKUP(B42,Umbrales!$A$2:$F$6,5,FALSE)</f>
        <v>1.5232588938928779</v>
      </c>
      <c r="H42" s="14">
        <f>VLOOKUP(B42,Umbrales!$A$2:$F$6,6,FALSE)</f>
        <v>3.1674636202413592E-2</v>
      </c>
      <c r="I42">
        <f>IF(AND(Datos!AE42&gt;D42,Datos!AF42&gt;E42,Datos!AG42&gt;F42,Datos!AS42&gt;G42,C42&lt;H42),1,0)</f>
        <v>0</v>
      </c>
      <c r="J42" s="14">
        <f>ParticipantesCrossSectionTable[[#This Row],[dcf_fcf_gap_mm]]/ParticipantesCrossSectionTable[[#This Row],[revenue_reported_mm]]</f>
        <v>8.8403237522811193E-2</v>
      </c>
      <c r="K42" s="14">
        <f>VLOOKUP(B42,Umbrales!$A$2:$H$6,7,FALSE)</f>
        <v>0.50851978099047102</v>
      </c>
      <c r="L42" s="14">
        <f>VLOOKUP(B42,Umbrales!$A$2:$H$6,8,FALSE)</f>
        <v>6.0665521451900774E-2</v>
      </c>
      <c r="M42">
        <f>IF(AND(Datos!S42&gt;0,Datos!AH42&lt;K42,Datos!AL42&gt;=1,Datos!AM42&lt;1,J42&gt;L42),1,0)</f>
        <v>1</v>
      </c>
      <c r="N42" s="14">
        <f>VLOOKUP(B42,Umbrales!$A$2:$J$6,9,FALSE)</f>
        <v>0</v>
      </c>
      <c r="O42" s="14">
        <f>VLOOKUP(B42,Umbrales!$A$2:$J$6,10,FALSE)</f>
        <v>0</v>
      </c>
      <c r="P42">
        <f>IF(AND(Datos!C42="Financials",Datos!AA42&gt;N42,Datos!AD42&lt;0,Datos!AQ42&lt;O42),1,0)</f>
        <v>0</v>
      </c>
      <c r="Q42" s="14">
        <f>VLOOKUP(B42,Umbrales!$A$2:$K$6,11,FALSE)</f>
        <v>0.94977598367308969</v>
      </c>
      <c r="R42">
        <f>IF(AND(Datos!AN42&lt;0.85,Datos!AN42&lt;Q42),1,0)</f>
        <v>0</v>
      </c>
      <c r="S42">
        <f>1+IF(Datos!S42&gt;0,1,0)+IF(Datos!C42="Financials",1.2,0)+1.3</f>
        <v>3.3</v>
      </c>
      <c r="T42" s="14">
        <f>(I42*1+M42*IF(Datos!S42&gt;0,1,0)+P42*IF(Datos!C42="Financials",1,0)+R42*1.3)/S42</f>
        <v>0.30303030303030304</v>
      </c>
      <c r="U42" s="14">
        <f t="shared" si="0"/>
        <v>1</v>
      </c>
      <c r="V42" s="12" t="str">
        <f t="shared" si="1"/>
        <v xml:space="preserve">Flag2 </v>
      </c>
    </row>
    <row r="43" spans="1:22">
      <c r="A43" t="str">
        <f>ParticipantesCrossSectionTable[[#This Row],[firm_id]]</f>
        <v>F0892</v>
      </c>
      <c r="B43" s="12" t="str">
        <f>ParticipantesCrossSectionTable[[#This Row],[sector]]</f>
        <v>Consumer</v>
      </c>
      <c r="C43" s="14">
        <f>ParticipantesCrossSectionTable[[#This Row],[fcf_reported_mm]]/ParticipantesCrossSectionTable[[#This Row],[revenue_reported_mm]]</f>
        <v>8.4716659283573262E-2</v>
      </c>
      <c r="D43" s="14">
        <f>VLOOKUP(B43,Umbrales!$A$2:$F$6,2,FALSE)</f>
        <v>0.18290795794828921</v>
      </c>
      <c r="E43" s="14">
        <f>VLOOKUP(B43,Umbrales!$A$2:$F$6,3,FALSE)</f>
        <v>0.12205009004875801</v>
      </c>
      <c r="F43" s="14">
        <f>VLOOKUP(B43,Umbrales!$A$2:$F$6,4,FALSE)</f>
        <v>7.7863508878423693E-2</v>
      </c>
      <c r="G43" s="13">
        <f>VLOOKUP(B43,Umbrales!$A$2:$F$6,5,FALSE)</f>
        <v>1.5232588938928779</v>
      </c>
      <c r="H43" s="14">
        <f>VLOOKUP(B43,Umbrales!$A$2:$F$6,6,FALSE)</f>
        <v>3.1674636202413592E-2</v>
      </c>
      <c r="I43">
        <f>IF(AND(Datos!AE43&gt;D43,Datos!AF43&gt;E43,Datos!AG43&gt;F43,Datos!AS43&gt;G43,C43&lt;H43),1,0)</f>
        <v>0</v>
      </c>
      <c r="J43" s="14">
        <f>ParticipantesCrossSectionTable[[#This Row],[dcf_fcf_gap_mm]]/ParticipantesCrossSectionTable[[#This Row],[revenue_reported_mm]]</f>
        <v>-1.8744097194134474E-2</v>
      </c>
      <c r="K43" s="14">
        <f>VLOOKUP(B43,Umbrales!$A$2:$H$6,7,FALSE)</f>
        <v>0.50851978099047102</v>
      </c>
      <c r="L43" s="14">
        <f>VLOOKUP(B43,Umbrales!$A$2:$H$6,8,FALSE)</f>
        <v>6.0665521451900774E-2</v>
      </c>
      <c r="M43">
        <f>IF(AND(Datos!S43&gt;0,Datos!AH43&lt;K43,Datos!AL43&gt;=1,Datos!AM43&lt;1,J43&gt;L43),1,0)</f>
        <v>0</v>
      </c>
      <c r="N43" s="14">
        <f>VLOOKUP(B43,Umbrales!$A$2:$J$6,9,FALSE)</f>
        <v>0</v>
      </c>
      <c r="O43" s="14">
        <f>VLOOKUP(B43,Umbrales!$A$2:$J$6,10,FALSE)</f>
        <v>0</v>
      </c>
      <c r="P43">
        <f>IF(AND(Datos!C43="Financials",Datos!AA43&gt;N43,Datos!AD43&lt;0,Datos!AQ43&lt;O43),1,0)</f>
        <v>0</v>
      </c>
      <c r="Q43" s="14">
        <f>VLOOKUP(B43,Umbrales!$A$2:$K$6,11,FALSE)</f>
        <v>0.94977598367308969</v>
      </c>
      <c r="R43">
        <f>IF(AND(Datos!AN43&lt;0.85,Datos!AN43&lt;Q43),1,0)</f>
        <v>0</v>
      </c>
      <c r="S43">
        <f>1+IF(Datos!S43&gt;0,1,0)+IF(Datos!C43="Financials",1.2,0)+1.3</f>
        <v>3.3</v>
      </c>
      <c r="T43" s="14">
        <f>(I43*1+M43*IF(Datos!S43&gt;0,1,0)+P43*IF(Datos!C43="Financials",1,0)+R43*1.3)/S43</f>
        <v>0</v>
      </c>
      <c r="U43" s="14">
        <f t="shared" si="0"/>
        <v>0</v>
      </c>
      <c r="V43" s="12" t="str">
        <f t="shared" si="1"/>
        <v/>
      </c>
    </row>
    <row r="44" spans="1:22">
      <c r="A44" t="str">
        <f>ParticipantesCrossSectionTable[[#This Row],[firm_id]]</f>
        <v>F0601</v>
      </c>
      <c r="B44" s="12" t="str">
        <f>ParticipantesCrossSectionTable[[#This Row],[sector]]</f>
        <v>Industrials</v>
      </c>
      <c r="C44" s="14">
        <f>ParticipantesCrossSectionTable[[#This Row],[fcf_reported_mm]]/ParticipantesCrossSectionTable[[#This Row],[revenue_reported_mm]]</f>
        <v>-7.4262970232714859E-2</v>
      </c>
      <c r="D44" s="14">
        <f>VLOOKUP(B44,Umbrales!$A$2:$F$6,2,FALSE)</f>
        <v>0.20187192862209885</v>
      </c>
      <c r="E44" s="14">
        <f>VLOOKUP(B44,Umbrales!$A$2:$F$6,3,FALSE)</f>
        <v>0.13780715755654266</v>
      </c>
      <c r="F44" s="14">
        <f>VLOOKUP(B44,Umbrales!$A$2:$F$6,4,FALSE)</f>
        <v>0.14324173030339896</v>
      </c>
      <c r="G44" s="13">
        <f>VLOOKUP(B44,Umbrales!$A$2:$F$6,5,FALSE)</f>
        <v>2.1323076743804079</v>
      </c>
      <c r="H44" s="14">
        <f>VLOOKUP(B44,Umbrales!$A$2:$F$6,6,FALSE)</f>
        <v>-3.5903294130974449E-3</v>
      </c>
      <c r="I44">
        <f>IF(AND(Datos!AE44&gt;D44,Datos!AF44&gt;E44,Datos!AG44&gt;F44,Datos!AS44&gt;G44,C44&lt;H44),1,0)</f>
        <v>0</v>
      </c>
      <c r="J44" s="14">
        <f>ParticipantesCrossSectionTable[[#This Row],[dcf_fcf_gap_mm]]/ParticipantesCrossSectionTable[[#This Row],[revenue_reported_mm]]</f>
        <v>9.9149381943145237E-2</v>
      </c>
      <c r="K44" s="14">
        <f>VLOOKUP(B44,Umbrales!$A$2:$H$6,7,FALSE)</f>
        <v>0.50521966232143278</v>
      </c>
      <c r="L44" s="14">
        <f>VLOOKUP(B44,Umbrales!$A$2:$H$6,8,FALSE)</f>
        <v>7.7995567229432863E-2</v>
      </c>
      <c r="M44">
        <f>IF(AND(Datos!S44&gt;0,Datos!AH44&lt;K44,Datos!AL44&gt;=1,Datos!AM44&lt;1,J44&gt;L44),1,0)</f>
        <v>1</v>
      </c>
      <c r="N44" s="14">
        <f>VLOOKUP(B44,Umbrales!$A$2:$J$6,9,FALSE)</f>
        <v>0</v>
      </c>
      <c r="O44" s="14">
        <f>VLOOKUP(B44,Umbrales!$A$2:$J$6,10,FALSE)</f>
        <v>0</v>
      </c>
      <c r="P44">
        <f>IF(AND(Datos!C44="Financials",Datos!AA44&gt;N44,Datos!AD44&lt;0,Datos!AQ44&lt;O44),1,0)</f>
        <v>0</v>
      </c>
      <c r="Q44" s="14">
        <f>VLOOKUP(B44,Umbrales!$A$2:$K$6,11,FALSE)</f>
        <v>0.94976269166978411</v>
      </c>
      <c r="R44">
        <f>IF(AND(Datos!AN44&lt;0.85,Datos!AN44&lt;Q44),1,0)</f>
        <v>0</v>
      </c>
      <c r="S44">
        <f>1+IF(Datos!S44&gt;0,1,0)+IF(Datos!C44="Financials",1.2,0)+1.3</f>
        <v>3.3</v>
      </c>
      <c r="T44" s="14">
        <f>(I44*1+M44*IF(Datos!S44&gt;0,1,0)+P44*IF(Datos!C44="Financials",1,0)+R44*1.3)/S44</f>
        <v>0.30303030303030304</v>
      </c>
      <c r="U44" s="14">
        <f t="shared" si="0"/>
        <v>1</v>
      </c>
      <c r="V44" s="12" t="str">
        <f t="shared" si="1"/>
        <v xml:space="preserve">Flag2 </v>
      </c>
    </row>
    <row r="45" spans="1:22">
      <c r="A45" t="str">
        <f>ParticipantesCrossSectionTable[[#This Row],[firm_id]]</f>
        <v>F0617</v>
      </c>
      <c r="B45" s="12" t="str">
        <f>ParticipantesCrossSectionTable[[#This Row],[sector]]</f>
        <v>Industrials</v>
      </c>
      <c r="C45" s="14">
        <f>ParticipantesCrossSectionTable[[#This Row],[fcf_reported_mm]]/ParticipantesCrossSectionTable[[#This Row],[revenue_reported_mm]]</f>
        <v>3.8742744611206172E-2</v>
      </c>
      <c r="D45" s="14">
        <f>VLOOKUP(B45,Umbrales!$A$2:$F$6,2,FALSE)</f>
        <v>0.20187192862209885</v>
      </c>
      <c r="E45" s="14">
        <f>VLOOKUP(B45,Umbrales!$A$2:$F$6,3,FALSE)</f>
        <v>0.13780715755654266</v>
      </c>
      <c r="F45" s="14">
        <f>VLOOKUP(B45,Umbrales!$A$2:$F$6,4,FALSE)</f>
        <v>0.14324173030339896</v>
      </c>
      <c r="G45" s="13">
        <f>VLOOKUP(B45,Umbrales!$A$2:$F$6,5,FALSE)</f>
        <v>2.1323076743804079</v>
      </c>
      <c r="H45" s="14">
        <f>VLOOKUP(B45,Umbrales!$A$2:$F$6,6,FALSE)</f>
        <v>-3.5903294130974449E-3</v>
      </c>
      <c r="I45">
        <f>IF(AND(Datos!AE45&gt;D45,Datos!AF45&gt;E45,Datos!AG45&gt;F45,Datos!AS45&gt;G45,C45&lt;H45),1,0)</f>
        <v>0</v>
      </c>
      <c r="J45" s="14">
        <f>ParticipantesCrossSectionTable[[#This Row],[dcf_fcf_gap_mm]]/ParticipantesCrossSectionTable[[#This Row],[revenue_reported_mm]]</f>
        <v>3.2280736937221763E-2</v>
      </c>
      <c r="K45" s="14">
        <f>VLOOKUP(B45,Umbrales!$A$2:$H$6,7,FALSE)</f>
        <v>0.50521966232143278</v>
      </c>
      <c r="L45" s="14">
        <f>VLOOKUP(B45,Umbrales!$A$2:$H$6,8,FALSE)</f>
        <v>7.7995567229432863E-2</v>
      </c>
      <c r="M45">
        <f>IF(AND(Datos!S45&gt;0,Datos!AH45&lt;K45,Datos!AL45&gt;=1,Datos!AM45&lt;1,J45&gt;L45),1,0)</f>
        <v>0</v>
      </c>
      <c r="N45" s="14">
        <f>VLOOKUP(B45,Umbrales!$A$2:$J$6,9,FALSE)</f>
        <v>0</v>
      </c>
      <c r="O45" s="14">
        <f>VLOOKUP(B45,Umbrales!$A$2:$J$6,10,FALSE)</f>
        <v>0</v>
      </c>
      <c r="P45">
        <f>IF(AND(Datos!C45="Financials",Datos!AA45&gt;N45,Datos!AD45&lt;0,Datos!AQ45&lt;O45),1,0)</f>
        <v>0</v>
      </c>
      <c r="Q45" s="14">
        <f>VLOOKUP(B45,Umbrales!$A$2:$K$6,11,FALSE)</f>
        <v>0.94976269166978411</v>
      </c>
      <c r="R45">
        <f>IF(AND(Datos!AN45&lt;0.85,Datos!AN45&lt;Q45),1,0)</f>
        <v>0</v>
      </c>
      <c r="S45">
        <f>1+IF(Datos!S45&gt;0,1,0)+IF(Datos!C45="Financials",1.2,0)+1.3</f>
        <v>3.3</v>
      </c>
      <c r="T45" s="14">
        <f>(I45*1+M45*IF(Datos!S45&gt;0,1,0)+P45*IF(Datos!C45="Financials",1,0)+R45*1.3)/S45</f>
        <v>0</v>
      </c>
      <c r="U45" s="14">
        <f t="shared" si="0"/>
        <v>0</v>
      </c>
      <c r="V45" s="12" t="str">
        <f t="shared" si="1"/>
        <v/>
      </c>
    </row>
    <row r="46" spans="1:22">
      <c r="A46" t="str">
        <f>ParticipantesCrossSectionTable[[#This Row],[firm_id]]</f>
        <v>F0613</v>
      </c>
      <c r="B46" s="12" t="str">
        <f>ParticipantesCrossSectionTable[[#This Row],[sector]]</f>
        <v>Industrials</v>
      </c>
      <c r="C46" s="14">
        <f>ParticipantesCrossSectionTable[[#This Row],[fcf_reported_mm]]/ParticipantesCrossSectionTable[[#This Row],[revenue_reported_mm]]</f>
        <v>4.0961237346916722E-2</v>
      </c>
      <c r="D46" s="14">
        <f>VLOOKUP(B46,Umbrales!$A$2:$F$6,2,FALSE)</f>
        <v>0.20187192862209885</v>
      </c>
      <c r="E46" s="14">
        <f>VLOOKUP(B46,Umbrales!$A$2:$F$6,3,FALSE)</f>
        <v>0.13780715755654266</v>
      </c>
      <c r="F46" s="14">
        <f>VLOOKUP(B46,Umbrales!$A$2:$F$6,4,FALSE)</f>
        <v>0.14324173030339896</v>
      </c>
      <c r="G46" s="13">
        <f>VLOOKUP(B46,Umbrales!$A$2:$F$6,5,FALSE)</f>
        <v>2.1323076743804079</v>
      </c>
      <c r="H46" s="14">
        <f>VLOOKUP(B46,Umbrales!$A$2:$F$6,6,FALSE)</f>
        <v>-3.5903294130974449E-3</v>
      </c>
      <c r="I46">
        <f>IF(AND(Datos!AE46&gt;D46,Datos!AF46&gt;E46,Datos!AG46&gt;F46,Datos!AS46&gt;G46,C46&lt;H46),1,0)</f>
        <v>0</v>
      </c>
      <c r="J46" s="14">
        <f>ParticipantesCrossSectionTable[[#This Row],[dcf_fcf_gap_mm]]/ParticipantesCrossSectionTable[[#This Row],[revenue_reported_mm]]</f>
        <v>5.3568962102841948E-2</v>
      </c>
      <c r="K46" s="14">
        <f>VLOOKUP(B46,Umbrales!$A$2:$H$6,7,FALSE)</f>
        <v>0.50521966232143278</v>
      </c>
      <c r="L46" s="14">
        <f>VLOOKUP(B46,Umbrales!$A$2:$H$6,8,FALSE)</f>
        <v>7.7995567229432863E-2</v>
      </c>
      <c r="M46">
        <f>IF(AND(Datos!S46&gt;0,Datos!AH46&lt;K46,Datos!AL46&gt;=1,Datos!AM46&lt;1,J46&gt;L46),1,0)</f>
        <v>0</v>
      </c>
      <c r="N46" s="14">
        <f>VLOOKUP(B46,Umbrales!$A$2:$J$6,9,FALSE)</f>
        <v>0</v>
      </c>
      <c r="O46" s="14">
        <f>VLOOKUP(B46,Umbrales!$A$2:$J$6,10,FALSE)</f>
        <v>0</v>
      </c>
      <c r="P46">
        <f>IF(AND(Datos!C46="Financials",Datos!AA46&gt;N46,Datos!AD46&lt;0,Datos!AQ46&lt;O46),1,0)</f>
        <v>0</v>
      </c>
      <c r="Q46" s="14">
        <f>VLOOKUP(B46,Umbrales!$A$2:$K$6,11,FALSE)</f>
        <v>0.94976269166978411</v>
      </c>
      <c r="R46">
        <f>IF(AND(Datos!AN46&lt;0.85,Datos!AN46&lt;Q46),1,0)</f>
        <v>0</v>
      </c>
      <c r="S46">
        <f>1+IF(Datos!S46&gt;0,1,0)+IF(Datos!C46="Financials",1.2,0)+1.3</f>
        <v>3.3</v>
      </c>
      <c r="T46" s="14">
        <f>(I46*1+M46*IF(Datos!S46&gt;0,1,0)+P46*IF(Datos!C46="Financials",1,0)+R46*1.3)/S46</f>
        <v>0</v>
      </c>
      <c r="U46" s="14">
        <f t="shared" si="0"/>
        <v>0</v>
      </c>
      <c r="V46" s="12" t="str">
        <f t="shared" si="1"/>
        <v/>
      </c>
    </row>
    <row r="47" spans="1:22">
      <c r="A47" t="str">
        <f>ParticipantesCrossSectionTable[[#This Row],[firm_id]]</f>
        <v>F0320</v>
      </c>
      <c r="B47" s="12" t="str">
        <f>ParticipantesCrossSectionTable[[#This Row],[sector]]</f>
        <v>Financials</v>
      </c>
      <c r="C47" s="14">
        <f>ParticipantesCrossSectionTable[[#This Row],[fcf_reported_mm]]/ParticipantesCrossSectionTable[[#This Row],[revenue_reported_mm]]</f>
        <v>0.30559017150163792</v>
      </c>
      <c r="D47" s="14">
        <f>VLOOKUP(B47,Umbrales!$A$2:$F$6,2,FALSE)</f>
        <v>0.388774346882514</v>
      </c>
      <c r="E47" s="14">
        <f>VLOOKUP(B47,Umbrales!$A$2:$F$6,3,FALSE)</f>
        <v>0.2842719606666555</v>
      </c>
      <c r="F47" s="14">
        <f>VLOOKUP(B47,Umbrales!$A$2:$F$6,4,FALSE)</f>
        <v>3.7547324588306716E-2</v>
      </c>
      <c r="G47" s="13">
        <f>VLOOKUP(B47,Umbrales!$A$2:$F$6,5,FALSE)</f>
        <v>5.6564154445784265</v>
      </c>
      <c r="H47" s="14">
        <f>VLOOKUP(B47,Umbrales!$A$2:$F$6,6,FALSE)</f>
        <v>0.21790144142181125</v>
      </c>
      <c r="I47">
        <f>IF(AND(Datos!AE47&gt;D47,Datos!AF47&gt;E47,Datos!AG47&gt;F47,Datos!AS47&gt;G47,C47&lt;H47),1,0)</f>
        <v>0</v>
      </c>
      <c r="J47" s="14">
        <f>ParticipantesCrossSectionTable[[#This Row],[dcf_fcf_gap_mm]]/ParticipantesCrossSectionTable[[#This Row],[revenue_reported_mm]]</f>
        <v>-1.6146512570414617E-2</v>
      </c>
      <c r="K47" s="14">
        <f>VLOOKUP(B47,Umbrales!$A$2:$H$6,7,FALSE)</f>
        <v>0.45222619371524486</v>
      </c>
      <c r="L47" s="14">
        <f>VLOOKUP(B47,Umbrales!$A$2:$H$6,8,FALSE)</f>
        <v>1.8748568215778003E-2</v>
      </c>
      <c r="M47">
        <f>IF(AND(Datos!S47&gt;0,Datos!AH47&lt;K47,Datos!AL47&gt;=1,Datos!AM47&lt;1,J47&gt;L47),1,0)</f>
        <v>0</v>
      </c>
      <c r="N47" s="14">
        <f>VLOOKUP(B47,Umbrales!$A$2:$J$6,9,FALSE)</f>
        <v>0.2055436255630648</v>
      </c>
      <c r="O47" s="14">
        <f>VLOOKUP(B47,Umbrales!$A$2:$J$6,10,FALSE)</f>
        <v>0.33577848833803048</v>
      </c>
      <c r="P47">
        <f>IF(AND(Datos!C47="Financials",Datos!AA47&gt;N47,Datos!AD47&lt;0,Datos!AQ47&lt;O47),1,0)</f>
        <v>0</v>
      </c>
      <c r="Q47" s="14">
        <f>VLOOKUP(B47,Umbrales!$A$2:$K$6,11,FALSE)</f>
        <v>0.94867619108199597</v>
      </c>
      <c r="R47">
        <f>IF(AND(Datos!AN47&lt;0.85,Datos!AN47&lt;Q47),1,0)</f>
        <v>0</v>
      </c>
      <c r="S47">
        <f>1+IF(Datos!S47&gt;0,1,0)+IF(Datos!C47="Financials",1.2,0)+1.3</f>
        <v>4.5</v>
      </c>
      <c r="T47" s="14">
        <f>(I47*1+M47*IF(Datos!S47&gt;0,1,0)+P47*IF(Datos!C47="Financials",1,0)+R47*1.3)/S47</f>
        <v>0</v>
      </c>
      <c r="U47" s="14">
        <f t="shared" si="0"/>
        <v>0</v>
      </c>
      <c r="V47" s="12" t="str">
        <f t="shared" si="1"/>
        <v/>
      </c>
    </row>
    <row r="48" spans="1:22">
      <c r="A48" t="str">
        <f>ParticipantesCrossSectionTable[[#This Row],[firm_id]]</f>
        <v>F0788</v>
      </c>
      <c r="B48" s="12" t="str">
        <f>ParticipantesCrossSectionTable[[#This Row],[sector]]</f>
        <v>Industrials</v>
      </c>
      <c r="C48" s="14">
        <f>ParticipantesCrossSectionTable[[#This Row],[fcf_reported_mm]]/ParticipantesCrossSectionTable[[#This Row],[revenue_reported_mm]]</f>
        <v>-1.3200041069757387E-3</v>
      </c>
      <c r="D48" s="14">
        <f>VLOOKUP(B48,Umbrales!$A$2:$F$6,2,FALSE)</f>
        <v>0.20187192862209885</v>
      </c>
      <c r="E48" s="14">
        <f>VLOOKUP(B48,Umbrales!$A$2:$F$6,3,FALSE)</f>
        <v>0.13780715755654266</v>
      </c>
      <c r="F48" s="14">
        <f>VLOOKUP(B48,Umbrales!$A$2:$F$6,4,FALSE)</f>
        <v>0.14324173030339896</v>
      </c>
      <c r="G48" s="13">
        <f>VLOOKUP(B48,Umbrales!$A$2:$F$6,5,FALSE)</f>
        <v>2.1323076743804079</v>
      </c>
      <c r="H48" s="14">
        <f>VLOOKUP(B48,Umbrales!$A$2:$F$6,6,FALSE)</f>
        <v>-3.5903294130974449E-3</v>
      </c>
      <c r="I48">
        <f>IF(AND(Datos!AE48&gt;D48,Datos!AF48&gt;E48,Datos!AG48&gt;F48,Datos!AS48&gt;G48,C48&lt;H48),1,0)</f>
        <v>0</v>
      </c>
      <c r="J48" s="14">
        <f>ParticipantesCrossSectionTable[[#This Row],[dcf_fcf_gap_mm]]/ParticipantesCrossSectionTable[[#This Row],[revenue_reported_mm]]</f>
        <v>5.8242938388873337E-2</v>
      </c>
      <c r="K48" s="14">
        <f>VLOOKUP(B48,Umbrales!$A$2:$H$6,7,FALSE)</f>
        <v>0.50521966232143278</v>
      </c>
      <c r="L48" s="14">
        <f>VLOOKUP(B48,Umbrales!$A$2:$H$6,8,FALSE)</f>
        <v>7.7995567229432863E-2</v>
      </c>
      <c r="M48">
        <f>IF(AND(Datos!S48&gt;0,Datos!AH48&lt;K48,Datos!AL48&gt;=1,Datos!AM48&lt;1,J48&gt;L48),1,0)</f>
        <v>0</v>
      </c>
      <c r="N48" s="14">
        <f>VLOOKUP(B48,Umbrales!$A$2:$J$6,9,FALSE)</f>
        <v>0</v>
      </c>
      <c r="O48" s="14">
        <f>VLOOKUP(B48,Umbrales!$A$2:$J$6,10,FALSE)</f>
        <v>0</v>
      </c>
      <c r="P48">
        <f>IF(AND(Datos!C48="Financials",Datos!AA48&gt;N48,Datos!AD48&lt;0,Datos!AQ48&lt;O48),1,0)</f>
        <v>0</v>
      </c>
      <c r="Q48" s="14">
        <f>VLOOKUP(B48,Umbrales!$A$2:$K$6,11,FALSE)</f>
        <v>0.94976269166978411</v>
      </c>
      <c r="R48">
        <f>IF(AND(Datos!AN48&lt;0.85,Datos!AN48&lt;Q48),1,0)</f>
        <v>0</v>
      </c>
      <c r="S48">
        <f>1+IF(Datos!S48&gt;0,1,0)+IF(Datos!C48="Financials",1.2,0)+1.3</f>
        <v>3.3</v>
      </c>
      <c r="T48" s="14">
        <f>(I48*1+M48*IF(Datos!S48&gt;0,1,0)+P48*IF(Datos!C48="Financials",1,0)+R48*1.3)/S48</f>
        <v>0</v>
      </c>
      <c r="U48" s="14">
        <f t="shared" si="0"/>
        <v>0</v>
      </c>
      <c r="V48" s="12" t="str">
        <f t="shared" si="1"/>
        <v/>
      </c>
    </row>
    <row r="49" spans="1:22">
      <c r="A49" t="str">
        <f>ParticipantesCrossSectionTable[[#This Row],[firm_id]]</f>
        <v>F0736</v>
      </c>
      <c r="B49" s="12" t="str">
        <f>ParticipantesCrossSectionTable[[#This Row],[sector]]</f>
        <v>Industrials</v>
      </c>
      <c r="C49" s="14">
        <f>ParticipantesCrossSectionTable[[#This Row],[fcf_reported_mm]]/ParticipantesCrossSectionTable[[#This Row],[revenue_reported_mm]]</f>
        <v>-3.2039127763575995E-2</v>
      </c>
      <c r="D49" s="14">
        <f>VLOOKUP(B49,Umbrales!$A$2:$F$6,2,FALSE)</f>
        <v>0.20187192862209885</v>
      </c>
      <c r="E49" s="14">
        <f>VLOOKUP(B49,Umbrales!$A$2:$F$6,3,FALSE)</f>
        <v>0.13780715755654266</v>
      </c>
      <c r="F49" s="14">
        <f>VLOOKUP(B49,Umbrales!$A$2:$F$6,4,FALSE)</f>
        <v>0.14324173030339896</v>
      </c>
      <c r="G49" s="13">
        <f>VLOOKUP(B49,Umbrales!$A$2:$F$6,5,FALSE)</f>
        <v>2.1323076743804079</v>
      </c>
      <c r="H49" s="14">
        <f>VLOOKUP(B49,Umbrales!$A$2:$F$6,6,FALSE)</f>
        <v>-3.5903294130974449E-3</v>
      </c>
      <c r="I49">
        <f>IF(AND(Datos!AE49&gt;D49,Datos!AF49&gt;E49,Datos!AG49&gt;F49,Datos!AS49&gt;G49,C49&lt;H49),1,0)</f>
        <v>0</v>
      </c>
      <c r="J49" s="14">
        <f>ParticipantesCrossSectionTable[[#This Row],[dcf_fcf_gap_mm]]/ParticipantesCrossSectionTable[[#This Row],[revenue_reported_mm]]</f>
        <v>6.4433566904245843E-2</v>
      </c>
      <c r="K49" s="14">
        <f>VLOOKUP(B49,Umbrales!$A$2:$H$6,7,FALSE)</f>
        <v>0.50521966232143278</v>
      </c>
      <c r="L49" s="14">
        <f>VLOOKUP(B49,Umbrales!$A$2:$H$6,8,FALSE)</f>
        <v>7.7995567229432863E-2</v>
      </c>
      <c r="M49">
        <f>IF(AND(Datos!S49&gt;0,Datos!AH49&lt;K49,Datos!AL49&gt;=1,Datos!AM49&lt;1,J49&gt;L49),1,0)</f>
        <v>0</v>
      </c>
      <c r="N49" s="14">
        <f>VLOOKUP(B49,Umbrales!$A$2:$J$6,9,FALSE)</f>
        <v>0</v>
      </c>
      <c r="O49" s="14">
        <f>VLOOKUP(B49,Umbrales!$A$2:$J$6,10,FALSE)</f>
        <v>0</v>
      </c>
      <c r="P49">
        <f>IF(AND(Datos!C49="Financials",Datos!AA49&gt;N49,Datos!AD49&lt;0,Datos!AQ49&lt;O49),1,0)</f>
        <v>0</v>
      </c>
      <c r="Q49" s="14">
        <f>VLOOKUP(B49,Umbrales!$A$2:$K$6,11,FALSE)</f>
        <v>0.94976269166978411</v>
      </c>
      <c r="R49">
        <f>IF(AND(Datos!AN49&lt;0.85,Datos!AN49&lt;Q49),1,0)</f>
        <v>0</v>
      </c>
      <c r="S49">
        <f>1+IF(Datos!S49&gt;0,1,0)+IF(Datos!C49="Financials",1.2,0)+1.3</f>
        <v>3.3</v>
      </c>
      <c r="T49" s="14">
        <f>(I49*1+M49*IF(Datos!S49&gt;0,1,0)+P49*IF(Datos!C49="Financials",1,0)+R49*1.3)/S49</f>
        <v>0</v>
      </c>
      <c r="U49" s="14">
        <f t="shared" si="0"/>
        <v>0</v>
      </c>
      <c r="V49" s="12" t="str">
        <f t="shared" si="1"/>
        <v/>
      </c>
    </row>
    <row r="50" spans="1:22">
      <c r="A50" t="str">
        <f>ParticipantesCrossSectionTable[[#This Row],[firm_id]]</f>
        <v>F0169</v>
      </c>
      <c r="B50" s="12" t="str">
        <f>ParticipantesCrossSectionTable[[#This Row],[sector]]</f>
        <v>Energy</v>
      </c>
      <c r="C50" s="14">
        <f>ParticipantesCrossSectionTable[[#This Row],[fcf_reported_mm]]/ParticipantesCrossSectionTable[[#This Row],[revenue_reported_mm]]</f>
        <v>-7.6267937123265878E-2</v>
      </c>
      <c r="D50" s="14">
        <f>VLOOKUP(B50,Umbrales!$A$2:$F$6,2,FALSE)</f>
        <v>0.31196392892080216</v>
      </c>
      <c r="E50" s="14">
        <f>VLOOKUP(B50,Umbrales!$A$2:$F$6,3,FALSE)</f>
        <v>0.22086835207327621</v>
      </c>
      <c r="F50" s="14">
        <f>VLOOKUP(B50,Umbrales!$A$2:$F$6,4,FALSE)</f>
        <v>0.28991454849456905</v>
      </c>
      <c r="G50" s="13">
        <f>VLOOKUP(B50,Umbrales!$A$2:$F$6,5,FALSE)</f>
        <v>2.8980395452652274</v>
      </c>
      <c r="H50" s="14">
        <f>VLOOKUP(B50,Umbrales!$A$2:$F$6,6,FALSE)</f>
        <v>-5.1192663180992054E-2</v>
      </c>
      <c r="I50">
        <f>IF(AND(Datos!AE50&gt;D50,Datos!AF50&gt;E50,Datos!AG50&gt;F50,Datos!AS50&gt;G50,C50&lt;H50),1,0)</f>
        <v>0</v>
      </c>
      <c r="J50" s="14">
        <f>ParticipantesCrossSectionTable[[#This Row],[dcf_fcf_gap_mm]]/ParticipantesCrossSectionTable[[#This Row],[revenue_reported_mm]]</f>
        <v>7.5168447800805366E-2</v>
      </c>
      <c r="K50" s="14">
        <f>VLOOKUP(B50,Umbrales!$A$2:$H$6,7,FALSE)</f>
        <v>0.58288412137280288</v>
      </c>
      <c r="L50" s="14">
        <f>VLOOKUP(B50,Umbrales!$A$2:$H$6,8,FALSE)</f>
        <v>0.120912265441879</v>
      </c>
      <c r="M50">
        <f>IF(AND(Datos!S50&gt;0,Datos!AH50&lt;K50,Datos!AL50&gt;=1,Datos!AM50&lt;1,J50&gt;L50),1,0)</f>
        <v>0</v>
      </c>
      <c r="N50" s="14">
        <f>VLOOKUP(B50,Umbrales!$A$2:$J$6,9,FALSE)</f>
        <v>0</v>
      </c>
      <c r="O50" s="14">
        <f>VLOOKUP(B50,Umbrales!$A$2:$J$6,10,FALSE)</f>
        <v>0</v>
      </c>
      <c r="P50">
        <f>IF(AND(Datos!C50="Financials",Datos!AA50&gt;N50,Datos!AD50&lt;0,Datos!AQ50&lt;O50),1,0)</f>
        <v>0</v>
      </c>
      <c r="Q50" s="14">
        <f>VLOOKUP(B50,Umbrales!$A$2:$K$6,11,FALSE)</f>
        <v>0.95246281107254693</v>
      </c>
      <c r="R50">
        <f>IF(AND(Datos!AN50&lt;0.85,Datos!AN50&lt;Q50),1,0)</f>
        <v>0</v>
      </c>
      <c r="S50">
        <f>1+IF(Datos!S50&gt;0,1,0)+IF(Datos!C50="Financials",1.2,0)+1.3</f>
        <v>3.3</v>
      </c>
      <c r="T50" s="14">
        <f>(I50*1+M50*IF(Datos!S50&gt;0,1,0)+P50*IF(Datos!C50="Financials",1,0)+R50*1.3)/S50</f>
        <v>0</v>
      </c>
      <c r="U50" s="14">
        <f t="shared" si="0"/>
        <v>0</v>
      </c>
      <c r="V50" s="12" t="str">
        <f t="shared" si="1"/>
        <v/>
      </c>
    </row>
    <row r="51" spans="1:22">
      <c r="A51" t="str">
        <f>ParticipantesCrossSectionTable[[#This Row],[firm_id]]</f>
        <v>F0456</v>
      </c>
      <c r="B51" s="12" t="str">
        <f>ParticipantesCrossSectionTable[[#This Row],[sector]]</f>
        <v>Technology</v>
      </c>
      <c r="C51" s="14">
        <f>ParticipantesCrossSectionTable[[#This Row],[fcf_reported_mm]]/ParticipantesCrossSectionTable[[#This Row],[revenue_reported_mm]]</f>
        <v>0.20002586433134723</v>
      </c>
      <c r="D51" s="14">
        <f>VLOOKUP(B51,Umbrales!$A$2:$F$6,2,FALSE)</f>
        <v>0.29147891994228936</v>
      </c>
      <c r="E51" s="14">
        <f>VLOOKUP(B51,Umbrales!$A$2:$F$6,3,FALSE)</f>
        <v>0.20310034693031653</v>
      </c>
      <c r="F51" s="14">
        <f>VLOOKUP(B51,Umbrales!$A$2:$F$6,4,FALSE)</f>
        <v>8.594459935328938E-2</v>
      </c>
      <c r="G51" s="13">
        <f>VLOOKUP(B51,Umbrales!$A$2:$F$6,5,FALSE)</f>
        <v>1.6026025182564763</v>
      </c>
      <c r="H51" s="14">
        <f>VLOOKUP(B51,Umbrales!$A$2:$F$6,6,FALSE)</f>
        <v>0.11012364032004683</v>
      </c>
      <c r="I51">
        <f>IF(AND(Datos!AE51&gt;D51,Datos!AF51&gt;E51,Datos!AG51&gt;F51,Datos!AS51&gt;G51,C51&lt;H51),1,0)</f>
        <v>0</v>
      </c>
      <c r="J51" s="14">
        <f>ParticipantesCrossSectionTable[[#This Row],[dcf_fcf_gap_mm]]/ParticipantesCrossSectionTable[[#This Row],[revenue_reported_mm]]</f>
        <v>-1.8323374274287905E-2</v>
      </c>
      <c r="K51" s="14">
        <f>VLOOKUP(B51,Umbrales!$A$2:$H$6,7,FALSE)</f>
        <v>0.41762511454643481</v>
      </c>
      <c r="L51" s="14">
        <f>VLOOKUP(B51,Umbrales!$A$2:$H$6,8,FALSE)</f>
        <v>5.4196815684636399E-2</v>
      </c>
      <c r="M51">
        <f>IF(AND(Datos!S51&gt;0,Datos!AH51&lt;K51,Datos!AL51&gt;=1,Datos!AM51&lt;1,J51&gt;L51),1,0)</f>
        <v>0</v>
      </c>
      <c r="N51" s="14">
        <f>VLOOKUP(B51,Umbrales!$A$2:$J$6,9,FALSE)</f>
        <v>0</v>
      </c>
      <c r="O51" s="14">
        <f>VLOOKUP(B51,Umbrales!$A$2:$J$6,10,FALSE)</f>
        <v>0</v>
      </c>
      <c r="P51">
        <f>IF(AND(Datos!C51="Financials",Datos!AA51&gt;N51,Datos!AD51&lt;0,Datos!AQ51&lt;O51),1,0)</f>
        <v>0</v>
      </c>
      <c r="Q51" s="14">
        <f>VLOOKUP(B51,Umbrales!$A$2:$K$6,11,FALSE)</f>
        <v>0.94630804495569043</v>
      </c>
      <c r="R51">
        <f>IF(AND(Datos!AN51&lt;0.85,Datos!AN51&lt;Q51),1,0)</f>
        <v>0</v>
      </c>
      <c r="S51">
        <f>1+IF(Datos!S51&gt;0,1,0)+IF(Datos!C51="Financials",1.2,0)+1.3</f>
        <v>3.3</v>
      </c>
      <c r="T51" s="14">
        <f>(I51*1+M51*IF(Datos!S51&gt;0,1,0)+P51*IF(Datos!C51="Financials",1,0)+R51*1.3)/S51</f>
        <v>0</v>
      </c>
      <c r="U51" s="14">
        <f t="shared" si="0"/>
        <v>0</v>
      </c>
      <c r="V51" s="12" t="str">
        <f t="shared" si="1"/>
        <v/>
      </c>
    </row>
    <row r="52" spans="1:22">
      <c r="A52" t="str">
        <f>ParticipantesCrossSectionTable[[#This Row],[firm_id]]</f>
        <v>F0305</v>
      </c>
      <c r="B52" s="12" t="str">
        <f>ParticipantesCrossSectionTable[[#This Row],[sector]]</f>
        <v>Financials</v>
      </c>
      <c r="C52" s="14">
        <f>ParticipantesCrossSectionTable[[#This Row],[fcf_reported_mm]]/ParticipantesCrossSectionTable[[#This Row],[revenue_reported_mm]]</f>
        <v>0.25084273466823187</v>
      </c>
      <c r="D52" s="14">
        <f>VLOOKUP(B52,Umbrales!$A$2:$F$6,2,FALSE)</f>
        <v>0.388774346882514</v>
      </c>
      <c r="E52" s="14">
        <f>VLOOKUP(B52,Umbrales!$A$2:$F$6,3,FALSE)</f>
        <v>0.2842719606666555</v>
      </c>
      <c r="F52" s="14">
        <f>VLOOKUP(B52,Umbrales!$A$2:$F$6,4,FALSE)</f>
        <v>3.7547324588306716E-2</v>
      </c>
      <c r="G52" s="13">
        <f>VLOOKUP(B52,Umbrales!$A$2:$F$6,5,FALSE)</f>
        <v>5.6564154445784265</v>
      </c>
      <c r="H52" s="14">
        <f>VLOOKUP(B52,Umbrales!$A$2:$F$6,6,FALSE)</f>
        <v>0.21790144142181125</v>
      </c>
      <c r="I52">
        <f>IF(AND(Datos!AE52&gt;D52,Datos!AF52&gt;E52,Datos!AG52&gt;F52,Datos!AS52&gt;G52,C52&lt;H52),1,0)</f>
        <v>0</v>
      </c>
      <c r="J52" s="14">
        <f>ParticipantesCrossSectionTable[[#This Row],[dcf_fcf_gap_mm]]/ParticipantesCrossSectionTable[[#This Row],[revenue_reported_mm]]</f>
        <v>1.0444122233486154E-2</v>
      </c>
      <c r="K52" s="14">
        <f>VLOOKUP(B52,Umbrales!$A$2:$H$6,7,FALSE)</f>
        <v>0.45222619371524486</v>
      </c>
      <c r="L52" s="14">
        <f>VLOOKUP(B52,Umbrales!$A$2:$H$6,8,FALSE)</f>
        <v>1.8748568215778003E-2</v>
      </c>
      <c r="M52">
        <f>IF(AND(Datos!S52&gt;0,Datos!AH52&lt;K52,Datos!AL52&gt;=1,Datos!AM52&lt;1,J52&gt;L52),1,0)</f>
        <v>0</v>
      </c>
      <c r="N52" s="14">
        <f>VLOOKUP(B52,Umbrales!$A$2:$J$6,9,FALSE)</f>
        <v>0.2055436255630648</v>
      </c>
      <c r="O52" s="14">
        <f>VLOOKUP(B52,Umbrales!$A$2:$J$6,10,FALSE)</f>
        <v>0.33577848833803048</v>
      </c>
      <c r="P52">
        <f>IF(AND(Datos!C52="Financials",Datos!AA52&gt;N52,Datos!AD52&lt;0,Datos!AQ52&lt;O52),1,0)</f>
        <v>0</v>
      </c>
      <c r="Q52" s="14">
        <f>VLOOKUP(B52,Umbrales!$A$2:$K$6,11,FALSE)</f>
        <v>0.94867619108199597</v>
      </c>
      <c r="R52">
        <f>IF(AND(Datos!AN52&lt;0.85,Datos!AN52&lt;Q52),1,0)</f>
        <v>0</v>
      </c>
      <c r="S52">
        <f>1+IF(Datos!S52&gt;0,1,0)+IF(Datos!C52="Financials",1.2,0)+1.3</f>
        <v>4.5</v>
      </c>
      <c r="T52" s="14">
        <f>(I52*1+M52*IF(Datos!S52&gt;0,1,0)+P52*IF(Datos!C52="Financials",1,0)+R52*1.3)/S52</f>
        <v>0</v>
      </c>
      <c r="U52" s="14">
        <f t="shared" si="0"/>
        <v>0</v>
      </c>
      <c r="V52" s="12" t="str">
        <f t="shared" si="1"/>
        <v/>
      </c>
    </row>
    <row r="53" spans="1:22">
      <c r="A53" t="str">
        <f>ParticipantesCrossSectionTable[[#This Row],[firm_id]]</f>
        <v>F0778</v>
      </c>
      <c r="B53" s="12" t="str">
        <f>ParticipantesCrossSectionTable[[#This Row],[sector]]</f>
        <v>Industrials</v>
      </c>
      <c r="C53" s="14">
        <f>ParticipantesCrossSectionTable[[#This Row],[fcf_reported_mm]]/ParticipantesCrossSectionTable[[#This Row],[revenue_reported_mm]]</f>
        <v>-2.9450345152684899E-2</v>
      </c>
      <c r="D53" s="14">
        <f>VLOOKUP(B53,Umbrales!$A$2:$F$6,2,FALSE)</f>
        <v>0.20187192862209885</v>
      </c>
      <c r="E53" s="14">
        <f>VLOOKUP(B53,Umbrales!$A$2:$F$6,3,FALSE)</f>
        <v>0.13780715755654266</v>
      </c>
      <c r="F53" s="14">
        <f>VLOOKUP(B53,Umbrales!$A$2:$F$6,4,FALSE)</f>
        <v>0.14324173030339896</v>
      </c>
      <c r="G53" s="13">
        <f>VLOOKUP(B53,Umbrales!$A$2:$F$6,5,FALSE)</f>
        <v>2.1323076743804079</v>
      </c>
      <c r="H53" s="14">
        <f>VLOOKUP(B53,Umbrales!$A$2:$F$6,6,FALSE)</f>
        <v>-3.5903294130974449E-3</v>
      </c>
      <c r="I53">
        <f>IF(AND(Datos!AE53&gt;D53,Datos!AF53&gt;E53,Datos!AG53&gt;F53,Datos!AS53&gt;G53,C53&lt;H53),1,0)</f>
        <v>0</v>
      </c>
      <c r="J53" s="14">
        <f>ParticipantesCrossSectionTable[[#This Row],[dcf_fcf_gap_mm]]/ParticipantesCrossSectionTable[[#This Row],[revenue_reported_mm]]</f>
        <v>7.3430729168950243E-2</v>
      </c>
      <c r="K53" s="14">
        <f>VLOOKUP(B53,Umbrales!$A$2:$H$6,7,FALSE)</f>
        <v>0.50521966232143278</v>
      </c>
      <c r="L53" s="14">
        <f>VLOOKUP(B53,Umbrales!$A$2:$H$6,8,FALSE)</f>
        <v>7.7995567229432863E-2</v>
      </c>
      <c r="M53">
        <f>IF(AND(Datos!S53&gt;0,Datos!AH53&lt;K53,Datos!AL53&gt;=1,Datos!AM53&lt;1,J53&gt;L53),1,0)</f>
        <v>0</v>
      </c>
      <c r="N53" s="14">
        <f>VLOOKUP(B53,Umbrales!$A$2:$J$6,9,FALSE)</f>
        <v>0</v>
      </c>
      <c r="O53" s="14">
        <f>VLOOKUP(B53,Umbrales!$A$2:$J$6,10,FALSE)</f>
        <v>0</v>
      </c>
      <c r="P53">
        <f>IF(AND(Datos!C53="Financials",Datos!AA53&gt;N53,Datos!AD53&lt;0,Datos!AQ53&lt;O53),1,0)</f>
        <v>0</v>
      </c>
      <c r="Q53" s="14">
        <f>VLOOKUP(B53,Umbrales!$A$2:$K$6,11,FALSE)</f>
        <v>0.94976269166978411</v>
      </c>
      <c r="R53">
        <f>IF(AND(Datos!AN53&lt;0.85,Datos!AN53&lt;Q53),1,0)</f>
        <v>0</v>
      </c>
      <c r="S53">
        <f>1+IF(Datos!S53&gt;0,1,0)+IF(Datos!C53="Financials",1.2,0)+1.3</f>
        <v>3.3</v>
      </c>
      <c r="T53" s="14">
        <f>(I53*1+M53*IF(Datos!S53&gt;0,1,0)+P53*IF(Datos!C53="Financials",1,0)+R53*1.3)/S53</f>
        <v>0</v>
      </c>
      <c r="U53" s="14">
        <f t="shared" si="0"/>
        <v>0</v>
      </c>
      <c r="V53" s="12" t="str">
        <f t="shared" si="1"/>
        <v/>
      </c>
    </row>
    <row r="54" spans="1:22">
      <c r="A54" t="str">
        <f>ParticipantesCrossSectionTable[[#This Row],[firm_id]]</f>
        <v>F0393</v>
      </c>
      <c r="B54" s="12" t="str">
        <f>ParticipantesCrossSectionTable[[#This Row],[sector]]</f>
        <v>Financials</v>
      </c>
      <c r="C54" s="14">
        <f>ParticipantesCrossSectionTable[[#This Row],[fcf_reported_mm]]/ParticipantesCrossSectionTable[[#This Row],[revenue_reported_mm]]</f>
        <v>0.2867499864277549</v>
      </c>
      <c r="D54" s="14">
        <f>VLOOKUP(B54,Umbrales!$A$2:$F$6,2,FALSE)</f>
        <v>0.388774346882514</v>
      </c>
      <c r="E54" s="14">
        <f>VLOOKUP(B54,Umbrales!$A$2:$F$6,3,FALSE)</f>
        <v>0.2842719606666555</v>
      </c>
      <c r="F54" s="14">
        <f>VLOOKUP(B54,Umbrales!$A$2:$F$6,4,FALSE)</f>
        <v>3.7547324588306716E-2</v>
      </c>
      <c r="G54" s="13">
        <f>VLOOKUP(B54,Umbrales!$A$2:$F$6,5,FALSE)</f>
        <v>5.6564154445784265</v>
      </c>
      <c r="H54" s="14">
        <f>VLOOKUP(B54,Umbrales!$A$2:$F$6,6,FALSE)</f>
        <v>0.21790144142181125</v>
      </c>
      <c r="I54">
        <f>IF(AND(Datos!AE54&gt;D54,Datos!AF54&gt;E54,Datos!AG54&gt;F54,Datos!AS54&gt;G54,C54&lt;H54),1,0)</f>
        <v>0</v>
      </c>
      <c r="J54" s="14">
        <f>ParticipantesCrossSectionTable[[#This Row],[dcf_fcf_gap_mm]]/ParticipantesCrossSectionTable[[#This Row],[revenue_reported_mm]]</f>
        <v>-0.10817812242916809</v>
      </c>
      <c r="K54" s="14">
        <f>VLOOKUP(B54,Umbrales!$A$2:$H$6,7,FALSE)</f>
        <v>0.45222619371524486</v>
      </c>
      <c r="L54" s="14">
        <f>VLOOKUP(B54,Umbrales!$A$2:$H$6,8,FALSE)</f>
        <v>1.8748568215778003E-2</v>
      </c>
      <c r="M54">
        <f>IF(AND(Datos!S54&gt;0,Datos!AH54&lt;K54,Datos!AL54&gt;=1,Datos!AM54&lt;1,J54&gt;L54),1,0)</f>
        <v>0</v>
      </c>
      <c r="N54" s="14">
        <f>VLOOKUP(B54,Umbrales!$A$2:$J$6,9,FALSE)</f>
        <v>0.2055436255630648</v>
      </c>
      <c r="O54" s="14">
        <f>VLOOKUP(B54,Umbrales!$A$2:$J$6,10,FALSE)</f>
        <v>0.33577848833803048</v>
      </c>
      <c r="P54">
        <f>IF(AND(Datos!C54="Financials",Datos!AA54&gt;N54,Datos!AD54&lt;0,Datos!AQ54&lt;O54),1,0)</f>
        <v>0</v>
      </c>
      <c r="Q54" s="14">
        <f>VLOOKUP(B54,Umbrales!$A$2:$K$6,11,FALSE)</f>
        <v>0.94867619108199597</v>
      </c>
      <c r="R54">
        <f>IF(AND(Datos!AN54&lt;0.85,Datos!AN54&lt;Q54),1,0)</f>
        <v>0</v>
      </c>
      <c r="S54">
        <f>1+IF(Datos!S54&gt;0,1,0)+IF(Datos!C54="Financials",1.2,0)+1.3</f>
        <v>4.5</v>
      </c>
      <c r="T54" s="14">
        <f>(I54*1+M54*IF(Datos!S54&gt;0,1,0)+P54*IF(Datos!C54="Financials",1,0)+R54*1.3)/S54</f>
        <v>0</v>
      </c>
      <c r="U54" s="14">
        <f t="shared" si="0"/>
        <v>0</v>
      </c>
      <c r="V54" s="12" t="str">
        <f t="shared" si="1"/>
        <v/>
      </c>
    </row>
    <row r="55" spans="1:22">
      <c r="A55" t="str">
        <f>ParticipantesCrossSectionTable[[#This Row],[firm_id]]</f>
        <v>F0843</v>
      </c>
      <c r="B55" s="12" t="str">
        <f>ParticipantesCrossSectionTable[[#This Row],[sector]]</f>
        <v>Consumer</v>
      </c>
      <c r="C55" s="14">
        <f>ParticipantesCrossSectionTable[[#This Row],[fcf_reported_mm]]/ParticipantesCrossSectionTable[[#This Row],[revenue_reported_mm]]</f>
        <v>7.7500846563487741E-2</v>
      </c>
      <c r="D55" s="14">
        <f>VLOOKUP(B55,Umbrales!$A$2:$F$6,2,FALSE)</f>
        <v>0.18290795794828921</v>
      </c>
      <c r="E55" s="14">
        <f>VLOOKUP(B55,Umbrales!$A$2:$F$6,3,FALSE)</f>
        <v>0.12205009004875801</v>
      </c>
      <c r="F55" s="14">
        <f>VLOOKUP(B55,Umbrales!$A$2:$F$6,4,FALSE)</f>
        <v>7.7863508878423693E-2</v>
      </c>
      <c r="G55" s="13">
        <f>VLOOKUP(B55,Umbrales!$A$2:$F$6,5,FALSE)</f>
        <v>1.5232588938928779</v>
      </c>
      <c r="H55" s="14">
        <f>VLOOKUP(B55,Umbrales!$A$2:$F$6,6,FALSE)</f>
        <v>3.1674636202413592E-2</v>
      </c>
      <c r="I55">
        <f>IF(AND(Datos!AE55&gt;D55,Datos!AF55&gt;E55,Datos!AG55&gt;F55,Datos!AS55&gt;G55,C55&lt;H55),1,0)</f>
        <v>0</v>
      </c>
      <c r="J55" s="14">
        <f>ParticipantesCrossSectionTable[[#This Row],[dcf_fcf_gap_mm]]/ParticipantesCrossSectionTable[[#This Row],[revenue_reported_mm]]</f>
        <v>1.3817395041591199E-2</v>
      </c>
      <c r="K55" s="14">
        <f>VLOOKUP(B55,Umbrales!$A$2:$H$6,7,FALSE)</f>
        <v>0.50851978099047102</v>
      </c>
      <c r="L55" s="14">
        <f>VLOOKUP(B55,Umbrales!$A$2:$H$6,8,FALSE)</f>
        <v>6.0665521451900774E-2</v>
      </c>
      <c r="M55">
        <f>IF(AND(Datos!S55&gt;0,Datos!AH55&lt;K55,Datos!AL55&gt;=1,Datos!AM55&lt;1,J55&gt;L55),1,0)</f>
        <v>0</v>
      </c>
      <c r="N55" s="14">
        <f>VLOOKUP(B55,Umbrales!$A$2:$J$6,9,FALSE)</f>
        <v>0</v>
      </c>
      <c r="O55" s="14">
        <f>VLOOKUP(B55,Umbrales!$A$2:$J$6,10,FALSE)</f>
        <v>0</v>
      </c>
      <c r="P55">
        <f>IF(AND(Datos!C55="Financials",Datos!AA55&gt;N55,Datos!AD55&lt;0,Datos!AQ55&lt;O55),1,0)</f>
        <v>0</v>
      </c>
      <c r="Q55" s="14">
        <f>VLOOKUP(B55,Umbrales!$A$2:$K$6,11,FALSE)</f>
        <v>0.94977598367308969</v>
      </c>
      <c r="R55">
        <f>IF(AND(Datos!AN55&lt;0.85,Datos!AN55&lt;Q55),1,0)</f>
        <v>0</v>
      </c>
      <c r="S55">
        <f>1+IF(Datos!S55&gt;0,1,0)+IF(Datos!C55="Financials",1.2,0)+1.3</f>
        <v>3.3</v>
      </c>
      <c r="T55" s="14">
        <f>(I55*1+M55*IF(Datos!S55&gt;0,1,0)+P55*IF(Datos!C55="Financials",1,0)+R55*1.3)/S55</f>
        <v>0</v>
      </c>
      <c r="U55" s="14">
        <f t="shared" si="0"/>
        <v>0</v>
      </c>
      <c r="V55" s="12" t="str">
        <f t="shared" si="1"/>
        <v/>
      </c>
    </row>
    <row r="56" spans="1:22">
      <c r="A56" t="str">
        <f>ParticipantesCrossSectionTable[[#This Row],[firm_id]]</f>
        <v>F0439</v>
      </c>
      <c r="B56" s="12" t="str">
        <f>ParticipantesCrossSectionTable[[#This Row],[sector]]</f>
        <v>Technology</v>
      </c>
      <c r="C56" s="14">
        <f>ParticipantesCrossSectionTable[[#This Row],[fcf_reported_mm]]/ParticipantesCrossSectionTable[[#This Row],[revenue_reported_mm]]</f>
        <v>0.14178844928305692</v>
      </c>
      <c r="D56" s="14">
        <f>VLOOKUP(B56,Umbrales!$A$2:$F$6,2,FALSE)</f>
        <v>0.29147891994228936</v>
      </c>
      <c r="E56" s="14">
        <f>VLOOKUP(B56,Umbrales!$A$2:$F$6,3,FALSE)</f>
        <v>0.20310034693031653</v>
      </c>
      <c r="F56" s="14">
        <f>VLOOKUP(B56,Umbrales!$A$2:$F$6,4,FALSE)</f>
        <v>8.594459935328938E-2</v>
      </c>
      <c r="G56" s="13">
        <f>VLOOKUP(B56,Umbrales!$A$2:$F$6,5,FALSE)</f>
        <v>1.6026025182564763</v>
      </c>
      <c r="H56" s="14">
        <f>VLOOKUP(B56,Umbrales!$A$2:$F$6,6,FALSE)</f>
        <v>0.11012364032004683</v>
      </c>
      <c r="I56">
        <f>IF(AND(Datos!AE56&gt;D56,Datos!AF56&gt;E56,Datos!AG56&gt;F56,Datos!AS56&gt;G56,C56&lt;H56),1,0)</f>
        <v>0</v>
      </c>
      <c r="J56" s="14">
        <f>ParticipantesCrossSectionTable[[#This Row],[dcf_fcf_gap_mm]]/ParticipantesCrossSectionTable[[#This Row],[revenue_reported_mm]]</f>
        <v>5.7154193837917387E-2</v>
      </c>
      <c r="K56" s="14">
        <f>VLOOKUP(B56,Umbrales!$A$2:$H$6,7,FALSE)</f>
        <v>0.41762511454643481</v>
      </c>
      <c r="L56" s="14">
        <f>VLOOKUP(B56,Umbrales!$A$2:$H$6,8,FALSE)</f>
        <v>5.4196815684636399E-2</v>
      </c>
      <c r="M56">
        <f>IF(AND(Datos!S56&gt;0,Datos!AH56&lt;K56,Datos!AL56&gt;=1,Datos!AM56&lt;1,J56&gt;L56),1,0)</f>
        <v>0</v>
      </c>
      <c r="N56" s="14">
        <f>VLOOKUP(B56,Umbrales!$A$2:$J$6,9,FALSE)</f>
        <v>0</v>
      </c>
      <c r="O56" s="14">
        <f>VLOOKUP(B56,Umbrales!$A$2:$J$6,10,FALSE)</f>
        <v>0</v>
      </c>
      <c r="P56">
        <f>IF(AND(Datos!C56="Financials",Datos!AA56&gt;N56,Datos!AD56&lt;0,Datos!AQ56&lt;O56),1,0)</f>
        <v>0</v>
      </c>
      <c r="Q56" s="14">
        <f>VLOOKUP(B56,Umbrales!$A$2:$K$6,11,FALSE)</f>
        <v>0.94630804495569043</v>
      </c>
      <c r="R56">
        <f>IF(AND(Datos!AN56&lt;0.85,Datos!AN56&lt;Q56),1,0)</f>
        <v>0</v>
      </c>
      <c r="S56">
        <f>1+IF(Datos!S56&gt;0,1,0)+IF(Datos!C56="Financials",1.2,0)+1.3</f>
        <v>3.3</v>
      </c>
      <c r="T56" s="14">
        <f>(I56*1+M56*IF(Datos!S56&gt;0,1,0)+P56*IF(Datos!C56="Financials",1,0)+R56*1.3)/S56</f>
        <v>0</v>
      </c>
      <c r="U56" s="14">
        <f t="shared" si="0"/>
        <v>0</v>
      </c>
      <c r="V56" s="12" t="str">
        <f t="shared" si="1"/>
        <v/>
      </c>
    </row>
    <row r="57" spans="1:22">
      <c r="A57" t="str">
        <f>ParticipantesCrossSectionTable[[#This Row],[firm_id]]</f>
        <v>F0809</v>
      </c>
      <c r="B57" s="12" t="str">
        <f>ParticipantesCrossSectionTable[[#This Row],[sector]]</f>
        <v>Consumer</v>
      </c>
      <c r="C57" s="14">
        <f>ParticipantesCrossSectionTable[[#This Row],[fcf_reported_mm]]/ParticipantesCrossSectionTable[[#This Row],[revenue_reported_mm]]</f>
        <v>-2.6280884103276492E-2</v>
      </c>
      <c r="D57" s="14">
        <f>VLOOKUP(B57,Umbrales!$A$2:$F$6,2,FALSE)</f>
        <v>0.18290795794828921</v>
      </c>
      <c r="E57" s="14">
        <f>VLOOKUP(B57,Umbrales!$A$2:$F$6,3,FALSE)</f>
        <v>0.12205009004875801</v>
      </c>
      <c r="F57" s="14">
        <f>VLOOKUP(B57,Umbrales!$A$2:$F$6,4,FALSE)</f>
        <v>7.7863508878423693E-2</v>
      </c>
      <c r="G57" s="13">
        <f>VLOOKUP(B57,Umbrales!$A$2:$F$6,5,FALSE)</f>
        <v>1.5232588938928779</v>
      </c>
      <c r="H57" s="14">
        <f>VLOOKUP(B57,Umbrales!$A$2:$F$6,6,FALSE)</f>
        <v>3.1674636202413592E-2</v>
      </c>
      <c r="I57">
        <f>IF(AND(Datos!AE57&gt;D57,Datos!AF57&gt;E57,Datos!AG57&gt;F57,Datos!AS57&gt;G57,C57&lt;H57),1,0)</f>
        <v>0</v>
      </c>
      <c r="J57" s="14">
        <f>ParticipantesCrossSectionTable[[#This Row],[dcf_fcf_gap_mm]]/ParticipantesCrossSectionTable[[#This Row],[revenue_reported_mm]]</f>
        <v>0.10761541431768751</v>
      </c>
      <c r="K57" s="14">
        <f>VLOOKUP(B57,Umbrales!$A$2:$H$6,7,FALSE)</f>
        <v>0.50851978099047102</v>
      </c>
      <c r="L57" s="14">
        <f>VLOOKUP(B57,Umbrales!$A$2:$H$6,8,FALSE)</f>
        <v>6.0665521451900774E-2</v>
      </c>
      <c r="M57">
        <f>IF(AND(Datos!S57&gt;0,Datos!AH57&lt;K57,Datos!AL57&gt;=1,Datos!AM57&lt;1,J57&gt;L57),1,0)</f>
        <v>1</v>
      </c>
      <c r="N57" s="14">
        <f>VLOOKUP(B57,Umbrales!$A$2:$J$6,9,FALSE)</f>
        <v>0</v>
      </c>
      <c r="O57" s="14">
        <f>VLOOKUP(B57,Umbrales!$A$2:$J$6,10,FALSE)</f>
        <v>0</v>
      </c>
      <c r="P57">
        <f>IF(AND(Datos!C57="Financials",Datos!AA57&gt;N57,Datos!AD57&lt;0,Datos!AQ57&lt;O57),1,0)</f>
        <v>0</v>
      </c>
      <c r="Q57" s="14">
        <f>VLOOKUP(B57,Umbrales!$A$2:$K$6,11,FALSE)</f>
        <v>0.94977598367308969</v>
      </c>
      <c r="R57">
        <f>IF(AND(Datos!AN57&lt;0.85,Datos!AN57&lt;Q57),1,0)</f>
        <v>0</v>
      </c>
      <c r="S57">
        <f>1+IF(Datos!S57&gt;0,1,0)+IF(Datos!C57="Financials",1.2,0)+1.3</f>
        <v>3.3</v>
      </c>
      <c r="T57" s="14">
        <f>(I57*1+M57*IF(Datos!S57&gt;0,1,0)+P57*IF(Datos!C57="Financials",1,0)+R57*1.3)/S57</f>
        <v>0.30303030303030304</v>
      </c>
      <c r="U57" s="14">
        <f t="shared" si="0"/>
        <v>1</v>
      </c>
      <c r="V57" s="12" t="str">
        <f t="shared" si="1"/>
        <v xml:space="preserve">Flag2 </v>
      </c>
    </row>
    <row r="58" spans="1:22">
      <c r="A58" t="str">
        <f>ParticipantesCrossSectionTable[[#This Row],[firm_id]]</f>
        <v>F0226</v>
      </c>
      <c r="B58" s="12" t="str">
        <f>ParticipantesCrossSectionTable[[#This Row],[sector]]</f>
        <v>Financials</v>
      </c>
      <c r="C58" s="14">
        <f>ParticipantesCrossSectionTable[[#This Row],[fcf_reported_mm]]/ParticipantesCrossSectionTable[[#This Row],[revenue_reported_mm]]</f>
        <v>0.25747397642664721</v>
      </c>
      <c r="D58" s="14">
        <f>VLOOKUP(B58,Umbrales!$A$2:$F$6,2,FALSE)</f>
        <v>0.388774346882514</v>
      </c>
      <c r="E58" s="14">
        <f>VLOOKUP(B58,Umbrales!$A$2:$F$6,3,FALSE)</f>
        <v>0.2842719606666555</v>
      </c>
      <c r="F58" s="14">
        <f>VLOOKUP(B58,Umbrales!$A$2:$F$6,4,FALSE)</f>
        <v>3.7547324588306716E-2</v>
      </c>
      <c r="G58" s="13">
        <f>VLOOKUP(B58,Umbrales!$A$2:$F$6,5,FALSE)</f>
        <v>5.6564154445784265</v>
      </c>
      <c r="H58" s="14">
        <f>VLOOKUP(B58,Umbrales!$A$2:$F$6,6,FALSE)</f>
        <v>0.21790144142181125</v>
      </c>
      <c r="I58">
        <f>IF(AND(Datos!AE58&gt;D58,Datos!AF58&gt;E58,Datos!AG58&gt;F58,Datos!AS58&gt;G58,C58&lt;H58),1,0)</f>
        <v>0</v>
      </c>
      <c r="J58" s="14">
        <f>ParticipantesCrossSectionTable[[#This Row],[dcf_fcf_gap_mm]]/ParticipantesCrossSectionTable[[#This Row],[revenue_reported_mm]]</f>
        <v>-3.3888661108847612E-2</v>
      </c>
      <c r="K58" s="14">
        <f>VLOOKUP(B58,Umbrales!$A$2:$H$6,7,FALSE)</f>
        <v>0.45222619371524486</v>
      </c>
      <c r="L58" s="14">
        <f>VLOOKUP(B58,Umbrales!$A$2:$H$6,8,FALSE)</f>
        <v>1.8748568215778003E-2</v>
      </c>
      <c r="M58">
        <f>IF(AND(Datos!S58&gt;0,Datos!AH58&lt;K58,Datos!AL58&gt;=1,Datos!AM58&lt;1,J58&gt;L58),1,0)</f>
        <v>0</v>
      </c>
      <c r="N58" s="14">
        <f>VLOOKUP(B58,Umbrales!$A$2:$J$6,9,FALSE)</f>
        <v>0.2055436255630648</v>
      </c>
      <c r="O58" s="14">
        <f>VLOOKUP(B58,Umbrales!$A$2:$J$6,10,FALSE)</f>
        <v>0.33577848833803048</v>
      </c>
      <c r="P58">
        <f>IF(AND(Datos!C58="Financials",Datos!AA58&gt;N58,Datos!AD58&lt;0,Datos!AQ58&lt;O58),1,0)</f>
        <v>0</v>
      </c>
      <c r="Q58" s="14">
        <f>VLOOKUP(B58,Umbrales!$A$2:$K$6,11,FALSE)</f>
        <v>0.94867619108199597</v>
      </c>
      <c r="R58">
        <f>IF(AND(Datos!AN58&lt;0.85,Datos!AN58&lt;Q58),1,0)</f>
        <v>0</v>
      </c>
      <c r="S58">
        <f>1+IF(Datos!S58&gt;0,1,0)+IF(Datos!C58="Financials",1.2,0)+1.3</f>
        <v>4.5</v>
      </c>
      <c r="T58" s="14">
        <f>(I58*1+M58*IF(Datos!S58&gt;0,1,0)+P58*IF(Datos!C58="Financials",1,0)+R58*1.3)/S58</f>
        <v>0</v>
      </c>
      <c r="U58" s="14">
        <f t="shared" si="0"/>
        <v>0</v>
      </c>
      <c r="V58" s="12" t="str">
        <f t="shared" si="1"/>
        <v/>
      </c>
    </row>
    <row r="59" spans="1:22">
      <c r="A59" t="str">
        <f>ParticipantesCrossSectionTable[[#This Row],[firm_id]]</f>
        <v>F0673</v>
      </c>
      <c r="B59" s="12" t="str">
        <f>ParticipantesCrossSectionTable[[#This Row],[sector]]</f>
        <v>Industrials</v>
      </c>
      <c r="C59" s="14">
        <f>ParticipantesCrossSectionTable[[#This Row],[fcf_reported_mm]]/ParticipantesCrossSectionTable[[#This Row],[revenue_reported_mm]]</f>
        <v>-7.0105714928444154E-2</v>
      </c>
      <c r="D59" s="14">
        <f>VLOOKUP(B59,Umbrales!$A$2:$F$6,2,FALSE)</f>
        <v>0.20187192862209885</v>
      </c>
      <c r="E59" s="14">
        <f>VLOOKUP(B59,Umbrales!$A$2:$F$6,3,FALSE)</f>
        <v>0.13780715755654266</v>
      </c>
      <c r="F59" s="14">
        <f>VLOOKUP(B59,Umbrales!$A$2:$F$6,4,FALSE)</f>
        <v>0.14324173030339896</v>
      </c>
      <c r="G59" s="13">
        <f>VLOOKUP(B59,Umbrales!$A$2:$F$6,5,FALSE)</f>
        <v>2.1323076743804079</v>
      </c>
      <c r="H59" s="14">
        <f>VLOOKUP(B59,Umbrales!$A$2:$F$6,6,FALSE)</f>
        <v>-3.5903294130974449E-3</v>
      </c>
      <c r="I59">
        <f>IF(AND(Datos!AE59&gt;D59,Datos!AF59&gt;E59,Datos!AG59&gt;F59,Datos!AS59&gt;G59,C59&lt;H59),1,0)</f>
        <v>0</v>
      </c>
      <c r="J59" s="14">
        <f>ParticipantesCrossSectionTable[[#This Row],[dcf_fcf_gap_mm]]/ParticipantesCrossSectionTable[[#This Row],[revenue_reported_mm]]</f>
        <v>0.10672278312401291</v>
      </c>
      <c r="K59" s="14">
        <f>VLOOKUP(B59,Umbrales!$A$2:$H$6,7,FALSE)</f>
        <v>0.50521966232143278</v>
      </c>
      <c r="L59" s="14">
        <f>VLOOKUP(B59,Umbrales!$A$2:$H$6,8,FALSE)</f>
        <v>7.7995567229432863E-2</v>
      </c>
      <c r="M59">
        <f>IF(AND(Datos!S59&gt;0,Datos!AH59&lt;K59,Datos!AL59&gt;=1,Datos!AM59&lt;1,J59&gt;L59),1,0)</f>
        <v>1</v>
      </c>
      <c r="N59" s="14">
        <f>VLOOKUP(B59,Umbrales!$A$2:$J$6,9,FALSE)</f>
        <v>0</v>
      </c>
      <c r="O59" s="14">
        <f>VLOOKUP(B59,Umbrales!$A$2:$J$6,10,FALSE)</f>
        <v>0</v>
      </c>
      <c r="P59">
        <f>IF(AND(Datos!C59="Financials",Datos!AA59&gt;N59,Datos!AD59&lt;0,Datos!AQ59&lt;O59),1,0)</f>
        <v>0</v>
      </c>
      <c r="Q59" s="14">
        <f>VLOOKUP(B59,Umbrales!$A$2:$K$6,11,FALSE)</f>
        <v>0.94976269166978411</v>
      </c>
      <c r="R59">
        <f>IF(AND(Datos!AN59&lt;0.85,Datos!AN59&lt;Q59),1,0)</f>
        <v>0</v>
      </c>
      <c r="S59">
        <f>1+IF(Datos!S59&gt;0,1,0)+IF(Datos!C59="Financials",1.2,0)+1.3</f>
        <v>3.3</v>
      </c>
      <c r="T59" s="14">
        <f>(I59*1+M59*IF(Datos!S59&gt;0,1,0)+P59*IF(Datos!C59="Financials",1,0)+R59*1.3)/S59</f>
        <v>0.30303030303030304</v>
      </c>
      <c r="U59" s="14">
        <f t="shared" si="0"/>
        <v>1</v>
      </c>
      <c r="V59" s="12" t="str">
        <f t="shared" si="1"/>
        <v xml:space="preserve">Flag2 </v>
      </c>
    </row>
    <row r="60" spans="1:22">
      <c r="A60" t="str">
        <f>ParticipantesCrossSectionTable[[#This Row],[firm_id]]</f>
        <v>F0107</v>
      </c>
      <c r="B60" s="12" t="str">
        <f>ParticipantesCrossSectionTable[[#This Row],[sector]]</f>
        <v>Energy</v>
      </c>
      <c r="C60" s="14">
        <f>ParticipantesCrossSectionTable[[#This Row],[fcf_reported_mm]]/ParticipantesCrossSectionTable[[#This Row],[revenue_reported_mm]]</f>
        <v>-0.14096067792451586</v>
      </c>
      <c r="D60" s="14">
        <f>VLOOKUP(B60,Umbrales!$A$2:$F$6,2,FALSE)</f>
        <v>0.31196392892080216</v>
      </c>
      <c r="E60" s="14">
        <f>VLOOKUP(B60,Umbrales!$A$2:$F$6,3,FALSE)</f>
        <v>0.22086835207327621</v>
      </c>
      <c r="F60" s="14">
        <f>VLOOKUP(B60,Umbrales!$A$2:$F$6,4,FALSE)</f>
        <v>0.28991454849456905</v>
      </c>
      <c r="G60" s="13">
        <f>VLOOKUP(B60,Umbrales!$A$2:$F$6,5,FALSE)</f>
        <v>2.8980395452652274</v>
      </c>
      <c r="H60" s="14">
        <f>VLOOKUP(B60,Umbrales!$A$2:$F$6,6,FALSE)</f>
        <v>-5.1192663180992054E-2</v>
      </c>
      <c r="I60">
        <f>IF(AND(Datos!AE60&gt;D60,Datos!AF60&gt;E60,Datos!AG60&gt;F60,Datos!AS60&gt;G60,C60&lt;H60),1,0)</f>
        <v>0</v>
      </c>
      <c r="J60" s="14">
        <f>ParticipantesCrossSectionTable[[#This Row],[dcf_fcf_gap_mm]]/ParticipantesCrossSectionTable[[#This Row],[revenue_reported_mm]]</f>
        <v>0.10744476129502427</v>
      </c>
      <c r="K60" s="14">
        <f>VLOOKUP(B60,Umbrales!$A$2:$H$6,7,FALSE)</f>
        <v>0.58288412137280288</v>
      </c>
      <c r="L60" s="14">
        <f>VLOOKUP(B60,Umbrales!$A$2:$H$6,8,FALSE)</f>
        <v>0.120912265441879</v>
      </c>
      <c r="M60">
        <f>IF(AND(Datos!S60&gt;0,Datos!AH60&lt;K60,Datos!AL60&gt;=1,Datos!AM60&lt;1,J60&gt;L60),1,0)</f>
        <v>0</v>
      </c>
      <c r="N60" s="14">
        <f>VLOOKUP(B60,Umbrales!$A$2:$J$6,9,FALSE)</f>
        <v>0</v>
      </c>
      <c r="O60" s="14">
        <f>VLOOKUP(B60,Umbrales!$A$2:$J$6,10,FALSE)</f>
        <v>0</v>
      </c>
      <c r="P60">
        <f>IF(AND(Datos!C60="Financials",Datos!AA60&gt;N60,Datos!AD60&lt;0,Datos!AQ60&lt;O60),1,0)</f>
        <v>0</v>
      </c>
      <c r="Q60" s="14">
        <f>VLOOKUP(B60,Umbrales!$A$2:$K$6,11,FALSE)</f>
        <v>0.95246281107254693</v>
      </c>
      <c r="R60">
        <f>IF(AND(Datos!AN60&lt;0.85,Datos!AN60&lt;Q60),1,0)</f>
        <v>0</v>
      </c>
      <c r="S60">
        <f>1+IF(Datos!S60&gt;0,1,0)+IF(Datos!C60="Financials",1.2,0)+1.3</f>
        <v>3.3</v>
      </c>
      <c r="T60" s="14">
        <f>(I60*1+M60*IF(Datos!S60&gt;0,1,0)+P60*IF(Datos!C60="Financials",1,0)+R60*1.3)/S60</f>
        <v>0</v>
      </c>
      <c r="U60" s="14">
        <f t="shared" si="0"/>
        <v>0</v>
      </c>
      <c r="V60" s="12" t="str">
        <f t="shared" si="1"/>
        <v/>
      </c>
    </row>
    <row r="61" spans="1:22">
      <c r="A61" t="str">
        <f>ParticipantesCrossSectionTable[[#This Row],[firm_id]]</f>
        <v>F0779</v>
      </c>
      <c r="B61" s="12" t="str">
        <f>ParticipantesCrossSectionTable[[#This Row],[sector]]</f>
        <v>Industrials</v>
      </c>
      <c r="C61" s="14">
        <f>ParticipantesCrossSectionTable[[#This Row],[fcf_reported_mm]]/ParticipantesCrossSectionTable[[#This Row],[revenue_reported_mm]]</f>
        <v>1.9936862782444421E-2</v>
      </c>
      <c r="D61" s="14">
        <f>VLOOKUP(B61,Umbrales!$A$2:$F$6,2,FALSE)</f>
        <v>0.20187192862209885</v>
      </c>
      <c r="E61" s="14">
        <f>VLOOKUP(B61,Umbrales!$A$2:$F$6,3,FALSE)</f>
        <v>0.13780715755654266</v>
      </c>
      <c r="F61" s="14">
        <f>VLOOKUP(B61,Umbrales!$A$2:$F$6,4,FALSE)</f>
        <v>0.14324173030339896</v>
      </c>
      <c r="G61" s="13">
        <f>VLOOKUP(B61,Umbrales!$A$2:$F$6,5,FALSE)</f>
        <v>2.1323076743804079</v>
      </c>
      <c r="H61" s="14">
        <f>VLOOKUP(B61,Umbrales!$A$2:$F$6,6,FALSE)</f>
        <v>-3.5903294130974449E-3</v>
      </c>
      <c r="I61">
        <f>IF(AND(Datos!AE61&gt;D61,Datos!AF61&gt;E61,Datos!AG61&gt;F61,Datos!AS61&gt;G61,C61&lt;H61),1,0)</f>
        <v>0</v>
      </c>
      <c r="J61" s="14">
        <f>ParticipantesCrossSectionTable[[#This Row],[dcf_fcf_gap_mm]]/ParticipantesCrossSectionTable[[#This Row],[revenue_reported_mm]]</f>
        <v>2.9620773825248779E-2</v>
      </c>
      <c r="K61" s="14">
        <f>VLOOKUP(B61,Umbrales!$A$2:$H$6,7,FALSE)</f>
        <v>0.50521966232143278</v>
      </c>
      <c r="L61" s="14">
        <f>VLOOKUP(B61,Umbrales!$A$2:$H$6,8,FALSE)</f>
        <v>7.7995567229432863E-2</v>
      </c>
      <c r="M61">
        <f>IF(AND(Datos!S61&gt;0,Datos!AH61&lt;K61,Datos!AL61&gt;=1,Datos!AM61&lt;1,J61&gt;L61),1,0)</f>
        <v>0</v>
      </c>
      <c r="N61" s="14">
        <f>VLOOKUP(B61,Umbrales!$A$2:$J$6,9,FALSE)</f>
        <v>0</v>
      </c>
      <c r="O61" s="14">
        <f>VLOOKUP(B61,Umbrales!$A$2:$J$6,10,FALSE)</f>
        <v>0</v>
      </c>
      <c r="P61">
        <f>IF(AND(Datos!C61="Financials",Datos!AA61&gt;N61,Datos!AD61&lt;0,Datos!AQ61&lt;O61),1,0)</f>
        <v>0</v>
      </c>
      <c r="Q61" s="14">
        <f>VLOOKUP(B61,Umbrales!$A$2:$K$6,11,FALSE)</f>
        <v>0.94976269166978411</v>
      </c>
      <c r="R61">
        <f>IF(AND(Datos!AN61&lt;0.85,Datos!AN61&lt;Q61),1,0)</f>
        <v>0</v>
      </c>
      <c r="S61">
        <f>1+IF(Datos!S61&gt;0,1,0)+IF(Datos!C61="Financials",1.2,0)+1.3</f>
        <v>3.3</v>
      </c>
      <c r="T61" s="14">
        <f>(I61*1+M61*IF(Datos!S61&gt;0,1,0)+P61*IF(Datos!C61="Financials",1,0)+R61*1.3)/S61</f>
        <v>0</v>
      </c>
      <c r="U61" s="14">
        <f t="shared" si="0"/>
        <v>0</v>
      </c>
      <c r="V61" s="12" t="str">
        <f t="shared" si="1"/>
        <v/>
      </c>
    </row>
    <row r="62" spans="1:22">
      <c r="A62" t="str">
        <f>ParticipantesCrossSectionTable[[#This Row],[firm_id]]</f>
        <v>F0286</v>
      </c>
      <c r="B62" s="12" t="str">
        <f>ParticipantesCrossSectionTable[[#This Row],[sector]]</f>
        <v>Financials</v>
      </c>
      <c r="C62" s="14">
        <f>ParticipantesCrossSectionTable[[#This Row],[fcf_reported_mm]]/ParticipantesCrossSectionTable[[#This Row],[revenue_reported_mm]]</f>
        <v>0.19285576012338912</v>
      </c>
      <c r="D62" s="14">
        <f>VLOOKUP(B62,Umbrales!$A$2:$F$6,2,FALSE)</f>
        <v>0.388774346882514</v>
      </c>
      <c r="E62" s="14">
        <f>VLOOKUP(B62,Umbrales!$A$2:$F$6,3,FALSE)</f>
        <v>0.2842719606666555</v>
      </c>
      <c r="F62" s="14">
        <f>VLOOKUP(B62,Umbrales!$A$2:$F$6,4,FALSE)</f>
        <v>3.7547324588306716E-2</v>
      </c>
      <c r="G62" s="13">
        <f>VLOOKUP(B62,Umbrales!$A$2:$F$6,5,FALSE)</f>
        <v>5.6564154445784265</v>
      </c>
      <c r="H62" s="14">
        <f>VLOOKUP(B62,Umbrales!$A$2:$F$6,6,FALSE)</f>
        <v>0.21790144142181125</v>
      </c>
      <c r="I62">
        <f>IF(AND(Datos!AE62&gt;D62,Datos!AF62&gt;E62,Datos!AG62&gt;F62,Datos!AS62&gt;G62,C62&lt;H62),1,0)</f>
        <v>0</v>
      </c>
      <c r="J62" s="14">
        <f>ParticipantesCrossSectionTable[[#This Row],[dcf_fcf_gap_mm]]/ParticipantesCrossSectionTable[[#This Row],[revenue_reported_mm]]</f>
        <v>-8.1374199906269432E-3</v>
      </c>
      <c r="K62" s="14">
        <f>VLOOKUP(B62,Umbrales!$A$2:$H$6,7,FALSE)</f>
        <v>0.45222619371524486</v>
      </c>
      <c r="L62" s="14">
        <f>VLOOKUP(B62,Umbrales!$A$2:$H$6,8,FALSE)</f>
        <v>1.8748568215778003E-2</v>
      </c>
      <c r="M62">
        <f>IF(AND(Datos!S62&gt;0,Datos!AH62&lt;K62,Datos!AL62&gt;=1,Datos!AM62&lt;1,J62&gt;L62),1,0)</f>
        <v>0</v>
      </c>
      <c r="N62" s="14">
        <f>VLOOKUP(B62,Umbrales!$A$2:$J$6,9,FALSE)</f>
        <v>0.2055436255630648</v>
      </c>
      <c r="O62" s="14">
        <f>VLOOKUP(B62,Umbrales!$A$2:$J$6,10,FALSE)</f>
        <v>0.33577848833803048</v>
      </c>
      <c r="P62">
        <f>IF(AND(Datos!C62="Financials",Datos!AA62&gt;N62,Datos!AD62&lt;0,Datos!AQ62&lt;O62),1,0)</f>
        <v>0</v>
      </c>
      <c r="Q62" s="14">
        <f>VLOOKUP(B62,Umbrales!$A$2:$K$6,11,FALSE)</f>
        <v>0.94867619108199597</v>
      </c>
      <c r="R62">
        <f>IF(AND(Datos!AN62&lt;0.85,Datos!AN62&lt;Q62),1,0)</f>
        <v>0</v>
      </c>
      <c r="S62">
        <f>1+IF(Datos!S62&gt;0,1,0)+IF(Datos!C62="Financials",1.2,0)+1.3</f>
        <v>4.5</v>
      </c>
      <c r="T62" s="14">
        <f>(I62*1+M62*IF(Datos!S62&gt;0,1,0)+P62*IF(Datos!C62="Financials",1,0)+R62*1.3)/S62</f>
        <v>0</v>
      </c>
      <c r="U62" s="14">
        <f t="shared" si="0"/>
        <v>0</v>
      </c>
      <c r="V62" s="12" t="str">
        <f t="shared" si="1"/>
        <v/>
      </c>
    </row>
    <row r="63" spans="1:22">
      <c r="A63" t="str">
        <f>ParticipantesCrossSectionTable[[#This Row],[firm_id]]</f>
        <v>F0466</v>
      </c>
      <c r="B63" s="12" t="str">
        <f>ParticipantesCrossSectionTable[[#This Row],[sector]]</f>
        <v>Technology</v>
      </c>
      <c r="C63" s="14">
        <f>ParticipantesCrossSectionTable[[#This Row],[fcf_reported_mm]]/ParticipantesCrossSectionTable[[#This Row],[revenue_reported_mm]]</f>
        <v>0.19130074392773183</v>
      </c>
      <c r="D63" s="14">
        <f>VLOOKUP(B63,Umbrales!$A$2:$F$6,2,FALSE)</f>
        <v>0.29147891994228936</v>
      </c>
      <c r="E63" s="14">
        <f>VLOOKUP(B63,Umbrales!$A$2:$F$6,3,FALSE)</f>
        <v>0.20310034693031653</v>
      </c>
      <c r="F63" s="14">
        <f>VLOOKUP(B63,Umbrales!$A$2:$F$6,4,FALSE)</f>
        <v>8.594459935328938E-2</v>
      </c>
      <c r="G63" s="13">
        <f>VLOOKUP(B63,Umbrales!$A$2:$F$6,5,FALSE)</f>
        <v>1.6026025182564763</v>
      </c>
      <c r="H63" s="14">
        <f>VLOOKUP(B63,Umbrales!$A$2:$F$6,6,FALSE)</f>
        <v>0.11012364032004683</v>
      </c>
      <c r="I63">
        <f>IF(AND(Datos!AE63&gt;D63,Datos!AF63&gt;E63,Datos!AG63&gt;F63,Datos!AS63&gt;G63,C63&lt;H63),1,0)</f>
        <v>0</v>
      </c>
      <c r="J63" s="14">
        <f>ParticipantesCrossSectionTable[[#This Row],[dcf_fcf_gap_mm]]/ParticipantesCrossSectionTable[[#This Row],[revenue_reported_mm]]</f>
        <v>-2.3764032521541557E-2</v>
      </c>
      <c r="K63" s="14">
        <f>VLOOKUP(B63,Umbrales!$A$2:$H$6,7,FALSE)</f>
        <v>0.41762511454643481</v>
      </c>
      <c r="L63" s="14">
        <f>VLOOKUP(B63,Umbrales!$A$2:$H$6,8,FALSE)</f>
        <v>5.4196815684636399E-2</v>
      </c>
      <c r="M63">
        <f>IF(AND(Datos!S63&gt;0,Datos!AH63&lt;K63,Datos!AL63&gt;=1,Datos!AM63&lt;1,J63&gt;L63),1,0)</f>
        <v>0</v>
      </c>
      <c r="N63" s="14">
        <f>VLOOKUP(B63,Umbrales!$A$2:$J$6,9,FALSE)</f>
        <v>0</v>
      </c>
      <c r="O63" s="14">
        <f>VLOOKUP(B63,Umbrales!$A$2:$J$6,10,FALSE)</f>
        <v>0</v>
      </c>
      <c r="P63">
        <f>IF(AND(Datos!C63="Financials",Datos!AA63&gt;N63,Datos!AD63&lt;0,Datos!AQ63&lt;O63),1,0)</f>
        <v>0</v>
      </c>
      <c r="Q63" s="14">
        <f>VLOOKUP(B63,Umbrales!$A$2:$K$6,11,FALSE)</f>
        <v>0.94630804495569043</v>
      </c>
      <c r="R63">
        <f>IF(AND(Datos!AN63&lt;0.85,Datos!AN63&lt;Q63),1,0)</f>
        <v>0</v>
      </c>
      <c r="S63">
        <f>1+IF(Datos!S63&gt;0,1,0)+IF(Datos!C63="Financials",1.2,0)+1.3</f>
        <v>3.3</v>
      </c>
      <c r="T63" s="14">
        <f>(I63*1+M63*IF(Datos!S63&gt;0,1,0)+P63*IF(Datos!C63="Financials",1,0)+R63*1.3)/S63</f>
        <v>0</v>
      </c>
      <c r="U63" s="14">
        <f t="shared" si="0"/>
        <v>0</v>
      </c>
      <c r="V63" s="12" t="str">
        <f t="shared" si="1"/>
        <v/>
      </c>
    </row>
    <row r="64" spans="1:22">
      <c r="A64" t="str">
        <f>ParticipantesCrossSectionTable[[#This Row],[firm_id]]</f>
        <v>F0611</v>
      </c>
      <c r="B64" s="12" t="str">
        <f>ParticipantesCrossSectionTable[[#This Row],[sector]]</f>
        <v>Industrials</v>
      </c>
      <c r="C64" s="14">
        <f>ParticipantesCrossSectionTable[[#This Row],[fcf_reported_mm]]/ParticipantesCrossSectionTable[[#This Row],[revenue_reported_mm]]</f>
        <v>-6.0320540301663804E-2</v>
      </c>
      <c r="D64" s="14">
        <f>VLOOKUP(B64,Umbrales!$A$2:$F$6,2,FALSE)</f>
        <v>0.20187192862209885</v>
      </c>
      <c r="E64" s="14">
        <f>VLOOKUP(B64,Umbrales!$A$2:$F$6,3,FALSE)</f>
        <v>0.13780715755654266</v>
      </c>
      <c r="F64" s="14">
        <f>VLOOKUP(B64,Umbrales!$A$2:$F$6,4,FALSE)</f>
        <v>0.14324173030339896</v>
      </c>
      <c r="G64" s="13">
        <f>VLOOKUP(B64,Umbrales!$A$2:$F$6,5,FALSE)</f>
        <v>2.1323076743804079</v>
      </c>
      <c r="H64" s="14">
        <f>VLOOKUP(B64,Umbrales!$A$2:$F$6,6,FALSE)</f>
        <v>-3.5903294130974449E-3</v>
      </c>
      <c r="I64">
        <f>IF(AND(Datos!AE64&gt;D64,Datos!AF64&gt;E64,Datos!AG64&gt;F64,Datos!AS64&gt;G64,C64&lt;H64),1,0)</f>
        <v>0</v>
      </c>
      <c r="J64" s="14">
        <f>ParticipantesCrossSectionTable[[#This Row],[dcf_fcf_gap_mm]]/ParticipantesCrossSectionTable[[#This Row],[revenue_reported_mm]]</f>
        <v>5.8454199228500377E-2</v>
      </c>
      <c r="K64" s="14">
        <f>VLOOKUP(B64,Umbrales!$A$2:$H$6,7,FALSE)</f>
        <v>0.50521966232143278</v>
      </c>
      <c r="L64" s="14">
        <f>VLOOKUP(B64,Umbrales!$A$2:$H$6,8,FALSE)</f>
        <v>7.7995567229432863E-2</v>
      </c>
      <c r="M64">
        <f>IF(AND(Datos!S64&gt;0,Datos!AH64&lt;K64,Datos!AL64&gt;=1,Datos!AM64&lt;1,J64&gt;L64),1,0)</f>
        <v>0</v>
      </c>
      <c r="N64" s="14">
        <f>VLOOKUP(B64,Umbrales!$A$2:$J$6,9,FALSE)</f>
        <v>0</v>
      </c>
      <c r="O64" s="14">
        <f>VLOOKUP(B64,Umbrales!$A$2:$J$6,10,FALSE)</f>
        <v>0</v>
      </c>
      <c r="P64">
        <f>IF(AND(Datos!C64="Financials",Datos!AA64&gt;N64,Datos!AD64&lt;0,Datos!AQ64&lt;O64),1,0)</f>
        <v>0</v>
      </c>
      <c r="Q64" s="14">
        <f>VLOOKUP(B64,Umbrales!$A$2:$K$6,11,FALSE)</f>
        <v>0.94976269166978411</v>
      </c>
      <c r="R64">
        <f>IF(AND(Datos!AN64&lt;0.85,Datos!AN64&lt;Q64),1,0)</f>
        <v>0</v>
      </c>
      <c r="S64">
        <f>1+IF(Datos!S64&gt;0,1,0)+IF(Datos!C64="Financials",1.2,0)+1.3</f>
        <v>3.3</v>
      </c>
      <c r="T64" s="14">
        <f>(I64*1+M64*IF(Datos!S64&gt;0,1,0)+P64*IF(Datos!C64="Financials",1,0)+R64*1.3)/S64</f>
        <v>0</v>
      </c>
      <c r="U64" s="14">
        <f t="shared" si="0"/>
        <v>0</v>
      </c>
      <c r="V64" s="12" t="str">
        <f t="shared" si="1"/>
        <v/>
      </c>
    </row>
    <row r="65" spans="1:22">
      <c r="A65" t="str">
        <f>ParticipantesCrossSectionTable[[#This Row],[firm_id]]</f>
        <v>F0730</v>
      </c>
      <c r="B65" s="12" t="str">
        <f>ParticipantesCrossSectionTable[[#This Row],[sector]]</f>
        <v>Industrials</v>
      </c>
      <c r="C65" s="14">
        <f>ParticipantesCrossSectionTable[[#This Row],[fcf_reported_mm]]/ParticipantesCrossSectionTable[[#This Row],[revenue_reported_mm]]</f>
        <v>-2.2204418181996984E-2</v>
      </c>
      <c r="D65" s="14">
        <f>VLOOKUP(B65,Umbrales!$A$2:$F$6,2,FALSE)</f>
        <v>0.20187192862209885</v>
      </c>
      <c r="E65" s="14">
        <f>VLOOKUP(B65,Umbrales!$A$2:$F$6,3,FALSE)</f>
        <v>0.13780715755654266</v>
      </c>
      <c r="F65" s="14">
        <f>VLOOKUP(B65,Umbrales!$A$2:$F$6,4,FALSE)</f>
        <v>0.14324173030339896</v>
      </c>
      <c r="G65" s="13">
        <f>VLOOKUP(B65,Umbrales!$A$2:$F$6,5,FALSE)</f>
        <v>2.1323076743804079</v>
      </c>
      <c r="H65" s="14">
        <f>VLOOKUP(B65,Umbrales!$A$2:$F$6,6,FALSE)</f>
        <v>-3.5903294130974449E-3</v>
      </c>
      <c r="I65">
        <f>IF(AND(Datos!AE65&gt;D65,Datos!AF65&gt;E65,Datos!AG65&gt;F65,Datos!AS65&gt;G65,C65&lt;H65),1,0)</f>
        <v>0</v>
      </c>
      <c r="J65" s="14">
        <f>ParticipantesCrossSectionTable[[#This Row],[dcf_fcf_gap_mm]]/ParticipantesCrossSectionTable[[#This Row],[revenue_reported_mm]]</f>
        <v>5.5069508693044104E-2</v>
      </c>
      <c r="K65" s="14">
        <f>VLOOKUP(B65,Umbrales!$A$2:$H$6,7,FALSE)</f>
        <v>0.50521966232143278</v>
      </c>
      <c r="L65" s="14">
        <f>VLOOKUP(B65,Umbrales!$A$2:$H$6,8,FALSE)</f>
        <v>7.7995567229432863E-2</v>
      </c>
      <c r="M65">
        <f>IF(AND(Datos!S65&gt;0,Datos!AH65&lt;K65,Datos!AL65&gt;=1,Datos!AM65&lt;1,J65&gt;L65),1,0)</f>
        <v>0</v>
      </c>
      <c r="N65" s="14">
        <f>VLOOKUP(B65,Umbrales!$A$2:$J$6,9,FALSE)</f>
        <v>0</v>
      </c>
      <c r="O65" s="14">
        <f>VLOOKUP(B65,Umbrales!$A$2:$J$6,10,FALSE)</f>
        <v>0</v>
      </c>
      <c r="P65">
        <f>IF(AND(Datos!C65="Financials",Datos!AA65&gt;N65,Datos!AD65&lt;0,Datos!AQ65&lt;O65),1,0)</f>
        <v>0</v>
      </c>
      <c r="Q65" s="14">
        <f>VLOOKUP(B65,Umbrales!$A$2:$K$6,11,FALSE)</f>
        <v>0.94976269166978411</v>
      </c>
      <c r="R65">
        <f>IF(AND(Datos!AN65&lt;0.85,Datos!AN65&lt;Q65),1,0)</f>
        <v>0</v>
      </c>
      <c r="S65">
        <f>1+IF(Datos!S65&gt;0,1,0)+IF(Datos!C65="Financials",1.2,0)+1.3</f>
        <v>3.3</v>
      </c>
      <c r="T65" s="14">
        <f>(I65*1+M65*IF(Datos!S65&gt;0,1,0)+P65*IF(Datos!C65="Financials",1,0)+R65*1.3)/S65</f>
        <v>0</v>
      </c>
      <c r="U65" s="14">
        <f t="shared" si="0"/>
        <v>0</v>
      </c>
      <c r="V65" s="12" t="str">
        <f t="shared" si="1"/>
        <v/>
      </c>
    </row>
    <row r="66" spans="1:22">
      <c r="A66" t="str">
        <f>ParticipantesCrossSectionTable[[#This Row],[firm_id]]</f>
        <v>F0102</v>
      </c>
      <c r="B66" s="12" t="str">
        <f>ParticipantesCrossSectionTable[[#This Row],[sector]]</f>
        <v>Energy</v>
      </c>
      <c r="C66" s="14">
        <f>ParticipantesCrossSectionTable[[#This Row],[fcf_reported_mm]]/ParticipantesCrossSectionTable[[#This Row],[revenue_reported_mm]]</f>
        <v>-3.8470334126823449E-2</v>
      </c>
      <c r="D66" s="14">
        <f>VLOOKUP(B66,Umbrales!$A$2:$F$6,2,FALSE)</f>
        <v>0.31196392892080216</v>
      </c>
      <c r="E66" s="14">
        <f>VLOOKUP(B66,Umbrales!$A$2:$F$6,3,FALSE)</f>
        <v>0.22086835207327621</v>
      </c>
      <c r="F66" s="14">
        <f>VLOOKUP(B66,Umbrales!$A$2:$F$6,4,FALSE)</f>
        <v>0.28991454849456905</v>
      </c>
      <c r="G66" s="13">
        <f>VLOOKUP(B66,Umbrales!$A$2:$F$6,5,FALSE)</f>
        <v>2.8980395452652274</v>
      </c>
      <c r="H66" s="14">
        <f>VLOOKUP(B66,Umbrales!$A$2:$F$6,6,FALSE)</f>
        <v>-5.1192663180992054E-2</v>
      </c>
      <c r="I66">
        <f>IF(AND(Datos!AE66&gt;D66,Datos!AF66&gt;E66,Datos!AG66&gt;F66,Datos!AS66&gt;G66,C66&lt;H66),1,0)</f>
        <v>0</v>
      </c>
      <c r="J66" s="14">
        <f>ParticipantesCrossSectionTable[[#This Row],[dcf_fcf_gap_mm]]/ParticipantesCrossSectionTable[[#This Row],[revenue_reported_mm]]</f>
        <v>5.7823173562741192E-2</v>
      </c>
      <c r="K66" s="14">
        <f>VLOOKUP(B66,Umbrales!$A$2:$H$6,7,FALSE)</f>
        <v>0.58288412137280288</v>
      </c>
      <c r="L66" s="14">
        <f>VLOOKUP(B66,Umbrales!$A$2:$H$6,8,FALSE)</f>
        <v>0.120912265441879</v>
      </c>
      <c r="M66">
        <f>IF(AND(Datos!S66&gt;0,Datos!AH66&lt;K66,Datos!AL66&gt;=1,Datos!AM66&lt;1,J66&gt;L66),1,0)</f>
        <v>0</v>
      </c>
      <c r="N66" s="14">
        <f>VLOOKUP(B66,Umbrales!$A$2:$J$6,9,FALSE)</f>
        <v>0</v>
      </c>
      <c r="O66" s="14">
        <f>VLOOKUP(B66,Umbrales!$A$2:$J$6,10,FALSE)</f>
        <v>0</v>
      </c>
      <c r="P66">
        <f>IF(AND(Datos!C66="Financials",Datos!AA66&gt;N66,Datos!AD66&lt;0,Datos!AQ66&lt;O66),1,0)</f>
        <v>0</v>
      </c>
      <c r="Q66" s="14">
        <f>VLOOKUP(B66,Umbrales!$A$2:$K$6,11,FALSE)</f>
        <v>0.95246281107254693</v>
      </c>
      <c r="R66">
        <f>IF(AND(Datos!AN66&lt;0.85,Datos!AN66&lt;Q66),1,0)</f>
        <v>0</v>
      </c>
      <c r="S66">
        <f>1+IF(Datos!S66&gt;0,1,0)+IF(Datos!C66="Financials",1.2,0)+1.3</f>
        <v>3.3</v>
      </c>
      <c r="T66" s="14">
        <f>(I66*1+M66*IF(Datos!S66&gt;0,1,0)+P66*IF(Datos!C66="Financials",1,0)+R66*1.3)/S66</f>
        <v>0</v>
      </c>
      <c r="U66" s="14">
        <f t="shared" si="0"/>
        <v>0</v>
      </c>
      <c r="V66" s="12" t="str">
        <f t="shared" si="1"/>
        <v/>
      </c>
    </row>
    <row r="67" spans="1:22">
      <c r="A67" t="str">
        <f>ParticipantesCrossSectionTable[[#This Row],[firm_id]]</f>
        <v>F0420</v>
      </c>
      <c r="B67" s="12" t="str">
        <f>ParticipantesCrossSectionTable[[#This Row],[sector]]</f>
        <v>Technology</v>
      </c>
      <c r="C67" s="14">
        <f>ParticipantesCrossSectionTable[[#This Row],[fcf_reported_mm]]/ParticipantesCrossSectionTable[[#This Row],[revenue_reported_mm]]</f>
        <v>3.9448449828518202E-2</v>
      </c>
      <c r="D67" s="14">
        <f>VLOOKUP(B67,Umbrales!$A$2:$F$6,2,FALSE)</f>
        <v>0.29147891994228936</v>
      </c>
      <c r="E67" s="14">
        <f>VLOOKUP(B67,Umbrales!$A$2:$F$6,3,FALSE)</f>
        <v>0.20310034693031653</v>
      </c>
      <c r="F67" s="14">
        <f>VLOOKUP(B67,Umbrales!$A$2:$F$6,4,FALSE)</f>
        <v>8.594459935328938E-2</v>
      </c>
      <c r="G67" s="13">
        <f>VLOOKUP(B67,Umbrales!$A$2:$F$6,5,FALSE)</f>
        <v>1.6026025182564763</v>
      </c>
      <c r="H67" s="14">
        <f>VLOOKUP(B67,Umbrales!$A$2:$F$6,6,FALSE)</f>
        <v>0.11012364032004683</v>
      </c>
      <c r="I67">
        <f>IF(AND(Datos!AE67&gt;D67,Datos!AF67&gt;E67,Datos!AG67&gt;F67,Datos!AS67&gt;G67,C67&lt;H67),1,0)</f>
        <v>0</v>
      </c>
      <c r="J67" s="14">
        <f>ParticipantesCrossSectionTable[[#This Row],[dcf_fcf_gap_mm]]/ParticipantesCrossSectionTable[[#This Row],[revenue_reported_mm]]</f>
        <v>4.4120197283865195E-2</v>
      </c>
      <c r="K67" s="14">
        <f>VLOOKUP(B67,Umbrales!$A$2:$H$6,7,FALSE)</f>
        <v>0.41762511454643481</v>
      </c>
      <c r="L67" s="14">
        <f>VLOOKUP(B67,Umbrales!$A$2:$H$6,8,FALSE)</f>
        <v>5.4196815684636399E-2</v>
      </c>
      <c r="M67">
        <f>IF(AND(Datos!S67&gt;0,Datos!AH67&lt;K67,Datos!AL67&gt;=1,Datos!AM67&lt;1,J67&gt;L67),1,0)</f>
        <v>0</v>
      </c>
      <c r="N67" s="14">
        <f>VLOOKUP(B67,Umbrales!$A$2:$J$6,9,FALSE)</f>
        <v>0</v>
      </c>
      <c r="O67" s="14">
        <f>VLOOKUP(B67,Umbrales!$A$2:$J$6,10,FALSE)</f>
        <v>0</v>
      </c>
      <c r="P67">
        <f>IF(AND(Datos!C67="Financials",Datos!AA67&gt;N67,Datos!AD67&lt;0,Datos!AQ67&lt;O67),1,0)</f>
        <v>0</v>
      </c>
      <c r="Q67" s="14">
        <f>VLOOKUP(B67,Umbrales!$A$2:$K$6,11,FALSE)</f>
        <v>0.94630804495569043</v>
      </c>
      <c r="R67">
        <f>IF(AND(Datos!AN67&lt;0.85,Datos!AN67&lt;Q67),1,0)</f>
        <v>0</v>
      </c>
      <c r="S67">
        <f>1+IF(Datos!S67&gt;0,1,0)+IF(Datos!C67="Financials",1.2,0)+1.3</f>
        <v>3.3</v>
      </c>
      <c r="T67" s="14">
        <f>(I67*1+M67*IF(Datos!S67&gt;0,1,0)+P67*IF(Datos!C67="Financials",1,0)+R67*1.3)/S67</f>
        <v>0</v>
      </c>
      <c r="U67" s="14">
        <f t="shared" ref="U67:U130" si="2">I67+M67+P67+R67</f>
        <v>0</v>
      </c>
      <c r="V67" s="12" t="str">
        <f t="shared" ref="V67:V130" si="3">IF(I67=1,"Flag1 ","")&amp;IF(M67=1,"Flag2 ","")&amp;IF(P67=1,"Flag3 ","")&amp;IF(R67=1,"Flag4 ","")</f>
        <v/>
      </c>
    </row>
    <row r="68" spans="1:22">
      <c r="A68" t="str">
        <f>ParticipantesCrossSectionTable[[#This Row],[firm_id]]</f>
        <v>F0419</v>
      </c>
      <c r="B68" s="12" t="str">
        <f>ParticipantesCrossSectionTable[[#This Row],[sector]]</f>
        <v>Technology</v>
      </c>
      <c r="C68" s="14">
        <f>ParticipantesCrossSectionTable[[#This Row],[fcf_reported_mm]]/ParticipantesCrossSectionTable[[#This Row],[revenue_reported_mm]]</f>
        <v>2.9823973908233638E-2</v>
      </c>
      <c r="D68" s="14">
        <f>VLOOKUP(B68,Umbrales!$A$2:$F$6,2,FALSE)</f>
        <v>0.29147891994228936</v>
      </c>
      <c r="E68" s="14">
        <f>VLOOKUP(B68,Umbrales!$A$2:$F$6,3,FALSE)</f>
        <v>0.20310034693031653</v>
      </c>
      <c r="F68" s="14">
        <f>VLOOKUP(B68,Umbrales!$A$2:$F$6,4,FALSE)</f>
        <v>8.594459935328938E-2</v>
      </c>
      <c r="G68" s="13">
        <f>VLOOKUP(B68,Umbrales!$A$2:$F$6,5,FALSE)</f>
        <v>1.6026025182564763</v>
      </c>
      <c r="H68" s="14">
        <f>VLOOKUP(B68,Umbrales!$A$2:$F$6,6,FALSE)</f>
        <v>0.11012364032004683</v>
      </c>
      <c r="I68">
        <f>IF(AND(Datos!AE68&gt;D68,Datos!AF68&gt;E68,Datos!AG68&gt;F68,Datos!AS68&gt;G68,C68&lt;H68),1,0)</f>
        <v>0</v>
      </c>
      <c r="J68" s="14">
        <f>ParticipantesCrossSectionTable[[#This Row],[dcf_fcf_gap_mm]]/ParticipantesCrossSectionTable[[#This Row],[revenue_reported_mm]]</f>
        <v>2.9266729604402117E-2</v>
      </c>
      <c r="K68" s="14">
        <f>VLOOKUP(B68,Umbrales!$A$2:$H$6,7,FALSE)</f>
        <v>0.41762511454643481</v>
      </c>
      <c r="L68" s="14">
        <f>VLOOKUP(B68,Umbrales!$A$2:$H$6,8,FALSE)</f>
        <v>5.4196815684636399E-2</v>
      </c>
      <c r="M68">
        <f>IF(AND(Datos!S68&gt;0,Datos!AH68&lt;K68,Datos!AL68&gt;=1,Datos!AM68&lt;1,J68&gt;L68),1,0)</f>
        <v>0</v>
      </c>
      <c r="N68" s="14">
        <f>VLOOKUP(B68,Umbrales!$A$2:$J$6,9,FALSE)</f>
        <v>0</v>
      </c>
      <c r="O68" s="14">
        <f>VLOOKUP(B68,Umbrales!$A$2:$J$6,10,FALSE)</f>
        <v>0</v>
      </c>
      <c r="P68">
        <f>IF(AND(Datos!C68="Financials",Datos!AA68&gt;N68,Datos!AD68&lt;0,Datos!AQ68&lt;O68),1,0)</f>
        <v>0</v>
      </c>
      <c r="Q68" s="14">
        <f>VLOOKUP(B68,Umbrales!$A$2:$K$6,11,FALSE)</f>
        <v>0.94630804495569043</v>
      </c>
      <c r="R68">
        <f>IF(AND(Datos!AN68&lt;0.85,Datos!AN68&lt;Q68),1,0)</f>
        <v>0</v>
      </c>
      <c r="S68">
        <f>1+IF(Datos!S68&gt;0,1,0)+IF(Datos!C68="Financials",1.2,0)+1.3</f>
        <v>3.3</v>
      </c>
      <c r="T68" s="14">
        <f>(I68*1+M68*IF(Datos!S68&gt;0,1,0)+P68*IF(Datos!C68="Financials",1,0)+R68*1.3)/S68</f>
        <v>0</v>
      </c>
      <c r="U68" s="14">
        <f t="shared" si="2"/>
        <v>0</v>
      </c>
      <c r="V68" s="12" t="str">
        <f t="shared" si="3"/>
        <v/>
      </c>
    </row>
    <row r="69" spans="1:22">
      <c r="A69" t="str">
        <f>ParticipantesCrossSectionTable[[#This Row],[firm_id]]</f>
        <v>F0692</v>
      </c>
      <c r="B69" s="12" t="str">
        <f>ParticipantesCrossSectionTable[[#This Row],[sector]]</f>
        <v>Industrials</v>
      </c>
      <c r="C69" s="14">
        <f>ParticipantesCrossSectionTable[[#This Row],[fcf_reported_mm]]/ParticipantesCrossSectionTable[[#This Row],[revenue_reported_mm]]</f>
        <v>6.4840560005891446E-2</v>
      </c>
      <c r="D69" s="14">
        <f>VLOOKUP(B69,Umbrales!$A$2:$F$6,2,FALSE)</f>
        <v>0.20187192862209885</v>
      </c>
      <c r="E69" s="14">
        <f>VLOOKUP(B69,Umbrales!$A$2:$F$6,3,FALSE)</f>
        <v>0.13780715755654266</v>
      </c>
      <c r="F69" s="14">
        <f>VLOOKUP(B69,Umbrales!$A$2:$F$6,4,FALSE)</f>
        <v>0.14324173030339896</v>
      </c>
      <c r="G69" s="13">
        <f>VLOOKUP(B69,Umbrales!$A$2:$F$6,5,FALSE)</f>
        <v>2.1323076743804079</v>
      </c>
      <c r="H69" s="14">
        <f>VLOOKUP(B69,Umbrales!$A$2:$F$6,6,FALSE)</f>
        <v>-3.5903294130974449E-3</v>
      </c>
      <c r="I69">
        <f>IF(AND(Datos!AE69&gt;D69,Datos!AF69&gt;E69,Datos!AG69&gt;F69,Datos!AS69&gt;G69,C69&lt;H69),1,0)</f>
        <v>0</v>
      </c>
      <c r="J69" s="14">
        <f>ParticipantesCrossSectionTable[[#This Row],[dcf_fcf_gap_mm]]/ParticipantesCrossSectionTable[[#This Row],[revenue_reported_mm]]</f>
        <v>9.4028884976024796E-2</v>
      </c>
      <c r="K69" s="14">
        <f>VLOOKUP(B69,Umbrales!$A$2:$H$6,7,FALSE)</f>
        <v>0.50521966232143278</v>
      </c>
      <c r="L69" s="14">
        <f>VLOOKUP(B69,Umbrales!$A$2:$H$6,8,FALSE)</f>
        <v>7.7995567229432863E-2</v>
      </c>
      <c r="M69">
        <f>IF(AND(Datos!S69&gt;0,Datos!AH69&lt;K69,Datos!AL69&gt;=1,Datos!AM69&lt;1,J69&gt;L69),1,0)</f>
        <v>0</v>
      </c>
      <c r="N69" s="14">
        <f>VLOOKUP(B69,Umbrales!$A$2:$J$6,9,FALSE)</f>
        <v>0</v>
      </c>
      <c r="O69" s="14">
        <f>VLOOKUP(B69,Umbrales!$A$2:$J$6,10,FALSE)</f>
        <v>0</v>
      </c>
      <c r="P69">
        <f>IF(AND(Datos!C69="Financials",Datos!AA69&gt;N69,Datos!AD69&lt;0,Datos!AQ69&lt;O69),1,0)</f>
        <v>0</v>
      </c>
      <c r="Q69" s="14">
        <f>VLOOKUP(B69,Umbrales!$A$2:$K$6,11,FALSE)</f>
        <v>0.94976269166978411</v>
      </c>
      <c r="R69">
        <f>IF(AND(Datos!AN69&lt;0.85,Datos!AN69&lt;Q69),1,0)</f>
        <v>0</v>
      </c>
      <c r="S69">
        <f>1+IF(Datos!S69&gt;0,1,0)+IF(Datos!C69="Financials",1.2,0)+1.3</f>
        <v>3.3</v>
      </c>
      <c r="T69" s="14">
        <f>(I69*1+M69*IF(Datos!S69&gt;0,1,0)+P69*IF(Datos!C69="Financials",1,0)+R69*1.3)/S69</f>
        <v>0</v>
      </c>
      <c r="U69" s="14">
        <f t="shared" si="2"/>
        <v>0</v>
      </c>
      <c r="V69" s="12" t="str">
        <f t="shared" si="3"/>
        <v/>
      </c>
    </row>
    <row r="70" spans="1:22">
      <c r="A70" t="str">
        <f>ParticipantesCrossSectionTable[[#This Row],[firm_id]]</f>
        <v>F0204</v>
      </c>
      <c r="B70" s="12" t="str">
        <f>ParticipantesCrossSectionTable[[#This Row],[sector]]</f>
        <v>Financials</v>
      </c>
      <c r="C70" s="14">
        <f>ParticipantesCrossSectionTable[[#This Row],[fcf_reported_mm]]/ParticipantesCrossSectionTable[[#This Row],[revenue_reported_mm]]</f>
        <v>0.14153952111941592</v>
      </c>
      <c r="D70" s="14">
        <f>VLOOKUP(B70,Umbrales!$A$2:$F$6,2,FALSE)</f>
        <v>0.388774346882514</v>
      </c>
      <c r="E70" s="14">
        <f>VLOOKUP(B70,Umbrales!$A$2:$F$6,3,FALSE)</f>
        <v>0.2842719606666555</v>
      </c>
      <c r="F70" s="14">
        <f>VLOOKUP(B70,Umbrales!$A$2:$F$6,4,FALSE)</f>
        <v>3.7547324588306716E-2</v>
      </c>
      <c r="G70" s="13">
        <f>VLOOKUP(B70,Umbrales!$A$2:$F$6,5,FALSE)</f>
        <v>5.6564154445784265</v>
      </c>
      <c r="H70" s="14">
        <f>VLOOKUP(B70,Umbrales!$A$2:$F$6,6,FALSE)</f>
        <v>0.21790144142181125</v>
      </c>
      <c r="I70">
        <f>IF(AND(Datos!AE70&gt;D70,Datos!AF70&gt;E70,Datos!AG70&gt;F70,Datos!AS70&gt;G70,C70&lt;H70),1,0)</f>
        <v>0</v>
      </c>
      <c r="J70" s="14">
        <f>ParticipantesCrossSectionTable[[#This Row],[dcf_fcf_gap_mm]]/ParticipantesCrossSectionTable[[#This Row],[revenue_reported_mm]]</f>
        <v>-3.519020870708707E-2</v>
      </c>
      <c r="K70" s="14">
        <f>VLOOKUP(B70,Umbrales!$A$2:$H$6,7,FALSE)</f>
        <v>0.45222619371524486</v>
      </c>
      <c r="L70" s="14">
        <f>VLOOKUP(B70,Umbrales!$A$2:$H$6,8,FALSE)</f>
        <v>1.8748568215778003E-2</v>
      </c>
      <c r="M70">
        <f>IF(AND(Datos!S70&gt;0,Datos!AH70&lt;K70,Datos!AL70&gt;=1,Datos!AM70&lt;1,J70&gt;L70),1,0)</f>
        <v>0</v>
      </c>
      <c r="N70" s="14">
        <f>VLOOKUP(B70,Umbrales!$A$2:$J$6,9,FALSE)</f>
        <v>0.2055436255630648</v>
      </c>
      <c r="O70" s="14">
        <f>VLOOKUP(B70,Umbrales!$A$2:$J$6,10,FALSE)</f>
        <v>0.33577848833803048</v>
      </c>
      <c r="P70">
        <f>IF(AND(Datos!C70="Financials",Datos!AA70&gt;N70,Datos!AD70&lt;0,Datos!AQ70&lt;O70),1,0)</f>
        <v>0</v>
      </c>
      <c r="Q70" s="14">
        <f>VLOOKUP(B70,Umbrales!$A$2:$K$6,11,FALSE)</f>
        <v>0.94867619108199597</v>
      </c>
      <c r="R70">
        <f>IF(AND(Datos!AN70&lt;0.85,Datos!AN70&lt;Q70),1,0)</f>
        <v>0</v>
      </c>
      <c r="S70">
        <f>1+IF(Datos!S70&gt;0,1,0)+IF(Datos!C70="Financials",1.2,0)+1.3</f>
        <v>4.5</v>
      </c>
      <c r="T70" s="14">
        <f>(I70*1+M70*IF(Datos!S70&gt;0,1,0)+P70*IF(Datos!C70="Financials",1,0)+R70*1.3)/S70</f>
        <v>0</v>
      </c>
      <c r="U70" s="14">
        <f t="shared" si="2"/>
        <v>0</v>
      </c>
      <c r="V70" s="12" t="str">
        <f t="shared" si="3"/>
        <v/>
      </c>
    </row>
    <row r="71" spans="1:22">
      <c r="A71" t="str">
        <f>ParticipantesCrossSectionTable[[#This Row],[firm_id]]</f>
        <v>F0811</v>
      </c>
      <c r="B71" s="12" t="str">
        <f>ParticipantesCrossSectionTable[[#This Row],[sector]]</f>
        <v>Consumer</v>
      </c>
      <c r="C71" s="14">
        <f>ParticipantesCrossSectionTable[[#This Row],[fcf_reported_mm]]/ParticipantesCrossSectionTable[[#This Row],[revenue_reported_mm]]</f>
        <v>-7.7302729912522936E-3</v>
      </c>
      <c r="D71" s="14">
        <f>VLOOKUP(B71,Umbrales!$A$2:$F$6,2,FALSE)</f>
        <v>0.18290795794828921</v>
      </c>
      <c r="E71" s="14">
        <f>VLOOKUP(B71,Umbrales!$A$2:$F$6,3,FALSE)</f>
        <v>0.12205009004875801</v>
      </c>
      <c r="F71" s="14">
        <f>VLOOKUP(B71,Umbrales!$A$2:$F$6,4,FALSE)</f>
        <v>7.7863508878423693E-2</v>
      </c>
      <c r="G71" s="13">
        <f>VLOOKUP(B71,Umbrales!$A$2:$F$6,5,FALSE)</f>
        <v>1.5232588938928779</v>
      </c>
      <c r="H71" s="14">
        <f>VLOOKUP(B71,Umbrales!$A$2:$F$6,6,FALSE)</f>
        <v>3.1674636202413592E-2</v>
      </c>
      <c r="I71">
        <f>IF(AND(Datos!AE71&gt;D71,Datos!AF71&gt;E71,Datos!AG71&gt;F71,Datos!AS71&gt;G71,C71&lt;H71),1,0)</f>
        <v>0</v>
      </c>
      <c r="J71" s="14">
        <f>ParticipantesCrossSectionTable[[#This Row],[dcf_fcf_gap_mm]]/ParticipantesCrossSectionTable[[#This Row],[revenue_reported_mm]]</f>
        <v>5.3972038773318749E-2</v>
      </c>
      <c r="K71" s="14">
        <f>VLOOKUP(B71,Umbrales!$A$2:$H$6,7,FALSE)</f>
        <v>0.50851978099047102</v>
      </c>
      <c r="L71" s="14">
        <f>VLOOKUP(B71,Umbrales!$A$2:$H$6,8,FALSE)</f>
        <v>6.0665521451900774E-2</v>
      </c>
      <c r="M71">
        <f>IF(AND(Datos!S71&gt;0,Datos!AH71&lt;K71,Datos!AL71&gt;=1,Datos!AM71&lt;1,J71&gt;L71),1,0)</f>
        <v>0</v>
      </c>
      <c r="N71" s="14">
        <f>VLOOKUP(B71,Umbrales!$A$2:$J$6,9,FALSE)</f>
        <v>0</v>
      </c>
      <c r="O71" s="14">
        <f>VLOOKUP(B71,Umbrales!$A$2:$J$6,10,FALSE)</f>
        <v>0</v>
      </c>
      <c r="P71">
        <f>IF(AND(Datos!C71="Financials",Datos!AA71&gt;N71,Datos!AD71&lt;0,Datos!AQ71&lt;O71),1,0)</f>
        <v>0</v>
      </c>
      <c r="Q71" s="14">
        <f>VLOOKUP(B71,Umbrales!$A$2:$K$6,11,FALSE)</f>
        <v>0.94977598367308969</v>
      </c>
      <c r="R71">
        <f>IF(AND(Datos!AN71&lt;0.85,Datos!AN71&lt;Q71),1,0)</f>
        <v>0</v>
      </c>
      <c r="S71">
        <f>1+IF(Datos!S71&gt;0,1,0)+IF(Datos!C71="Financials",1.2,0)+1.3</f>
        <v>3.3</v>
      </c>
      <c r="T71" s="14">
        <f>(I71*1+M71*IF(Datos!S71&gt;0,1,0)+P71*IF(Datos!C71="Financials",1,0)+R71*1.3)/S71</f>
        <v>0</v>
      </c>
      <c r="U71" s="14">
        <f t="shared" si="2"/>
        <v>0</v>
      </c>
      <c r="V71" s="12" t="str">
        <f t="shared" si="3"/>
        <v/>
      </c>
    </row>
    <row r="72" spans="1:22">
      <c r="A72" t="str">
        <f>ParticipantesCrossSectionTable[[#This Row],[firm_id]]</f>
        <v>F0917</v>
      </c>
      <c r="B72" s="12" t="str">
        <f>ParticipantesCrossSectionTable[[#This Row],[sector]]</f>
        <v>Consumer</v>
      </c>
      <c r="C72" s="14">
        <f>ParticipantesCrossSectionTable[[#This Row],[fcf_reported_mm]]/ParticipantesCrossSectionTable[[#This Row],[revenue_reported_mm]]</f>
        <v>-7.1043016480017596E-2</v>
      </c>
      <c r="D72" s="14">
        <f>VLOOKUP(B72,Umbrales!$A$2:$F$6,2,FALSE)</f>
        <v>0.18290795794828921</v>
      </c>
      <c r="E72" s="14">
        <f>VLOOKUP(B72,Umbrales!$A$2:$F$6,3,FALSE)</f>
        <v>0.12205009004875801</v>
      </c>
      <c r="F72" s="14">
        <f>VLOOKUP(B72,Umbrales!$A$2:$F$6,4,FALSE)</f>
        <v>7.7863508878423693E-2</v>
      </c>
      <c r="G72" s="13">
        <f>VLOOKUP(B72,Umbrales!$A$2:$F$6,5,FALSE)</f>
        <v>1.5232588938928779</v>
      </c>
      <c r="H72" s="14">
        <f>VLOOKUP(B72,Umbrales!$A$2:$F$6,6,FALSE)</f>
        <v>3.1674636202413592E-2</v>
      </c>
      <c r="I72">
        <f>IF(AND(Datos!AE72&gt;D72,Datos!AF72&gt;E72,Datos!AG72&gt;F72,Datos!AS72&gt;G72,C72&lt;H72),1,0)</f>
        <v>0</v>
      </c>
      <c r="J72" s="14">
        <f>ParticipantesCrossSectionTable[[#This Row],[dcf_fcf_gap_mm]]/ParticipantesCrossSectionTable[[#This Row],[revenue_reported_mm]]</f>
        <v>7.8745521794886572E-2</v>
      </c>
      <c r="K72" s="14">
        <f>VLOOKUP(B72,Umbrales!$A$2:$H$6,7,FALSE)</f>
        <v>0.50851978099047102</v>
      </c>
      <c r="L72" s="14">
        <f>VLOOKUP(B72,Umbrales!$A$2:$H$6,8,FALSE)</f>
        <v>6.0665521451900774E-2</v>
      </c>
      <c r="M72">
        <f>IF(AND(Datos!S72&gt;0,Datos!AH72&lt;K72,Datos!AL72&gt;=1,Datos!AM72&lt;1,J72&gt;L72),1,0)</f>
        <v>1</v>
      </c>
      <c r="N72" s="14">
        <f>VLOOKUP(B72,Umbrales!$A$2:$J$6,9,FALSE)</f>
        <v>0</v>
      </c>
      <c r="O72" s="14">
        <f>VLOOKUP(B72,Umbrales!$A$2:$J$6,10,FALSE)</f>
        <v>0</v>
      </c>
      <c r="P72">
        <f>IF(AND(Datos!C72="Financials",Datos!AA72&gt;N72,Datos!AD72&lt;0,Datos!AQ72&lt;O72),1,0)</f>
        <v>0</v>
      </c>
      <c r="Q72" s="14">
        <f>VLOOKUP(B72,Umbrales!$A$2:$K$6,11,FALSE)</f>
        <v>0.94977598367308969</v>
      </c>
      <c r="R72">
        <f>IF(AND(Datos!AN72&lt;0.85,Datos!AN72&lt;Q72),1,0)</f>
        <v>0</v>
      </c>
      <c r="S72">
        <f>1+IF(Datos!S72&gt;0,1,0)+IF(Datos!C72="Financials",1.2,0)+1.3</f>
        <v>3.3</v>
      </c>
      <c r="T72" s="14">
        <f>(I72*1+M72*IF(Datos!S72&gt;0,1,0)+P72*IF(Datos!C72="Financials",1,0)+R72*1.3)/S72</f>
        <v>0.30303030303030304</v>
      </c>
      <c r="U72" s="14">
        <f t="shared" si="2"/>
        <v>1</v>
      </c>
      <c r="V72" s="12" t="str">
        <f t="shared" si="3"/>
        <v xml:space="preserve">Flag2 </v>
      </c>
    </row>
    <row r="73" spans="1:22">
      <c r="A73" t="str">
        <f>ParticipantesCrossSectionTable[[#This Row],[firm_id]]</f>
        <v>F0549</v>
      </c>
      <c r="B73" s="12" t="str">
        <f>ParticipantesCrossSectionTable[[#This Row],[sector]]</f>
        <v>Technology</v>
      </c>
      <c r="C73" s="14">
        <f>ParticipantesCrossSectionTable[[#This Row],[fcf_reported_mm]]/ParticipantesCrossSectionTable[[#This Row],[revenue_reported_mm]]</f>
        <v>0.23339708849262622</v>
      </c>
      <c r="D73" s="14">
        <f>VLOOKUP(B73,Umbrales!$A$2:$F$6,2,FALSE)</f>
        <v>0.29147891994228936</v>
      </c>
      <c r="E73" s="14">
        <f>VLOOKUP(B73,Umbrales!$A$2:$F$6,3,FALSE)</f>
        <v>0.20310034693031653</v>
      </c>
      <c r="F73" s="14">
        <f>VLOOKUP(B73,Umbrales!$A$2:$F$6,4,FALSE)</f>
        <v>8.594459935328938E-2</v>
      </c>
      <c r="G73" s="13">
        <f>VLOOKUP(B73,Umbrales!$A$2:$F$6,5,FALSE)</f>
        <v>1.6026025182564763</v>
      </c>
      <c r="H73" s="14">
        <f>VLOOKUP(B73,Umbrales!$A$2:$F$6,6,FALSE)</f>
        <v>0.11012364032004683</v>
      </c>
      <c r="I73">
        <f>IF(AND(Datos!AE73&gt;D73,Datos!AF73&gt;E73,Datos!AG73&gt;F73,Datos!AS73&gt;G73,C73&lt;H73),1,0)</f>
        <v>0</v>
      </c>
      <c r="J73" s="14">
        <f>ParticipantesCrossSectionTable[[#This Row],[dcf_fcf_gap_mm]]/ParticipantesCrossSectionTable[[#This Row],[revenue_reported_mm]]</f>
        <v>-3.2468915134692473E-2</v>
      </c>
      <c r="K73" s="14">
        <f>VLOOKUP(B73,Umbrales!$A$2:$H$6,7,FALSE)</f>
        <v>0.41762511454643481</v>
      </c>
      <c r="L73" s="14">
        <f>VLOOKUP(B73,Umbrales!$A$2:$H$6,8,FALSE)</f>
        <v>5.4196815684636399E-2</v>
      </c>
      <c r="M73">
        <f>IF(AND(Datos!S73&gt;0,Datos!AH73&lt;K73,Datos!AL73&gt;=1,Datos!AM73&lt;1,J73&gt;L73),1,0)</f>
        <v>0</v>
      </c>
      <c r="N73" s="14">
        <f>VLOOKUP(B73,Umbrales!$A$2:$J$6,9,FALSE)</f>
        <v>0</v>
      </c>
      <c r="O73" s="14">
        <f>VLOOKUP(B73,Umbrales!$A$2:$J$6,10,FALSE)</f>
        <v>0</v>
      </c>
      <c r="P73">
        <f>IF(AND(Datos!C73="Financials",Datos!AA73&gt;N73,Datos!AD73&lt;0,Datos!AQ73&lt;O73),1,0)</f>
        <v>0</v>
      </c>
      <c r="Q73" s="14">
        <f>VLOOKUP(B73,Umbrales!$A$2:$K$6,11,FALSE)</f>
        <v>0.94630804495569043</v>
      </c>
      <c r="R73">
        <f>IF(AND(Datos!AN73&lt;0.85,Datos!AN73&lt;Q73),1,0)</f>
        <v>0</v>
      </c>
      <c r="S73">
        <f>1+IF(Datos!S73&gt;0,1,0)+IF(Datos!C73="Financials",1.2,0)+1.3</f>
        <v>3.3</v>
      </c>
      <c r="T73" s="14">
        <f>(I73*1+M73*IF(Datos!S73&gt;0,1,0)+P73*IF(Datos!C73="Financials",1,0)+R73*1.3)/S73</f>
        <v>0</v>
      </c>
      <c r="U73" s="14">
        <f t="shared" si="2"/>
        <v>0</v>
      </c>
      <c r="V73" s="12" t="str">
        <f t="shared" si="3"/>
        <v/>
      </c>
    </row>
    <row r="74" spans="1:22">
      <c r="A74" t="str">
        <f>ParticipantesCrossSectionTable[[#This Row],[firm_id]]</f>
        <v>F0374</v>
      </c>
      <c r="B74" s="12" t="str">
        <f>ParticipantesCrossSectionTable[[#This Row],[sector]]</f>
        <v>Financials</v>
      </c>
      <c r="C74" s="14">
        <f>ParticipantesCrossSectionTable[[#This Row],[fcf_reported_mm]]/ParticipantesCrossSectionTable[[#This Row],[revenue_reported_mm]]</f>
        <v>0.19219993757035653</v>
      </c>
      <c r="D74" s="14">
        <f>VLOOKUP(B74,Umbrales!$A$2:$F$6,2,FALSE)</f>
        <v>0.388774346882514</v>
      </c>
      <c r="E74" s="14">
        <f>VLOOKUP(B74,Umbrales!$A$2:$F$6,3,FALSE)</f>
        <v>0.2842719606666555</v>
      </c>
      <c r="F74" s="14">
        <f>VLOOKUP(B74,Umbrales!$A$2:$F$6,4,FALSE)</f>
        <v>3.7547324588306716E-2</v>
      </c>
      <c r="G74" s="13">
        <f>VLOOKUP(B74,Umbrales!$A$2:$F$6,5,FALSE)</f>
        <v>5.6564154445784265</v>
      </c>
      <c r="H74" s="14">
        <f>VLOOKUP(B74,Umbrales!$A$2:$F$6,6,FALSE)</f>
        <v>0.21790144142181125</v>
      </c>
      <c r="I74">
        <f>IF(AND(Datos!AE74&gt;D74,Datos!AF74&gt;E74,Datos!AG74&gt;F74,Datos!AS74&gt;G74,C74&lt;H74),1,0)</f>
        <v>0</v>
      </c>
      <c r="J74" s="14">
        <f>ParticipantesCrossSectionTable[[#This Row],[dcf_fcf_gap_mm]]/ParticipantesCrossSectionTable[[#This Row],[revenue_reported_mm]]</f>
        <v>-2.4508775862225177E-2</v>
      </c>
      <c r="K74" s="14">
        <f>VLOOKUP(B74,Umbrales!$A$2:$H$6,7,FALSE)</f>
        <v>0.45222619371524486</v>
      </c>
      <c r="L74" s="14">
        <f>VLOOKUP(B74,Umbrales!$A$2:$H$6,8,FALSE)</f>
        <v>1.8748568215778003E-2</v>
      </c>
      <c r="M74">
        <f>IF(AND(Datos!S74&gt;0,Datos!AH74&lt;K74,Datos!AL74&gt;=1,Datos!AM74&lt;1,J74&gt;L74),1,0)</f>
        <v>0</v>
      </c>
      <c r="N74" s="14">
        <f>VLOOKUP(B74,Umbrales!$A$2:$J$6,9,FALSE)</f>
        <v>0.2055436255630648</v>
      </c>
      <c r="O74" s="14">
        <f>VLOOKUP(B74,Umbrales!$A$2:$J$6,10,FALSE)</f>
        <v>0.33577848833803048</v>
      </c>
      <c r="P74">
        <f>IF(AND(Datos!C74="Financials",Datos!AA74&gt;N74,Datos!AD74&lt;0,Datos!AQ74&lt;O74),1,0)</f>
        <v>0</v>
      </c>
      <c r="Q74" s="14">
        <f>VLOOKUP(B74,Umbrales!$A$2:$K$6,11,FALSE)</f>
        <v>0.94867619108199597</v>
      </c>
      <c r="R74">
        <f>IF(AND(Datos!AN74&lt;0.85,Datos!AN74&lt;Q74),1,0)</f>
        <v>0</v>
      </c>
      <c r="S74">
        <f>1+IF(Datos!S74&gt;0,1,0)+IF(Datos!C74="Financials",1.2,0)+1.3</f>
        <v>4.5</v>
      </c>
      <c r="T74" s="14">
        <f>(I74*1+M74*IF(Datos!S74&gt;0,1,0)+P74*IF(Datos!C74="Financials",1,0)+R74*1.3)/S74</f>
        <v>0</v>
      </c>
      <c r="U74" s="14">
        <f t="shared" si="2"/>
        <v>0</v>
      </c>
      <c r="V74" s="12" t="str">
        <f t="shared" si="3"/>
        <v/>
      </c>
    </row>
    <row r="75" spans="1:22">
      <c r="A75" t="str">
        <f>ParticipantesCrossSectionTable[[#This Row],[firm_id]]</f>
        <v>F0029</v>
      </c>
      <c r="B75" s="12" t="str">
        <f>ParticipantesCrossSectionTable[[#This Row],[sector]]</f>
        <v>Energy</v>
      </c>
      <c r="C75" s="14">
        <f>ParticipantesCrossSectionTable[[#This Row],[fcf_reported_mm]]/ParticipantesCrossSectionTable[[#This Row],[revenue_reported_mm]]</f>
        <v>1.3969129701843518E-4</v>
      </c>
      <c r="D75" s="14">
        <f>VLOOKUP(B75,Umbrales!$A$2:$F$6,2,FALSE)</f>
        <v>0.31196392892080216</v>
      </c>
      <c r="E75" s="14">
        <f>VLOOKUP(B75,Umbrales!$A$2:$F$6,3,FALSE)</f>
        <v>0.22086835207327621</v>
      </c>
      <c r="F75" s="14">
        <f>VLOOKUP(B75,Umbrales!$A$2:$F$6,4,FALSE)</f>
        <v>0.28991454849456905</v>
      </c>
      <c r="G75" s="13">
        <f>VLOOKUP(B75,Umbrales!$A$2:$F$6,5,FALSE)</f>
        <v>2.8980395452652274</v>
      </c>
      <c r="H75" s="14">
        <f>VLOOKUP(B75,Umbrales!$A$2:$F$6,6,FALSE)</f>
        <v>-5.1192663180992054E-2</v>
      </c>
      <c r="I75">
        <f>IF(AND(Datos!AE75&gt;D75,Datos!AF75&gt;E75,Datos!AG75&gt;F75,Datos!AS75&gt;G75,C75&lt;H75),1,0)</f>
        <v>0</v>
      </c>
      <c r="J75" s="14">
        <f>ParticipantesCrossSectionTable[[#This Row],[dcf_fcf_gap_mm]]/ParticipantesCrossSectionTable[[#This Row],[revenue_reported_mm]]</f>
        <v>5.4909997606887022E-2</v>
      </c>
      <c r="K75" s="14">
        <f>VLOOKUP(B75,Umbrales!$A$2:$H$6,7,FALSE)</f>
        <v>0.58288412137280288</v>
      </c>
      <c r="L75" s="14">
        <f>VLOOKUP(B75,Umbrales!$A$2:$H$6,8,FALSE)</f>
        <v>0.120912265441879</v>
      </c>
      <c r="M75">
        <f>IF(AND(Datos!S75&gt;0,Datos!AH75&lt;K75,Datos!AL75&gt;=1,Datos!AM75&lt;1,J75&gt;L75),1,0)</f>
        <v>0</v>
      </c>
      <c r="N75" s="14">
        <f>VLOOKUP(B75,Umbrales!$A$2:$J$6,9,FALSE)</f>
        <v>0</v>
      </c>
      <c r="O75" s="14">
        <f>VLOOKUP(B75,Umbrales!$A$2:$J$6,10,FALSE)</f>
        <v>0</v>
      </c>
      <c r="P75">
        <f>IF(AND(Datos!C75="Financials",Datos!AA75&gt;N75,Datos!AD75&lt;0,Datos!AQ75&lt;O75),1,0)</f>
        <v>0</v>
      </c>
      <c r="Q75" s="14">
        <f>VLOOKUP(B75,Umbrales!$A$2:$K$6,11,FALSE)</f>
        <v>0.95246281107254693</v>
      </c>
      <c r="R75">
        <f>IF(AND(Datos!AN75&lt;0.85,Datos!AN75&lt;Q75),1,0)</f>
        <v>0</v>
      </c>
      <c r="S75">
        <f>1+IF(Datos!S75&gt;0,1,0)+IF(Datos!C75="Financials",1.2,0)+1.3</f>
        <v>3.3</v>
      </c>
      <c r="T75" s="14">
        <f>(I75*1+M75*IF(Datos!S75&gt;0,1,0)+P75*IF(Datos!C75="Financials",1,0)+R75*1.3)/S75</f>
        <v>0</v>
      </c>
      <c r="U75" s="14">
        <f t="shared" si="2"/>
        <v>0</v>
      </c>
      <c r="V75" s="12" t="str">
        <f t="shared" si="3"/>
        <v/>
      </c>
    </row>
    <row r="76" spans="1:22">
      <c r="A76" t="str">
        <f>ParticipantesCrossSectionTable[[#This Row],[firm_id]]</f>
        <v>F0566</v>
      </c>
      <c r="B76" s="12" t="str">
        <f>ParticipantesCrossSectionTable[[#This Row],[sector]]</f>
        <v>Technology</v>
      </c>
      <c r="C76" s="14">
        <f>ParticipantesCrossSectionTable[[#This Row],[fcf_reported_mm]]/ParticipantesCrossSectionTable[[#This Row],[revenue_reported_mm]]</f>
        <v>5.6707815100108257E-2</v>
      </c>
      <c r="D76" s="14">
        <f>VLOOKUP(B76,Umbrales!$A$2:$F$6,2,FALSE)</f>
        <v>0.29147891994228936</v>
      </c>
      <c r="E76" s="14">
        <f>VLOOKUP(B76,Umbrales!$A$2:$F$6,3,FALSE)</f>
        <v>0.20310034693031653</v>
      </c>
      <c r="F76" s="14">
        <f>VLOOKUP(B76,Umbrales!$A$2:$F$6,4,FALSE)</f>
        <v>8.594459935328938E-2</v>
      </c>
      <c r="G76" s="13">
        <f>VLOOKUP(B76,Umbrales!$A$2:$F$6,5,FALSE)</f>
        <v>1.6026025182564763</v>
      </c>
      <c r="H76" s="14">
        <f>VLOOKUP(B76,Umbrales!$A$2:$F$6,6,FALSE)</f>
        <v>0.11012364032004683</v>
      </c>
      <c r="I76">
        <f>IF(AND(Datos!AE76&gt;D76,Datos!AF76&gt;E76,Datos!AG76&gt;F76,Datos!AS76&gt;G76,C76&lt;H76),1,0)</f>
        <v>0</v>
      </c>
      <c r="J76" s="14">
        <f>ParticipantesCrossSectionTable[[#This Row],[dcf_fcf_gap_mm]]/ParticipantesCrossSectionTable[[#This Row],[revenue_reported_mm]]</f>
        <v>8.6785081684848497E-2</v>
      </c>
      <c r="K76" s="14">
        <f>VLOOKUP(B76,Umbrales!$A$2:$H$6,7,FALSE)</f>
        <v>0.41762511454643481</v>
      </c>
      <c r="L76" s="14">
        <f>VLOOKUP(B76,Umbrales!$A$2:$H$6,8,FALSE)</f>
        <v>5.4196815684636399E-2</v>
      </c>
      <c r="M76">
        <f>IF(AND(Datos!S76&gt;0,Datos!AH76&lt;K76,Datos!AL76&gt;=1,Datos!AM76&lt;1,J76&gt;L76),1,0)</f>
        <v>0</v>
      </c>
      <c r="N76" s="14">
        <f>VLOOKUP(B76,Umbrales!$A$2:$J$6,9,FALSE)</f>
        <v>0</v>
      </c>
      <c r="O76" s="14">
        <f>VLOOKUP(B76,Umbrales!$A$2:$J$6,10,FALSE)</f>
        <v>0</v>
      </c>
      <c r="P76">
        <f>IF(AND(Datos!C76="Financials",Datos!AA76&gt;N76,Datos!AD76&lt;0,Datos!AQ76&lt;O76),1,0)</f>
        <v>0</v>
      </c>
      <c r="Q76" s="14">
        <f>VLOOKUP(B76,Umbrales!$A$2:$K$6,11,FALSE)</f>
        <v>0.94630804495569043</v>
      </c>
      <c r="R76">
        <f>IF(AND(Datos!AN76&lt;0.85,Datos!AN76&lt;Q76),1,0)</f>
        <v>0</v>
      </c>
      <c r="S76">
        <f>1+IF(Datos!S76&gt;0,1,0)+IF(Datos!C76="Financials",1.2,0)+1.3</f>
        <v>3.3</v>
      </c>
      <c r="T76" s="14">
        <f>(I76*1+M76*IF(Datos!S76&gt;0,1,0)+P76*IF(Datos!C76="Financials",1,0)+R76*1.3)/S76</f>
        <v>0</v>
      </c>
      <c r="U76" s="14">
        <f t="shared" si="2"/>
        <v>0</v>
      </c>
      <c r="V76" s="12" t="str">
        <f t="shared" si="3"/>
        <v/>
      </c>
    </row>
    <row r="77" spans="1:22">
      <c r="A77" t="str">
        <f>ParticipantesCrossSectionTable[[#This Row],[firm_id]]</f>
        <v>F0042</v>
      </c>
      <c r="B77" s="12" t="str">
        <f>ParticipantesCrossSectionTable[[#This Row],[sector]]</f>
        <v>Energy</v>
      </c>
      <c r="C77" s="14">
        <f>ParticipantesCrossSectionTable[[#This Row],[fcf_reported_mm]]/ParticipantesCrossSectionTable[[#This Row],[revenue_reported_mm]]</f>
        <v>2.9779342175905804E-2</v>
      </c>
      <c r="D77" s="14">
        <f>VLOOKUP(B77,Umbrales!$A$2:$F$6,2,FALSE)</f>
        <v>0.31196392892080216</v>
      </c>
      <c r="E77" s="14">
        <f>VLOOKUP(B77,Umbrales!$A$2:$F$6,3,FALSE)</f>
        <v>0.22086835207327621</v>
      </c>
      <c r="F77" s="14">
        <f>VLOOKUP(B77,Umbrales!$A$2:$F$6,4,FALSE)</f>
        <v>0.28991454849456905</v>
      </c>
      <c r="G77" s="13">
        <f>VLOOKUP(B77,Umbrales!$A$2:$F$6,5,FALSE)</f>
        <v>2.8980395452652274</v>
      </c>
      <c r="H77" s="14">
        <f>VLOOKUP(B77,Umbrales!$A$2:$F$6,6,FALSE)</f>
        <v>-5.1192663180992054E-2</v>
      </c>
      <c r="I77">
        <f>IF(AND(Datos!AE77&gt;D77,Datos!AF77&gt;E77,Datos!AG77&gt;F77,Datos!AS77&gt;G77,C77&lt;H77),1,0)</f>
        <v>0</v>
      </c>
      <c r="J77" s="14">
        <f>ParticipantesCrossSectionTable[[#This Row],[dcf_fcf_gap_mm]]/ParticipantesCrossSectionTable[[#This Row],[revenue_reported_mm]]</f>
        <v>9.7121296162416992E-2</v>
      </c>
      <c r="K77" s="14">
        <f>VLOOKUP(B77,Umbrales!$A$2:$H$6,7,FALSE)</f>
        <v>0.58288412137280288</v>
      </c>
      <c r="L77" s="14">
        <f>VLOOKUP(B77,Umbrales!$A$2:$H$6,8,FALSE)</f>
        <v>0.120912265441879</v>
      </c>
      <c r="M77">
        <f>IF(AND(Datos!S77&gt;0,Datos!AH77&lt;K77,Datos!AL77&gt;=1,Datos!AM77&lt;1,J77&gt;L77),1,0)</f>
        <v>0</v>
      </c>
      <c r="N77" s="14">
        <f>VLOOKUP(B77,Umbrales!$A$2:$J$6,9,FALSE)</f>
        <v>0</v>
      </c>
      <c r="O77" s="14">
        <f>VLOOKUP(B77,Umbrales!$A$2:$J$6,10,FALSE)</f>
        <v>0</v>
      </c>
      <c r="P77">
        <f>IF(AND(Datos!C77="Financials",Datos!AA77&gt;N77,Datos!AD77&lt;0,Datos!AQ77&lt;O77),1,0)</f>
        <v>0</v>
      </c>
      <c r="Q77" s="14">
        <f>VLOOKUP(B77,Umbrales!$A$2:$K$6,11,FALSE)</f>
        <v>0.95246281107254693</v>
      </c>
      <c r="R77">
        <f>IF(AND(Datos!AN77&lt;0.85,Datos!AN77&lt;Q77),1,0)</f>
        <v>0</v>
      </c>
      <c r="S77">
        <f>1+IF(Datos!S77&gt;0,1,0)+IF(Datos!C77="Financials",1.2,0)+1.3</f>
        <v>3.3</v>
      </c>
      <c r="T77" s="14">
        <f>(I77*1+M77*IF(Datos!S77&gt;0,1,0)+P77*IF(Datos!C77="Financials",1,0)+R77*1.3)/S77</f>
        <v>0</v>
      </c>
      <c r="U77" s="14">
        <f t="shared" si="2"/>
        <v>0</v>
      </c>
      <c r="V77" s="12" t="str">
        <f t="shared" si="3"/>
        <v/>
      </c>
    </row>
    <row r="78" spans="1:22">
      <c r="A78" t="str">
        <f>ParticipantesCrossSectionTable[[#This Row],[firm_id]]</f>
        <v>F0448</v>
      </c>
      <c r="B78" s="12" t="str">
        <f>ParticipantesCrossSectionTable[[#This Row],[sector]]</f>
        <v>Technology</v>
      </c>
      <c r="C78" s="14">
        <f>ParticipantesCrossSectionTable[[#This Row],[fcf_reported_mm]]/ParticipantesCrossSectionTable[[#This Row],[revenue_reported_mm]]</f>
        <v>9.7387079047820804E-2</v>
      </c>
      <c r="D78" s="14">
        <f>VLOOKUP(B78,Umbrales!$A$2:$F$6,2,FALSE)</f>
        <v>0.29147891994228936</v>
      </c>
      <c r="E78" s="14">
        <f>VLOOKUP(B78,Umbrales!$A$2:$F$6,3,FALSE)</f>
        <v>0.20310034693031653</v>
      </c>
      <c r="F78" s="14">
        <f>VLOOKUP(B78,Umbrales!$A$2:$F$6,4,FALSE)</f>
        <v>8.594459935328938E-2</v>
      </c>
      <c r="G78" s="13">
        <f>VLOOKUP(B78,Umbrales!$A$2:$F$6,5,FALSE)</f>
        <v>1.6026025182564763</v>
      </c>
      <c r="H78" s="14">
        <f>VLOOKUP(B78,Umbrales!$A$2:$F$6,6,FALSE)</f>
        <v>0.11012364032004683</v>
      </c>
      <c r="I78">
        <f>IF(AND(Datos!AE78&gt;D78,Datos!AF78&gt;E78,Datos!AG78&gt;F78,Datos!AS78&gt;G78,C78&lt;H78),1,0)</f>
        <v>0</v>
      </c>
      <c r="J78" s="14">
        <f>ParticipantesCrossSectionTable[[#This Row],[dcf_fcf_gap_mm]]/ParticipantesCrossSectionTable[[#This Row],[revenue_reported_mm]]</f>
        <v>2.9083660532776126E-2</v>
      </c>
      <c r="K78" s="14">
        <f>VLOOKUP(B78,Umbrales!$A$2:$H$6,7,FALSE)</f>
        <v>0.41762511454643481</v>
      </c>
      <c r="L78" s="14">
        <f>VLOOKUP(B78,Umbrales!$A$2:$H$6,8,FALSE)</f>
        <v>5.4196815684636399E-2</v>
      </c>
      <c r="M78">
        <f>IF(AND(Datos!S78&gt;0,Datos!AH78&lt;K78,Datos!AL78&gt;=1,Datos!AM78&lt;1,J78&gt;L78),1,0)</f>
        <v>0</v>
      </c>
      <c r="N78" s="14">
        <f>VLOOKUP(B78,Umbrales!$A$2:$J$6,9,FALSE)</f>
        <v>0</v>
      </c>
      <c r="O78" s="14">
        <f>VLOOKUP(B78,Umbrales!$A$2:$J$6,10,FALSE)</f>
        <v>0</v>
      </c>
      <c r="P78">
        <f>IF(AND(Datos!C78="Financials",Datos!AA78&gt;N78,Datos!AD78&lt;0,Datos!AQ78&lt;O78),1,0)</f>
        <v>0</v>
      </c>
      <c r="Q78" s="14">
        <f>VLOOKUP(B78,Umbrales!$A$2:$K$6,11,FALSE)</f>
        <v>0.94630804495569043</v>
      </c>
      <c r="R78">
        <f>IF(AND(Datos!AN78&lt;0.85,Datos!AN78&lt;Q78),1,0)</f>
        <v>0</v>
      </c>
      <c r="S78">
        <f>1+IF(Datos!S78&gt;0,1,0)+IF(Datos!C78="Financials",1.2,0)+1.3</f>
        <v>3.3</v>
      </c>
      <c r="T78" s="14">
        <f>(I78*1+M78*IF(Datos!S78&gt;0,1,0)+P78*IF(Datos!C78="Financials",1,0)+R78*1.3)/S78</f>
        <v>0</v>
      </c>
      <c r="U78" s="14">
        <f t="shared" si="2"/>
        <v>0</v>
      </c>
      <c r="V78" s="12" t="str">
        <f t="shared" si="3"/>
        <v/>
      </c>
    </row>
    <row r="79" spans="1:22">
      <c r="A79" t="str">
        <f>ParticipantesCrossSectionTable[[#This Row],[firm_id]]</f>
        <v>F0893</v>
      </c>
      <c r="B79" s="12" t="str">
        <f>ParticipantesCrossSectionTable[[#This Row],[sector]]</f>
        <v>Consumer</v>
      </c>
      <c r="C79" s="14">
        <f>ParticipantesCrossSectionTable[[#This Row],[fcf_reported_mm]]/ParticipantesCrossSectionTable[[#This Row],[revenue_reported_mm]]</f>
        <v>-2.7949666326701209E-2</v>
      </c>
      <c r="D79" s="14">
        <f>VLOOKUP(B79,Umbrales!$A$2:$F$6,2,FALSE)</f>
        <v>0.18290795794828921</v>
      </c>
      <c r="E79" s="14">
        <f>VLOOKUP(B79,Umbrales!$A$2:$F$6,3,FALSE)</f>
        <v>0.12205009004875801</v>
      </c>
      <c r="F79" s="14">
        <f>VLOOKUP(B79,Umbrales!$A$2:$F$6,4,FALSE)</f>
        <v>7.7863508878423693E-2</v>
      </c>
      <c r="G79" s="13">
        <f>VLOOKUP(B79,Umbrales!$A$2:$F$6,5,FALSE)</f>
        <v>1.5232588938928779</v>
      </c>
      <c r="H79" s="14">
        <f>VLOOKUP(B79,Umbrales!$A$2:$F$6,6,FALSE)</f>
        <v>3.1674636202413592E-2</v>
      </c>
      <c r="I79">
        <f>IF(AND(Datos!AE79&gt;D79,Datos!AF79&gt;E79,Datos!AG79&gt;F79,Datos!AS79&gt;G79,C79&lt;H79),1,0)</f>
        <v>0</v>
      </c>
      <c r="J79" s="14">
        <f>ParticipantesCrossSectionTable[[#This Row],[dcf_fcf_gap_mm]]/ParticipantesCrossSectionTable[[#This Row],[revenue_reported_mm]]</f>
        <v>5.3026318376445121E-2</v>
      </c>
      <c r="K79" s="14">
        <f>VLOOKUP(B79,Umbrales!$A$2:$H$6,7,FALSE)</f>
        <v>0.50851978099047102</v>
      </c>
      <c r="L79" s="14">
        <f>VLOOKUP(B79,Umbrales!$A$2:$H$6,8,FALSE)</f>
        <v>6.0665521451900774E-2</v>
      </c>
      <c r="M79">
        <f>IF(AND(Datos!S79&gt;0,Datos!AH79&lt;K79,Datos!AL79&gt;=1,Datos!AM79&lt;1,J79&gt;L79),1,0)</f>
        <v>0</v>
      </c>
      <c r="N79" s="14">
        <f>VLOOKUP(B79,Umbrales!$A$2:$J$6,9,FALSE)</f>
        <v>0</v>
      </c>
      <c r="O79" s="14">
        <f>VLOOKUP(B79,Umbrales!$A$2:$J$6,10,FALSE)</f>
        <v>0</v>
      </c>
      <c r="P79">
        <f>IF(AND(Datos!C79="Financials",Datos!AA79&gt;N79,Datos!AD79&lt;0,Datos!AQ79&lt;O79),1,0)</f>
        <v>0</v>
      </c>
      <c r="Q79" s="14">
        <f>VLOOKUP(B79,Umbrales!$A$2:$K$6,11,FALSE)</f>
        <v>0.94977598367308969</v>
      </c>
      <c r="R79">
        <f>IF(AND(Datos!AN79&lt;0.85,Datos!AN79&lt;Q79),1,0)</f>
        <v>0</v>
      </c>
      <c r="S79">
        <f>1+IF(Datos!S79&gt;0,1,0)+IF(Datos!C79="Financials",1.2,0)+1.3</f>
        <v>3.3</v>
      </c>
      <c r="T79" s="14">
        <f>(I79*1+M79*IF(Datos!S79&gt;0,1,0)+P79*IF(Datos!C79="Financials",1,0)+R79*1.3)/S79</f>
        <v>0</v>
      </c>
      <c r="U79" s="14">
        <f t="shared" si="2"/>
        <v>0</v>
      </c>
      <c r="V79" s="12" t="str">
        <f t="shared" si="3"/>
        <v/>
      </c>
    </row>
    <row r="80" spans="1:22">
      <c r="A80" t="str">
        <f>ParticipantesCrossSectionTable[[#This Row],[firm_id]]</f>
        <v>F0174</v>
      </c>
      <c r="B80" s="12" t="str">
        <f>ParticipantesCrossSectionTable[[#This Row],[sector]]</f>
        <v>Energy</v>
      </c>
      <c r="C80" s="14">
        <f>ParticipantesCrossSectionTable[[#This Row],[fcf_reported_mm]]/ParticipantesCrossSectionTable[[#This Row],[revenue_reported_mm]]</f>
        <v>-8.4459964412943025E-2</v>
      </c>
      <c r="D80" s="14">
        <f>VLOOKUP(B80,Umbrales!$A$2:$F$6,2,FALSE)</f>
        <v>0.31196392892080216</v>
      </c>
      <c r="E80" s="14">
        <f>VLOOKUP(B80,Umbrales!$A$2:$F$6,3,FALSE)</f>
        <v>0.22086835207327621</v>
      </c>
      <c r="F80" s="14">
        <f>VLOOKUP(B80,Umbrales!$A$2:$F$6,4,FALSE)</f>
        <v>0.28991454849456905</v>
      </c>
      <c r="G80" s="13">
        <f>VLOOKUP(B80,Umbrales!$A$2:$F$6,5,FALSE)</f>
        <v>2.8980395452652274</v>
      </c>
      <c r="H80" s="14">
        <f>VLOOKUP(B80,Umbrales!$A$2:$F$6,6,FALSE)</f>
        <v>-5.1192663180992054E-2</v>
      </c>
      <c r="I80">
        <f>IF(AND(Datos!AE80&gt;D80,Datos!AF80&gt;E80,Datos!AG80&gt;F80,Datos!AS80&gt;G80,C80&lt;H80),1,0)</f>
        <v>0</v>
      </c>
      <c r="J80" s="14">
        <f>ParticipantesCrossSectionTable[[#This Row],[dcf_fcf_gap_mm]]/ParticipantesCrossSectionTable[[#This Row],[revenue_reported_mm]]</f>
        <v>0.18910058167595273</v>
      </c>
      <c r="K80" s="14">
        <f>VLOOKUP(B80,Umbrales!$A$2:$H$6,7,FALSE)</f>
        <v>0.58288412137280288</v>
      </c>
      <c r="L80" s="14">
        <f>VLOOKUP(B80,Umbrales!$A$2:$H$6,8,FALSE)</f>
        <v>0.120912265441879</v>
      </c>
      <c r="M80">
        <f>IF(AND(Datos!S80&gt;0,Datos!AH80&lt;K80,Datos!AL80&gt;=1,Datos!AM80&lt;1,J80&gt;L80),1,0)</f>
        <v>0</v>
      </c>
      <c r="N80" s="14">
        <f>VLOOKUP(B80,Umbrales!$A$2:$J$6,9,FALSE)</f>
        <v>0</v>
      </c>
      <c r="O80" s="14">
        <f>VLOOKUP(B80,Umbrales!$A$2:$J$6,10,FALSE)</f>
        <v>0</v>
      </c>
      <c r="P80">
        <f>IF(AND(Datos!C80="Financials",Datos!AA80&gt;N80,Datos!AD80&lt;0,Datos!AQ80&lt;O80),1,0)</f>
        <v>0</v>
      </c>
      <c r="Q80" s="14">
        <f>VLOOKUP(B80,Umbrales!$A$2:$K$6,11,FALSE)</f>
        <v>0.95246281107254693</v>
      </c>
      <c r="R80">
        <f>IF(AND(Datos!AN80&lt;0.85,Datos!AN80&lt;Q80),1,0)</f>
        <v>0</v>
      </c>
      <c r="S80">
        <f>1+IF(Datos!S80&gt;0,1,0)+IF(Datos!C80="Financials",1.2,0)+1.3</f>
        <v>3.3</v>
      </c>
      <c r="T80" s="14">
        <f>(I80*1+M80*IF(Datos!S80&gt;0,1,0)+P80*IF(Datos!C80="Financials",1,0)+R80*1.3)/S80</f>
        <v>0</v>
      </c>
      <c r="U80" s="14">
        <f t="shared" si="2"/>
        <v>0</v>
      </c>
      <c r="V80" s="12" t="str">
        <f t="shared" si="3"/>
        <v/>
      </c>
    </row>
    <row r="81" spans="1:22">
      <c r="A81" t="str">
        <f>ParticipantesCrossSectionTable[[#This Row],[firm_id]]</f>
        <v>F0143</v>
      </c>
      <c r="B81" s="12" t="str">
        <f>ParticipantesCrossSectionTable[[#This Row],[sector]]</f>
        <v>Energy</v>
      </c>
      <c r="C81" s="14">
        <f>ParticipantesCrossSectionTable[[#This Row],[fcf_reported_mm]]/ParticipantesCrossSectionTable[[#This Row],[revenue_reported_mm]]</f>
        <v>2.7576680297603406E-2</v>
      </c>
      <c r="D81" s="14">
        <f>VLOOKUP(B81,Umbrales!$A$2:$F$6,2,FALSE)</f>
        <v>0.31196392892080216</v>
      </c>
      <c r="E81" s="14">
        <f>VLOOKUP(B81,Umbrales!$A$2:$F$6,3,FALSE)</f>
        <v>0.22086835207327621</v>
      </c>
      <c r="F81" s="14">
        <f>VLOOKUP(B81,Umbrales!$A$2:$F$6,4,FALSE)</f>
        <v>0.28991454849456905</v>
      </c>
      <c r="G81" s="13">
        <f>VLOOKUP(B81,Umbrales!$A$2:$F$6,5,FALSE)</f>
        <v>2.8980395452652274</v>
      </c>
      <c r="H81" s="14">
        <f>VLOOKUP(B81,Umbrales!$A$2:$F$6,6,FALSE)</f>
        <v>-5.1192663180992054E-2</v>
      </c>
      <c r="I81">
        <f>IF(AND(Datos!AE81&gt;D81,Datos!AF81&gt;E81,Datos!AG81&gt;F81,Datos!AS81&gt;G81,C81&lt;H81),1,0)</f>
        <v>0</v>
      </c>
      <c r="J81" s="14">
        <f>ParticipantesCrossSectionTable[[#This Row],[dcf_fcf_gap_mm]]/ParticipantesCrossSectionTable[[#This Row],[revenue_reported_mm]]</f>
        <v>5.6972188266694222E-2</v>
      </c>
      <c r="K81" s="14">
        <f>VLOOKUP(B81,Umbrales!$A$2:$H$6,7,FALSE)</f>
        <v>0.58288412137280288</v>
      </c>
      <c r="L81" s="14">
        <f>VLOOKUP(B81,Umbrales!$A$2:$H$6,8,FALSE)</f>
        <v>0.120912265441879</v>
      </c>
      <c r="M81">
        <f>IF(AND(Datos!S81&gt;0,Datos!AH81&lt;K81,Datos!AL81&gt;=1,Datos!AM81&lt;1,J81&gt;L81),1,0)</f>
        <v>0</v>
      </c>
      <c r="N81" s="14">
        <f>VLOOKUP(B81,Umbrales!$A$2:$J$6,9,FALSE)</f>
        <v>0</v>
      </c>
      <c r="O81" s="14">
        <f>VLOOKUP(B81,Umbrales!$A$2:$J$6,10,FALSE)</f>
        <v>0</v>
      </c>
      <c r="P81">
        <f>IF(AND(Datos!C81="Financials",Datos!AA81&gt;N81,Datos!AD81&lt;0,Datos!AQ81&lt;O81),1,0)</f>
        <v>0</v>
      </c>
      <c r="Q81" s="14">
        <f>VLOOKUP(B81,Umbrales!$A$2:$K$6,11,FALSE)</f>
        <v>0.95246281107254693</v>
      </c>
      <c r="R81">
        <f>IF(AND(Datos!AN81&lt;0.85,Datos!AN81&lt;Q81),1,0)</f>
        <v>1</v>
      </c>
      <c r="S81">
        <f>1+IF(Datos!S81&gt;0,1,0)+IF(Datos!C81="Financials",1.2,0)+1.3</f>
        <v>3.3</v>
      </c>
      <c r="T81" s="14">
        <f>(I81*1+M81*IF(Datos!S81&gt;0,1,0)+P81*IF(Datos!C81="Financials",1,0)+R81*1.3)/S81</f>
        <v>0.39393939393939398</v>
      </c>
      <c r="U81" s="14">
        <f t="shared" si="2"/>
        <v>1</v>
      </c>
      <c r="V81" s="12" t="str">
        <f t="shared" si="3"/>
        <v xml:space="preserve">Flag4 </v>
      </c>
    </row>
    <row r="82" spans="1:22">
      <c r="A82" t="str">
        <f>ParticipantesCrossSectionTable[[#This Row],[firm_id]]</f>
        <v>F0540</v>
      </c>
      <c r="B82" s="12" t="str">
        <f>ParticipantesCrossSectionTable[[#This Row],[sector]]</f>
        <v>Technology</v>
      </c>
      <c r="C82" s="14">
        <f>ParticipantesCrossSectionTable[[#This Row],[fcf_reported_mm]]/ParticipantesCrossSectionTable[[#This Row],[revenue_reported_mm]]</f>
        <v>3.536099364090925E-2</v>
      </c>
      <c r="D82" s="14">
        <f>VLOOKUP(B82,Umbrales!$A$2:$F$6,2,FALSE)</f>
        <v>0.29147891994228936</v>
      </c>
      <c r="E82" s="14">
        <f>VLOOKUP(B82,Umbrales!$A$2:$F$6,3,FALSE)</f>
        <v>0.20310034693031653</v>
      </c>
      <c r="F82" s="14">
        <f>VLOOKUP(B82,Umbrales!$A$2:$F$6,4,FALSE)</f>
        <v>8.594459935328938E-2</v>
      </c>
      <c r="G82" s="13">
        <f>VLOOKUP(B82,Umbrales!$A$2:$F$6,5,FALSE)</f>
        <v>1.6026025182564763</v>
      </c>
      <c r="H82" s="14">
        <f>VLOOKUP(B82,Umbrales!$A$2:$F$6,6,FALSE)</f>
        <v>0.11012364032004683</v>
      </c>
      <c r="I82">
        <f>IF(AND(Datos!AE82&gt;D82,Datos!AF82&gt;E82,Datos!AG82&gt;F82,Datos!AS82&gt;G82,C82&lt;H82),1,0)</f>
        <v>0</v>
      </c>
      <c r="J82" s="14">
        <f>ParticipantesCrossSectionTable[[#This Row],[dcf_fcf_gap_mm]]/ParticipantesCrossSectionTable[[#This Row],[revenue_reported_mm]]</f>
        <v>2.3130627204795872E-2</v>
      </c>
      <c r="K82" s="14">
        <f>VLOOKUP(B82,Umbrales!$A$2:$H$6,7,FALSE)</f>
        <v>0.41762511454643481</v>
      </c>
      <c r="L82" s="14">
        <f>VLOOKUP(B82,Umbrales!$A$2:$H$6,8,FALSE)</f>
        <v>5.4196815684636399E-2</v>
      </c>
      <c r="M82">
        <f>IF(AND(Datos!S82&gt;0,Datos!AH82&lt;K82,Datos!AL82&gt;=1,Datos!AM82&lt;1,J82&gt;L82),1,0)</f>
        <v>0</v>
      </c>
      <c r="N82" s="14">
        <f>VLOOKUP(B82,Umbrales!$A$2:$J$6,9,FALSE)</f>
        <v>0</v>
      </c>
      <c r="O82" s="14">
        <f>VLOOKUP(B82,Umbrales!$A$2:$J$6,10,FALSE)</f>
        <v>0</v>
      </c>
      <c r="P82">
        <f>IF(AND(Datos!C82="Financials",Datos!AA82&gt;N82,Datos!AD82&lt;0,Datos!AQ82&lt;O82),1,0)</f>
        <v>0</v>
      </c>
      <c r="Q82" s="14">
        <f>VLOOKUP(B82,Umbrales!$A$2:$K$6,11,FALSE)</f>
        <v>0.94630804495569043</v>
      </c>
      <c r="R82">
        <f>IF(AND(Datos!AN82&lt;0.85,Datos!AN82&lt;Q82),1,0)</f>
        <v>0</v>
      </c>
      <c r="S82">
        <f>1+IF(Datos!S82&gt;0,1,0)+IF(Datos!C82="Financials",1.2,0)+1.3</f>
        <v>3.3</v>
      </c>
      <c r="T82" s="14">
        <f>(I82*1+M82*IF(Datos!S82&gt;0,1,0)+P82*IF(Datos!C82="Financials",1,0)+R82*1.3)/S82</f>
        <v>0</v>
      </c>
      <c r="U82" s="14">
        <f t="shared" si="2"/>
        <v>0</v>
      </c>
      <c r="V82" s="12" t="str">
        <f t="shared" si="3"/>
        <v/>
      </c>
    </row>
    <row r="83" spans="1:22">
      <c r="A83" t="str">
        <f>ParticipantesCrossSectionTable[[#This Row],[firm_id]]</f>
        <v>F0302</v>
      </c>
      <c r="B83" s="12" t="str">
        <f>ParticipantesCrossSectionTable[[#This Row],[sector]]</f>
        <v>Financials</v>
      </c>
      <c r="C83" s="14">
        <f>ParticipantesCrossSectionTable[[#This Row],[fcf_reported_mm]]/ParticipantesCrossSectionTable[[#This Row],[revenue_reported_mm]]</f>
        <v>0.31874136028726002</v>
      </c>
      <c r="D83" s="14">
        <f>VLOOKUP(B83,Umbrales!$A$2:$F$6,2,FALSE)</f>
        <v>0.388774346882514</v>
      </c>
      <c r="E83" s="14">
        <f>VLOOKUP(B83,Umbrales!$A$2:$F$6,3,FALSE)</f>
        <v>0.2842719606666555</v>
      </c>
      <c r="F83" s="14">
        <f>VLOOKUP(B83,Umbrales!$A$2:$F$6,4,FALSE)</f>
        <v>3.7547324588306716E-2</v>
      </c>
      <c r="G83" s="13">
        <f>VLOOKUP(B83,Umbrales!$A$2:$F$6,5,FALSE)</f>
        <v>5.6564154445784265</v>
      </c>
      <c r="H83" s="14">
        <f>VLOOKUP(B83,Umbrales!$A$2:$F$6,6,FALSE)</f>
        <v>0.21790144142181125</v>
      </c>
      <c r="I83">
        <f>IF(AND(Datos!AE83&gt;D83,Datos!AF83&gt;E83,Datos!AG83&gt;F83,Datos!AS83&gt;G83,C83&lt;H83),1,0)</f>
        <v>0</v>
      </c>
      <c r="J83" s="14">
        <f>ParticipantesCrossSectionTable[[#This Row],[dcf_fcf_gap_mm]]/ParticipantesCrossSectionTable[[#This Row],[revenue_reported_mm]]</f>
        <v>-6.6930444419901591E-2</v>
      </c>
      <c r="K83" s="14">
        <f>VLOOKUP(B83,Umbrales!$A$2:$H$6,7,FALSE)</f>
        <v>0.45222619371524486</v>
      </c>
      <c r="L83" s="14">
        <f>VLOOKUP(B83,Umbrales!$A$2:$H$6,8,FALSE)</f>
        <v>1.8748568215778003E-2</v>
      </c>
      <c r="M83">
        <f>IF(AND(Datos!S83&gt;0,Datos!AH83&lt;K83,Datos!AL83&gt;=1,Datos!AM83&lt;1,J83&gt;L83),1,0)</f>
        <v>0</v>
      </c>
      <c r="N83" s="14">
        <f>VLOOKUP(B83,Umbrales!$A$2:$J$6,9,FALSE)</f>
        <v>0.2055436255630648</v>
      </c>
      <c r="O83" s="14">
        <f>VLOOKUP(B83,Umbrales!$A$2:$J$6,10,FALSE)</f>
        <v>0.33577848833803048</v>
      </c>
      <c r="P83">
        <f>IF(AND(Datos!C83="Financials",Datos!AA83&gt;N83,Datos!AD83&lt;0,Datos!AQ83&lt;O83),1,0)</f>
        <v>0</v>
      </c>
      <c r="Q83" s="14">
        <f>VLOOKUP(B83,Umbrales!$A$2:$K$6,11,FALSE)</f>
        <v>0.94867619108199597</v>
      </c>
      <c r="R83">
        <f>IF(AND(Datos!AN83&lt;0.85,Datos!AN83&lt;Q83),1,0)</f>
        <v>0</v>
      </c>
      <c r="S83">
        <f>1+IF(Datos!S83&gt;0,1,0)+IF(Datos!C83="Financials",1.2,0)+1.3</f>
        <v>4.5</v>
      </c>
      <c r="T83" s="14">
        <f>(I83*1+M83*IF(Datos!S83&gt;0,1,0)+P83*IF(Datos!C83="Financials",1,0)+R83*1.3)/S83</f>
        <v>0</v>
      </c>
      <c r="U83" s="14">
        <f t="shared" si="2"/>
        <v>0</v>
      </c>
      <c r="V83" s="12" t="str">
        <f t="shared" si="3"/>
        <v/>
      </c>
    </row>
    <row r="84" spans="1:22">
      <c r="A84" t="str">
        <f>ParticipantesCrossSectionTable[[#This Row],[firm_id]]</f>
        <v>F0173</v>
      </c>
      <c r="B84" s="12" t="str">
        <f>ParticipantesCrossSectionTable[[#This Row],[sector]]</f>
        <v>Energy</v>
      </c>
      <c r="C84" s="14">
        <f>ParticipantesCrossSectionTable[[#This Row],[fcf_reported_mm]]/ParticipantesCrossSectionTable[[#This Row],[revenue_reported_mm]]</f>
        <v>-3.9357611512689392E-2</v>
      </c>
      <c r="D84" s="14">
        <f>VLOOKUP(B84,Umbrales!$A$2:$F$6,2,FALSE)</f>
        <v>0.31196392892080216</v>
      </c>
      <c r="E84" s="14">
        <f>VLOOKUP(B84,Umbrales!$A$2:$F$6,3,FALSE)</f>
        <v>0.22086835207327621</v>
      </c>
      <c r="F84" s="14">
        <f>VLOOKUP(B84,Umbrales!$A$2:$F$6,4,FALSE)</f>
        <v>0.28991454849456905</v>
      </c>
      <c r="G84" s="13">
        <f>VLOOKUP(B84,Umbrales!$A$2:$F$6,5,FALSE)</f>
        <v>2.8980395452652274</v>
      </c>
      <c r="H84" s="14">
        <f>VLOOKUP(B84,Umbrales!$A$2:$F$6,6,FALSE)</f>
        <v>-5.1192663180992054E-2</v>
      </c>
      <c r="I84">
        <f>IF(AND(Datos!AE84&gt;D84,Datos!AF84&gt;E84,Datos!AG84&gt;F84,Datos!AS84&gt;G84,C84&lt;H84),1,0)</f>
        <v>0</v>
      </c>
      <c r="J84" s="14">
        <f>ParticipantesCrossSectionTable[[#This Row],[dcf_fcf_gap_mm]]/ParticipantesCrossSectionTable[[#This Row],[revenue_reported_mm]]</f>
        <v>8.7776302163917352E-2</v>
      </c>
      <c r="K84" s="14">
        <f>VLOOKUP(B84,Umbrales!$A$2:$H$6,7,FALSE)</f>
        <v>0.58288412137280288</v>
      </c>
      <c r="L84" s="14">
        <f>VLOOKUP(B84,Umbrales!$A$2:$H$6,8,FALSE)</f>
        <v>0.120912265441879</v>
      </c>
      <c r="M84">
        <f>IF(AND(Datos!S84&gt;0,Datos!AH84&lt;K84,Datos!AL84&gt;=1,Datos!AM84&lt;1,J84&gt;L84),1,0)</f>
        <v>0</v>
      </c>
      <c r="N84" s="14">
        <f>VLOOKUP(B84,Umbrales!$A$2:$J$6,9,FALSE)</f>
        <v>0</v>
      </c>
      <c r="O84" s="14">
        <f>VLOOKUP(B84,Umbrales!$A$2:$J$6,10,FALSE)</f>
        <v>0</v>
      </c>
      <c r="P84">
        <f>IF(AND(Datos!C84="Financials",Datos!AA84&gt;N84,Datos!AD84&lt;0,Datos!AQ84&lt;O84),1,0)</f>
        <v>0</v>
      </c>
      <c r="Q84" s="14">
        <f>VLOOKUP(B84,Umbrales!$A$2:$K$6,11,FALSE)</f>
        <v>0.95246281107254693</v>
      </c>
      <c r="R84">
        <f>IF(AND(Datos!AN84&lt;0.85,Datos!AN84&lt;Q84),1,0)</f>
        <v>0</v>
      </c>
      <c r="S84">
        <f>1+IF(Datos!S84&gt;0,1,0)+IF(Datos!C84="Financials",1.2,0)+1.3</f>
        <v>3.3</v>
      </c>
      <c r="T84" s="14">
        <f>(I84*1+M84*IF(Datos!S84&gt;0,1,0)+P84*IF(Datos!C84="Financials",1,0)+R84*1.3)/S84</f>
        <v>0</v>
      </c>
      <c r="U84" s="14">
        <f t="shared" si="2"/>
        <v>0</v>
      </c>
      <c r="V84" s="12" t="str">
        <f t="shared" si="3"/>
        <v/>
      </c>
    </row>
    <row r="85" spans="1:22">
      <c r="A85" t="str">
        <f>ParticipantesCrossSectionTable[[#This Row],[firm_id]]</f>
        <v>F0259</v>
      </c>
      <c r="B85" s="12" t="str">
        <f>ParticipantesCrossSectionTable[[#This Row],[sector]]</f>
        <v>Financials</v>
      </c>
      <c r="C85" s="14">
        <f>ParticipantesCrossSectionTable[[#This Row],[fcf_reported_mm]]/ParticipantesCrossSectionTable[[#This Row],[revenue_reported_mm]]</f>
        <v>0.24010469442925986</v>
      </c>
      <c r="D85" s="14">
        <f>VLOOKUP(B85,Umbrales!$A$2:$F$6,2,FALSE)</f>
        <v>0.388774346882514</v>
      </c>
      <c r="E85" s="14">
        <f>VLOOKUP(B85,Umbrales!$A$2:$F$6,3,FALSE)</f>
        <v>0.2842719606666555</v>
      </c>
      <c r="F85" s="14">
        <f>VLOOKUP(B85,Umbrales!$A$2:$F$6,4,FALSE)</f>
        <v>3.7547324588306716E-2</v>
      </c>
      <c r="G85" s="13">
        <f>VLOOKUP(B85,Umbrales!$A$2:$F$6,5,FALSE)</f>
        <v>5.6564154445784265</v>
      </c>
      <c r="H85" s="14">
        <f>VLOOKUP(B85,Umbrales!$A$2:$F$6,6,FALSE)</f>
        <v>0.21790144142181125</v>
      </c>
      <c r="I85">
        <f>IF(AND(Datos!AE85&gt;D85,Datos!AF85&gt;E85,Datos!AG85&gt;F85,Datos!AS85&gt;G85,C85&lt;H85),1,0)</f>
        <v>0</v>
      </c>
      <c r="J85" s="14">
        <f>ParticipantesCrossSectionTable[[#This Row],[dcf_fcf_gap_mm]]/ParticipantesCrossSectionTable[[#This Row],[revenue_reported_mm]]</f>
        <v>4.0337652703093925E-2</v>
      </c>
      <c r="K85" s="14">
        <f>VLOOKUP(B85,Umbrales!$A$2:$H$6,7,FALSE)</f>
        <v>0.45222619371524486</v>
      </c>
      <c r="L85" s="14">
        <f>VLOOKUP(B85,Umbrales!$A$2:$H$6,8,FALSE)</f>
        <v>1.8748568215778003E-2</v>
      </c>
      <c r="M85">
        <f>IF(AND(Datos!S85&gt;0,Datos!AH85&lt;K85,Datos!AL85&gt;=1,Datos!AM85&lt;1,J85&gt;L85),1,0)</f>
        <v>0</v>
      </c>
      <c r="N85" s="14">
        <f>VLOOKUP(B85,Umbrales!$A$2:$J$6,9,FALSE)</f>
        <v>0.2055436255630648</v>
      </c>
      <c r="O85" s="14">
        <f>VLOOKUP(B85,Umbrales!$A$2:$J$6,10,FALSE)</f>
        <v>0.33577848833803048</v>
      </c>
      <c r="P85">
        <f>IF(AND(Datos!C85="Financials",Datos!AA85&gt;N85,Datos!AD85&lt;0,Datos!AQ85&lt;O85),1,0)</f>
        <v>0</v>
      </c>
      <c r="Q85" s="14">
        <f>VLOOKUP(B85,Umbrales!$A$2:$K$6,11,FALSE)</f>
        <v>0.94867619108199597</v>
      </c>
      <c r="R85">
        <f>IF(AND(Datos!AN85&lt;0.85,Datos!AN85&lt;Q85),1,0)</f>
        <v>0</v>
      </c>
      <c r="S85">
        <f>1+IF(Datos!S85&gt;0,1,0)+IF(Datos!C85="Financials",1.2,0)+1.3</f>
        <v>4.5</v>
      </c>
      <c r="T85" s="14">
        <f>(I85*1+M85*IF(Datos!S85&gt;0,1,0)+P85*IF(Datos!C85="Financials",1,0)+R85*1.3)/S85</f>
        <v>0</v>
      </c>
      <c r="U85" s="14">
        <f t="shared" si="2"/>
        <v>0</v>
      </c>
      <c r="V85" s="12" t="str">
        <f t="shared" si="3"/>
        <v/>
      </c>
    </row>
    <row r="86" spans="1:22">
      <c r="A86" t="str">
        <f>ParticipantesCrossSectionTable[[#This Row],[firm_id]]</f>
        <v>F0571</v>
      </c>
      <c r="B86" s="12" t="str">
        <f>ParticipantesCrossSectionTable[[#This Row],[sector]]</f>
        <v>Technology</v>
      </c>
      <c r="C86" s="14">
        <f>ParticipantesCrossSectionTable[[#This Row],[fcf_reported_mm]]/ParticipantesCrossSectionTable[[#This Row],[revenue_reported_mm]]</f>
        <v>0.1034788394268209</v>
      </c>
      <c r="D86" s="14">
        <f>VLOOKUP(B86,Umbrales!$A$2:$F$6,2,FALSE)</f>
        <v>0.29147891994228936</v>
      </c>
      <c r="E86" s="14">
        <f>VLOOKUP(B86,Umbrales!$A$2:$F$6,3,FALSE)</f>
        <v>0.20310034693031653</v>
      </c>
      <c r="F86" s="14">
        <f>VLOOKUP(B86,Umbrales!$A$2:$F$6,4,FALSE)</f>
        <v>8.594459935328938E-2</v>
      </c>
      <c r="G86" s="13">
        <f>VLOOKUP(B86,Umbrales!$A$2:$F$6,5,FALSE)</f>
        <v>1.6026025182564763</v>
      </c>
      <c r="H86" s="14">
        <f>VLOOKUP(B86,Umbrales!$A$2:$F$6,6,FALSE)</f>
        <v>0.11012364032004683</v>
      </c>
      <c r="I86">
        <f>IF(AND(Datos!AE86&gt;D86,Datos!AF86&gt;E86,Datos!AG86&gt;F86,Datos!AS86&gt;G86,C86&lt;H86),1,0)</f>
        <v>0</v>
      </c>
      <c r="J86" s="14">
        <f>ParticipantesCrossSectionTable[[#This Row],[dcf_fcf_gap_mm]]/ParticipantesCrossSectionTable[[#This Row],[revenue_reported_mm]]</f>
        <v>2.1049386569857498E-2</v>
      </c>
      <c r="K86" s="14">
        <f>VLOOKUP(B86,Umbrales!$A$2:$H$6,7,FALSE)</f>
        <v>0.41762511454643481</v>
      </c>
      <c r="L86" s="14">
        <f>VLOOKUP(B86,Umbrales!$A$2:$H$6,8,FALSE)</f>
        <v>5.4196815684636399E-2</v>
      </c>
      <c r="M86">
        <f>IF(AND(Datos!S86&gt;0,Datos!AH86&lt;K86,Datos!AL86&gt;=1,Datos!AM86&lt;1,J86&gt;L86),1,0)</f>
        <v>0</v>
      </c>
      <c r="N86" s="14">
        <f>VLOOKUP(B86,Umbrales!$A$2:$J$6,9,FALSE)</f>
        <v>0</v>
      </c>
      <c r="O86" s="14">
        <f>VLOOKUP(B86,Umbrales!$A$2:$J$6,10,FALSE)</f>
        <v>0</v>
      </c>
      <c r="P86">
        <f>IF(AND(Datos!C86="Financials",Datos!AA86&gt;N86,Datos!AD86&lt;0,Datos!AQ86&lt;O86),1,0)</f>
        <v>0</v>
      </c>
      <c r="Q86" s="14">
        <f>VLOOKUP(B86,Umbrales!$A$2:$K$6,11,FALSE)</f>
        <v>0.94630804495569043</v>
      </c>
      <c r="R86">
        <f>IF(AND(Datos!AN86&lt;0.85,Datos!AN86&lt;Q86),1,0)</f>
        <v>0</v>
      </c>
      <c r="S86">
        <f>1+IF(Datos!S86&gt;0,1,0)+IF(Datos!C86="Financials",1.2,0)+1.3</f>
        <v>3.3</v>
      </c>
      <c r="T86" s="14">
        <f>(I86*1+M86*IF(Datos!S86&gt;0,1,0)+P86*IF(Datos!C86="Financials",1,0)+R86*1.3)/S86</f>
        <v>0</v>
      </c>
      <c r="U86" s="14">
        <f t="shared" si="2"/>
        <v>0</v>
      </c>
      <c r="V86" s="12" t="str">
        <f t="shared" si="3"/>
        <v/>
      </c>
    </row>
    <row r="87" spans="1:22">
      <c r="A87" t="str">
        <f>ParticipantesCrossSectionTable[[#This Row],[firm_id]]</f>
        <v>F0138</v>
      </c>
      <c r="B87" s="12" t="str">
        <f>ParticipantesCrossSectionTable[[#This Row],[sector]]</f>
        <v>Energy</v>
      </c>
      <c r="C87" s="14">
        <f>ParticipantesCrossSectionTable[[#This Row],[fcf_reported_mm]]/ParticipantesCrossSectionTable[[#This Row],[revenue_reported_mm]]</f>
        <v>-2.6304221346983368E-2</v>
      </c>
      <c r="D87" s="14">
        <f>VLOOKUP(B87,Umbrales!$A$2:$F$6,2,FALSE)</f>
        <v>0.31196392892080216</v>
      </c>
      <c r="E87" s="14">
        <f>VLOOKUP(B87,Umbrales!$A$2:$F$6,3,FALSE)</f>
        <v>0.22086835207327621</v>
      </c>
      <c r="F87" s="14">
        <f>VLOOKUP(B87,Umbrales!$A$2:$F$6,4,FALSE)</f>
        <v>0.28991454849456905</v>
      </c>
      <c r="G87" s="13">
        <f>VLOOKUP(B87,Umbrales!$A$2:$F$6,5,FALSE)</f>
        <v>2.8980395452652274</v>
      </c>
      <c r="H87" s="14">
        <f>VLOOKUP(B87,Umbrales!$A$2:$F$6,6,FALSE)</f>
        <v>-5.1192663180992054E-2</v>
      </c>
      <c r="I87">
        <f>IF(AND(Datos!AE87&gt;D87,Datos!AF87&gt;E87,Datos!AG87&gt;F87,Datos!AS87&gt;G87,C87&lt;H87),1,0)</f>
        <v>0</v>
      </c>
      <c r="J87" s="14">
        <f>ParticipantesCrossSectionTable[[#This Row],[dcf_fcf_gap_mm]]/ParticipantesCrossSectionTable[[#This Row],[revenue_reported_mm]]</f>
        <v>0.14394746606695877</v>
      </c>
      <c r="K87" s="14">
        <f>VLOOKUP(B87,Umbrales!$A$2:$H$6,7,FALSE)</f>
        <v>0.58288412137280288</v>
      </c>
      <c r="L87" s="14">
        <f>VLOOKUP(B87,Umbrales!$A$2:$H$6,8,FALSE)</f>
        <v>0.120912265441879</v>
      </c>
      <c r="M87">
        <f>IF(AND(Datos!S87&gt;0,Datos!AH87&lt;K87,Datos!AL87&gt;=1,Datos!AM87&lt;1,J87&gt;L87),1,0)</f>
        <v>1</v>
      </c>
      <c r="N87" s="14">
        <f>VLOOKUP(B87,Umbrales!$A$2:$J$6,9,FALSE)</f>
        <v>0</v>
      </c>
      <c r="O87" s="14">
        <f>VLOOKUP(B87,Umbrales!$A$2:$J$6,10,FALSE)</f>
        <v>0</v>
      </c>
      <c r="P87">
        <f>IF(AND(Datos!C87="Financials",Datos!AA87&gt;N87,Datos!AD87&lt;0,Datos!AQ87&lt;O87),1,0)</f>
        <v>0</v>
      </c>
      <c r="Q87" s="14">
        <f>VLOOKUP(B87,Umbrales!$A$2:$K$6,11,FALSE)</f>
        <v>0.95246281107254693</v>
      </c>
      <c r="R87">
        <f>IF(AND(Datos!AN87&lt;0.85,Datos!AN87&lt;Q87),1,0)</f>
        <v>0</v>
      </c>
      <c r="S87">
        <f>1+IF(Datos!S87&gt;0,1,0)+IF(Datos!C87="Financials",1.2,0)+1.3</f>
        <v>3.3</v>
      </c>
      <c r="T87" s="14">
        <f>(I87*1+M87*IF(Datos!S87&gt;0,1,0)+P87*IF(Datos!C87="Financials",1,0)+R87*1.3)/S87</f>
        <v>0.30303030303030304</v>
      </c>
      <c r="U87" s="14">
        <f t="shared" si="2"/>
        <v>1</v>
      </c>
      <c r="V87" s="12" t="str">
        <f t="shared" si="3"/>
        <v xml:space="preserve">Flag2 </v>
      </c>
    </row>
    <row r="88" spans="1:22">
      <c r="A88" t="str">
        <f>ParticipantesCrossSectionTable[[#This Row],[firm_id]]</f>
        <v>F0914</v>
      </c>
      <c r="B88" s="12" t="str">
        <f>ParticipantesCrossSectionTable[[#This Row],[sector]]</f>
        <v>Consumer</v>
      </c>
      <c r="C88" s="14">
        <f>ParticipantesCrossSectionTable[[#This Row],[fcf_reported_mm]]/ParticipantesCrossSectionTable[[#This Row],[revenue_reported_mm]]</f>
        <v>1.2441438352149283E-2</v>
      </c>
      <c r="D88" s="14">
        <f>VLOOKUP(B88,Umbrales!$A$2:$F$6,2,FALSE)</f>
        <v>0.18290795794828921</v>
      </c>
      <c r="E88" s="14">
        <f>VLOOKUP(B88,Umbrales!$A$2:$F$6,3,FALSE)</f>
        <v>0.12205009004875801</v>
      </c>
      <c r="F88" s="14">
        <f>VLOOKUP(B88,Umbrales!$A$2:$F$6,4,FALSE)</f>
        <v>7.7863508878423693E-2</v>
      </c>
      <c r="G88" s="13">
        <f>VLOOKUP(B88,Umbrales!$A$2:$F$6,5,FALSE)</f>
        <v>1.5232588938928779</v>
      </c>
      <c r="H88" s="14">
        <f>VLOOKUP(B88,Umbrales!$A$2:$F$6,6,FALSE)</f>
        <v>3.1674636202413592E-2</v>
      </c>
      <c r="I88">
        <f>IF(AND(Datos!AE88&gt;D88,Datos!AF88&gt;E88,Datos!AG88&gt;F88,Datos!AS88&gt;G88,C88&lt;H88),1,0)</f>
        <v>0</v>
      </c>
      <c r="J88" s="14">
        <f>ParticipantesCrossSectionTable[[#This Row],[dcf_fcf_gap_mm]]/ParticipantesCrossSectionTable[[#This Row],[revenue_reported_mm]]</f>
        <v>4.5362918866920177E-2</v>
      </c>
      <c r="K88" s="14">
        <f>VLOOKUP(B88,Umbrales!$A$2:$H$6,7,FALSE)</f>
        <v>0.50851978099047102</v>
      </c>
      <c r="L88" s="14">
        <f>VLOOKUP(B88,Umbrales!$A$2:$H$6,8,FALSE)</f>
        <v>6.0665521451900774E-2</v>
      </c>
      <c r="M88">
        <f>IF(AND(Datos!S88&gt;0,Datos!AH88&lt;K88,Datos!AL88&gt;=1,Datos!AM88&lt;1,J88&gt;L88),1,0)</f>
        <v>0</v>
      </c>
      <c r="N88" s="14">
        <f>VLOOKUP(B88,Umbrales!$A$2:$J$6,9,FALSE)</f>
        <v>0</v>
      </c>
      <c r="O88" s="14">
        <f>VLOOKUP(B88,Umbrales!$A$2:$J$6,10,FALSE)</f>
        <v>0</v>
      </c>
      <c r="P88">
        <f>IF(AND(Datos!C88="Financials",Datos!AA88&gt;N88,Datos!AD88&lt;0,Datos!AQ88&lt;O88),1,0)</f>
        <v>0</v>
      </c>
      <c r="Q88" s="14">
        <f>VLOOKUP(B88,Umbrales!$A$2:$K$6,11,FALSE)</f>
        <v>0.94977598367308969</v>
      </c>
      <c r="R88">
        <f>IF(AND(Datos!AN88&lt;0.85,Datos!AN88&lt;Q88),1,0)</f>
        <v>0</v>
      </c>
      <c r="S88">
        <f>1+IF(Datos!S88&gt;0,1,0)+IF(Datos!C88="Financials",1.2,0)+1.3</f>
        <v>3.3</v>
      </c>
      <c r="T88" s="14">
        <f>(I88*1+M88*IF(Datos!S88&gt;0,1,0)+P88*IF(Datos!C88="Financials",1,0)+R88*1.3)/S88</f>
        <v>0</v>
      </c>
      <c r="U88" s="14">
        <f t="shared" si="2"/>
        <v>0</v>
      </c>
      <c r="V88" s="12" t="str">
        <f t="shared" si="3"/>
        <v/>
      </c>
    </row>
    <row r="89" spans="1:22">
      <c r="A89" t="str">
        <f>ParticipantesCrossSectionTable[[#This Row],[firm_id]]</f>
        <v>F0122</v>
      </c>
      <c r="B89" s="12" t="str">
        <f>ParticipantesCrossSectionTable[[#This Row],[sector]]</f>
        <v>Energy</v>
      </c>
      <c r="C89" s="14">
        <f>ParticipantesCrossSectionTable[[#This Row],[fcf_reported_mm]]/ParticipantesCrossSectionTable[[#This Row],[revenue_reported_mm]]</f>
        <v>-5.1007353813875438E-2</v>
      </c>
      <c r="D89" s="14">
        <f>VLOOKUP(B89,Umbrales!$A$2:$F$6,2,FALSE)</f>
        <v>0.31196392892080216</v>
      </c>
      <c r="E89" s="14">
        <f>VLOOKUP(B89,Umbrales!$A$2:$F$6,3,FALSE)</f>
        <v>0.22086835207327621</v>
      </c>
      <c r="F89" s="14">
        <f>VLOOKUP(B89,Umbrales!$A$2:$F$6,4,FALSE)</f>
        <v>0.28991454849456905</v>
      </c>
      <c r="G89" s="13">
        <f>VLOOKUP(B89,Umbrales!$A$2:$F$6,5,FALSE)</f>
        <v>2.8980395452652274</v>
      </c>
      <c r="H89" s="14">
        <f>VLOOKUP(B89,Umbrales!$A$2:$F$6,6,FALSE)</f>
        <v>-5.1192663180992054E-2</v>
      </c>
      <c r="I89">
        <f>IF(AND(Datos!AE89&gt;D89,Datos!AF89&gt;E89,Datos!AG89&gt;F89,Datos!AS89&gt;G89,C89&lt;H89),1,0)</f>
        <v>0</v>
      </c>
      <c r="J89" s="14">
        <f>ParticipantesCrossSectionTable[[#This Row],[dcf_fcf_gap_mm]]/ParticipantesCrossSectionTable[[#This Row],[revenue_reported_mm]]</f>
        <v>8.1103261718540723E-2</v>
      </c>
      <c r="K89" s="14">
        <f>VLOOKUP(B89,Umbrales!$A$2:$H$6,7,FALSE)</f>
        <v>0.58288412137280288</v>
      </c>
      <c r="L89" s="14">
        <f>VLOOKUP(B89,Umbrales!$A$2:$H$6,8,FALSE)</f>
        <v>0.120912265441879</v>
      </c>
      <c r="M89">
        <f>IF(AND(Datos!S89&gt;0,Datos!AH89&lt;K89,Datos!AL89&gt;=1,Datos!AM89&lt;1,J89&gt;L89),1,0)</f>
        <v>0</v>
      </c>
      <c r="N89" s="14">
        <f>VLOOKUP(B89,Umbrales!$A$2:$J$6,9,FALSE)</f>
        <v>0</v>
      </c>
      <c r="O89" s="14">
        <f>VLOOKUP(B89,Umbrales!$A$2:$J$6,10,FALSE)</f>
        <v>0</v>
      </c>
      <c r="P89">
        <f>IF(AND(Datos!C89="Financials",Datos!AA89&gt;N89,Datos!AD89&lt;0,Datos!AQ89&lt;O89),1,0)</f>
        <v>0</v>
      </c>
      <c r="Q89" s="14">
        <f>VLOOKUP(B89,Umbrales!$A$2:$K$6,11,FALSE)</f>
        <v>0.95246281107254693</v>
      </c>
      <c r="R89">
        <f>IF(AND(Datos!AN89&lt;0.85,Datos!AN89&lt;Q89),1,0)</f>
        <v>0</v>
      </c>
      <c r="S89">
        <f>1+IF(Datos!S89&gt;0,1,0)+IF(Datos!C89="Financials",1.2,0)+1.3</f>
        <v>3.3</v>
      </c>
      <c r="T89" s="14">
        <f>(I89*1+M89*IF(Datos!S89&gt;0,1,0)+P89*IF(Datos!C89="Financials",1,0)+R89*1.3)/S89</f>
        <v>0</v>
      </c>
      <c r="U89" s="14">
        <f t="shared" si="2"/>
        <v>0</v>
      </c>
      <c r="V89" s="12" t="str">
        <f t="shared" si="3"/>
        <v/>
      </c>
    </row>
    <row r="90" spans="1:22">
      <c r="A90" t="str">
        <f>ParticipantesCrossSectionTable[[#This Row],[firm_id]]</f>
        <v>F0422</v>
      </c>
      <c r="B90" s="12" t="str">
        <f>ParticipantesCrossSectionTable[[#This Row],[sector]]</f>
        <v>Technology</v>
      </c>
      <c r="C90" s="14">
        <f>ParticipantesCrossSectionTable[[#This Row],[fcf_reported_mm]]/ParticipantesCrossSectionTable[[#This Row],[revenue_reported_mm]]</f>
        <v>0.10682818610518212</v>
      </c>
      <c r="D90" s="14">
        <f>VLOOKUP(B90,Umbrales!$A$2:$F$6,2,FALSE)</f>
        <v>0.29147891994228936</v>
      </c>
      <c r="E90" s="14">
        <f>VLOOKUP(B90,Umbrales!$A$2:$F$6,3,FALSE)</f>
        <v>0.20310034693031653</v>
      </c>
      <c r="F90" s="14">
        <f>VLOOKUP(B90,Umbrales!$A$2:$F$6,4,FALSE)</f>
        <v>8.594459935328938E-2</v>
      </c>
      <c r="G90" s="13">
        <f>VLOOKUP(B90,Umbrales!$A$2:$F$6,5,FALSE)</f>
        <v>1.6026025182564763</v>
      </c>
      <c r="H90" s="14">
        <f>VLOOKUP(B90,Umbrales!$A$2:$F$6,6,FALSE)</f>
        <v>0.11012364032004683</v>
      </c>
      <c r="I90">
        <f>IF(AND(Datos!AE90&gt;D90,Datos!AF90&gt;E90,Datos!AG90&gt;F90,Datos!AS90&gt;G90,C90&lt;H90),1,0)</f>
        <v>0</v>
      </c>
      <c r="J90" s="14">
        <f>ParticipantesCrossSectionTable[[#This Row],[dcf_fcf_gap_mm]]/ParticipantesCrossSectionTable[[#This Row],[revenue_reported_mm]]</f>
        <v>1.6467844809324367E-2</v>
      </c>
      <c r="K90" s="14">
        <f>VLOOKUP(B90,Umbrales!$A$2:$H$6,7,FALSE)</f>
        <v>0.41762511454643481</v>
      </c>
      <c r="L90" s="14">
        <f>VLOOKUP(B90,Umbrales!$A$2:$H$6,8,FALSE)</f>
        <v>5.4196815684636399E-2</v>
      </c>
      <c r="M90">
        <f>IF(AND(Datos!S90&gt;0,Datos!AH90&lt;K90,Datos!AL90&gt;=1,Datos!AM90&lt;1,J90&gt;L90),1,0)</f>
        <v>0</v>
      </c>
      <c r="N90" s="14">
        <f>VLOOKUP(B90,Umbrales!$A$2:$J$6,9,FALSE)</f>
        <v>0</v>
      </c>
      <c r="O90" s="14">
        <f>VLOOKUP(B90,Umbrales!$A$2:$J$6,10,FALSE)</f>
        <v>0</v>
      </c>
      <c r="P90">
        <f>IF(AND(Datos!C90="Financials",Datos!AA90&gt;N90,Datos!AD90&lt;0,Datos!AQ90&lt;O90),1,0)</f>
        <v>0</v>
      </c>
      <c r="Q90" s="14">
        <f>VLOOKUP(B90,Umbrales!$A$2:$K$6,11,FALSE)</f>
        <v>0.94630804495569043</v>
      </c>
      <c r="R90">
        <f>IF(AND(Datos!AN90&lt;0.85,Datos!AN90&lt;Q90),1,0)</f>
        <v>0</v>
      </c>
      <c r="S90">
        <f>1+IF(Datos!S90&gt;0,1,0)+IF(Datos!C90="Financials",1.2,0)+1.3</f>
        <v>3.3</v>
      </c>
      <c r="T90" s="14">
        <f>(I90*1+M90*IF(Datos!S90&gt;0,1,0)+P90*IF(Datos!C90="Financials",1,0)+R90*1.3)/S90</f>
        <v>0</v>
      </c>
      <c r="U90" s="14">
        <f t="shared" si="2"/>
        <v>0</v>
      </c>
      <c r="V90" s="12" t="str">
        <f t="shared" si="3"/>
        <v/>
      </c>
    </row>
    <row r="91" spans="1:22">
      <c r="A91" t="str">
        <f>ParticipantesCrossSectionTable[[#This Row],[firm_id]]</f>
        <v>F0896</v>
      </c>
      <c r="B91" s="12" t="str">
        <f>ParticipantesCrossSectionTable[[#This Row],[sector]]</f>
        <v>Consumer</v>
      </c>
      <c r="C91" s="14">
        <f>ParticipantesCrossSectionTable[[#This Row],[fcf_reported_mm]]/ParticipantesCrossSectionTable[[#This Row],[revenue_reported_mm]]</f>
        <v>-2.201298183618303E-2</v>
      </c>
      <c r="D91" s="14">
        <f>VLOOKUP(B91,Umbrales!$A$2:$F$6,2,FALSE)</f>
        <v>0.18290795794828921</v>
      </c>
      <c r="E91" s="14">
        <f>VLOOKUP(B91,Umbrales!$A$2:$F$6,3,FALSE)</f>
        <v>0.12205009004875801</v>
      </c>
      <c r="F91" s="14">
        <f>VLOOKUP(B91,Umbrales!$A$2:$F$6,4,FALSE)</f>
        <v>7.7863508878423693E-2</v>
      </c>
      <c r="G91" s="13">
        <f>VLOOKUP(B91,Umbrales!$A$2:$F$6,5,FALSE)</f>
        <v>1.5232588938928779</v>
      </c>
      <c r="H91" s="14">
        <f>VLOOKUP(B91,Umbrales!$A$2:$F$6,6,FALSE)</f>
        <v>3.1674636202413592E-2</v>
      </c>
      <c r="I91">
        <f>IF(AND(Datos!AE91&gt;D91,Datos!AF91&gt;E91,Datos!AG91&gt;F91,Datos!AS91&gt;G91,C91&lt;H91),1,0)</f>
        <v>0</v>
      </c>
      <c r="J91" s="14">
        <f>ParticipantesCrossSectionTable[[#This Row],[dcf_fcf_gap_mm]]/ParticipantesCrossSectionTable[[#This Row],[revenue_reported_mm]]</f>
        <v>3.6194217985150379E-2</v>
      </c>
      <c r="K91" s="14">
        <f>VLOOKUP(B91,Umbrales!$A$2:$H$6,7,FALSE)</f>
        <v>0.50851978099047102</v>
      </c>
      <c r="L91" s="14">
        <f>VLOOKUP(B91,Umbrales!$A$2:$H$6,8,FALSE)</f>
        <v>6.0665521451900774E-2</v>
      </c>
      <c r="M91">
        <f>IF(AND(Datos!S91&gt;0,Datos!AH91&lt;K91,Datos!AL91&gt;=1,Datos!AM91&lt;1,J91&gt;L91),1,0)</f>
        <v>0</v>
      </c>
      <c r="N91" s="14">
        <f>VLOOKUP(B91,Umbrales!$A$2:$J$6,9,FALSE)</f>
        <v>0</v>
      </c>
      <c r="O91" s="14">
        <f>VLOOKUP(B91,Umbrales!$A$2:$J$6,10,FALSE)</f>
        <v>0</v>
      </c>
      <c r="P91">
        <f>IF(AND(Datos!C91="Financials",Datos!AA91&gt;N91,Datos!AD91&lt;0,Datos!AQ91&lt;O91),1,0)</f>
        <v>0</v>
      </c>
      <c r="Q91" s="14">
        <f>VLOOKUP(B91,Umbrales!$A$2:$K$6,11,FALSE)</f>
        <v>0.94977598367308969</v>
      </c>
      <c r="R91">
        <f>IF(AND(Datos!AN91&lt;0.85,Datos!AN91&lt;Q91),1,0)</f>
        <v>0</v>
      </c>
      <c r="S91">
        <f>1+IF(Datos!S91&gt;0,1,0)+IF(Datos!C91="Financials",1.2,0)+1.3</f>
        <v>3.3</v>
      </c>
      <c r="T91" s="14">
        <f>(I91*1+M91*IF(Datos!S91&gt;0,1,0)+P91*IF(Datos!C91="Financials",1,0)+R91*1.3)/S91</f>
        <v>0</v>
      </c>
      <c r="U91" s="14">
        <f t="shared" si="2"/>
        <v>0</v>
      </c>
      <c r="V91" s="12" t="str">
        <f t="shared" si="3"/>
        <v/>
      </c>
    </row>
    <row r="92" spans="1:22">
      <c r="A92" t="str">
        <f>ParticipantesCrossSectionTable[[#This Row],[firm_id]]</f>
        <v>F0537</v>
      </c>
      <c r="B92" s="12" t="str">
        <f>ParticipantesCrossSectionTable[[#This Row],[sector]]</f>
        <v>Technology</v>
      </c>
      <c r="C92" s="14">
        <f>ParticipantesCrossSectionTable[[#This Row],[fcf_reported_mm]]/ParticipantesCrossSectionTable[[#This Row],[revenue_reported_mm]]</f>
        <v>7.4294306684591888E-2</v>
      </c>
      <c r="D92" s="14">
        <f>VLOOKUP(B92,Umbrales!$A$2:$F$6,2,FALSE)</f>
        <v>0.29147891994228936</v>
      </c>
      <c r="E92" s="14">
        <f>VLOOKUP(B92,Umbrales!$A$2:$F$6,3,FALSE)</f>
        <v>0.20310034693031653</v>
      </c>
      <c r="F92" s="14">
        <f>VLOOKUP(B92,Umbrales!$A$2:$F$6,4,FALSE)</f>
        <v>8.594459935328938E-2</v>
      </c>
      <c r="G92" s="13">
        <f>VLOOKUP(B92,Umbrales!$A$2:$F$6,5,FALSE)</f>
        <v>1.6026025182564763</v>
      </c>
      <c r="H92" s="14">
        <f>VLOOKUP(B92,Umbrales!$A$2:$F$6,6,FALSE)</f>
        <v>0.11012364032004683</v>
      </c>
      <c r="I92">
        <f>IF(AND(Datos!AE92&gt;D92,Datos!AF92&gt;E92,Datos!AG92&gt;F92,Datos!AS92&gt;G92,C92&lt;H92),1,0)</f>
        <v>0</v>
      </c>
      <c r="J92" s="14">
        <f>ParticipantesCrossSectionTable[[#This Row],[dcf_fcf_gap_mm]]/ParticipantesCrossSectionTable[[#This Row],[revenue_reported_mm]]</f>
        <v>7.452242504609119E-2</v>
      </c>
      <c r="K92" s="14">
        <f>VLOOKUP(B92,Umbrales!$A$2:$H$6,7,FALSE)</f>
        <v>0.41762511454643481</v>
      </c>
      <c r="L92" s="14">
        <f>VLOOKUP(B92,Umbrales!$A$2:$H$6,8,FALSE)</f>
        <v>5.4196815684636399E-2</v>
      </c>
      <c r="M92">
        <f>IF(AND(Datos!S92&gt;0,Datos!AH92&lt;K92,Datos!AL92&gt;=1,Datos!AM92&lt;1,J92&gt;L92),1,0)</f>
        <v>0</v>
      </c>
      <c r="N92" s="14">
        <f>VLOOKUP(B92,Umbrales!$A$2:$J$6,9,FALSE)</f>
        <v>0</v>
      </c>
      <c r="O92" s="14">
        <f>VLOOKUP(B92,Umbrales!$A$2:$J$6,10,FALSE)</f>
        <v>0</v>
      </c>
      <c r="P92">
        <f>IF(AND(Datos!C92="Financials",Datos!AA92&gt;N92,Datos!AD92&lt;0,Datos!AQ92&lt;O92),1,0)</f>
        <v>0</v>
      </c>
      <c r="Q92" s="14">
        <f>VLOOKUP(B92,Umbrales!$A$2:$K$6,11,FALSE)</f>
        <v>0.94630804495569043</v>
      </c>
      <c r="R92">
        <f>IF(AND(Datos!AN92&lt;0.85,Datos!AN92&lt;Q92),1,0)</f>
        <v>0</v>
      </c>
      <c r="S92">
        <f>1+IF(Datos!S92&gt;0,1,0)+IF(Datos!C92="Financials",1.2,0)+1.3</f>
        <v>3.3</v>
      </c>
      <c r="T92" s="14">
        <f>(I92*1+M92*IF(Datos!S92&gt;0,1,0)+P92*IF(Datos!C92="Financials",1,0)+R92*1.3)/S92</f>
        <v>0</v>
      </c>
      <c r="U92" s="14">
        <f t="shared" si="2"/>
        <v>0</v>
      </c>
      <c r="V92" s="12" t="str">
        <f t="shared" si="3"/>
        <v/>
      </c>
    </row>
    <row r="93" spans="1:22">
      <c r="A93" t="str">
        <f>ParticipantesCrossSectionTable[[#This Row],[firm_id]]</f>
        <v>F0337</v>
      </c>
      <c r="B93" s="12" t="str">
        <f>ParticipantesCrossSectionTable[[#This Row],[sector]]</f>
        <v>Financials</v>
      </c>
      <c r="C93" s="14">
        <f>ParticipantesCrossSectionTable[[#This Row],[fcf_reported_mm]]/ParticipantesCrossSectionTable[[#This Row],[revenue_reported_mm]]</f>
        <v>0.19649021038470998</v>
      </c>
      <c r="D93" s="14">
        <f>VLOOKUP(B93,Umbrales!$A$2:$F$6,2,FALSE)</f>
        <v>0.388774346882514</v>
      </c>
      <c r="E93" s="14">
        <f>VLOOKUP(B93,Umbrales!$A$2:$F$6,3,FALSE)</f>
        <v>0.2842719606666555</v>
      </c>
      <c r="F93" s="14">
        <f>VLOOKUP(B93,Umbrales!$A$2:$F$6,4,FALSE)</f>
        <v>3.7547324588306716E-2</v>
      </c>
      <c r="G93" s="13">
        <f>VLOOKUP(B93,Umbrales!$A$2:$F$6,5,FALSE)</f>
        <v>5.6564154445784265</v>
      </c>
      <c r="H93" s="14">
        <f>VLOOKUP(B93,Umbrales!$A$2:$F$6,6,FALSE)</f>
        <v>0.21790144142181125</v>
      </c>
      <c r="I93">
        <f>IF(AND(Datos!AE93&gt;D93,Datos!AF93&gt;E93,Datos!AG93&gt;F93,Datos!AS93&gt;G93,C93&lt;H93),1,0)</f>
        <v>0</v>
      </c>
      <c r="J93" s="14">
        <f>ParticipantesCrossSectionTable[[#This Row],[dcf_fcf_gap_mm]]/ParticipantesCrossSectionTable[[#This Row],[revenue_reported_mm]]</f>
        <v>-2.1574872823015342E-2</v>
      </c>
      <c r="K93" s="14">
        <f>VLOOKUP(B93,Umbrales!$A$2:$H$6,7,FALSE)</f>
        <v>0.45222619371524486</v>
      </c>
      <c r="L93" s="14">
        <f>VLOOKUP(B93,Umbrales!$A$2:$H$6,8,FALSE)</f>
        <v>1.8748568215778003E-2</v>
      </c>
      <c r="M93">
        <f>IF(AND(Datos!S93&gt;0,Datos!AH93&lt;K93,Datos!AL93&gt;=1,Datos!AM93&lt;1,J93&gt;L93),1,0)</f>
        <v>0</v>
      </c>
      <c r="N93" s="14">
        <f>VLOOKUP(B93,Umbrales!$A$2:$J$6,9,FALSE)</f>
        <v>0.2055436255630648</v>
      </c>
      <c r="O93" s="14">
        <f>VLOOKUP(B93,Umbrales!$A$2:$J$6,10,FALSE)</f>
        <v>0.33577848833803048</v>
      </c>
      <c r="P93">
        <f>IF(AND(Datos!C93="Financials",Datos!AA93&gt;N93,Datos!AD93&lt;0,Datos!AQ93&lt;O93),1,0)</f>
        <v>0</v>
      </c>
      <c r="Q93" s="14">
        <f>VLOOKUP(B93,Umbrales!$A$2:$K$6,11,FALSE)</f>
        <v>0.94867619108199597</v>
      </c>
      <c r="R93">
        <f>IF(AND(Datos!AN93&lt;0.85,Datos!AN93&lt;Q93),1,0)</f>
        <v>0</v>
      </c>
      <c r="S93">
        <f>1+IF(Datos!S93&gt;0,1,0)+IF(Datos!C93="Financials",1.2,0)+1.3</f>
        <v>4.5</v>
      </c>
      <c r="T93" s="14">
        <f>(I93*1+M93*IF(Datos!S93&gt;0,1,0)+P93*IF(Datos!C93="Financials",1,0)+R93*1.3)/S93</f>
        <v>0</v>
      </c>
      <c r="U93" s="14">
        <f t="shared" si="2"/>
        <v>0</v>
      </c>
      <c r="V93" s="12" t="str">
        <f t="shared" si="3"/>
        <v/>
      </c>
    </row>
    <row r="94" spans="1:22">
      <c r="A94" t="str">
        <f>ParticipantesCrossSectionTable[[#This Row],[firm_id]]</f>
        <v>F0418</v>
      </c>
      <c r="B94" s="12" t="str">
        <f>ParticipantesCrossSectionTable[[#This Row],[sector]]</f>
        <v>Technology</v>
      </c>
      <c r="C94" s="14">
        <f>ParticipantesCrossSectionTable[[#This Row],[fcf_reported_mm]]/ParticipantesCrossSectionTable[[#This Row],[revenue_reported_mm]]</f>
        <v>0.14035172679347177</v>
      </c>
      <c r="D94" s="14">
        <f>VLOOKUP(B94,Umbrales!$A$2:$F$6,2,FALSE)</f>
        <v>0.29147891994228936</v>
      </c>
      <c r="E94" s="14">
        <f>VLOOKUP(B94,Umbrales!$A$2:$F$6,3,FALSE)</f>
        <v>0.20310034693031653</v>
      </c>
      <c r="F94" s="14">
        <f>VLOOKUP(B94,Umbrales!$A$2:$F$6,4,FALSE)</f>
        <v>8.594459935328938E-2</v>
      </c>
      <c r="G94" s="13">
        <f>VLOOKUP(B94,Umbrales!$A$2:$F$6,5,FALSE)</f>
        <v>1.6026025182564763</v>
      </c>
      <c r="H94" s="14">
        <f>VLOOKUP(B94,Umbrales!$A$2:$F$6,6,FALSE)</f>
        <v>0.11012364032004683</v>
      </c>
      <c r="I94">
        <f>IF(AND(Datos!AE94&gt;D94,Datos!AF94&gt;E94,Datos!AG94&gt;F94,Datos!AS94&gt;G94,C94&lt;H94),1,0)</f>
        <v>0</v>
      </c>
      <c r="J94" s="14">
        <f>ParticipantesCrossSectionTable[[#This Row],[dcf_fcf_gap_mm]]/ParticipantesCrossSectionTable[[#This Row],[revenue_reported_mm]]</f>
        <v>-1.3356736542802929E-2</v>
      </c>
      <c r="K94" s="14">
        <f>VLOOKUP(B94,Umbrales!$A$2:$H$6,7,FALSE)</f>
        <v>0.41762511454643481</v>
      </c>
      <c r="L94" s="14">
        <f>VLOOKUP(B94,Umbrales!$A$2:$H$6,8,FALSE)</f>
        <v>5.4196815684636399E-2</v>
      </c>
      <c r="M94">
        <f>IF(AND(Datos!S94&gt;0,Datos!AH94&lt;K94,Datos!AL94&gt;=1,Datos!AM94&lt;1,J94&gt;L94),1,0)</f>
        <v>0</v>
      </c>
      <c r="N94" s="14">
        <f>VLOOKUP(B94,Umbrales!$A$2:$J$6,9,FALSE)</f>
        <v>0</v>
      </c>
      <c r="O94" s="14">
        <f>VLOOKUP(B94,Umbrales!$A$2:$J$6,10,FALSE)</f>
        <v>0</v>
      </c>
      <c r="P94">
        <f>IF(AND(Datos!C94="Financials",Datos!AA94&gt;N94,Datos!AD94&lt;0,Datos!AQ94&lt;O94),1,0)</f>
        <v>0</v>
      </c>
      <c r="Q94" s="14">
        <f>VLOOKUP(B94,Umbrales!$A$2:$K$6,11,FALSE)</f>
        <v>0.94630804495569043</v>
      </c>
      <c r="R94">
        <f>IF(AND(Datos!AN94&lt;0.85,Datos!AN94&lt;Q94),1,0)</f>
        <v>0</v>
      </c>
      <c r="S94">
        <f>1+IF(Datos!S94&gt;0,1,0)+IF(Datos!C94="Financials",1.2,0)+1.3</f>
        <v>3.3</v>
      </c>
      <c r="T94" s="14">
        <f>(I94*1+M94*IF(Datos!S94&gt;0,1,0)+P94*IF(Datos!C94="Financials",1,0)+R94*1.3)/S94</f>
        <v>0</v>
      </c>
      <c r="U94" s="14">
        <f t="shared" si="2"/>
        <v>0</v>
      </c>
      <c r="V94" s="12" t="str">
        <f t="shared" si="3"/>
        <v/>
      </c>
    </row>
    <row r="95" spans="1:22">
      <c r="A95" t="str">
        <f>ParticipantesCrossSectionTable[[#This Row],[firm_id]]</f>
        <v>F0323</v>
      </c>
      <c r="B95" s="12" t="str">
        <f>ParticipantesCrossSectionTable[[#This Row],[sector]]</f>
        <v>Financials</v>
      </c>
      <c r="C95" s="14">
        <f>ParticipantesCrossSectionTable[[#This Row],[fcf_reported_mm]]/ParticipantesCrossSectionTable[[#This Row],[revenue_reported_mm]]</f>
        <v>0.25857586381962255</v>
      </c>
      <c r="D95" s="14">
        <f>VLOOKUP(B95,Umbrales!$A$2:$F$6,2,FALSE)</f>
        <v>0.388774346882514</v>
      </c>
      <c r="E95" s="14">
        <f>VLOOKUP(B95,Umbrales!$A$2:$F$6,3,FALSE)</f>
        <v>0.2842719606666555</v>
      </c>
      <c r="F95" s="14">
        <f>VLOOKUP(B95,Umbrales!$A$2:$F$6,4,FALSE)</f>
        <v>3.7547324588306716E-2</v>
      </c>
      <c r="G95" s="13">
        <f>VLOOKUP(B95,Umbrales!$A$2:$F$6,5,FALSE)</f>
        <v>5.6564154445784265</v>
      </c>
      <c r="H95" s="14">
        <f>VLOOKUP(B95,Umbrales!$A$2:$F$6,6,FALSE)</f>
        <v>0.21790144142181125</v>
      </c>
      <c r="I95">
        <f>IF(AND(Datos!AE95&gt;D95,Datos!AF95&gt;E95,Datos!AG95&gt;F95,Datos!AS95&gt;G95,C95&lt;H95),1,0)</f>
        <v>0</v>
      </c>
      <c r="J95" s="14">
        <f>ParticipantesCrossSectionTable[[#This Row],[dcf_fcf_gap_mm]]/ParticipantesCrossSectionTable[[#This Row],[revenue_reported_mm]]</f>
        <v>-5.9808870390642518E-2</v>
      </c>
      <c r="K95" s="14">
        <f>VLOOKUP(B95,Umbrales!$A$2:$H$6,7,FALSE)</f>
        <v>0.45222619371524486</v>
      </c>
      <c r="L95" s="14">
        <f>VLOOKUP(B95,Umbrales!$A$2:$H$6,8,FALSE)</f>
        <v>1.8748568215778003E-2</v>
      </c>
      <c r="M95">
        <f>IF(AND(Datos!S95&gt;0,Datos!AH95&lt;K95,Datos!AL95&gt;=1,Datos!AM95&lt;1,J95&gt;L95),1,0)</f>
        <v>0</v>
      </c>
      <c r="N95" s="14">
        <f>VLOOKUP(B95,Umbrales!$A$2:$J$6,9,FALSE)</f>
        <v>0.2055436255630648</v>
      </c>
      <c r="O95" s="14">
        <f>VLOOKUP(B95,Umbrales!$A$2:$J$6,10,FALSE)</f>
        <v>0.33577848833803048</v>
      </c>
      <c r="P95">
        <f>IF(AND(Datos!C95="Financials",Datos!AA95&gt;N95,Datos!AD95&lt;0,Datos!AQ95&lt;O95),1,0)</f>
        <v>0</v>
      </c>
      <c r="Q95" s="14">
        <f>VLOOKUP(B95,Umbrales!$A$2:$K$6,11,FALSE)</f>
        <v>0.94867619108199597</v>
      </c>
      <c r="R95">
        <f>IF(AND(Datos!AN95&lt;0.85,Datos!AN95&lt;Q95),1,0)</f>
        <v>0</v>
      </c>
      <c r="S95">
        <f>1+IF(Datos!S95&gt;0,1,0)+IF(Datos!C95="Financials",1.2,0)+1.3</f>
        <v>4.5</v>
      </c>
      <c r="T95" s="14">
        <f>(I95*1+M95*IF(Datos!S95&gt;0,1,0)+P95*IF(Datos!C95="Financials",1,0)+R95*1.3)/S95</f>
        <v>0</v>
      </c>
      <c r="U95" s="14">
        <f t="shared" si="2"/>
        <v>0</v>
      </c>
      <c r="V95" s="12" t="str">
        <f t="shared" si="3"/>
        <v/>
      </c>
    </row>
    <row r="96" spans="1:22">
      <c r="A96" t="str">
        <f>ParticipantesCrossSectionTable[[#This Row],[firm_id]]</f>
        <v>F0338</v>
      </c>
      <c r="B96" s="12" t="str">
        <f>ParticipantesCrossSectionTable[[#This Row],[sector]]</f>
        <v>Financials</v>
      </c>
      <c r="C96" s="14">
        <f>ParticipantesCrossSectionTable[[#This Row],[fcf_reported_mm]]/ParticipantesCrossSectionTable[[#This Row],[revenue_reported_mm]]</f>
        <v>0.1767348609115193</v>
      </c>
      <c r="D96" s="14">
        <f>VLOOKUP(B96,Umbrales!$A$2:$F$6,2,FALSE)</f>
        <v>0.388774346882514</v>
      </c>
      <c r="E96" s="14">
        <f>VLOOKUP(B96,Umbrales!$A$2:$F$6,3,FALSE)</f>
        <v>0.2842719606666555</v>
      </c>
      <c r="F96" s="14">
        <f>VLOOKUP(B96,Umbrales!$A$2:$F$6,4,FALSE)</f>
        <v>3.7547324588306716E-2</v>
      </c>
      <c r="G96" s="13">
        <f>VLOOKUP(B96,Umbrales!$A$2:$F$6,5,FALSE)</f>
        <v>5.6564154445784265</v>
      </c>
      <c r="H96" s="14">
        <f>VLOOKUP(B96,Umbrales!$A$2:$F$6,6,FALSE)</f>
        <v>0.21790144142181125</v>
      </c>
      <c r="I96">
        <f>IF(AND(Datos!AE96&gt;D96,Datos!AF96&gt;E96,Datos!AG96&gt;F96,Datos!AS96&gt;G96,C96&lt;H96),1,0)</f>
        <v>0</v>
      </c>
      <c r="J96" s="14">
        <f>ParticipantesCrossSectionTable[[#This Row],[dcf_fcf_gap_mm]]/ParticipantesCrossSectionTable[[#This Row],[revenue_reported_mm]]</f>
        <v>-3.2115817623095309E-2</v>
      </c>
      <c r="K96" s="14">
        <f>VLOOKUP(B96,Umbrales!$A$2:$H$6,7,FALSE)</f>
        <v>0.45222619371524486</v>
      </c>
      <c r="L96" s="14">
        <f>VLOOKUP(B96,Umbrales!$A$2:$H$6,8,FALSE)</f>
        <v>1.8748568215778003E-2</v>
      </c>
      <c r="M96">
        <f>IF(AND(Datos!S96&gt;0,Datos!AH96&lt;K96,Datos!AL96&gt;=1,Datos!AM96&lt;1,J96&gt;L96),1,0)</f>
        <v>0</v>
      </c>
      <c r="N96" s="14">
        <f>VLOOKUP(B96,Umbrales!$A$2:$J$6,9,FALSE)</f>
        <v>0.2055436255630648</v>
      </c>
      <c r="O96" s="14">
        <f>VLOOKUP(B96,Umbrales!$A$2:$J$6,10,FALSE)</f>
        <v>0.33577848833803048</v>
      </c>
      <c r="P96">
        <f>IF(AND(Datos!C96="Financials",Datos!AA96&gt;N96,Datos!AD96&lt;0,Datos!AQ96&lt;O96),1,0)</f>
        <v>1</v>
      </c>
      <c r="Q96" s="14">
        <f>VLOOKUP(B96,Umbrales!$A$2:$K$6,11,FALSE)</f>
        <v>0.94867619108199597</v>
      </c>
      <c r="R96">
        <f>IF(AND(Datos!AN96&lt;0.85,Datos!AN96&lt;Q96),1,0)</f>
        <v>0</v>
      </c>
      <c r="S96">
        <f>1+IF(Datos!S96&gt;0,1,0)+IF(Datos!C96="Financials",1.2,0)+1.3</f>
        <v>4.5</v>
      </c>
      <c r="T96" s="14">
        <f>(I96*1+M96*IF(Datos!S96&gt;0,1,0)+P96*IF(Datos!C96="Financials",1,0)+R96*1.3)/S96</f>
        <v>0.22222222222222221</v>
      </c>
      <c r="U96" s="14">
        <f t="shared" si="2"/>
        <v>1</v>
      </c>
      <c r="V96" s="12" t="str">
        <f t="shared" si="3"/>
        <v xml:space="preserve">Flag3 </v>
      </c>
    </row>
    <row r="97" spans="1:22">
      <c r="A97" t="str">
        <f>ParticipantesCrossSectionTable[[#This Row],[firm_id]]</f>
        <v>F0875</v>
      </c>
      <c r="B97" s="12" t="str">
        <f>ParticipantesCrossSectionTable[[#This Row],[sector]]</f>
        <v>Consumer</v>
      </c>
      <c r="C97" s="14">
        <f>ParticipantesCrossSectionTable[[#This Row],[fcf_reported_mm]]/ParticipantesCrossSectionTable[[#This Row],[revenue_reported_mm]]</f>
        <v>1.50856654993852E-2</v>
      </c>
      <c r="D97" s="14">
        <f>VLOOKUP(B97,Umbrales!$A$2:$F$6,2,FALSE)</f>
        <v>0.18290795794828921</v>
      </c>
      <c r="E97" s="14">
        <f>VLOOKUP(B97,Umbrales!$A$2:$F$6,3,FALSE)</f>
        <v>0.12205009004875801</v>
      </c>
      <c r="F97" s="14">
        <f>VLOOKUP(B97,Umbrales!$A$2:$F$6,4,FALSE)</f>
        <v>7.7863508878423693E-2</v>
      </c>
      <c r="G97" s="13">
        <f>VLOOKUP(B97,Umbrales!$A$2:$F$6,5,FALSE)</f>
        <v>1.5232588938928779</v>
      </c>
      <c r="H97" s="14">
        <f>VLOOKUP(B97,Umbrales!$A$2:$F$6,6,FALSE)</f>
        <v>3.1674636202413592E-2</v>
      </c>
      <c r="I97">
        <f>IF(AND(Datos!AE97&gt;D97,Datos!AF97&gt;E97,Datos!AG97&gt;F97,Datos!AS97&gt;G97,C97&lt;H97),1,0)</f>
        <v>0</v>
      </c>
      <c r="J97" s="14">
        <f>ParticipantesCrossSectionTable[[#This Row],[dcf_fcf_gap_mm]]/ParticipantesCrossSectionTable[[#This Row],[revenue_reported_mm]]</f>
        <v>6.426333352954737E-2</v>
      </c>
      <c r="K97" s="14">
        <f>VLOOKUP(B97,Umbrales!$A$2:$H$6,7,FALSE)</f>
        <v>0.50851978099047102</v>
      </c>
      <c r="L97" s="14">
        <f>VLOOKUP(B97,Umbrales!$A$2:$H$6,8,FALSE)</f>
        <v>6.0665521451900774E-2</v>
      </c>
      <c r="M97">
        <f>IF(AND(Datos!S97&gt;0,Datos!AH97&lt;K97,Datos!AL97&gt;=1,Datos!AM97&lt;1,J97&gt;L97),1,0)</f>
        <v>0</v>
      </c>
      <c r="N97" s="14">
        <f>VLOOKUP(B97,Umbrales!$A$2:$J$6,9,FALSE)</f>
        <v>0</v>
      </c>
      <c r="O97" s="14">
        <f>VLOOKUP(B97,Umbrales!$A$2:$J$6,10,FALSE)</f>
        <v>0</v>
      </c>
      <c r="P97">
        <f>IF(AND(Datos!C97="Financials",Datos!AA97&gt;N97,Datos!AD97&lt;0,Datos!AQ97&lt;O97),1,0)</f>
        <v>0</v>
      </c>
      <c r="Q97" s="14">
        <f>VLOOKUP(B97,Umbrales!$A$2:$K$6,11,FALSE)</f>
        <v>0.94977598367308969</v>
      </c>
      <c r="R97">
        <f>IF(AND(Datos!AN97&lt;0.85,Datos!AN97&lt;Q97),1,0)</f>
        <v>0</v>
      </c>
      <c r="S97">
        <f>1+IF(Datos!S97&gt;0,1,0)+IF(Datos!C97="Financials",1.2,0)+1.3</f>
        <v>3.3</v>
      </c>
      <c r="T97" s="14">
        <f>(I97*1+M97*IF(Datos!S97&gt;0,1,0)+P97*IF(Datos!C97="Financials",1,0)+R97*1.3)/S97</f>
        <v>0</v>
      </c>
      <c r="U97" s="14">
        <f t="shared" si="2"/>
        <v>0</v>
      </c>
      <c r="V97" s="12" t="str">
        <f t="shared" si="3"/>
        <v/>
      </c>
    </row>
    <row r="98" spans="1:22">
      <c r="A98" t="str">
        <f>ParticipantesCrossSectionTable[[#This Row],[firm_id]]</f>
        <v>F0878</v>
      </c>
      <c r="B98" s="12" t="str">
        <f>ParticipantesCrossSectionTable[[#This Row],[sector]]</f>
        <v>Consumer</v>
      </c>
      <c r="C98" s="14">
        <f>ParticipantesCrossSectionTable[[#This Row],[fcf_reported_mm]]/ParticipantesCrossSectionTable[[#This Row],[revenue_reported_mm]]</f>
        <v>9.7509751894350682E-2</v>
      </c>
      <c r="D98" s="14">
        <f>VLOOKUP(B98,Umbrales!$A$2:$F$6,2,FALSE)</f>
        <v>0.18290795794828921</v>
      </c>
      <c r="E98" s="14">
        <f>VLOOKUP(B98,Umbrales!$A$2:$F$6,3,FALSE)</f>
        <v>0.12205009004875801</v>
      </c>
      <c r="F98" s="14">
        <f>VLOOKUP(B98,Umbrales!$A$2:$F$6,4,FALSE)</f>
        <v>7.7863508878423693E-2</v>
      </c>
      <c r="G98" s="13">
        <f>VLOOKUP(B98,Umbrales!$A$2:$F$6,5,FALSE)</f>
        <v>1.5232588938928779</v>
      </c>
      <c r="H98" s="14">
        <f>VLOOKUP(B98,Umbrales!$A$2:$F$6,6,FALSE)</f>
        <v>3.1674636202413592E-2</v>
      </c>
      <c r="I98">
        <f>IF(AND(Datos!AE98&gt;D98,Datos!AF98&gt;E98,Datos!AG98&gt;F98,Datos!AS98&gt;G98,C98&lt;H98),1,0)</f>
        <v>0</v>
      </c>
      <c r="J98" s="14">
        <f>ParticipantesCrossSectionTable[[#This Row],[dcf_fcf_gap_mm]]/ParticipantesCrossSectionTable[[#This Row],[revenue_reported_mm]]</f>
        <v>1.0329790516131357E-3</v>
      </c>
      <c r="K98" s="14">
        <f>VLOOKUP(B98,Umbrales!$A$2:$H$6,7,FALSE)</f>
        <v>0.50851978099047102</v>
      </c>
      <c r="L98" s="14">
        <f>VLOOKUP(B98,Umbrales!$A$2:$H$6,8,FALSE)</f>
        <v>6.0665521451900774E-2</v>
      </c>
      <c r="M98">
        <f>IF(AND(Datos!S98&gt;0,Datos!AH98&lt;K98,Datos!AL98&gt;=1,Datos!AM98&lt;1,J98&gt;L98),1,0)</f>
        <v>0</v>
      </c>
      <c r="N98" s="14">
        <f>VLOOKUP(B98,Umbrales!$A$2:$J$6,9,FALSE)</f>
        <v>0</v>
      </c>
      <c r="O98" s="14">
        <f>VLOOKUP(B98,Umbrales!$A$2:$J$6,10,FALSE)</f>
        <v>0</v>
      </c>
      <c r="P98">
        <f>IF(AND(Datos!C98="Financials",Datos!AA98&gt;N98,Datos!AD98&lt;0,Datos!AQ98&lt;O98),1,0)</f>
        <v>0</v>
      </c>
      <c r="Q98" s="14">
        <f>VLOOKUP(B98,Umbrales!$A$2:$K$6,11,FALSE)</f>
        <v>0.94977598367308969</v>
      </c>
      <c r="R98">
        <f>IF(AND(Datos!AN98&lt;0.85,Datos!AN98&lt;Q98),1,0)</f>
        <v>0</v>
      </c>
      <c r="S98">
        <f>1+IF(Datos!S98&gt;0,1,0)+IF(Datos!C98="Financials",1.2,0)+1.3</f>
        <v>3.3</v>
      </c>
      <c r="T98" s="14">
        <f>(I98*1+M98*IF(Datos!S98&gt;0,1,0)+P98*IF(Datos!C98="Financials",1,0)+R98*1.3)/S98</f>
        <v>0</v>
      </c>
      <c r="U98" s="14">
        <f t="shared" si="2"/>
        <v>0</v>
      </c>
      <c r="V98" s="12" t="str">
        <f t="shared" si="3"/>
        <v/>
      </c>
    </row>
    <row r="99" spans="1:22">
      <c r="A99" t="str">
        <f>ParticipantesCrossSectionTable[[#This Row],[firm_id]]</f>
        <v>F0935</v>
      </c>
      <c r="B99" s="12" t="str">
        <f>ParticipantesCrossSectionTable[[#This Row],[sector]]</f>
        <v>Consumer</v>
      </c>
      <c r="C99" s="14">
        <f>ParticipantesCrossSectionTable[[#This Row],[fcf_reported_mm]]/ParticipantesCrossSectionTable[[#This Row],[revenue_reported_mm]]</f>
        <v>3.6403564565839645E-2</v>
      </c>
      <c r="D99" s="14">
        <f>VLOOKUP(B99,Umbrales!$A$2:$F$6,2,FALSE)</f>
        <v>0.18290795794828921</v>
      </c>
      <c r="E99" s="14">
        <f>VLOOKUP(B99,Umbrales!$A$2:$F$6,3,FALSE)</f>
        <v>0.12205009004875801</v>
      </c>
      <c r="F99" s="14">
        <f>VLOOKUP(B99,Umbrales!$A$2:$F$6,4,FALSE)</f>
        <v>7.7863508878423693E-2</v>
      </c>
      <c r="G99" s="13">
        <f>VLOOKUP(B99,Umbrales!$A$2:$F$6,5,FALSE)</f>
        <v>1.5232588938928779</v>
      </c>
      <c r="H99" s="14">
        <f>VLOOKUP(B99,Umbrales!$A$2:$F$6,6,FALSE)</f>
        <v>3.1674636202413592E-2</v>
      </c>
      <c r="I99">
        <f>IF(AND(Datos!AE99&gt;D99,Datos!AF99&gt;E99,Datos!AG99&gt;F99,Datos!AS99&gt;G99,C99&lt;H99),1,0)</f>
        <v>0</v>
      </c>
      <c r="J99" s="14">
        <f>ParticipantesCrossSectionTable[[#This Row],[dcf_fcf_gap_mm]]/ParticipantesCrossSectionTable[[#This Row],[revenue_reported_mm]]</f>
        <v>4.505965922711453E-2</v>
      </c>
      <c r="K99" s="14">
        <f>VLOOKUP(B99,Umbrales!$A$2:$H$6,7,FALSE)</f>
        <v>0.50851978099047102</v>
      </c>
      <c r="L99" s="14">
        <f>VLOOKUP(B99,Umbrales!$A$2:$H$6,8,FALSE)</f>
        <v>6.0665521451900774E-2</v>
      </c>
      <c r="M99">
        <f>IF(AND(Datos!S99&gt;0,Datos!AH99&lt;K99,Datos!AL99&gt;=1,Datos!AM99&lt;1,J99&gt;L99),1,0)</f>
        <v>0</v>
      </c>
      <c r="N99" s="14">
        <f>VLOOKUP(B99,Umbrales!$A$2:$J$6,9,FALSE)</f>
        <v>0</v>
      </c>
      <c r="O99" s="14">
        <f>VLOOKUP(B99,Umbrales!$A$2:$J$6,10,FALSE)</f>
        <v>0</v>
      </c>
      <c r="P99">
        <f>IF(AND(Datos!C99="Financials",Datos!AA99&gt;N99,Datos!AD99&lt;0,Datos!AQ99&lt;O99),1,0)</f>
        <v>0</v>
      </c>
      <c r="Q99" s="14">
        <f>VLOOKUP(B99,Umbrales!$A$2:$K$6,11,FALSE)</f>
        <v>0.94977598367308969</v>
      </c>
      <c r="R99">
        <f>IF(AND(Datos!AN99&lt;0.85,Datos!AN99&lt;Q99),1,0)</f>
        <v>0</v>
      </c>
      <c r="S99">
        <f>1+IF(Datos!S99&gt;0,1,0)+IF(Datos!C99="Financials",1.2,0)+1.3</f>
        <v>3.3</v>
      </c>
      <c r="T99" s="14">
        <f>(I99*1+M99*IF(Datos!S99&gt;0,1,0)+P99*IF(Datos!C99="Financials",1,0)+R99*1.3)/S99</f>
        <v>0</v>
      </c>
      <c r="U99" s="14">
        <f t="shared" si="2"/>
        <v>0</v>
      </c>
      <c r="V99" s="12" t="str">
        <f t="shared" si="3"/>
        <v/>
      </c>
    </row>
    <row r="100" spans="1:22">
      <c r="A100" t="str">
        <f>ParticipantesCrossSectionTable[[#This Row],[firm_id]]</f>
        <v>F0028</v>
      </c>
      <c r="B100" s="12" t="str">
        <f>ParticipantesCrossSectionTable[[#This Row],[sector]]</f>
        <v>Energy</v>
      </c>
      <c r="C100" s="14">
        <f>ParticipantesCrossSectionTable[[#This Row],[fcf_reported_mm]]/ParticipantesCrossSectionTable[[#This Row],[revenue_reported_mm]]</f>
        <v>-4.0946753727504111E-3</v>
      </c>
      <c r="D100" s="14">
        <f>VLOOKUP(B100,Umbrales!$A$2:$F$6,2,FALSE)</f>
        <v>0.31196392892080216</v>
      </c>
      <c r="E100" s="14">
        <f>VLOOKUP(B100,Umbrales!$A$2:$F$6,3,FALSE)</f>
        <v>0.22086835207327621</v>
      </c>
      <c r="F100" s="14">
        <f>VLOOKUP(B100,Umbrales!$A$2:$F$6,4,FALSE)</f>
        <v>0.28991454849456905</v>
      </c>
      <c r="G100" s="13">
        <f>VLOOKUP(B100,Umbrales!$A$2:$F$6,5,FALSE)</f>
        <v>2.8980395452652274</v>
      </c>
      <c r="H100" s="14">
        <f>VLOOKUP(B100,Umbrales!$A$2:$F$6,6,FALSE)</f>
        <v>-5.1192663180992054E-2</v>
      </c>
      <c r="I100">
        <f>IF(AND(Datos!AE100&gt;D100,Datos!AF100&gt;E100,Datos!AG100&gt;F100,Datos!AS100&gt;G100,C100&lt;H100),1,0)</f>
        <v>0</v>
      </c>
      <c r="J100" s="14">
        <f>ParticipantesCrossSectionTable[[#This Row],[dcf_fcf_gap_mm]]/ParticipantesCrossSectionTable[[#This Row],[revenue_reported_mm]]</f>
        <v>6.2638662654243671E-2</v>
      </c>
      <c r="K100" s="14">
        <f>VLOOKUP(B100,Umbrales!$A$2:$H$6,7,FALSE)</f>
        <v>0.58288412137280288</v>
      </c>
      <c r="L100" s="14">
        <f>VLOOKUP(B100,Umbrales!$A$2:$H$6,8,FALSE)</f>
        <v>0.120912265441879</v>
      </c>
      <c r="M100">
        <f>IF(AND(Datos!S100&gt;0,Datos!AH100&lt;K100,Datos!AL100&gt;=1,Datos!AM100&lt;1,J100&gt;L100),1,0)</f>
        <v>0</v>
      </c>
      <c r="N100" s="14">
        <f>VLOOKUP(B100,Umbrales!$A$2:$J$6,9,FALSE)</f>
        <v>0</v>
      </c>
      <c r="O100" s="14">
        <f>VLOOKUP(B100,Umbrales!$A$2:$J$6,10,FALSE)</f>
        <v>0</v>
      </c>
      <c r="P100">
        <f>IF(AND(Datos!C100="Financials",Datos!AA100&gt;N100,Datos!AD100&lt;0,Datos!AQ100&lt;O100),1,0)</f>
        <v>0</v>
      </c>
      <c r="Q100" s="14">
        <f>VLOOKUP(B100,Umbrales!$A$2:$K$6,11,FALSE)</f>
        <v>0.95246281107254693</v>
      </c>
      <c r="R100">
        <f>IF(AND(Datos!AN100&lt;0.85,Datos!AN100&lt;Q100),1,0)</f>
        <v>0</v>
      </c>
      <c r="S100">
        <f>1+IF(Datos!S100&gt;0,1,0)+IF(Datos!C100="Financials",1.2,0)+1.3</f>
        <v>3.3</v>
      </c>
      <c r="T100" s="14">
        <f>(I100*1+M100*IF(Datos!S100&gt;0,1,0)+P100*IF(Datos!C100="Financials",1,0)+R100*1.3)/S100</f>
        <v>0</v>
      </c>
      <c r="U100" s="14">
        <f t="shared" si="2"/>
        <v>0</v>
      </c>
      <c r="V100" s="12" t="str">
        <f t="shared" si="3"/>
        <v/>
      </c>
    </row>
    <row r="101" spans="1:22">
      <c r="A101" t="str">
        <f>ParticipantesCrossSectionTable[[#This Row],[firm_id]]</f>
        <v>F0866</v>
      </c>
      <c r="B101" s="12" t="str">
        <f>ParticipantesCrossSectionTable[[#This Row],[sector]]</f>
        <v>Consumer</v>
      </c>
      <c r="C101" s="14">
        <f>ParticipantesCrossSectionTable[[#This Row],[fcf_reported_mm]]/ParticipantesCrossSectionTable[[#This Row],[revenue_reported_mm]]</f>
        <v>-7.0003046462516511E-2</v>
      </c>
      <c r="D101" s="14">
        <f>VLOOKUP(B101,Umbrales!$A$2:$F$6,2,FALSE)</f>
        <v>0.18290795794828921</v>
      </c>
      <c r="E101" s="14">
        <f>VLOOKUP(B101,Umbrales!$A$2:$F$6,3,FALSE)</f>
        <v>0.12205009004875801</v>
      </c>
      <c r="F101" s="14">
        <f>VLOOKUP(B101,Umbrales!$A$2:$F$6,4,FALSE)</f>
        <v>7.7863508878423693E-2</v>
      </c>
      <c r="G101" s="13">
        <f>VLOOKUP(B101,Umbrales!$A$2:$F$6,5,FALSE)</f>
        <v>1.5232588938928779</v>
      </c>
      <c r="H101" s="14">
        <f>VLOOKUP(B101,Umbrales!$A$2:$F$6,6,FALSE)</f>
        <v>3.1674636202413592E-2</v>
      </c>
      <c r="I101">
        <f>IF(AND(Datos!AE101&gt;D101,Datos!AF101&gt;E101,Datos!AG101&gt;F101,Datos!AS101&gt;G101,C101&lt;H101),1,0)</f>
        <v>0</v>
      </c>
      <c r="J101" s="14">
        <f>ParticipantesCrossSectionTable[[#This Row],[dcf_fcf_gap_mm]]/ParticipantesCrossSectionTable[[#This Row],[revenue_reported_mm]]</f>
        <v>6.9008448444669204E-2</v>
      </c>
      <c r="K101" s="14">
        <f>VLOOKUP(B101,Umbrales!$A$2:$H$6,7,FALSE)</f>
        <v>0.50851978099047102</v>
      </c>
      <c r="L101" s="14">
        <f>VLOOKUP(B101,Umbrales!$A$2:$H$6,8,FALSE)</f>
        <v>6.0665521451900774E-2</v>
      </c>
      <c r="M101">
        <f>IF(AND(Datos!S101&gt;0,Datos!AH101&lt;K101,Datos!AL101&gt;=1,Datos!AM101&lt;1,J101&gt;L101),1,0)</f>
        <v>0</v>
      </c>
      <c r="N101" s="14">
        <f>VLOOKUP(B101,Umbrales!$A$2:$J$6,9,FALSE)</f>
        <v>0</v>
      </c>
      <c r="O101" s="14">
        <f>VLOOKUP(B101,Umbrales!$A$2:$J$6,10,FALSE)</f>
        <v>0</v>
      </c>
      <c r="P101">
        <f>IF(AND(Datos!C101="Financials",Datos!AA101&gt;N101,Datos!AD101&lt;0,Datos!AQ101&lt;O101),1,0)</f>
        <v>0</v>
      </c>
      <c r="Q101" s="14">
        <f>VLOOKUP(B101,Umbrales!$A$2:$K$6,11,FALSE)</f>
        <v>0.94977598367308969</v>
      </c>
      <c r="R101">
        <f>IF(AND(Datos!AN101&lt;0.85,Datos!AN101&lt;Q101),1,0)</f>
        <v>0</v>
      </c>
      <c r="S101">
        <f>1+IF(Datos!S101&gt;0,1,0)+IF(Datos!C101="Financials",1.2,0)+1.3</f>
        <v>3.3</v>
      </c>
      <c r="T101" s="14">
        <f>(I101*1+M101*IF(Datos!S101&gt;0,1,0)+P101*IF(Datos!C101="Financials",1,0)+R101*1.3)/S101</f>
        <v>0</v>
      </c>
      <c r="U101" s="14">
        <f t="shared" si="2"/>
        <v>0</v>
      </c>
      <c r="V101" s="12" t="str">
        <f t="shared" si="3"/>
        <v/>
      </c>
    </row>
    <row r="102" spans="1:22">
      <c r="A102" t="str">
        <f>ParticipantesCrossSectionTable[[#This Row],[firm_id]]</f>
        <v>F0447</v>
      </c>
      <c r="B102" s="12" t="str">
        <f>ParticipantesCrossSectionTable[[#This Row],[sector]]</f>
        <v>Technology</v>
      </c>
      <c r="C102" s="14">
        <f>ParticipantesCrossSectionTable[[#This Row],[fcf_reported_mm]]/ParticipantesCrossSectionTable[[#This Row],[revenue_reported_mm]]</f>
        <v>-9.5075792700677359E-3</v>
      </c>
      <c r="D102" s="14">
        <f>VLOOKUP(B102,Umbrales!$A$2:$F$6,2,FALSE)</f>
        <v>0.29147891994228936</v>
      </c>
      <c r="E102" s="14">
        <f>VLOOKUP(B102,Umbrales!$A$2:$F$6,3,FALSE)</f>
        <v>0.20310034693031653</v>
      </c>
      <c r="F102" s="14">
        <f>VLOOKUP(B102,Umbrales!$A$2:$F$6,4,FALSE)</f>
        <v>8.594459935328938E-2</v>
      </c>
      <c r="G102" s="13">
        <f>VLOOKUP(B102,Umbrales!$A$2:$F$6,5,FALSE)</f>
        <v>1.6026025182564763</v>
      </c>
      <c r="H102" s="14">
        <f>VLOOKUP(B102,Umbrales!$A$2:$F$6,6,FALSE)</f>
        <v>0.11012364032004683</v>
      </c>
      <c r="I102">
        <f>IF(AND(Datos!AE102&gt;D102,Datos!AF102&gt;E102,Datos!AG102&gt;F102,Datos!AS102&gt;G102,C102&lt;H102),1,0)</f>
        <v>0</v>
      </c>
      <c r="J102" s="14">
        <f>ParticipantesCrossSectionTable[[#This Row],[dcf_fcf_gap_mm]]/ParticipantesCrossSectionTable[[#This Row],[revenue_reported_mm]]</f>
        <v>5.8470417713576119E-2</v>
      </c>
      <c r="K102" s="14">
        <f>VLOOKUP(B102,Umbrales!$A$2:$H$6,7,FALSE)</f>
        <v>0.41762511454643481</v>
      </c>
      <c r="L102" s="14">
        <f>VLOOKUP(B102,Umbrales!$A$2:$H$6,8,FALSE)</f>
        <v>5.4196815684636399E-2</v>
      </c>
      <c r="M102">
        <f>IF(AND(Datos!S102&gt;0,Datos!AH102&lt;K102,Datos!AL102&gt;=1,Datos!AM102&lt;1,J102&gt;L102),1,0)</f>
        <v>1</v>
      </c>
      <c r="N102" s="14">
        <f>VLOOKUP(B102,Umbrales!$A$2:$J$6,9,FALSE)</f>
        <v>0</v>
      </c>
      <c r="O102" s="14">
        <f>VLOOKUP(B102,Umbrales!$A$2:$J$6,10,FALSE)</f>
        <v>0</v>
      </c>
      <c r="P102">
        <f>IF(AND(Datos!C102="Financials",Datos!AA102&gt;N102,Datos!AD102&lt;0,Datos!AQ102&lt;O102),1,0)</f>
        <v>0</v>
      </c>
      <c r="Q102" s="14">
        <f>VLOOKUP(B102,Umbrales!$A$2:$K$6,11,FALSE)</f>
        <v>0.94630804495569043</v>
      </c>
      <c r="R102">
        <f>IF(AND(Datos!AN102&lt;0.85,Datos!AN102&lt;Q102),1,0)</f>
        <v>0</v>
      </c>
      <c r="S102">
        <f>1+IF(Datos!S102&gt;0,1,0)+IF(Datos!C102="Financials",1.2,0)+1.3</f>
        <v>3.3</v>
      </c>
      <c r="T102" s="14">
        <f>(I102*1+M102*IF(Datos!S102&gt;0,1,0)+P102*IF(Datos!C102="Financials",1,0)+R102*1.3)/S102</f>
        <v>0.30303030303030304</v>
      </c>
      <c r="U102" s="14">
        <f t="shared" si="2"/>
        <v>1</v>
      </c>
      <c r="V102" s="12" t="str">
        <f t="shared" si="3"/>
        <v xml:space="preserve">Flag2 </v>
      </c>
    </row>
    <row r="103" spans="1:22">
      <c r="A103" t="str">
        <f>ParticipantesCrossSectionTable[[#This Row],[firm_id]]</f>
        <v>F0437</v>
      </c>
      <c r="B103" s="12" t="str">
        <f>ParticipantesCrossSectionTable[[#This Row],[sector]]</f>
        <v>Technology</v>
      </c>
      <c r="C103" s="14">
        <f>ParticipantesCrossSectionTable[[#This Row],[fcf_reported_mm]]/ParticipantesCrossSectionTable[[#This Row],[revenue_reported_mm]]</f>
        <v>0.23372860056477984</v>
      </c>
      <c r="D103" s="14">
        <f>VLOOKUP(B103,Umbrales!$A$2:$F$6,2,FALSE)</f>
        <v>0.29147891994228936</v>
      </c>
      <c r="E103" s="14">
        <f>VLOOKUP(B103,Umbrales!$A$2:$F$6,3,FALSE)</f>
        <v>0.20310034693031653</v>
      </c>
      <c r="F103" s="14">
        <f>VLOOKUP(B103,Umbrales!$A$2:$F$6,4,FALSE)</f>
        <v>8.594459935328938E-2</v>
      </c>
      <c r="G103" s="13">
        <f>VLOOKUP(B103,Umbrales!$A$2:$F$6,5,FALSE)</f>
        <v>1.6026025182564763</v>
      </c>
      <c r="H103" s="14">
        <f>VLOOKUP(B103,Umbrales!$A$2:$F$6,6,FALSE)</f>
        <v>0.11012364032004683</v>
      </c>
      <c r="I103">
        <f>IF(AND(Datos!AE103&gt;D103,Datos!AF103&gt;E103,Datos!AG103&gt;F103,Datos!AS103&gt;G103,C103&lt;H103),1,0)</f>
        <v>0</v>
      </c>
      <c r="J103" s="14">
        <f>ParticipantesCrossSectionTable[[#This Row],[dcf_fcf_gap_mm]]/ParticipantesCrossSectionTable[[#This Row],[revenue_reported_mm]]</f>
        <v>-2.5470914973772893E-2</v>
      </c>
      <c r="K103" s="14">
        <f>VLOOKUP(B103,Umbrales!$A$2:$H$6,7,FALSE)</f>
        <v>0.41762511454643481</v>
      </c>
      <c r="L103" s="14">
        <f>VLOOKUP(B103,Umbrales!$A$2:$H$6,8,FALSE)</f>
        <v>5.4196815684636399E-2</v>
      </c>
      <c r="M103">
        <f>IF(AND(Datos!S103&gt;0,Datos!AH103&lt;K103,Datos!AL103&gt;=1,Datos!AM103&lt;1,J103&gt;L103),1,0)</f>
        <v>0</v>
      </c>
      <c r="N103" s="14">
        <f>VLOOKUP(B103,Umbrales!$A$2:$J$6,9,FALSE)</f>
        <v>0</v>
      </c>
      <c r="O103" s="14">
        <f>VLOOKUP(B103,Umbrales!$A$2:$J$6,10,FALSE)</f>
        <v>0</v>
      </c>
      <c r="P103">
        <f>IF(AND(Datos!C103="Financials",Datos!AA103&gt;N103,Datos!AD103&lt;0,Datos!AQ103&lt;O103),1,0)</f>
        <v>0</v>
      </c>
      <c r="Q103" s="14">
        <f>VLOOKUP(B103,Umbrales!$A$2:$K$6,11,FALSE)</f>
        <v>0.94630804495569043</v>
      </c>
      <c r="R103">
        <f>IF(AND(Datos!AN103&lt;0.85,Datos!AN103&lt;Q103),1,0)</f>
        <v>0</v>
      </c>
      <c r="S103">
        <f>1+IF(Datos!S103&gt;0,1,0)+IF(Datos!C103="Financials",1.2,0)+1.3</f>
        <v>3.3</v>
      </c>
      <c r="T103" s="14">
        <f>(I103*1+M103*IF(Datos!S103&gt;0,1,0)+P103*IF(Datos!C103="Financials",1,0)+R103*1.3)/S103</f>
        <v>0</v>
      </c>
      <c r="U103" s="14">
        <f t="shared" si="2"/>
        <v>0</v>
      </c>
      <c r="V103" s="12" t="str">
        <f t="shared" si="3"/>
        <v/>
      </c>
    </row>
    <row r="104" spans="1:22">
      <c r="A104" t="str">
        <f>ParticipantesCrossSectionTable[[#This Row],[firm_id]]</f>
        <v>F0112</v>
      </c>
      <c r="B104" s="12" t="str">
        <f>ParticipantesCrossSectionTable[[#This Row],[sector]]</f>
        <v>Energy</v>
      </c>
      <c r="C104" s="14">
        <f>ParticipantesCrossSectionTable[[#This Row],[fcf_reported_mm]]/ParticipantesCrossSectionTable[[#This Row],[revenue_reported_mm]]</f>
        <v>-2.8878397648948104E-2</v>
      </c>
      <c r="D104" s="14">
        <f>VLOOKUP(B104,Umbrales!$A$2:$F$6,2,FALSE)</f>
        <v>0.31196392892080216</v>
      </c>
      <c r="E104" s="14">
        <f>VLOOKUP(B104,Umbrales!$A$2:$F$6,3,FALSE)</f>
        <v>0.22086835207327621</v>
      </c>
      <c r="F104" s="14">
        <f>VLOOKUP(B104,Umbrales!$A$2:$F$6,4,FALSE)</f>
        <v>0.28991454849456905</v>
      </c>
      <c r="G104" s="13">
        <f>VLOOKUP(B104,Umbrales!$A$2:$F$6,5,FALSE)</f>
        <v>2.8980395452652274</v>
      </c>
      <c r="H104" s="14">
        <f>VLOOKUP(B104,Umbrales!$A$2:$F$6,6,FALSE)</f>
        <v>-5.1192663180992054E-2</v>
      </c>
      <c r="I104">
        <f>IF(AND(Datos!AE104&gt;D104,Datos!AF104&gt;E104,Datos!AG104&gt;F104,Datos!AS104&gt;G104,C104&lt;H104),1,0)</f>
        <v>0</v>
      </c>
      <c r="J104" s="14">
        <f>ParticipantesCrossSectionTable[[#This Row],[dcf_fcf_gap_mm]]/ParticipantesCrossSectionTable[[#This Row],[revenue_reported_mm]]</f>
        <v>0.11668753044680694</v>
      </c>
      <c r="K104" s="14">
        <f>VLOOKUP(B104,Umbrales!$A$2:$H$6,7,FALSE)</f>
        <v>0.58288412137280288</v>
      </c>
      <c r="L104" s="14">
        <f>VLOOKUP(B104,Umbrales!$A$2:$H$6,8,FALSE)</f>
        <v>0.120912265441879</v>
      </c>
      <c r="M104">
        <f>IF(AND(Datos!S104&gt;0,Datos!AH104&lt;K104,Datos!AL104&gt;=1,Datos!AM104&lt;1,J104&gt;L104),1,0)</f>
        <v>0</v>
      </c>
      <c r="N104" s="14">
        <f>VLOOKUP(B104,Umbrales!$A$2:$J$6,9,FALSE)</f>
        <v>0</v>
      </c>
      <c r="O104" s="14">
        <f>VLOOKUP(B104,Umbrales!$A$2:$J$6,10,FALSE)</f>
        <v>0</v>
      </c>
      <c r="P104">
        <f>IF(AND(Datos!C104="Financials",Datos!AA104&gt;N104,Datos!AD104&lt;0,Datos!AQ104&lt;O104),1,0)</f>
        <v>0</v>
      </c>
      <c r="Q104" s="14">
        <f>VLOOKUP(B104,Umbrales!$A$2:$K$6,11,FALSE)</f>
        <v>0.95246281107254693</v>
      </c>
      <c r="R104">
        <f>IF(AND(Datos!AN104&lt;0.85,Datos!AN104&lt;Q104),1,0)</f>
        <v>0</v>
      </c>
      <c r="S104">
        <f>1+IF(Datos!S104&gt;0,1,0)+IF(Datos!C104="Financials",1.2,0)+1.3</f>
        <v>3.3</v>
      </c>
      <c r="T104" s="14">
        <f>(I104*1+M104*IF(Datos!S104&gt;0,1,0)+P104*IF(Datos!C104="Financials",1,0)+R104*1.3)/S104</f>
        <v>0</v>
      </c>
      <c r="U104" s="14">
        <f t="shared" si="2"/>
        <v>0</v>
      </c>
      <c r="V104" s="12" t="str">
        <f t="shared" si="3"/>
        <v/>
      </c>
    </row>
    <row r="105" spans="1:22">
      <c r="A105" t="str">
        <f>ParticipantesCrossSectionTable[[#This Row],[firm_id]]</f>
        <v>F0495</v>
      </c>
      <c r="B105" s="12" t="str">
        <f>ParticipantesCrossSectionTable[[#This Row],[sector]]</f>
        <v>Technology</v>
      </c>
      <c r="C105" s="14">
        <f>ParticipantesCrossSectionTable[[#This Row],[fcf_reported_mm]]/ParticipantesCrossSectionTable[[#This Row],[revenue_reported_mm]]</f>
        <v>9.3444905841862574E-2</v>
      </c>
      <c r="D105" s="14">
        <f>VLOOKUP(B105,Umbrales!$A$2:$F$6,2,FALSE)</f>
        <v>0.29147891994228936</v>
      </c>
      <c r="E105" s="14">
        <f>VLOOKUP(B105,Umbrales!$A$2:$F$6,3,FALSE)</f>
        <v>0.20310034693031653</v>
      </c>
      <c r="F105" s="14">
        <f>VLOOKUP(B105,Umbrales!$A$2:$F$6,4,FALSE)</f>
        <v>8.594459935328938E-2</v>
      </c>
      <c r="G105" s="13">
        <f>VLOOKUP(B105,Umbrales!$A$2:$F$6,5,FALSE)</f>
        <v>1.6026025182564763</v>
      </c>
      <c r="H105" s="14">
        <f>VLOOKUP(B105,Umbrales!$A$2:$F$6,6,FALSE)</f>
        <v>0.11012364032004683</v>
      </c>
      <c r="I105">
        <f>IF(AND(Datos!AE105&gt;D105,Datos!AF105&gt;E105,Datos!AG105&gt;F105,Datos!AS105&gt;G105,C105&lt;H105),1,0)</f>
        <v>0</v>
      </c>
      <c r="J105" s="14">
        <f>ParticipantesCrossSectionTable[[#This Row],[dcf_fcf_gap_mm]]/ParticipantesCrossSectionTable[[#This Row],[revenue_reported_mm]]</f>
        <v>4.4304995686405939E-2</v>
      </c>
      <c r="K105" s="14">
        <f>VLOOKUP(B105,Umbrales!$A$2:$H$6,7,FALSE)</f>
        <v>0.41762511454643481</v>
      </c>
      <c r="L105" s="14">
        <f>VLOOKUP(B105,Umbrales!$A$2:$H$6,8,FALSE)</f>
        <v>5.4196815684636399E-2</v>
      </c>
      <c r="M105">
        <f>IF(AND(Datos!S105&gt;0,Datos!AH105&lt;K105,Datos!AL105&gt;=1,Datos!AM105&lt;1,J105&gt;L105),1,0)</f>
        <v>0</v>
      </c>
      <c r="N105" s="14">
        <f>VLOOKUP(B105,Umbrales!$A$2:$J$6,9,FALSE)</f>
        <v>0</v>
      </c>
      <c r="O105" s="14">
        <f>VLOOKUP(B105,Umbrales!$A$2:$J$6,10,FALSE)</f>
        <v>0</v>
      </c>
      <c r="P105">
        <f>IF(AND(Datos!C105="Financials",Datos!AA105&gt;N105,Datos!AD105&lt;0,Datos!AQ105&lt;O105),1,0)</f>
        <v>0</v>
      </c>
      <c r="Q105" s="14">
        <f>VLOOKUP(B105,Umbrales!$A$2:$K$6,11,FALSE)</f>
        <v>0.94630804495569043</v>
      </c>
      <c r="R105">
        <f>IF(AND(Datos!AN105&lt;0.85,Datos!AN105&lt;Q105),1,0)</f>
        <v>0</v>
      </c>
      <c r="S105">
        <f>1+IF(Datos!S105&gt;0,1,0)+IF(Datos!C105="Financials",1.2,0)+1.3</f>
        <v>3.3</v>
      </c>
      <c r="T105" s="14">
        <f>(I105*1+M105*IF(Datos!S105&gt;0,1,0)+P105*IF(Datos!C105="Financials",1,0)+R105*1.3)/S105</f>
        <v>0</v>
      </c>
      <c r="U105" s="14">
        <f t="shared" si="2"/>
        <v>0</v>
      </c>
      <c r="V105" s="12" t="str">
        <f t="shared" si="3"/>
        <v/>
      </c>
    </row>
    <row r="106" spans="1:22">
      <c r="A106" t="str">
        <f>ParticipantesCrossSectionTable[[#This Row],[firm_id]]</f>
        <v>F0602</v>
      </c>
      <c r="B106" s="12" t="str">
        <f>ParticipantesCrossSectionTable[[#This Row],[sector]]</f>
        <v>Industrials</v>
      </c>
      <c r="C106" s="14">
        <f>ParticipantesCrossSectionTable[[#This Row],[fcf_reported_mm]]/ParticipantesCrossSectionTable[[#This Row],[revenue_reported_mm]]</f>
        <v>-7.3707487243225525E-2</v>
      </c>
      <c r="D106" s="14">
        <f>VLOOKUP(B106,Umbrales!$A$2:$F$6,2,FALSE)</f>
        <v>0.20187192862209885</v>
      </c>
      <c r="E106" s="14">
        <f>VLOOKUP(B106,Umbrales!$A$2:$F$6,3,FALSE)</f>
        <v>0.13780715755654266</v>
      </c>
      <c r="F106" s="14">
        <f>VLOOKUP(B106,Umbrales!$A$2:$F$6,4,FALSE)</f>
        <v>0.14324173030339896</v>
      </c>
      <c r="G106" s="13">
        <f>VLOOKUP(B106,Umbrales!$A$2:$F$6,5,FALSE)</f>
        <v>2.1323076743804079</v>
      </c>
      <c r="H106" s="14">
        <f>VLOOKUP(B106,Umbrales!$A$2:$F$6,6,FALSE)</f>
        <v>-3.5903294130974449E-3</v>
      </c>
      <c r="I106">
        <f>IF(AND(Datos!AE106&gt;D106,Datos!AF106&gt;E106,Datos!AG106&gt;F106,Datos!AS106&gt;G106,C106&lt;H106),1,0)</f>
        <v>0</v>
      </c>
      <c r="J106" s="14">
        <f>ParticipantesCrossSectionTable[[#This Row],[dcf_fcf_gap_mm]]/ParticipantesCrossSectionTable[[#This Row],[revenue_reported_mm]]</f>
        <v>7.6655357029563859E-2</v>
      </c>
      <c r="K106" s="14">
        <f>VLOOKUP(B106,Umbrales!$A$2:$H$6,7,FALSE)</f>
        <v>0.50521966232143278</v>
      </c>
      <c r="L106" s="14">
        <f>VLOOKUP(B106,Umbrales!$A$2:$H$6,8,FALSE)</f>
        <v>7.7995567229432863E-2</v>
      </c>
      <c r="M106">
        <f>IF(AND(Datos!S106&gt;0,Datos!AH106&lt;K106,Datos!AL106&gt;=1,Datos!AM106&lt;1,J106&gt;L106),1,0)</f>
        <v>0</v>
      </c>
      <c r="N106" s="14">
        <f>VLOOKUP(B106,Umbrales!$A$2:$J$6,9,FALSE)</f>
        <v>0</v>
      </c>
      <c r="O106" s="14">
        <f>VLOOKUP(B106,Umbrales!$A$2:$J$6,10,FALSE)</f>
        <v>0</v>
      </c>
      <c r="P106">
        <f>IF(AND(Datos!C106="Financials",Datos!AA106&gt;N106,Datos!AD106&lt;0,Datos!AQ106&lt;O106),1,0)</f>
        <v>0</v>
      </c>
      <c r="Q106" s="14">
        <f>VLOOKUP(B106,Umbrales!$A$2:$K$6,11,FALSE)</f>
        <v>0.94976269166978411</v>
      </c>
      <c r="R106">
        <f>IF(AND(Datos!AN106&lt;0.85,Datos!AN106&lt;Q106),1,0)</f>
        <v>0</v>
      </c>
      <c r="S106">
        <f>1+IF(Datos!S106&gt;0,1,0)+IF(Datos!C106="Financials",1.2,0)+1.3</f>
        <v>3.3</v>
      </c>
      <c r="T106" s="14">
        <f>(I106*1+M106*IF(Datos!S106&gt;0,1,0)+P106*IF(Datos!C106="Financials",1,0)+R106*1.3)/S106</f>
        <v>0</v>
      </c>
      <c r="U106" s="14">
        <f t="shared" si="2"/>
        <v>0</v>
      </c>
      <c r="V106" s="12" t="str">
        <f t="shared" si="3"/>
        <v/>
      </c>
    </row>
    <row r="107" spans="1:22">
      <c r="A107" t="str">
        <f>ParticipantesCrossSectionTable[[#This Row],[firm_id]]</f>
        <v>F0180</v>
      </c>
      <c r="B107" s="12" t="str">
        <f>ParticipantesCrossSectionTable[[#This Row],[sector]]</f>
        <v>Energy</v>
      </c>
      <c r="C107" s="14">
        <f>ParticipantesCrossSectionTable[[#This Row],[fcf_reported_mm]]/ParticipantesCrossSectionTable[[#This Row],[revenue_reported_mm]]</f>
        <v>1.5368326180148268E-2</v>
      </c>
      <c r="D107" s="14">
        <f>VLOOKUP(B107,Umbrales!$A$2:$F$6,2,FALSE)</f>
        <v>0.31196392892080216</v>
      </c>
      <c r="E107" s="14">
        <f>VLOOKUP(B107,Umbrales!$A$2:$F$6,3,FALSE)</f>
        <v>0.22086835207327621</v>
      </c>
      <c r="F107" s="14">
        <f>VLOOKUP(B107,Umbrales!$A$2:$F$6,4,FALSE)</f>
        <v>0.28991454849456905</v>
      </c>
      <c r="G107" s="13">
        <f>VLOOKUP(B107,Umbrales!$A$2:$F$6,5,FALSE)</f>
        <v>2.8980395452652274</v>
      </c>
      <c r="H107" s="14">
        <f>VLOOKUP(B107,Umbrales!$A$2:$F$6,6,FALSE)</f>
        <v>-5.1192663180992054E-2</v>
      </c>
      <c r="I107">
        <f>IF(AND(Datos!AE107&gt;D107,Datos!AF107&gt;E107,Datos!AG107&gt;F107,Datos!AS107&gt;G107,C107&lt;H107),1,0)</f>
        <v>0</v>
      </c>
      <c r="J107" s="14">
        <f>ParticipantesCrossSectionTable[[#This Row],[dcf_fcf_gap_mm]]/ParticipantesCrossSectionTable[[#This Row],[revenue_reported_mm]]</f>
        <v>-3.2637906002840381E-3</v>
      </c>
      <c r="K107" s="14">
        <f>VLOOKUP(B107,Umbrales!$A$2:$H$6,7,FALSE)</f>
        <v>0.58288412137280288</v>
      </c>
      <c r="L107" s="14">
        <f>VLOOKUP(B107,Umbrales!$A$2:$H$6,8,FALSE)</f>
        <v>0.120912265441879</v>
      </c>
      <c r="M107">
        <f>IF(AND(Datos!S107&gt;0,Datos!AH107&lt;K107,Datos!AL107&gt;=1,Datos!AM107&lt;1,J107&gt;L107),1,0)</f>
        <v>0</v>
      </c>
      <c r="N107" s="14">
        <f>VLOOKUP(B107,Umbrales!$A$2:$J$6,9,FALSE)</f>
        <v>0</v>
      </c>
      <c r="O107" s="14">
        <f>VLOOKUP(B107,Umbrales!$A$2:$J$6,10,FALSE)</f>
        <v>0</v>
      </c>
      <c r="P107">
        <f>IF(AND(Datos!C107="Financials",Datos!AA107&gt;N107,Datos!AD107&lt;0,Datos!AQ107&lt;O107),1,0)</f>
        <v>0</v>
      </c>
      <c r="Q107" s="14">
        <f>VLOOKUP(B107,Umbrales!$A$2:$K$6,11,FALSE)</f>
        <v>0.95246281107254693</v>
      </c>
      <c r="R107">
        <f>IF(AND(Datos!AN107&lt;0.85,Datos!AN107&lt;Q107),1,0)</f>
        <v>0</v>
      </c>
      <c r="S107">
        <f>1+IF(Datos!S107&gt;0,1,0)+IF(Datos!C107="Financials",1.2,0)+1.3</f>
        <v>3.3</v>
      </c>
      <c r="T107" s="14">
        <f>(I107*1+M107*IF(Datos!S107&gt;0,1,0)+P107*IF(Datos!C107="Financials",1,0)+R107*1.3)/S107</f>
        <v>0</v>
      </c>
      <c r="U107" s="14">
        <f t="shared" si="2"/>
        <v>0</v>
      </c>
      <c r="V107" s="12" t="str">
        <f t="shared" si="3"/>
        <v/>
      </c>
    </row>
    <row r="108" spans="1:22">
      <c r="A108" t="str">
        <f>ParticipantesCrossSectionTable[[#This Row],[firm_id]]</f>
        <v>F0849</v>
      </c>
      <c r="B108" s="12" t="str">
        <f>ParticipantesCrossSectionTable[[#This Row],[sector]]</f>
        <v>Consumer</v>
      </c>
      <c r="C108" s="14">
        <f>ParticipantesCrossSectionTable[[#This Row],[fcf_reported_mm]]/ParticipantesCrossSectionTable[[#This Row],[revenue_reported_mm]]</f>
        <v>7.6903946010056803E-2</v>
      </c>
      <c r="D108" s="14">
        <f>VLOOKUP(B108,Umbrales!$A$2:$F$6,2,FALSE)</f>
        <v>0.18290795794828921</v>
      </c>
      <c r="E108" s="14">
        <f>VLOOKUP(B108,Umbrales!$A$2:$F$6,3,FALSE)</f>
        <v>0.12205009004875801</v>
      </c>
      <c r="F108" s="14">
        <f>VLOOKUP(B108,Umbrales!$A$2:$F$6,4,FALSE)</f>
        <v>7.7863508878423693E-2</v>
      </c>
      <c r="G108" s="13">
        <f>VLOOKUP(B108,Umbrales!$A$2:$F$6,5,FALSE)</f>
        <v>1.5232588938928779</v>
      </c>
      <c r="H108" s="14">
        <f>VLOOKUP(B108,Umbrales!$A$2:$F$6,6,FALSE)</f>
        <v>3.1674636202413592E-2</v>
      </c>
      <c r="I108">
        <f>IF(AND(Datos!AE108&gt;D108,Datos!AF108&gt;E108,Datos!AG108&gt;F108,Datos!AS108&gt;G108,C108&lt;H108),1,0)</f>
        <v>0</v>
      </c>
      <c r="J108" s="14">
        <f>ParticipantesCrossSectionTable[[#This Row],[dcf_fcf_gap_mm]]/ParticipantesCrossSectionTable[[#This Row],[revenue_reported_mm]]</f>
        <v>1.2644778268235816E-2</v>
      </c>
      <c r="K108" s="14">
        <f>VLOOKUP(B108,Umbrales!$A$2:$H$6,7,FALSE)</f>
        <v>0.50851978099047102</v>
      </c>
      <c r="L108" s="14">
        <f>VLOOKUP(B108,Umbrales!$A$2:$H$6,8,FALSE)</f>
        <v>6.0665521451900774E-2</v>
      </c>
      <c r="M108">
        <f>IF(AND(Datos!S108&gt;0,Datos!AH108&lt;K108,Datos!AL108&gt;=1,Datos!AM108&lt;1,J108&gt;L108),1,0)</f>
        <v>0</v>
      </c>
      <c r="N108" s="14">
        <f>VLOOKUP(B108,Umbrales!$A$2:$J$6,9,FALSE)</f>
        <v>0</v>
      </c>
      <c r="O108" s="14">
        <f>VLOOKUP(B108,Umbrales!$A$2:$J$6,10,FALSE)</f>
        <v>0</v>
      </c>
      <c r="P108">
        <f>IF(AND(Datos!C108="Financials",Datos!AA108&gt;N108,Datos!AD108&lt;0,Datos!AQ108&lt;O108),1,0)</f>
        <v>0</v>
      </c>
      <c r="Q108" s="14">
        <f>VLOOKUP(B108,Umbrales!$A$2:$K$6,11,FALSE)</f>
        <v>0.94977598367308969</v>
      </c>
      <c r="R108">
        <f>IF(AND(Datos!AN108&lt;0.85,Datos!AN108&lt;Q108),1,0)</f>
        <v>0</v>
      </c>
      <c r="S108">
        <f>1+IF(Datos!S108&gt;0,1,0)+IF(Datos!C108="Financials",1.2,0)+1.3</f>
        <v>3.3</v>
      </c>
      <c r="T108" s="14">
        <f>(I108*1+M108*IF(Datos!S108&gt;0,1,0)+P108*IF(Datos!C108="Financials",1,0)+R108*1.3)/S108</f>
        <v>0</v>
      </c>
      <c r="U108" s="14">
        <f t="shared" si="2"/>
        <v>0</v>
      </c>
      <c r="V108" s="12" t="str">
        <f t="shared" si="3"/>
        <v/>
      </c>
    </row>
    <row r="109" spans="1:22">
      <c r="A109" t="str">
        <f>ParticipantesCrossSectionTable[[#This Row],[firm_id]]</f>
        <v>F0927</v>
      </c>
      <c r="B109" s="12" t="str">
        <f>ParticipantesCrossSectionTable[[#This Row],[sector]]</f>
        <v>Consumer</v>
      </c>
      <c r="C109" s="14">
        <f>ParticipantesCrossSectionTable[[#This Row],[fcf_reported_mm]]/ParticipantesCrossSectionTable[[#This Row],[revenue_reported_mm]]</f>
        <v>-1.9203233941892352E-2</v>
      </c>
      <c r="D109" s="14">
        <f>VLOOKUP(B109,Umbrales!$A$2:$F$6,2,FALSE)</f>
        <v>0.18290795794828921</v>
      </c>
      <c r="E109" s="14">
        <f>VLOOKUP(B109,Umbrales!$A$2:$F$6,3,FALSE)</f>
        <v>0.12205009004875801</v>
      </c>
      <c r="F109" s="14">
        <f>VLOOKUP(B109,Umbrales!$A$2:$F$6,4,FALSE)</f>
        <v>7.7863508878423693E-2</v>
      </c>
      <c r="G109" s="13">
        <f>VLOOKUP(B109,Umbrales!$A$2:$F$6,5,FALSE)</f>
        <v>1.5232588938928779</v>
      </c>
      <c r="H109" s="14">
        <f>VLOOKUP(B109,Umbrales!$A$2:$F$6,6,FALSE)</f>
        <v>3.1674636202413592E-2</v>
      </c>
      <c r="I109">
        <f>IF(AND(Datos!AE109&gt;D109,Datos!AF109&gt;E109,Datos!AG109&gt;F109,Datos!AS109&gt;G109,C109&lt;H109),1,0)</f>
        <v>0</v>
      </c>
      <c r="J109" s="14">
        <f>ParticipantesCrossSectionTable[[#This Row],[dcf_fcf_gap_mm]]/ParticipantesCrossSectionTable[[#This Row],[revenue_reported_mm]]</f>
        <v>5.55349773083244E-2</v>
      </c>
      <c r="K109" s="14">
        <f>VLOOKUP(B109,Umbrales!$A$2:$H$6,7,FALSE)</f>
        <v>0.50851978099047102</v>
      </c>
      <c r="L109" s="14">
        <f>VLOOKUP(B109,Umbrales!$A$2:$H$6,8,FALSE)</f>
        <v>6.0665521451900774E-2</v>
      </c>
      <c r="M109">
        <f>IF(AND(Datos!S109&gt;0,Datos!AH109&lt;K109,Datos!AL109&gt;=1,Datos!AM109&lt;1,J109&gt;L109),1,0)</f>
        <v>0</v>
      </c>
      <c r="N109" s="14">
        <f>VLOOKUP(B109,Umbrales!$A$2:$J$6,9,FALSE)</f>
        <v>0</v>
      </c>
      <c r="O109" s="14">
        <f>VLOOKUP(B109,Umbrales!$A$2:$J$6,10,FALSE)</f>
        <v>0</v>
      </c>
      <c r="P109">
        <f>IF(AND(Datos!C109="Financials",Datos!AA109&gt;N109,Datos!AD109&lt;0,Datos!AQ109&lt;O109),1,0)</f>
        <v>0</v>
      </c>
      <c r="Q109" s="14">
        <f>VLOOKUP(B109,Umbrales!$A$2:$K$6,11,FALSE)</f>
        <v>0.94977598367308969</v>
      </c>
      <c r="R109">
        <f>IF(AND(Datos!AN109&lt;0.85,Datos!AN109&lt;Q109),1,0)</f>
        <v>0</v>
      </c>
      <c r="S109">
        <f>1+IF(Datos!S109&gt;0,1,0)+IF(Datos!C109="Financials",1.2,0)+1.3</f>
        <v>3.3</v>
      </c>
      <c r="T109" s="14">
        <f>(I109*1+M109*IF(Datos!S109&gt;0,1,0)+P109*IF(Datos!C109="Financials",1,0)+R109*1.3)/S109</f>
        <v>0</v>
      </c>
      <c r="U109" s="14">
        <f t="shared" si="2"/>
        <v>0</v>
      </c>
      <c r="V109" s="12" t="str">
        <f t="shared" si="3"/>
        <v/>
      </c>
    </row>
    <row r="110" spans="1:22">
      <c r="A110" t="str">
        <f>ParticipantesCrossSectionTable[[#This Row],[firm_id]]</f>
        <v>F0388</v>
      </c>
      <c r="B110" s="12" t="str">
        <f>ParticipantesCrossSectionTable[[#This Row],[sector]]</f>
        <v>Financials</v>
      </c>
      <c r="C110" s="14">
        <f>ParticipantesCrossSectionTable[[#This Row],[fcf_reported_mm]]/ParticipantesCrossSectionTable[[#This Row],[revenue_reported_mm]]</f>
        <v>0.32382796384889295</v>
      </c>
      <c r="D110" s="14">
        <f>VLOOKUP(B110,Umbrales!$A$2:$F$6,2,FALSE)</f>
        <v>0.388774346882514</v>
      </c>
      <c r="E110" s="14">
        <f>VLOOKUP(B110,Umbrales!$A$2:$F$6,3,FALSE)</f>
        <v>0.2842719606666555</v>
      </c>
      <c r="F110" s="14">
        <f>VLOOKUP(B110,Umbrales!$A$2:$F$6,4,FALSE)</f>
        <v>3.7547324588306716E-2</v>
      </c>
      <c r="G110" s="13">
        <f>VLOOKUP(B110,Umbrales!$A$2:$F$6,5,FALSE)</f>
        <v>5.6564154445784265</v>
      </c>
      <c r="H110" s="14">
        <f>VLOOKUP(B110,Umbrales!$A$2:$F$6,6,FALSE)</f>
        <v>0.21790144142181125</v>
      </c>
      <c r="I110">
        <f>IF(AND(Datos!AE110&gt;D110,Datos!AF110&gt;E110,Datos!AG110&gt;F110,Datos!AS110&gt;G110,C110&lt;H110),1,0)</f>
        <v>0</v>
      </c>
      <c r="J110" s="14">
        <f>ParticipantesCrossSectionTable[[#This Row],[dcf_fcf_gap_mm]]/ParticipantesCrossSectionTable[[#This Row],[revenue_reported_mm]]</f>
        <v>-7.4125868201575934E-2</v>
      </c>
      <c r="K110" s="14">
        <f>VLOOKUP(B110,Umbrales!$A$2:$H$6,7,FALSE)</f>
        <v>0.45222619371524486</v>
      </c>
      <c r="L110" s="14">
        <f>VLOOKUP(B110,Umbrales!$A$2:$H$6,8,FALSE)</f>
        <v>1.8748568215778003E-2</v>
      </c>
      <c r="M110">
        <f>IF(AND(Datos!S110&gt;0,Datos!AH110&lt;K110,Datos!AL110&gt;=1,Datos!AM110&lt;1,J110&gt;L110),1,0)</f>
        <v>0</v>
      </c>
      <c r="N110" s="14">
        <f>VLOOKUP(B110,Umbrales!$A$2:$J$6,9,FALSE)</f>
        <v>0.2055436255630648</v>
      </c>
      <c r="O110" s="14">
        <f>VLOOKUP(B110,Umbrales!$A$2:$J$6,10,FALSE)</f>
        <v>0.33577848833803048</v>
      </c>
      <c r="P110">
        <f>IF(AND(Datos!C110="Financials",Datos!AA110&gt;N110,Datos!AD110&lt;0,Datos!AQ110&lt;O110),1,0)</f>
        <v>0</v>
      </c>
      <c r="Q110" s="14">
        <f>VLOOKUP(B110,Umbrales!$A$2:$K$6,11,FALSE)</f>
        <v>0.94867619108199597</v>
      </c>
      <c r="R110">
        <f>IF(AND(Datos!AN110&lt;0.85,Datos!AN110&lt;Q110),1,0)</f>
        <v>0</v>
      </c>
      <c r="S110">
        <f>1+IF(Datos!S110&gt;0,1,0)+IF(Datos!C110="Financials",1.2,0)+1.3</f>
        <v>4.5</v>
      </c>
      <c r="T110" s="14">
        <f>(I110*1+M110*IF(Datos!S110&gt;0,1,0)+P110*IF(Datos!C110="Financials",1,0)+R110*1.3)/S110</f>
        <v>0</v>
      </c>
      <c r="U110" s="14">
        <f t="shared" si="2"/>
        <v>0</v>
      </c>
      <c r="V110" s="12" t="str">
        <f t="shared" si="3"/>
        <v/>
      </c>
    </row>
    <row r="111" spans="1:22">
      <c r="A111" t="str">
        <f>ParticipantesCrossSectionTable[[#This Row],[firm_id]]</f>
        <v>F0149</v>
      </c>
      <c r="B111" s="12" t="str">
        <f>ParticipantesCrossSectionTable[[#This Row],[sector]]</f>
        <v>Energy</v>
      </c>
      <c r="C111" s="14">
        <f>ParticipantesCrossSectionTable[[#This Row],[fcf_reported_mm]]/ParticipantesCrossSectionTable[[#This Row],[revenue_reported_mm]]</f>
        <v>-4.8548978322852966E-2</v>
      </c>
      <c r="D111" s="14">
        <f>VLOOKUP(B111,Umbrales!$A$2:$F$6,2,FALSE)</f>
        <v>0.31196392892080216</v>
      </c>
      <c r="E111" s="14">
        <f>VLOOKUP(B111,Umbrales!$A$2:$F$6,3,FALSE)</f>
        <v>0.22086835207327621</v>
      </c>
      <c r="F111" s="14">
        <f>VLOOKUP(B111,Umbrales!$A$2:$F$6,4,FALSE)</f>
        <v>0.28991454849456905</v>
      </c>
      <c r="G111" s="13">
        <f>VLOOKUP(B111,Umbrales!$A$2:$F$6,5,FALSE)</f>
        <v>2.8980395452652274</v>
      </c>
      <c r="H111" s="14">
        <f>VLOOKUP(B111,Umbrales!$A$2:$F$6,6,FALSE)</f>
        <v>-5.1192663180992054E-2</v>
      </c>
      <c r="I111">
        <f>IF(AND(Datos!AE111&gt;D111,Datos!AF111&gt;E111,Datos!AG111&gt;F111,Datos!AS111&gt;G111,C111&lt;H111),1,0)</f>
        <v>0</v>
      </c>
      <c r="J111" s="14">
        <f>ParticipantesCrossSectionTable[[#This Row],[dcf_fcf_gap_mm]]/ParticipantesCrossSectionTable[[#This Row],[revenue_reported_mm]]</f>
        <v>5.6683447679845046E-2</v>
      </c>
      <c r="K111" s="14">
        <f>VLOOKUP(B111,Umbrales!$A$2:$H$6,7,FALSE)</f>
        <v>0.58288412137280288</v>
      </c>
      <c r="L111" s="14">
        <f>VLOOKUP(B111,Umbrales!$A$2:$H$6,8,FALSE)</f>
        <v>0.120912265441879</v>
      </c>
      <c r="M111">
        <f>IF(AND(Datos!S111&gt;0,Datos!AH111&lt;K111,Datos!AL111&gt;=1,Datos!AM111&lt;1,J111&gt;L111),1,0)</f>
        <v>0</v>
      </c>
      <c r="N111" s="14">
        <f>VLOOKUP(B111,Umbrales!$A$2:$J$6,9,FALSE)</f>
        <v>0</v>
      </c>
      <c r="O111" s="14">
        <f>VLOOKUP(B111,Umbrales!$A$2:$J$6,10,FALSE)</f>
        <v>0</v>
      </c>
      <c r="P111">
        <f>IF(AND(Datos!C111="Financials",Datos!AA111&gt;N111,Datos!AD111&lt;0,Datos!AQ111&lt;O111),1,0)</f>
        <v>0</v>
      </c>
      <c r="Q111" s="14">
        <f>VLOOKUP(B111,Umbrales!$A$2:$K$6,11,FALSE)</f>
        <v>0.95246281107254693</v>
      </c>
      <c r="R111">
        <f>IF(AND(Datos!AN111&lt;0.85,Datos!AN111&lt;Q111),1,0)</f>
        <v>0</v>
      </c>
      <c r="S111">
        <f>1+IF(Datos!S111&gt;0,1,0)+IF(Datos!C111="Financials",1.2,0)+1.3</f>
        <v>3.3</v>
      </c>
      <c r="T111" s="14">
        <f>(I111*1+M111*IF(Datos!S111&gt;0,1,0)+P111*IF(Datos!C111="Financials",1,0)+R111*1.3)/S111</f>
        <v>0</v>
      </c>
      <c r="U111" s="14">
        <f t="shared" si="2"/>
        <v>0</v>
      </c>
      <c r="V111" s="12" t="str">
        <f t="shared" si="3"/>
        <v/>
      </c>
    </row>
    <row r="112" spans="1:22">
      <c r="A112" t="str">
        <f>ParticipantesCrossSectionTable[[#This Row],[firm_id]]</f>
        <v>F0490</v>
      </c>
      <c r="B112" s="12" t="str">
        <f>ParticipantesCrossSectionTable[[#This Row],[sector]]</f>
        <v>Technology</v>
      </c>
      <c r="C112" s="14">
        <f>ParticipantesCrossSectionTable[[#This Row],[fcf_reported_mm]]/ParticipantesCrossSectionTable[[#This Row],[revenue_reported_mm]]</f>
        <v>0.22610137865506008</v>
      </c>
      <c r="D112" s="14">
        <f>VLOOKUP(B112,Umbrales!$A$2:$F$6,2,FALSE)</f>
        <v>0.29147891994228936</v>
      </c>
      <c r="E112" s="14">
        <f>VLOOKUP(B112,Umbrales!$A$2:$F$6,3,FALSE)</f>
        <v>0.20310034693031653</v>
      </c>
      <c r="F112" s="14">
        <f>VLOOKUP(B112,Umbrales!$A$2:$F$6,4,FALSE)</f>
        <v>8.594459935328938E-2</v>
      </c>
      <c r="G112" s="13">
        <f>VLOOKUP(B112,Umbrales!$A$2:$F$6,5,FALSE)</f>
        <v>1.6026025182564763</v>
      </c>
      <c r="H112" s="14">
        <f>VLOOKUP(B112,Umbrales!$A$2:$F$6,6,FALSE)</f>
        <v>0.11012364032004683</v>
      </c>
      <c r="I112">
        <f>IF(AND(Datos!AE112&gt;D112,Datos!AF112&gt;E112,Datos!AG112&gt;F112,Datos!AS112&gt;G112,C112&lt;H112),1,0)</f>
        <v>0</v>
      </c>
      <c r="J112" s="14">
        <f>ParticipantesCrossSectionTable[[#This Row],[dcf_fcf_gap_mm]]/ParticipantesCrossSectionTable[[#This Row],[revenue_reported_mm]]</f>
        <v>-3.4642261159816088E-3</v>
      </c>
      <c r="K112" s="14">
        <f>VLOOKUP(B112,Umbrales!$A$2:$H$6,7,FALSE)</f>
        <v>0.41762511454643481</v>
      </c>
      <c r="L112" s="14">
        <f>VLOOKUP(B112,Umbrales!$A$2:$H$6,8,FALSE)</f>
        <v>5.4196815684636399E-2</v>
      </c>
      <c r="M112">
        <f>IF(AND(Datos!S112&gt;0,Datos!AH112&lt;K112,Datos!AL112&gt;=1,Datos!AM112&lt;1,J112&gt;L112),1,0)</f>
        <v>0</v>
      </c>
      <c r="N112" s="14">
        <f>VLOOKUP(B112,Umbrales!$A$2:$J$6,9,FALSE)</f>
        <v>0</v>
      </c>
      <c r="O112" s="14">
        <f>VLOOKUP(B112,Umbrales!$A$2:$J$6,10,FALSE)</f>
        <v>0</v>
      </c>
      <c r="P112">
        <f>IF(AND(Datos!C112="Financials",Datos!AA112&gt;N112,Datos!AD112&lt;0,Datos!AQ112&lt;O112),1,0)</f>
        <v>0</v>
      </c>
      <c r="Q112" s="14">
        <f>VLOOKUP(B112,Umbrales!$A$2:$K$6,11,FALSE)</f>
        <v>0.94630804495569043</v>
      </c>
      <c r="R112">
        <f>IF(AND(Datos!AN112&lt;0.85,Datos!AN112&lt;Q112),1,0)</f>
        <v>0</v>
      </c>
      <c r="S112">
        <f>1+IF(Datos!S112&gt;0,1,0)+IF(Datos!C112="Financials",1.2,0)+1.3</f>
        <v>3.3</v>
      </c>
      <c r="T112" s="14">
        <f>(I112*1+M112*IF(Datos!S112&gt;0,1,0)+P112*IF(Datos!C112="Financials",1,0)+R112*1.3)/S112</f>
        <v>0</v>
      </c>
      <c r="U112" s="14">
        <f t="shared" si="2"/>
        <v>0</v>
      </c>
      <c r="V112" s="12" t="str">
        <f t="shared" si="3"/>
        <v/>
      </c>
    </row>
    <row r="113" spans="1:22">
      <c r="A113" t="str">
        <f>ParticipantesCrossSectionTable[[#This Row],[firm_id]]</f>
        <v>F0812</v>
      </c>
      <c r="B113" s="12" t="str">
        <f>ParticipantesCrossSectionTable[[#This Row],[sector]]</f>
        <v>Consumer</v>
      </c>
      <c r="C113" s="14">
        <f>ParticipantesCrossSectionTable[[#This Row],[fcf_reported_mm]]/ParticipantesCrossSectionTable[[#This Row],[revenue_reported_mm]]</f>
        <v>4.2981909614735005E-2</v>
      </c>
      <c r="D113" s="14">
        <f>VLOOKUP(B113,Umbrales!$A$2:$F$6,2,FALSE)</f>
        <v>0.18290795794828921</v>
      </c>
      <c r="E113" s="14">
        <f>VLOOKUP(B113,Umbrales!$A$2:$F$6,3,FALSE)</f>
        <v>0.12205009004875801</v>
      </c>
      <c r="F113" s="14">
        <f>VLOOKUP(B113,Umbrales!$A$2:$F$6,4,FALSE)</f>
        <v>7.7863508878423693E-2</v>
      </c>
      <c r="G113" s="13">
        <f>VLOOKUP(B113,Umbrales!$A$2:$F$6,5,FALSE)</f>
        <v>1.5232588938928779</v>
      </c>
      <c r="H113" s="14">
        <f>VLOOKUP(B113,Umbrales!$A$2:$F$6,6,FALSE)</f>
        <v>3.1674636202413592E-2</v>
      </c>
      <c r="I113">
        <f>IF(AND(Datos!AE113&gt;D113,Datos!AF113&gt;E113,Datos!AG113&gt;F113,Datos!AS113&gt;G113,C113&lt;H113),1,0)</f>
        <v>0</v>
      </c>
      <c r="J113" s="14">
        <f>ParticipantesCrossSectionTable[[#This Row],[dcf_fcf_gap_mm]]/ParticipantesCrossSectionTable[[#This Row],[revenue_reported_mm]]</f>
        <v>1.4081089282711441E-2</v>
      </c>
      <c r="K113" s="14">
        <f>VLOOKUP(B113,Umbrales!$A$2:$H$6,7,FALSE)</f>
        <v>0.50851978099047102</v>
      </c>
      <c r="L113" s="14">
        <f>VLOOKUP(B113,Umbrales!$A$2:$H$6,8,FALSE)</f>
        <v>6.0665521451900774E-2</v>
      </c>
      <c r="M113">
        <f>IF(AND(Datos!S113&gt;0,Datos!AH113&lt;K113,Datos!AL113&gt;=1,Datos!AM113&lt;1,J113&gt;L113),1,0)</f>
        <v>0</v>
      </c>
      <c r="N113" s="14">
        <f>VLOOKUP(B113,Umbrales!$A$2:$J$6,9,FALSE)</f>
        <v>0</v>
      </c>
      <c r="O113" s="14">
        <f>VLOOKUP(B113,Umbrales!$A$2:$J$6,10,FALSE)</f>
        <v>0</v>
      </c>
      <c r="P113">
        <f>IF(AND(Datos!C113="Financials",Datos!AA113&gt;N113,Datos!AD113&lt;0,Datos!AQ113&lt;O113),1,0)</f>
        <v>0</v>
      </c>
      <c r="Q113" s="14">
        <f>VLOOKUP(B113,Umbrales!$A$2:$K$6,11,FALSE)</f>
        <v>0.94977598367308969</v>
      </c>
      <c r="R113">
        <f>IF(AND(Datos!AN113&lt;0.85,Datos!AN113&lt;Q113),1,0)</f>
        <v>0</v>
      </c>
      <c r="S113">
        <f>1+IF(Datos!S113&gt;0,1,0)+IF(Datos!C113="Financials",1.2,0)+1.3</f>
        <v>3.3</v>
      </c>
      <c r="T113" s="14">
        <f>(I113*1+M113*IF(Datos!S113&gt;0,1,0)+P113*IF(Datos!C113="Financials",1,0)+R113*1.3)/S113</f>
        <v>0</v>
      </c>
      <c r="U113" s="14">
        <f t="shared" si="2"/>
        <v>0</v>
      </c>
      <c r="V113" s="12" t="str">
        <f t="shared" si="3"/>
        <v/>
      </c>
    </row>
    <row r="114" spans="1:22">
      <c r="A114" t="str">
        <f>ParticipantesCrossSectionTable[[#This Row],[firm_id]]</f>
        <v>F0512</v>
      </c>
      <c r="B114" s="12" t="str">
        <f>ParticipantesCrossSectionTable[[#This Row],[sector]]</f>
        <v>Technology</v>
      </c>
      <c r="C114" s="14">
        <f>ParticipantesCrossSectionTable[[#This Row],[fcf_reported_mm]]/ParticipantesCrossSectionTable[[#This Row],[revenue_reported_mm]]</f>
        <v>0.18621468355199647</v>
      </c>
      <c r="D114" s="14">
        <f>VLOOKUP(B114,Umbrales!$A$2:$F$6,2,FALSE)</f>
        <v>0.29147891994228936</v>
      </c>
      <c r="E114" s="14">
        <f>VLOOKUP(B114,Umbrales!$A$2:$F$6,3,FALSE)</f>
        <v>0.20310034693031653</v>
      </c>
      <c r="F114" s="14">
        <f>VLOOKUP(B114,Umbrales!$A$2:$F$6,4,FALSE)</f>
        <v>8.594459935328938E-2</v>
      </c>
      <c r="G114" s="13">
        <f>VLOOKUP(B114,Umbrales!$A$2:$F$6,5,FALSE)</f>
        <v>1.6026025182564763</v>
      </c>
      <c r="H114" s="14">
        <f>VLOOKUP(B114,Umbrales!$A$2:$F$6,6,FALSE)</f>
        <v>0.11012364032004683</v>
      </c>
      <c r="I114">
        <f>IF(AND(Datos!AE114&gt;D114,Datos!AF114&gt;E114,Datos!AG114&gt;F114,Datos!AS114&gt;G114,C114&lt;H114),1,0)</f>
        <v>0</v>
      </c>
      <c r="J114" s="14">
        <f>ParticipantesCrossSectionTable[[#This Row],[dcf_fcf_gap_mm]]/ParticipantesCrossSectionTable[[#This Row],[revenue_reported_mm]]</f>
        <v>-4.8043061809232811E-3</v>
      </c>
      <c r="K114" s="14">
        <f>VLOOKUP(B114,Umbrales!$A$2:$H$6,7,FALSE)</f>
        <v>0.41762511454643481</v>
      </c>
      <c r="L114" s="14">
        <f>VLOOKUP(B114,Umbrales!$A$2:$H$6,8,FALSE)</f>
        <v>5.4196815684636399E-2</v>
      </c>
      <c r="M114">
        <f>IF(AND(Datos!S114&gt;0,Datos!AH114&lt;K114,Datos!AL114&gt;=1,Datos!AM114&lt;1,J114&gt;L114),1,0)</f>
        <v>0</v>
      </c>
      <c r="N114" s="14">
        <f>VLOOKUP(B114,Umbrales!$A$2:$J$6,9,FALSE)</f>
        <v>0</v>
      </c>
      <c r="O114" s="14">
        <f>VLOOKUP(B114,Umbrales!$A$2:$J$6,10,FALSE)</f>
        <v>0</v>
      </c>
      <c r="P114">
        <f>IF(AND(Datos!C114="Financials",Datos!AA114&gt;N114,Datos!AD114&lt;0,Datos!AQ114&lt;O114),1,0)</f>
        <v>0</v>
      </c>
      <c r="Q114" s="14">
        <f>VLOOKUP(B114,Umbrales!$A$2:$K$6,11,FALSE)</f>
        <v>0.94630804495569043</v>
      </c>
      <c r="R114">
        <f>IF(AND(Datos!AN114&lt;0.85,Datos!AN114&lt;Q114),1,0)</f>
        <v>0</v>
      </c>
      <c r="S114">
        <f>1+IF(Datos!S114&gt;0,1,0)+IF(Datos!C114="Financials",1.2,0)+1.3</f>
        <v>3.3</v>
      </c>
      <c r="T114" s="14">
        <f>(I114*1+M114*IF(Datos!S114&gt;0,1,0)+P114*IF(Datos!C114="Financials",1,0)+R114*1.3)/S114</f>
        <v>0</v>
      </c>
      <c r="U114" s="14">
        <f t="shared" si="2"/>
        <v>0</v>
      </c>
      <c r="V114" s="12" t="str">
        <f t="shared" si="3"/>
        <v/>
      </c>
    </row>
    <row r="115" spans="1:22">
      <c r="A115" t="str">
        <f>ParticipantesCrossSectionTable[[#This Row],[firm_id]]</f>
        <v>F0706</v>
      </c>
      <c r="B115" s="12" t="str">
        <f>ParticipantesCrossSectionTable[[#This Row],[sector]]</f>
        <v>Industrials</v>
      </c>
      <c r="C115" s="14">
        <f>ParticipantesCrossSectionTable[[#This Row],[fcf_reported_mm]]/ParticipantesCrossSectionTable[[#This Row],[revenue_reported_mm]]</f>
        <v>-5.7639689465629168E-2</v>
      </c>
      <c r="D115" s="14">
        <f>VLOOKUP(B115,Umbrales!$A$2:$F$6,2,FALSE)</f>
        <v>0.20187192862209885</v>
      </c>
      <c r="E115" s="14">
        <f>VLOOKUP(B115,Umbrales!$A$2:$F$6,3,FALSE)</f>
        <v>0.13780715755654266</v>
      </c>
      <c r="F115" s="14">
        <f>VLOOKUP(B115,Umbrales!$A$2:$F$6,4,FALSE)</f>
        <v>0.14324173030339896</v>
      </c>
      <c r="G115" s="13">
        <f>VLOOKUP(B115,Umbrales!$A$2:$F$6,5,FALSE)</f>
        <v>2.1323076743804079</v>
      </c>
      <c r="H115" s="14">
        <f>VLOOKUP(B115,Umbrales!$A$2:$F$6,6,FALSE)</f>
        <v>-3.5903294130974449E-3</v>
      </c>
      <c r="I115">
        <f>IF(AND(Datos!AE115&gt;D115,Datos!AF115&gt;E115,Datos!AG115&gt;F115,Datos!AS115&gt;G115,C115&lt;H115),1,0)</f>
        <v>0</v>
      </c>
      <c r="J115" s="14">
        <f>ParticipantesCrossSectionTable[[#This Row],[dcf_fcf_gap_mm]]/ParticipantesCrossSectionTable[[#This Row],[revenue_reported_mm]]</f>
        <v>5.6598587059222091E-2</v>
      </c>
      <c r="K115" s="14">
        <f>VLOOKUP(B115,Umbrales!$A$2:$H$6,7,FALSE)</f>
        <v>0.50521966232143278</v>
      </c>
      <c r="L115" s="14">
        <f>VLOOKUP(B115,Umbrales!$A$2:$H$6,8,FALSE)</f>
        <v>7.7995567229432863E-2</v>
      </c>
      <c r="M115">
        <f>IF(AND(Datos!S115&gt;0,Datos!AH115&lt;K115,Datos!AL115&gt;=1,Datos!AM115&lt;1,J115&gt;L115),1,0)</f>
        <v>0</v>
      </c>
      <c r="N115" s="14">
        <f>VLOOKUP(B115,Umbrales!$A$2:$J$6,9,FALSE)</f>
        <v>0</v>
      </c>
      <c r="O115" s="14">
        <f>VLOOKUP(B115,Umbrales!$A$2:$J$6,10,FALSE)</f>
        <v>0</v>
      </c>
      <c r="P115">
        <f>IF(AND(Datos!C115="Financials",Datos!AA115&gt;N115,Datos!AD115&lt;0,Datos!AQ115&lt;O115),1,0)</f>
        <v>0</v>
      </c>
      <c r="Q115" s="14">
        <f>VLOOKUP(B115,Umbrales!$A$2:$K$6,11,FALSE)</f>
        <v>0.94976269166978411</v>
      </c>
      <c r="R115">
        <f>IF(AND(Datos!AN115&lt;0.85,Datos!AN115&lt;Q115),1,0)</f>
        <v>0</v>
      </c>
      <c r="S115">
        <f>1+IF(Datos!S115&gt;0,1,0)+IF(Datos!C115="Financials",1.2,0)+1.3</f>
        <v>3.3</v>
      </c>
      <c r="T115" s="14">
        <f>(I115*1+M115*IF(Datos!S115&gt;0,1,0)+P115*IF(Datos!C115="Financials",1,0)+R115*1.3)/S115</f>
        <v>0</v>
      </c>
      <c r="U115" s="14">
        <f t="shared" si="2"/>
        <v>0</v>
      </c>
      <c r="V115" s="12" t="str">
        <f t="shared" si="3"/>
        <v/>
      </c>
    </row>
    <row r="116" spans="1:22">
      <c r="A116" t="str">
        <f>ParticipantesCrossSectionTable[[#This Row],[firm_id]]</f>
        <v>F0999</v>
      </c>
      <c r="B116" s="12" t="str">
        <f>ParticipantesCrossSectionTable[[#This Row],[sector]]</f>
        <v>Consumer</v>
      </c>
      <c r="C116" s="14">
        <f>ParticipantesCrossSectionTable[[#This Row],[fcf_reported_mm]]/ParticipantesCrossSectionTable[[#This Row],[revenue_reported_mm]]</f>
        <v>5.3169391203973515E-2</v>
      </c>
      <c r="D116" s="14">
        <f>VLOOKUP(B116,Umbrales!$A$2:$F$6,2,FALSE)</f>
        <v>0.18290795794828921</v>
      </c>
      <c r="E116" s="14">
        <f>VLOOKUP(B116,Umbrales!$A$2:$F$6,3,FALSE)</f>
        <v>0.12205009004875801</v>
      </c>
      <c r="F116" s="14">
        <f>VLOOKUP(B116,Umbrales!$A$2:$F$6,4,FALSE)</f>
        <v>7.7863508878423693E-2</v>
      </c>
      <c r="G116" s="13">
        <f>VLOOKUP(B116,Umbrales!$A$2:$F$6,5,FALSE)</f>
        <v>1.5232588938928779</v>
      </c>
      <c r="H116" s="14">
        <f>VLOOKUP(B116,Umbrales!$A$2:$F$6,6,FALSE)</f>
        <v>3.1674636202413592E-2</v>
      </c>
      <c r="I116">
        <f>IF(AND(Datos!AE116&gt;D116,Datos!AF116&gt;E116,Datos!AG116&gt;F116,Datos!AS116&gt;G116,C116&lt;H116),1,0)</f>
        <v>0</v>
      </c>
      <c r="J116" s="14">
        <f>ParticipantesCrossSectionTable[[#This Row],[dcf_fcf_gap_mm]]/ParticipantesCrossSectionTable[[#This Row],[revenue_reported_mm]]</f>
        <v>2.1558780591208641E-2</v>
      </c>
      <c r="K116" s="14">
        <f>VLOOKUP(B116,Umbrales!$A$2:$H$6,7,FALSE)</f>
        <v>0.50851978099047102</v>
      </c>
      <c r="L116" s="14">
        <f>VLOOKUP(B116,Umbrales!$A$2:$H$6,8,FALSE)</f>
        <v>6.0665521451900774E-2</v>
      </c>
      <c r="M116">
        <f>IF(AND(Datos!S116&gt;0,Datos!AH116&lt;K116,Datos!AL116&gt;=1,Datos!AM116&lt;1,J116&gt;L116),1,0)</f>
        <v>0</v>
      </c>
      <c r="N116" s="14">
        <f>VLOOKUP(B116,Umbrales!$A$2:$J$6,9,FALSE)</f>
        <v>0</v>
      </c>
      <c r="O116" s="14">
        <f>VLOOKUP(B116,Umbrales!$A$2:$J$6,10,FALSE)</f>
        <v>0</v>
      </c>
      <c r="P116">
        <f>IF(AND(Datos!C116="Financials",Datos!AA116&gt;N116,Datos!AD116&lt;0,Datos!AQ116&lt;O116),1,0)</f>
        <v>0</v>
      </c>
      <c r="Q116" s="14">
        <f>VLOOKUP(B116,Umbrales!$A$2:$K$6,11,FALSE)</f>
        <v>0.94977598367308969</v>
      </c>
      <c r="R116">
        <f>IF(AND(Datos!AN116&lt;0.85,Datos!AN116&lt;Q116),1,0)</f>
        <v>0</v>
      </c>
      <c r="S116">
        <f>1+IF(Datos!S116&gt;0,1,0)+IF(Datos!C116="Financials",1.2,0)+1.3</f>
        <v>3.3</v>
      </c>
      <c r="T116" s="14">
        <f>(I116*1+M116*IF(Datos!S116&gt;0,1,0)+P116*IF(Datos!C116="Financials",1,0)+R116*1.3)/S116</f>
        <v>0</v>
      </c>
      <c r="U116" s="14">
        <f t="shared" si="2"/>
        <v>0</v>
      </c>
      <c r="V116" s="12" t="str">
        <f t="shared" si="3"/>
        <v/>
      </c>
    </row>
    <row r="117" spans="1:22">
      <c r="A117" t="str">
        <f>ParticipantesCrossSectionTable[[#This Row],[firm_id]]</f>
        <v>F0563</v>
      </c>
      <c r="B117" s="12" t="str">
        <f>ParticipantesCrossSectionTable[[#This Row],[sector]]</f>
        <v>Technology</v>
      </c>
      <c r="C117" s="14">
        <f>ParticipantesCrossSectionTable[[#This Row],[fcf_reported_mm]]/ParticipantesCrossSectionTable[[#This Row],[revenue_reported_mm]]</f>
        <v>0.12883904069911578</v>
      </c>
      <c r="D117" s="14">
        <f>VLOOKUP(B117,Umbrales!$A$2:$F$6,2,FALSE)</f>
        <v>0.29147891994228936</v>
      </c>
      <c r="E117" s="14">
        <f>VLOOKUP(B117,Umbrales!$A$2:$F$6,3,FALSE)</f>
        <v>0.20310034693031653</v>
      </c>
      <c r="F117" s="14">
        <f>VLOOKUP(B117,Umbrales!$A$2:$F$6,4,FALSE)</f>
        <v>8.594459935328938E-2</v>
      </c>
      <c r="G117" s="13">
        <f>VLOOKUP(B117,Umbrales!$A$2:$F$6,5,FALSE)</f>
        <v>1.6026025182564763</v>
      </c>
      <c r="H117" s="14">
        <f>VLOOKUP(B117,Umbrales!$A$2:$F$6,6,FALSE)</f>
        <v>0.11012364032004683</v>
      </c>
      <c r="I117">
        <f>IF(AND(Datos!AE117&gt;D117,Datos!AF117&gt;E117,Datos!AG117&gt;F117,Datos!AS117&gt;G117,C117&lt;H117),1,0)</f>
        <v>0</v>
      </c>
      <c r="J117" s="14">
        <f>ParticipantesCrossSectionTable[[#This Row],[dcf_fcf_gap_mm]]/ParticipantesCrossSectionTable[[#This Row],[revenue_reported_mm]]</f>
        <v>-3.2827067786193008E-3</v>
      </c>
      <c r="K117" s="14">
        <f>VLOOKUP(B117,Umbrales!$A$2:$H$6,7,FALSE)</f>
        <v>0.41762511454643481</v>
      </c>
      <c r="L117" s="14">
        <f>VLOOKUP(B117,Umbrales!$A$2:$H$6,8,FALSE)</f>
        <v>5.4196815684636399E-2</v>
      </c>
      <c r="M117">
        <f>IF(AND(Datos!S117&gt;0,Datos!AH117&lt;K117,Datos!AL117&gt;=1,Datos!AM117&lt;1,J117&gt;L117),1,0)</f>
        <v>0</v>
      </c>
      <c r="N117" s="14">
        <f>VLOOKUP(B117,Umbrales!$A$2:$J$6,9,FALSE)</f>
        <v>0</v>
      </c>
      <c r="O117" s="14">
        <f>VLOOKUP(B117,Umbrales!$A$2:$J$6,10,FALSE)</f>
        <v>0</v>
      </c>
      <c r="P117">
        <f>IF(AND(Datos!C117="Financials",Datos!AA117&gt;N117,Datos!AD117&lt;0,Datos!AQ117&lt;O117),1,0)</f>
        <v>0</v>
      </c>
      <c r="Q117" s="14">
        <f>VLOOKUP(B117,Umbrales!$A$2:$K$6,11,FALSE)</f>
        <v>0.94630804495569043</v>
      </c>
      <c r="R117">
        <f>IF(AND(Datos!AN117&lt;0.85,Datos!AN117&lt;Q117),1,0)</f>
        <v>0</v>
      </c>
      <c r="S117">
        <f>1+IF(Datos!S117&gt;0,1,0)+IF(Datos!C117="Financials",1.2,0)+1.3</f>
        <v>3.3</v>
      </c>
      <c r="T117" s="14">
        <f>(I117*1+M117*IF(Datos!S117&gt;0,1,0)+P117*IF(Datos!C117="Financials",1,0)+R117*1.3)/S117</f>
        <v>0</v>
      </c>
      <c r="U117" s="14">
        <f t="shared" si="2"/>
        <v>0</v>
      </c>
      <c r="V117" s="12" t="str">
        <f t="shared" si="3"/>
        <v/>
      </c>
    </row>
    <row r="118" spans="1:22">
      <c r="A118" t="str">
        <f>ParticipantesCrossSectionTable[[#This Row],[firm_id]]</f>
        <v>F0365</v>
      </c>
      <c r="B118" s="12" t="str">
        <f>ParticipantesCrossSectionTable[[#This Row],[sector]]</f>
        <v>Financials</v>
      </c>
      <c r="C118" s="14">
        <f>ParticipantesCrossSectionTable[[#This Row],[fcf_reported_mm]]/ParticipantesCrossSectionTable[[#This Row],[revenue_reported_mm]]</f>
        <v>0.17258614254732327</v>
      </c>
      <c r="D118" s="14">
        <f>VLOOKUP(B118,Umbrales!$A$2:$F$6,2,FALSE)</f>
        <v>0.388774346882514</v>
      </c>
      <c r="E118" s="14">
        <f>VLOOKUP(B118,Umbrales!$A$2:$F$6,3,FALSE)</f>
        <v>0.2842719606666555</v>
      </c>
      <c r="F118" s="14">
        <f>VLOOKUP(B118,Umbrales!$A$2:$F$6,4,FALSE)</f>
        <v>3.7547324588306716E-2</v>
      </c>
      <c r="G118" s="13">
        <f>VLOOKUP(B118,Umbrales!$A$2:$F$6,5,FALSE)</f>
        <v>5.6564154445784265</v>
      </c>
      <c r="H118" s="14">
        <f>VLOOKUP(B118,Umbrales!$A$2:$F$6,6,FALSE)</f>
        <v>0.21790144142181125</v>
      </c>
      <c r="I118">
        <f>IF(AND(Datos!AE118&gt;D118,Datos!AF118&gt;E118,Datos!AG118&gt;F118,Datos!AS118&gt;G118,C118&lt;H118),1,0)</f>
        <v>0</v>
      </c>
      <c r="J118" s="14">
        <f>ParticipantesCrossSectionTable[[#This Row],[dcf_fcf_gap_mm]]/ParticipantesCrossSectionTable[[#This Row],[revenue_reported_mm]]</f>
        <v>1.6032154980863966E-2</v>
      </c>
      <c r="K118" s="14">
        <f>VLOOKUP(B118,Umbrales!$A$2:$H$6,7,FALSE)</f>
        <v>0.45222619371524486</v>
      </c>
      <c r="L118" s="14">
        <f>VLOOKUP(B118,Umbrales!$A$2:$H$6,8,FALSE)</f>
        <v>1.8748568215778003E-2</v>
      </c>
      <c r="M118">
        <f>IF(AND(Datos!S118&gt;0,Datos!AH118&lt;K118,Datos!AL118&gt;=1,Datos!AM118&lt;1,J118&gt;L118),1,0)</f>
        <v>0</v>
      </c>
      <c r="N118" s="14">
        <f>VLOOKUP(B118,Umbrales!$A$2:$J$6,9,FALSE)</f>
        <v>0.2055436255630648</v>
      </c>
      <c r="O118" s="14">
        <f>VLOOKUP(B118,Umbrales!$A$2:$J$6,10,FALSE)</f>
        <v>0.33577848833803048</v>
      </c>
      <c r="P118">
        <f>IF(AND(Datos!C118="Financials",Datos!AA118&gt;N118,Datos!AD118&lt;0,Datos!AQ118&lt;O118),1,0)</f>
        <v>0</v>
      </c>
      <c r="Q118" s="14">
        <f>VLOOKUP(B118,Umbrales!$A$2:$K$6,11,FALSE)</f>
        <v>0.94867619108199597</v>
      </c>
      <c r="R118">
        <f>IF(AND(Datos!AN118&lt;0.85,Datos!AN118&lt;Q118),1,0)</f>
        <v>0</v>
      </c>
      <c r="S118">
        <f>1+IF(Datos!S118&gt;0,1,0)+IF(Datos!C118="Financials",1.2,0)+1.3</f>
        <v>4.5</v>
      </c>
      <c r="T118" s="14">
        <f>(I118*1+M118*IF(Datos!S118&gt;0,1,0)+P118*IF(Datos!C118="Financials",1,0)+R118*1.3)/S118</f>
        <v>0</v>
      </c>
      <c r="U118" s="14">
        <f t="shared" si="2"/>
        <v>0</v>
      </c>
      <c r="V118" s="12" t="str">
        <f t="shared" si="3"/>
        <v/>
      </c>
    </row>
    <row r="119" spans="1:22">
      <c r="A119" t="str">
        <f>ParticipantesCrossSectionTable[[#This Row],[firm_id]]</f>
        <v>F0877</v>
      </c>
      <c r="B119" s="12" t="str">
        <f>ParticipantesCrossSectionTable[[#This Row],[sector]]</f>
        <v>Consumer</v>
      </c>
      <c r="C119" s="14">
        <f>ParticipantesCrossSectionTable[[#This Row],[fcf_reported_mm]]/ParticipantesCrossSectionTable[[#This Row],[revenue_reported_mm]]</f>
        <v>5.6846335712646301E-2</v>
      </c>
      <c r="D119" s="14">
        <f>VLOOKUP(B119,Umbrales!$A$2:$F$6,2,FALSE)</f>
        <v>0.18290795794828921</v>
      </c>
      <c r="E119" s="14">
        <f>VLOOKUP(B119,Umbrales!$A$2:$F$6,3,FALSE)</f>
        <v>0.12205009004875801</v>
      </c>
      <c r="F119" s="14">
        <f>VLOOKUP(B119,Umbrales!$A$2:$F$6,4,FALSE)</f>
        <v>7.7863508878423693E-2</v>
      </c>
      <c r="G119" s="13">
        <f>VLOOKUP(B119,Umbrales!$A$2:$F$6,5,FALSE)</f>
        <v>1.5232588938928779</v>
      </c>
      <c r="H119" s="14">
        <f>VLOOKUP(B119,Umbrales!$A$2:$F$6,6,FALSE)</f>
        <v>3.1674636202413592E-2</v>
      </c>
      <c r="I119">
        <f>IF(AND(Datos!AE119&gt;D119,Datos!AF119&gt;E119,Datos!AG119&gt;F119,Datos!AS119&gt;G119,C119&lt;H119),1,0)</f>
        <v>0</v>
      </c>
      <c r="J119" s="14">
        <f>ParticipantesCrossSectionTable[[#This Row],[dcf_fcf_gap_mm]]/ParticipantesCrossSectionTable[[#This Row],[revenue_reported_mm]]</f>
        <v>4.2913531732316643E-2</v>
      </c>
      <c r="K119" s="14">
        <f>VLOOKUP(B119,Umbrales!$A$2:$H$6,7,FALSE)</f>
        <v>0.50851978099047102</v>
      </c>
      <c r="L119" s="14">
        <f>VLOOKUP(B119,Umbrales!$A$2:$H$6,8,FALSE)</f>
        <v>6.0665521451900774E-2</v>
      </c>
      <c r="M119">
        <f>IF(AND(Datos!S119&gt;0,Datos!AH119&lt;K119,Datos!AL119&gt;=1,Datos!AM119&lt;1,J119&gt;L119),1,0)</f>
        <v>0</v>
      </c>
      <c r="N119" s="14">
        <f>VLOOKUP(B119,Umbrales!$A$2:$J$6,9,FALSE)</f>
        <v>0</v>
      </c>
      <c r="O119" s="14">
        <f>VLOOKUP(B119,Umbrales!$A$2:$J$6,10,FALSE)</f>
        <v>0</v>
      </c>
      <c r="P119">
        <f>IF(AND(Datos!C119="Financials",Datos!AA119&gt;N119,Datos!AD119&lt;0,Datos!AQ119&lt;O119),1,0)</f>
        <v>0</v>
      </c>
      <c r="Q119" s="14">
        <f>VLOOKUP(B119,Umbrales!$A$2:$K$6,11,FALSE)</f>
        <v>0.94977598367308969</v>
      </c>
      <c r="R119">
        <f>IF(AND(Datos!AN119&lt;0.85,Datos!AN119&lt;Q119),1,0)</f>
        <v>0</v>
      </c>
      <c r="S119">
        <f>1+IF(Datos!S119&gt;0,1,0)+IF(Datos!C119="Financials",1.2,0)+1.3</f>
        <v>3.3</v>
      </c>
      <c r="T119" s="14">
        <f>(I119*1+M119*IF(Datos!S119&gt;0,1,0)+P119*IF(Datos!C119="Financials",1,0)+R119*1.3)/S119</f>
        <v>0</v>
      </c>
      <c r="U119" s="14">
        <f t="shared" si="2"/>
        <v>0</v>
      </c>
      <c r="V119" s="12" t="str">
        <f t="shared" si="3"/>
        <v/>
      </c>
    </row>
    <row r="120" spans="1:22">
      <c r="A120" t="str">
        <f>ParticipantesCrossSectionTable[[#This Row],[firm_id]]</f>
        <v>F0491</v>
      </c>
      <c r="B120" s="12" t="str">
        <f>ParticipantesCrossSectionTable[[#This Row],[sector]]</f>
        <v>Technology</v>
      </c>
      <c r="C120" s="14">
        <f>ParticipantesCrossSectionTable[[#This Row],[fcf_reported_mm]]/ParticipantesCrossSectionTable[[#This Row],[revenue_reported_mm]]</f>
        <v>0.14302535035215541</v>
      </c>
      <c r="D120" s="14">
        <f>VLOOKUP(B120,Umbrales!$A$2:$F$6,2,FALSE)</f>
        <v>0.29147891994228936</v>
      </c>
      <c r="E120" s="14">
        <f>VLOOKUP(B120,Umbrales!$A$2:$F$6,3,FALSE)</f>
        <v>0.20310034693031653</v>
      </c>
      <c r="F120" s="14">
        <f>VLOOKUP(B120,Umbrales!$A$2:$F$6,4,FALSE)</f>
        <v>8.594459935328938E-2</v>
      </c>
      <c r="G120" s="13">
        <f>VLOOKUP(B120,Umbrales!$A$2:$F$6,5,FALSE)</f>
        <v>1.6026025182564763</v>
      </c>
      <c r="H120" s="14">
        <f>VLOOKUP(B120,Umbrales!$A$2:$F$6,6,FALSE)</f>
        <v>0.11012364032004683</v>
      </c>
      <c r="I120">
        <f>IF(AND(Datos!AE120&gt;D120,Datos!AF120&gt;E120,Datos!AG120&gt;F120,Datos!AS120&gt;G120,C120&lt;H120),1,0)</f>
        <v>0</v>
      </c>
      <c r="J120" s="14">
        <f>ParticipantesCrossSectionTable[[#This Row],[dcf_fcf_gap_mm]]/ParticipantesCrossSectionTable[[#This Row],[revenue_reported_mm]]</f>
        <v>-2.4407998011942537E-2</v>
      </c>
      <c r="K120" s="14">
        <f>VLOOKUP(B120,Umbrales!$A$2:$H$6,7,FALSE)</f>
        <v>0.41762511454643481</v>
      </c>
      <c r="L120" s="14">
        <f>VLOOKUP(B120,Umbrales!$A$2:$H$6,8,FALSE)</f>
        <v>5.4196815684636399E-2</v>
      </c>
      <c r="M120">
        <f>IF(AND(Datos!S120&gt;0,Datos!AH120&lt;K120,Datos!AL120&gt;=1,Datos!AM120&lt;1,J120&gt;L120),1,0)</f>
        <v>0</v>
      </c>
      <c r="N120" s="14">
        <f>VLOOKUP(B120,Umbrales!$A$2:$J$6,9,FALSE)</f>
        <v>0</v>
      </c>
      <c r="O120" s="14">
        <f>VLOOKUP(B120,Umbrales!$A$2:$J$6,10,FALSE)</f>
        <v>0</v>
      </c>
      <c r="P120">
        <f>IF(AND(Datos!C120="Financials",Datos!AA120&gt;N120,Datos!AD120&lt;0,Datos!AQ120&lt;O120),1,0)</f>
        <v>0</v>
      </c>
      <c r="Q120" s="14">
        <f>VLOOKUP(B120,Umbrales!$A$2:$K$6,11,FALSE)</f>
        <v>0.94630804495569043</v>
      </c>
      <c r="R120">
        <f>IF(AND(Datos!AN120&lt;0.85,Datos!AN120&lt;Q120),1,0)</f>
        <v>0</v>
      </c>
      <c r="S120">
        <f>1+IF(Datos!S120&gt;0,1,0)+IF(Datos!C120="Financials",1.2,0)+1.3</f>
        <v>3.3</v>
      </c>
      <c r="T120" s="14">
        <f>(I120*1+M120*IF(Datos!S120&gt;0,1,0)+P120*IF(Datos!C120="Financials",1,0)+R120*1.3)/S120</f>
        <v>0</v>
      </c>
      <c r="U120" s="14">
        <f t="shared" si="2"/>
        <v>0</v>
      </c>
      <c r="V120" s="12" t="str">
        <f t="shared" si="3"/>
        <v/>
      </c>
    </row>
    <row r="121" spans="1:22">
      <c r="A121" t="str">
        <f>ParticipantesCrossSectionTable[[#This Row],[firm_id]]</f>
        <v>F0249</v>
      </c>
      <c r="B121" s="12" t="str">
        <f>ParticipantesCrossSectionTable[[#This Row],[sector]]</f>
        <v>Financials</v>
      </c>
      <c r="C121" s="14">
        <f>ParticipantesCrossSectionTable[[#This Row],[fcf_reported_mm]]/ParticipantesCrossSectionTable[[#This Row],[revenue_reported_mm]]</f>
        <v>0.28728921669375418</v>
      </c>
      <c r="D121" s="14">
        <f>VLOOKUP(B121,Umbrales!$A$2:$F$6,2,FALSE)</f>
        <v>0.388774346882514</v>
      </c>
      <c r="E121" s="14">
        <f>VLOOKUP(B121,Umbrales!$A$2:$F$6,3,FALSE)</f>
        <v>0.2842719606666555</v>
      </c>
      <c r="F121" s="14">
        <f>VLOOKUP(B121,Umbrales!$A$2:$F$6,4,FALSE)</f>
        <v>3.7547324588306716E-2</v>
      </c>
      <c r="G121" s="13">
        <f>VLOOKUP(B121,Umbrales!$A$2:$F$6,5,FALSE)</f>
        <v>5.6564154445784265</v>
      </c>
      <c r="H121" s="14">
        <f>VLOOKUP(B121,Umbrales!$A$2:$F$6,6,FALSE)</f>
        <v>0.21790144142181125</v>
      </c>
      <c r="I121">
        <f>IF(AND(Datos!AE121&gt;D121,Datos!AF121&gt;E121,Datos!AG121&gt;F121,Datos!AS121&gt;G121,C121&lt;H121),1,0)</f>
        <v>0</v>
      </c>
      <c r="J121" s="14">
        <f>ParticipantesCrossSectionTable[[#This Row],[dcf_fcf_gap_mm]]/ParticipantesCrossSectionTable[[#This Row],[revenue_reported_mm]]</f>
        <v>1.6605599117358134E-3</v>
      </c>
      <c r="K121" s="14">
        <f>VLOOKUP(B121,Umbrales!$A$2:$H$6,7,FALSE)</f>
        <v>0.45222619371524486</v>
      </c>
      <c r="L121" s="14">
        <f>VLOOKUP(B121,Umbrales!$A$2:$H$6,8,FALSE)</f>
        <v>1.8748568215778003E-2</v>
      </c>
      <c r="M121">
        <f>IF(AND(Datos!S121&gt;0,Datos!AH121&lt;K121,Datos!AL121&gt;=1,Datos!AM121&lt;1,J121&gt;L121),1,0)</f>
        <v>0</v>
      </c>
      <c r="N121" s="14">
        <f>VLOOKUP(B121,Umbrales!$A$2:$J$6,9,FALSE)</f>
        <v>0.2055436255630648</v>
      </c>
      <c r="O121" s="14">
        <f>VLOOKUP(B121,Umbrales!$A$2:$J$6,10,FALSE)</f>
        <v>0.33577848833803048</v>
      </c>
      <c r="P121">
        <f>IF(AND(Datos!C121="Financials",Datos!AA121&gt;N121,Datos!AD121&lt;0,Datos!AQ121&lt;O121),1,0)</f>
        <v>0</v>
      </c>
      <c r="Q121" s="14">
        <f>VLOOKUP(B121,Umbrales!$A$2:$K$6,11,FALSE)</f>
        <v>0.94867619108199597</v>
      </c>
      <c r="R121">
        <f>IF(AND(Datos!AN121&lt;0.85,Datos!AN121&lt;Q121),1,0)</f>
        <v>0</v>
      </c>
      <c r="S121">
        <f>1+IF(Datos!S121&gt;0,1,0)+IF(Datos!C121="Financials",1.2,0)+1.3</f>
        <v>4.5</v>
      </c>
      <c r="T121" s="14">
        <f>(I121*1+M121*IF(Datos!S121&gt;0,1,0)+P121*IF(Datos!C121="Financials",1,0)+R121*1.3)/S121</f>
        <v>0</v>
      </c>
      <c r="U121" s="14">
        <f t="shared" si="2"/>
        <v>0</v>
      </c>
      <c r="V121" s="12" t="str">
        <f t="shared" si="3"/>
        <v/>
      </c>
    </row>
    <row r="122" spans="1:22">
      <c r="A122" t="str">
        <f>ParticipantesCrossSectionTable[[#This Row],[firm_id]]</f>
        <v>F0119</v>
      </c>
      <c r="B122" s="12" t="str">
        <f>ParticipantesCrossSectionTable[[#This Row],[sector]]</f>
        <v>Energy</v>
      </c>
      <c r="C122" s="14">
        <f>ParticipantesCrossSectionTable[[#This Row],[fcf_reported_mm]]/ParticipantesCrossSectionTable[[#This Row],[revenue_reported_mm]]</f>
        <v>-6.1643367782563123E-2</v>
      </c>
      <c r="D122" s="14">
        <f>VLOOKUP(B122,Umbrales!$A$2:$F$6,2,FALSE)</f>
        <v>0.31196392892080216</v>
      </c>
      <c r="E122" s="14">
        <f>VLOOKUP(B122,Umbrales!$A$2:$F$6,3,FALSE)</f>
        <v>0.22086835207327621</v>
      </c>
      <c r="F122" s="14">
        <f>VLOOKUP(B122,Umbrales!$A$2:$F$6,4,FALSE)</f>
        <v>0.28991454849456905</v>
      </c>
      <c r="G122" s="13">
        <f>VLOOKUP(B122,Umbrales!$A$2:$F$6,5,FALSE)</f>
        <v>2.8980395452652274</v>
      </c>
      <c r="H122" s="14">
        <f>VLOOKUP(B122,Umbrales!$A$2:$F$6,6,FALSE)</f>
        <v>-5.1192663180992054E-2</v>
      </c>
      <c r="I122">
        <f>IF(AND(Datos!AE122&gt;D122,Datos!AF122&gt;E122,Datos!AG122&gt;F122,Datos!AS122&gt;G122,C122&lt;H122),1,0)</f>
        <v>0</v>
      </c>
      <c r="J122" s="14">
        <f>ParticipantesCrossSectionTable[[#This Row],[dcf_fcf_gap_mm]]/ParticipantesCrossSectionTable[[#This Row],[revenue_reported_mm]]</f>
        <v>2.4691510127351254E-2</v>
      </c>
      <c r="K122" s="14">
        <f>VLOOKUP(B122,Umbrales!$A$2:$H$6,7,FALSE)</f>
        <v>0.58288412137280288</v>
      </c>
      <c r="L122" s="14">
        <f>VLOOKUP(B122,Umbrales!$A$2:$H$6,8,FALSE)</f>
        <v>0.120912265441879</v>
      </c>
      <c r="M122">
        <f>IF(AND(Datos!S122&gt;0,Datos!AH122&lt;K122,Datos!AL122&gt;=1,Datos!AM122&lt;1,J122&gt;L122),1,0)</f>
        <v>0</v>
      </c>
      <c r="N122" s="14">
        <f>VLOOKUP(B122,Umbrales!$A$2:$J$6,9,FALSE)</f>
        <v>0</v>
      </c>
      <c r="O122" s="14">
        <f>VLOOKUP(B122,Umbrales!$A$2:$J$6,10,FALSE)</f>
        <v>0</v>
      </c>
      <c r="P122">
        <f>IF(AND(Datos!C122="Financials",Datos!AA122&gt;N122,Datos!AD122&lt;0,Datos!AQ122&lt;O122),1,0)</f>
        <v>0</v>
      </c>
      <c r="Q122" s="14">
        <f>VLOOKUP(B122,Umbrales!$A$2:$K$6,11,FALSE)</f>
        <v>0.95246281107254693</v>
      </c>
      <c r="R122">
        <f>IF(AND(Datos!AN122&lt;0.85,Datos!AN122&lt;Q122),1,0)</f>
        <v>0</v>
      </c>
      <c r="S122">
        <f>1+IF(Datos!S122&gt;0,1,0)+IF(Datos!C122="Financials",1.2,0)+1.3</f>
        <v>3.3</v>
      </c>
      <c r="T122" s="14">
        <f>(I122*1+M122*IF(Datos!S122&gt;0,1,0)+P122*IF(Datos!C122="Financials",1,0)+R122*1.3)/S122</f>
        <v>0</v>
      </c>
      <c r="U122" s="14">
        <f t="shared" si="2"/>
        <v>0</v>
      </c>
      <c r="V122" s="12" t="str">
        <f t="shared" si="3"/>
        <v/>
      </c>
    </row>
    <row r="123" spans="1:22">
      <c r="A123" t="str">
        <f>ParticipantesCrossSectionTable[[#This Row],[firm_id]]</f>
        <v>F0946</v>
      </c>
      <c r="B123" s="12" t="str">
        <f>ParticipantesCrossSectionTable[[#This Row],[sector]]</f>
        <v>Consumer</v>
      </c>
      <c r="C123" s="14">
        <f>ParticipantesCrossSectionTable[[#This Row],[fcf_reported_mm]]/ParticipantesCrossSectionTable[[#This Row],[revenue_reported_mm]]</f>
        <v>0.11648396887115073</v>
      </c>
      <c r="D123" s="14">
        <f>VLOOKUP(B123,Umbrales!$A$2:$F$6,2,FALSE)</f>
        <v>0.18290795794828921</v>
      </c>
      <c r="E123" s="14">
        <f>VLOOKUP(B123,Umbrales!$A$2:$F$6,3,FALSE)</f>
        <v>0.12205009004875801</v>
      </c>
      <c r="F123" s="14">
        <f>VLOOKUP(B123,Umbrales!$A$2:$F$6,4,FALSE)</f>
        <v>7.7863508878423693E-2</v>
      </c>
      <c r="G123" s="13">
        <f>VLOOKUP(B123,Umbrales!$A$2:$F$6,5,FALSE)</f>
        <v>1.5232588938928779</v>
      </c>
      <c r="H123" s="14">
        <f>VLOOKUP(B123,Umbrales!$A$2:$F$6,6,FALSE)</f>
        <v>3.1674636202413592E-2</v>
      </c>
      <c r="I123">
        <f>IF(AND(Datos!AE123&gt;D123,Datos!AF123&gt;E123,Datos!AG123&gt;F123,Datos!AS123&gt;G123,C123&lt;H123),1,0)</f>
        <v>0</v>
      </c>
      <c r="J123" s="14">
        <f>ParticipantesCrossSectionTable[[#This Row],[dcf_fcf_gap_mm]]/ParticipantesCrossSectionTable[[#This Row],[revenue_reported_mm]]</f>
        <v>1.8706227265167054E-2</v>
      </c>
      <c r="K123" s="14">
        <f>VLOOKUP(B123,Umbrales!$A$2:$H$6,7,FALSE)</f>
        <v>0.50851978099047102</v>
      </c>
      <c r="L123" s="14">
        <f>VLOOKUP(B123,Umbrales!$A$2:$H$6,8,FALSE)</f>
        <v>6.0665521451900774E-2</v>
      </c>
      <c r="M123">
        <f>IF(AND(Datos!S123&gt;0,Datos!AH123&lt;K123,Datos!AL123&gt;=1,Datos!AM123&lt;1,J123&gt;L123),1,0)</f>
        <v>0</v>
      </c>
      <c r="N123" s="14">
        <f>VLOOKUP(B123,Umbrales!$A$2:$J$6,9,FALSE)</f>
        <v>0</v>
      </c>
      <c r="O123" s="14">
        <f>VLOOKUP(B123,Umbrales!$A$2:$J$6,10,FALSE)</f>
        <v>0</v>
      </c>
      <c r="P123">
        <f>IF(AND(Datos!C123="Financials",Datos!AA123&gt;N123,Datos!AD123&lt;0,Datos!AQ123&lt;O123),1,0)</f>
        <v>0</v>
      </c>
      <c r="Q123" s="14">
        <f>VLOOKUP(B123,Umbrales!$A$2:$K$6,11,FALSE)</f>
        <v>0.94977598367308969</v>
      </c>
      <c r="R123">
        <f>IF(AND(Datos!AN123&lt;0.85,Datos!AN123&lt;Q123),1,0)</f>
        <v>0</v>
      </c>
      <c r="S123">
        <f>1+IF(Datos!S123&gt;0,1,0)+IF(Datos!C123="Financials",1.2,0)+1.3</f>
        <v>3.3</v>
      </c>
      <c r="T123" s="14">
        <f>(I123*1+M123*IF(Datos!S123&gt;0,1,0)+P123*IF(Datos!C123="Financials",1,0)+R123*1.3)/S123</f>
        <v>0</v>
      </c>
      <c r="U123" s="14">
        <f t="shared" si="2"/>
        <v>0</v>
      </c>
      <c r="V123" s="12" t="str">
        <f t="shared" si="3"/>
        <v/>
      </c>
    </row>
    <row r="124" spans="1:22">
      <c r="A124" t="str">
        <f>ParticipantesCrossSectionTable[[#This Row],[firm_id]]</f>
        <v>F0129</v>
      </c>
      <c r="B124" s="12" t="str">
        <f>ParticipantesCrossSectionTable[[#This Row],[sector]]</f>
        <v>Energy</v>
      </c>
      <c r="C124" s="14">
        <f>ParticipantesCrossSectionTable[[#This Row],[fcf_reported_mm]]/ParticipantesCrossSectionTable[[#This Row],[revenue_reported_mm]]</f>
        <v>7.8056068469009934E-2</v>
      </c>
      <c r="D124" s="14">
        <f>VLOOKUP(B124,Umbrales!$A$2:$F$6,2,FALSE)</f>
        <v>0.31196392892080216</v>
      </c>
      <c r="E124" s="14">
        <f>VLOOKUP(B124,Umbrales!$A$2:$F$6,3,FALSE)</f>
        <v>0.22086835207327621</v>
      </c>
      <c r="F124" s="14">
        <f>VLOOKUP(B124,Umbrales!$A$2:$F$6,4,FALSE)</f>
        <v>0.28991454849456905</v>
      </c>
      <c r="G124" s="13">
        <f>VLOOKUP(B124,Umbrales!$A$2:$F$6,5,FALSE)</f>
        <v>2.8980395452652274</v>
      </c>
      <c r="H124" s="14">
        <f>VLOOKUP(B124,Umbrales!$A$2:$F$6,6,FALSE)</f>
        <v>-5.1192663180992054E-2</v>
      </c>
      <c r="I124">
        <f>IF(AND(Datos!AE124&gt;D124,Datos!AF124&gt;E124,Datos!AG124&gt;F124,Datos!AS124&gt;G124,C124&lt;H124),1,0)</f>
        <v>0</v>
      </c>
      <c r="J124" s="14">
        <f>ParticipantesCrossSectionTable[[#This Row],[dcf_fcf_gap_mm]]/ParticipantesCrossSectionTable[[#This Row],[revenue_reported_mm]]</f>
        <v>2.0744638336481071E-2</v>
      </c>
      <c r="K124" s="14">
        <f>VLOOKUP(B124,Umbrales!$A$2:$H$6,7,FALSE)</f>
        <v>0.58288412137280288</v>
      </c>
      <c r="L124" s="14">
        <f>VLOOKUP(B124,Umbrales!$A$2:$H$6,8,FALSE)</f>
        <v>0.120912265441879</v>
      </c>
      <c r="M124">
        <f>IF(AND(Datos!S124&gt;0,Datos!AH124&lt;K124,Datos!AL124&gt;=1,Datos!AM124&lt;1,J124&gt;L124),1,0)</f>
        <v>0</v>
      </c>
      <c r="N124" s="14">
        <f>VLOOKUP(B124,Umbrales!$A$2:$J$6,9,FALSE)</f>
        <v>0</v>
      </c>
      <c r="O124" s="14">
        <f>VLOOKUP(B124,Umbrales!$A$2:$J$6,10,FALSE)</f>
        <v>0</v>
      </c>
      <c r="P124">
        <f>IF(AND(Datos!C124="Financials",Datos!AA124&gt;N124,Datos!AD124&lt;0,Datos!AQ124&lt;O124),1,0)</f>
        <v>0</v>
      </c>
      <c r="Q124" s="14">
        <f>VLOOKUP(B124,Umbrales!$A$2:$K$6,11,FALSE)</f>
        <v>0.95246281107254693</v>
      </c>
      <c r="R124">
        <f>IF(AND(Datos!AN124&lt;0.85,Datos!AN124&lt;Q124),1,0)</f>
        <v>0</v>
      </c>
      <c r="S124">
        <f>1+IF(Datos!S124&gt;0,1,0)+IF(Datos!C124="Financials",1.2,0)+1.3</f>
        <v>3.3</v>
      </c>
      <c r="T124" s="14">
        <f>(I124*1+M124*IF(Datos!S124&gt;0,1,0)+P124*IF(Datos!C124="Financials",1,0)+R124*1.3)/S124</f>
        <v>0</v>
      </c>
      <c r="U124" s="14">
        <f t="shared" si="2"/>
        <v>0</v>
      </c>
      <c r="V124" s="12" t="str">
        <f t="shared" si="3"/>
        <v/>
      </c>
    </row>
    <row r="125" spans="1:22">
      <c r="A125" t="str">
        <f>ParticipantesCrossSectionTable[[#This Row],[firm_id]]</f>
        <v>F0961</v>
      </c>
      <c r="B125" s="12" t="str">
        <f>ParticipantesCrossSectionTable[[#This Row],[sector]]</f>
        <v>Consumer</v>
      </c>
      <c r="C125" s="14">
        <f>ParticipantesCrossSectionTable[[#This Row],[fcf_reported_mm]]/ParticipantesCrossSectionTable[[#This Row],[revenue_reported_mm]]</f>
        <v>-1.686285695909482E-2</v>
      </c>
      <c r="D125" s="14">
        <f>VLOOKUP(B125,Umbrales!$A$2:$F$6,2,FALSE)</f>
        <v>0.18290795794828921</v>
      </c>
      <c r="E125" s="14">
        <f>VLOOKUP(B125,Umbrales!$A$2:$F$6,3,FALSE)</f>
        <v>0.12205009004875801</v>
      </c>
      <c r="F125" s="14">
        <f>VLOOKUP(B125,Umbrales!$A$2:$F$6,4,FALSE)</f>
        <v>7.7863508878423693E-2</v>
      </c>
      <c r="G125" s="13">
        <f>VLOOKUP(B125,Umbrales!$A$2:$F$6,5,FALSE)</f>
        <v>1.5232588938928779</v>
      </c>
      <c r="H125" s="14">
        <f>VLOOKUP(B125,Umbrales!$A$2:$F$6,6,FALSE)</f>
        <v>3.1674636202413592E-2</v>
      </c>
      <c r="I125">
        <f>IF(AND(Datos!AE125&gt;D125,Datos!AF125&gt;E125,Datos!AG125&gt;F125,Datos!AS125&gt;G125,C125&lt;H125),1,0)</f>
        <v>0</v>
      </c>
      <c r="J125" s="14">
        <f>ParticipantesCrossSectionTable[[#This Row],[dcf_fcf_gap_mm]]/ParticipantesCrossSectionTable[[#This Row],[revenue_reported_mm]]</f>
        <v>4.3103101369590079E-2</v>
      </c>
      <c r="K125" s="14">
        <f>VLOOKUP(B125,Umbrales!$A$2:$H$6,7,FALSE)</f>
        <v>0.50851978099047102</v>
      </c>
      <c r="L125" s="14">
        <f>VLOOKUP(B125,Umbrales!$A$2:$H$6,8,FALSE)</f>
        <v>6.0665521451900774E-2</v>
      </c>
      <c r="M125">
        <f>IF(AND(Datos!S125&gt;0,Datos!AH125&lt;K125,Datos!AL125&gt;=1,Datos!AM125&lt;1,J125&gt;L125),1,0)</f>
        <v>0</v>
      </c>
      <c r="N125" s="14">
        <f>VLOOKUP(B125,Umbrales!$A$2:$J$6,9,FALSE)</f>
        <v>0</v>
      </c>
      <c r="O125" s="14">
        <f>VLOOKUP(B125,Umbrales!$A$2:$J$6,10,FALSE)</f>
        <v>0</v>
      </c>
      <c r="P125">
        <f>IF(AND(Datos!C125="Financials",Datos!AA125&gt;N125,Datos!AD125&lt;0,Datos!AQ125&lt;O125),1,0)</f>
        <v>0</v>
      </c>
      <c r="Q125" s="14">
        <f>VLOOKUP(B125,Umbrales!$A$2:$K$6,11,FALSE)</f>
        <v>0.94977598367308969</v>
      </c>
      <c r="R125">
        <f>IF(AND(Datos!AN125&lt;0.85,Datos!AN125&lt;Q125),1,0)</f>
        <v>0</v>
      </c>
      <c r="S125">
        <f>1+IF(Datos!S125&gt;0,1,0)+IF(Datos!C125="Financials",1.2,0)+1.3</f>
        <v>3.3</v>
      </c>
      <c r="T125" s="14">
        <f>(I125*1+M125*IF(Datos!S125&gt;0,1,0)+P125*IF(Datos!C125="Financials",1,0)+R125*1.3)/S125</f>
        <v>0</v>
      </c>
      <c r="U125" s="14">
        <f t="shared" si="2"/>
        <v>0</v>
      </c>
      <c r="V125" s="12" t="str">
        <f t="shared" si="3"/>
        <v/>
      </c>
    </row>
    <row r="126" spans="1:22">
      <c r="A126" t="str">
        <f>ParticipantesCrossSectionTable[[#This Row],[firm_id]]</f>
        <v>F0061</v>
      </c>
      <c r="B126" s="12" t="str">
        <f>ParticipantesCrossSectionTable[[#This Row],[sector]]</f>
        <v>Energy</v>
      </c>
      <c r="C126" s="14">
        <f>ParticipantesCrossSectionTable[[#This Row],[fcf_reported_mm]]/ParticipantesCrossSectionTable[[#This Row],[revenue_reported_mm]]</f>
        <v>-9.6831917318843927E-2</v>
      </c>
      <c r="D126" s="14">
        <f>VLOOKUP(B126,Umbrales!$A$2:$F$6,2,FALSE)</f>
        <v>0.31196392892080216</v>
      </c>
      <c r="E126" s="14">
        <f>VLOOKUP(B126,Umbrales!$A$2:$F$6,3,FALSE)</f>
        <v>0.22086835207327621</v>
      </c>
      <c r="F126" s="14">
        <f>VLOOKUP(B126,Umbrales!$A$2:$F$6,4,FALSE)</f>
        <v>0.28991454849456905</v>
      </c>
      <c r="G126" s="13">
        <f>VLOOKUP(B126,Umbrales!$A$2:$F$6,5,FALSE)</f>
        <v>2.8980395452652274</v>
      </c>
      <c r="H126" s="14">
        <f>VLOOKUP(B126,Umbrales!$A$2:$F$6,6,FALSE)</f>
        <v>-5.1192663180992054E-2</v>
      </c>
      <c r="I126">
        <f>IF(AND(Datos!AE126&gt;D126,Datos!AF126&gt;E126,Datos!AG126&gt;F126,Datos!AS126&gt;G126,C126&lt;H126),1,0)</f>
        <v>0</v>
      </c>
      <c r="J126" s="14">
        <f>ParticipantesCrossSectionTable[[#This Row],[dcf_fcf_gap_mm]]/ParticipantesCrossSectionTable[[#This Row],[revenue_reported_mm]]</f>
        <v>0.11541149441902816</v>
      </c>
      <c r="K126" s="14">
        <f>VLOOKUP(B126,Umbrales!$A$2:$H$6,7,FALSE)</f>
        <v>0.58288412137280288</v>
      </c>
      <c r="L126" s="14">
        <f>VLOOKUP(B126,Umbrales!$A$2:$H$6,8,FALSE)</f>
        <v>0.120912265441879</v>
      </c>
      <c r="M126">
        <f>IF(AND(Datos!S126&gt;0,Datos!AH126&lt;K126,Datos!AL126&gt;=1,Datos!AM126&lt;1,J126&gt;L126),1,0)</f>
        <v>0</v>
      </c>
      <c r="N126" s="14">
        <f>VLOOKUP(B126,Umbrales!$A$2:$J$6,9,FALSE)</f>
        <v>0</v>
      </c>
      <c r="O126" s="14">
        <f>VLOOKUP(B126,Umbrales!$A$2:$J$6,10,FALSE)</f>
        <v>0</v>
      </c>
      <c r="P126">
        <f>IF(AND(Datos!C126="Financials",Datos!AA126&gt;N126,Datos!AD126&lt;0,Datos!AQ126&lt;O126),1,0)</f>
        <v>0</v>
      </c>
      <c r="Q126" s="14">
        <f>VLOOKUP(B126,Umbrales!$A$2:$K$6,11,FALSE)</f>
        <v>0.95246281107254693</v>
      </c>
      <c r="R126">
        <f>IF(AND(Datos!AN126&lt;0.85,Datos!AN126&lt;Q126),1,0)</f>
        <v>0</v>
      </c>
      <c r="S126">
        <f>1+IF(Datos!S126&gt;0,1,0)+IF(Datos!C126="Financials",1.2,0)+1.3</f>
        <v>3.3</v>
      </c>
      <c r="T126" s="14">
        <f>(I126*1+M126*IF(Datos!S126&gt;0,1,0)+P126*IF(Datos!C126="Financials",1,0)+R126*1.3)/S126</f>
        <v>0</v>
      </c>
      <c r="U126" s="14">
        <f t="shared" si="2"/>
        <v>0</v>
      </c>
      <c r="V126" s="12" t="str">
        <f t="shared" si="3"/>
        <v/>
      </c>
    </row>
    <row r="127" spans="1:22">
      <c r="A127" t="str">
        <f>ParticipantesCrossSectionTable[[#This Row],[firm_id]]</f>
        <v>F0767</v>
      </c>
      <c r="B127" s="12" t="str">
        <f>ParticipantesCrossSectionTable[[#This Row],[sector]]</f>
        <v>Industrials</v>
      </c>
      <c r="C127" s="14">
        <f>ParticipantesCrossSectionTable[[#This Row],[fcf_reported_mm]]/ParticipantesCrossSectionTable[[#This Row],[revenue_reported_mm]]</f>
        <v>-1.6184474294392966E-2</v>
      </c>
      <c r="D127" s="14">
        <f>VLOOKUP(B127,Umbrales!$A$2:$F$6,2,FALSE)</f>
        <v>0.20187192862209885</v>
      </c>
      <c r="E127" s="14">
        <f>VLOOKUP(B127,Umbrales!$A$2:$F$6,3,FALSE)</f>
        <v>0.13780715755654266</v>
      </c>
      <c r="F127" s="14">
        <f>VLOOKUP(B127,Umbrales!$A$2:$F$6,4,FALSE)</f>
        <v>0.14324173030339896</v>
      </c>
      <c r="G127" s="13">
        <f>VLOOKUP(B127,Umbrales!$A$2:$F$6,5,FALSE)</f>
        <v>2.1323076743804079</v>
      </c>
      <c r="H127" s="14">
        <f>VLOOKUP(B127,Umbrales!$A$2:$F$6,6,FALSE)</f>
        <v>-3.5903294130974449E-3</v>
      </c>
      <c r="I127">
        <f>IF(AND(Datos!AE127&gt;D127,Datos!AF127&gt;E127,Datos!AG127&gt;F127,Datos!AS127&gt;G127,C127&lt;H127),1,0)</f>
        <v>0</v>
      </c>
      <c r="J127" s="14">
        <f>ParticipantesCrossSectionTable[[#This Row],[dcf_fcf_gap_mm]]/ParticipantesCrossSectionTable[[#This Row],[revenue_reported_mm]]</f>
        <v>7.9439569422924142E-2</v>
      </c>
      <c r="K127" s="14">
        <f>VLOOKUP(B127,Umbrales!$A$2:$H$6,7,FALSE)</f>
        <v>0.50521966232143278</v>
      </c>
      <c r="L127" s="14">
        <f>VLOOKUP(B127,Umbrales!$A$2:$H$6,8,FALSE)</f>
        <v>7.7995567229432863E-2</v>
      </c>
      <c r="M127">
        <f>IF(AND(Datos!S127&gt;0,Datos!AH127&lt;K127,Datos!AL127&gt;=1,Datos!AM127&lt;1,J127&gt;L127),1,0)</f>
        <v>0</v>
      </c>
      <c r="N127" s="14">
        <f>VLOOKUP(B127,Umbrales!$A$2:$J$6,9,FALSE)</f>
        <v>0</v>
      </c>
      <c r="O127" s="14">
        <f>VLOOKUP(B127,Umbrales!$A$2:$J$6,10,FALSE)</f>
        <v>0</v>
      </c>
      <c r="P127">
        <f>IF(AND(Datos!C127="Financials",Datos!AA127&gt;N127,Datos!AD127&lt;0,Datos!AQ127&lt;O127),1,0)</f>
        <v>0</v>
      </c>
      <c r="Q127" s="14">
        <f>VLOOKUP(B127,Umbrales!$A$2:$K$6,11,FALSE)</f>
        <v>0.94976269166978411</v>
      </c>
      <c r="R127">
        <f>IF(AND(Datos!AN127&lt;0.85,Datos!AN127&lt;Q127),1,0)</f>
        <v>0</v>
      </c>
      <c r="S127">
        <f>1+IF(Datos!S127&gt;0,1,0)+IF(Datos!C127="Financials",1.2,0)+1.3</f>
        <v>3.3</v>
      </c>
      <c r="T127" s="14">
        <f>(I127*1+M127*IF(Datos!S127&gt;0,1,0)+P127*IF(Datos!C127="Financials",1,0)+R127*1.3)/S127</f>
        <v>0</v>
      </c>
      <c r="U127" s="14">
        <f t="shared" si="2"/>
        <v>0</v>
      </c>
      <c r="V127" s="12" t="str">
        <f t="shared" si="3"/>
        <v/>
      </c>
    </row>
    <row r="128" spans="1:22">
      <c r="A128" t="str">
        <f>ParticipantesCrossSectionTable[[#This Row],[firm_id]]</f>
        <v>F0481</v>
      </c>
      <c r="B128" s="12" t="str">
        <f>ParticipantesCrossSectionTable[[#This Row],[sector]]</f>
        <v>Technology</v>
      </c>
      <c r="C128" s="14">
        <f>ParticipantesCrossSectionTable[[#This Row],[fcf_reported_mm]]/ParticipantesCrossSectionTable[[#This Row],[revenue_reported_mm]]</f>
        <v>0.1619185741241404</v>
      </c>
      <c r="D128" s="14">
        <f>VLOOKUP(B128,Umbrales!$A$2:$F$6,2,FALSE)</f>
        <v>0.29147891994228936</v>
      </c>
      <c r="E128" s="14">
        <f>VLOOKUP(B128,Umbrales!$A$2:$F$6,3,FALSE)</f>
        <v>0.20310034693031653</v>
      </c>
      <c r="F128" s="14">
        <f>VLOOKUP(B128,Umbrales!$A$2:$F$6,4,FALSE)</f>
        <v>8.594459935328938E-2</v>
      </c>
      <c r="G128" s="13">
        <f>VLOOKUP(B128,Umbrales!$A$2:$F$6,5,FALSE)</f>
        <v>1.6026025182564763</v>
      </c>
      <c r="H128" s="14">
        <f>VLOOKUP(B128,Umbrales!$A$2:$F$6,6,FALSE)</f>
        <v>0.11012364032004683</v>
      </c>
      <c r="I128">
        <f>IF(AND(Datos!AE128&gt;D128,Datos!AF128&gt;E128,Datos!AG128&gt;F128,Datos!AS128&gt;G128,C128&lt;H128),1,0)</f>
        <v>0</v>
      </c>
      <c r="J128" s="14">
        <f>ParticipantesCrossSectionTable[[#This Row],[dcf_fcf_gap_mm]]/ParticipantesCrossSectionTable[[#This Row],[revenue_reported_mm]]</f>
        <v>7.7874043363666365E-2</v>
      </c>
      <c r="K128" s="14">
        <f>VLOOKUP(B128,Umbrales!$A$2:$H$6,7,FALSE)</f>
        <v>0.41762511454643481</v>
      </c>
      <c r="L128" s="14">
        <f>VLOOKUP(B128,Umbrales!$A$2:$H$6,8,FALSE)</f>
        <v>5.4196815684636399E-2</v>
      </c>
      <c r="M128">
        <f>IF(AND(Datos!S128&gt;0,Datos!AH128&lt;K128,Datos!AL128&gt;=1,Datos!AM128&lt;1,J128&gt;L128),1,0)</f>
        <v>0</v>
      </c>
      <c r="N128" s="14">
        <f>VLOOKUP(B128,Umbrales!$A$2:$J$6,9,FALSE)</f>
        <v>0</v>
      </c>
      <c r="O128" s="14">
        <f>VLOOKUP(B128,Umbrales!$A$2:$J$6,10,FALSE)</f>
        <v>0</v>
      </c>
      <c r="P128">
        <f>IF(AND(Datos!C128="Financials",Datos!AA128&gt;N128,Datos!AD128&lt;0,Datos!AQ128&lt;O128),1,0)</f>
        <v>0</v>
      </c>
      <c r="Q128" s="14">
        <f>VLOOKUP(B128,Umbrales!$A$2:$K$6,11,FALSE)</f>
        <v>0.94630804495569043</v>
      </c>
      <c r="R128">
        <f>IF(AND(Datos!AN128&lt;0.85,Datos!AN128&lt;Q128),1,0)</f>
        <v>0</v>
      </c>
      <c r="S128">
        <f>1+IF(Datos!S128&gt;0,1,0)+IF(Datos!C128="Financials",1.2,0)+1.3</f>
        <v>3.3</v>
      </c>
      <c r="T128" s="14">
        <f>(I128*1+M128*IF(Datos!S128&gt;0,1,0)+P128*IF(Datos!C128="Financials",1,0)+R128*1.3)/S128</f>
        <v>0</v>
      </c>
      <c r="U128" s="14">
        <f t="shared" si="2"/>
        <v>0</v>
      </c>
      <c r="V128" s="12" t="str">
        <f t="shared" si="3"/>
        <v/>
      </c>
    </row>
    <row r="129" spans="1:22">
      <c r="A129" t="str">
        <f>ParticipantesCrossSectionTable[[#This Row],[firm_id]]</f>
        <v>F0269</v>
      </c>
      <c r="B129" s="12" t="str">
        <f>ParticipantesCrossSectionTable[[#This Row],[sector]]</f>
        <v>Financials</v>
      </c>
      <c r="C129" s="14">
        <f>ParticipantesCrossSectionTable[[#This Row],[fcf_reported_mm]]/ParticipantesCrossSectionTable[[#This Row],[revenue_reported_mm]]</f>
        <v>0.17472296888843755</v>
      </c>
      <c r="D129" s="14">
        <f>VLOOKUP(B129,Umbrales!$A$2:$F$6,2,FALSE)</f>
        <v>0.388774346882514</v>
      </c>
      <c r="E129" s="14">
        <f>VLOOKUP(B129,Umbrales!$A$2:$F$6,3,FALSE)</f>
        <v>0.2842719606666555</v>
      </c>
      <c r="F129" s="14">
        <f>VLOOKUP(B129,Umbrales!$A$2:$F$6,4,FALSE)</f>
        <v>3.7547324588306716E-2</v>
      </c>
      <c r="G129" s="13">
        <f>VLOOKUP(B129,Umbrales!$A$2:$F$6,5,FALSE)</f>
        <v>5.6564154445784265</v>
      </c>
      <c r="H129" s="14">
        <f>VLOOKUP(B129,Umbrales!$A$2:$F$6,6,FALSE)</f>
        <v>0.21790144142181125</v>
      </c>
      <c r="I129">
        <f>IF(AND(Datos!AE129&gt;D129,Datos!AF129&gt;E129,Datos!AG129&gt;F129,Datos!AS129&gt;G129,C129&lt;H129),1,0)</f>
        <v>0</v>
      </c>
      <c r="J129" s="14">
        <f>ParticipantesCrossSectionTable[[#This Row],[dcf_fcf_gap_mm]]/ParticipantesCrossSectionTable[[#This Row],[revenue_reported_mm]]</f>
        <v>7.1242653412710126E-3</v>
      </c>
      <c r="K129" s="14">
        <f>VLOOKUP(B129,Umbrales!$A$2:$H$6,7,FALSE)</f>
        <v>0.45222619371524486</v>
      </c>
      <c r="L129" s="14">
        <f>VLOOKUP(B129,Umbrales!$A$2:$H$6,8,FALSE)</f>
        <v>1.8748568215778003E-2</v>
      </c>
      <c r="M129">
        <f>IF(AND(Datos!S129&gt;0,Datos!AH129&lt;K129,Datos!AL129&gt;=1,Datos!AM129&lt;1,J129&gt;L129),1,0)</f>
        <v>0</v>
      </c>
      <c r="N129" s="14">
        <f>VLOOKUP(B129,Umbrales!$A$2:$J$6,9,FALSE)</f>
        <v>0.2055436255630648</v>
      </c>
      <c r="O129" s="14">
        <f>VLOOKUP(B129,Umbrales!$A$2:$J$6,10,FALSE)</f>
        <v>0.33577848833803048</v>
      </c>
      <c r="P129">
        <f>IF(AND(Datos!C129="Financials",Datos!AA129&gt;N129,Datos!AD129&lt;0,Datos!AQ129&lt;O129),1,0)</f>
        <v>0</v>
      </c>
      <c r="Q129" s="14">
        <f>VLOOKUP(B129,Umbrales!$A$2:$K$6,11,FALSE)</f>
        <v>0.94867619108199597</v>
      </c>
      <c r="R129">
        <f>IF(AND(Datos!AN129&lt;0.85,Datos!AN129&lt;Q129),1,0)</f>
        <v>0</v>
      </c>
      <c r="S129">
        <f>1+IF(Datos!S129&gt;0,1,0)+IF(Datos!C129="Financials",1.2,0)+1.3</f>
        <v>4.5</v>
      </c>
      <c r="T129" s="14">
        <f>(I129*1+M129*IF(Datos!S129&gt;0,1,0)+P129*IF(Datos!C129="Financials",1,0)+R129*1.3)/S129</f>
        <v>0</v>
      </c>
      <c r="U129" s="14">
        <f t="shared" si="2"/>
        <v>0</v>
      </c>
      <c r="V129" s="12" t="str">
        <f t="shared" si="3"/>
        <v/>
      </c>
    </row>
    <row r="130" spans="1:22">
      <c r="A130" t="str">
        <f>ParticipantesCrossSectionTable[[#This Row],[firm_id]]</f>
        <v>F0526</v>
      </c>
      <c r="B130" s="12" t="str">
        <f>ParticipantesCrossSectionTable[[#This Row],[sector]]</f>
        <v>Technology</v>
      </c>
      <c r="C130" s="14">
        <f>ParticipantesCrossSectionTable[[#This Row],[fcf_reported_mm]]/ParticipantesCrossSectionTable[[#This Row],[revenue_reported_mm]]</f>
        <v>0.12176558377074791</v>
      </c>
      <c r="D130" s="14">
        <f>VLOOKUP(B130,Umbrales!$A$2:$F$6,2,FALSE)</f>
        <v>0.29147891994228936</v>
      </c>
      <c r="E130" s="14">
        <f>VLOOKUP(B130,Umbrales!$A$2:$F$6,3,FALSE)</f>
        <v>0.20310034693031653</v>
      </c>
      <c r="F130" s="14">
        <f>VLOOKUP(B130,Umbrales!$A$2:$F$6,4,FALSE)</f>
        <v>8.594459935328938E-2</v>
      </c>
      <c r="G130" s="13">
        <f>VLOOKUP(B130,Umbrales!$A$2:$F$6,5,FALSE)</f>
        <v>1.6026025182564763</v>
      </c>
      <c r="H130" s="14">
        <f>VLOOKUP(B130,Umbrales!$A$2:$F$6,6,FALSE)</f>
        <v>0.11012364032004683</v>
      </c>
      <c r="I130">
        <f>IF(AND(Datos!AE130&gt;D130,Datos!AF130&gt;E130,Datos!AG130&gt;F130,Datos!AS130&gt;G130,C130&lt;H130),1,0)</f>
        <v>0</v>
      </c>
      <c r="J130" s="14">
        <f>ParticipantesCrossSectionTable[[#This Row],[dcf_fcf_gap_mm]]/ParticipantesCrossSectionTable[[#This Row],[revenue_reported_mm]]</f>
        <v>4.6390177237438747E-2</v>
      </c>
      <c r="K130" s="14">
        <f>VLOOKUP(B130,Umbrales!$A$2:$H$6,7,FALSE)</f>
        <v>0.41762511454643481</v>
      </c>
      <c r="L130" s="14">
        <f>VLOOKUP(B130,Umbrales!$A$2:$H$6,8,FALSE)</f>
        <v>5.4196815684636399E-2</v>
      </c>
      <c r="M130">
        <f>IF(AND(Datos!S130&gt;0,Datos!AH130&lt;K130,Datos!AL130&gt;=1,Datos!AM130&lt;1,J130&gt;L130),1,0)</f>
        <v>0</v>
      </c>
      <c r="N130" s="14">
        <f>VLOOKUP(B130,Umbrales!$A$2:$J$6,9,FALSE)</f>
        <v>0</v>
      </c>
      <c r="O130" s="14">
        <f>VLOOKUP(B130,Umbrales!$A$2:$J$6,10,FALSE)</f>
        <v>0</v>
      </c>
      <c r="P130">
        <f>IF(AND(Datos!C130="Financials",Datos!AA130&gt;N130,Datos!AD130&lt;0,Datos!AQ130&lt;O130),1,0)</f>
        <v>0</v>
      </c>
      <c r="Q130" s="14">
        <f>VLOOKUP(B130,Umbrales!$A$2:$K$6,11,FALSE)</f>
        <v>0.94630804495569043</v>
      </c>
      <c r="R130">
        <f>IF(AND(Datos!AN130&lt;0.85,Datos!AN130&lt;Q130),1,0)</f>
        <v>0</v>
      </c>
      <c r="S130">
        <f>1+IF(Datos!S130&gt;0,1,0)+IF(Datos!C130="Financials",1.2,0)+1.3</f>
        <v>3.3</v>
      </c>
      <c r="T130" s="14">
        <f>(I130*1+M130*IF(Datos!S130&gt;0,1,0)+P130*IF(Datos!C130="Financials",1,0)+R130*1.3)/S130</f>
        <v>0</v>
      </c>
      <c r="U130" s="14">
        <f t="shared" si="2"/>
        <v>0</v>
      </c>
      <c r="V130" s="12" t="str">
        <f t="shared" si="3"/>
        <v/>
      </c>
    </row>
    <row r="131" spans="1:22">
      <c r="A131" t="str">
        <f>ParticipantesCrossSectionTable[[#This Row],[firm_id]]</f>
        <v>F0830</v>
      </c>
      <c r="B131" s="12" t="str">
        <f>ParticipantesCrossSectionTable[[#This Row],[sector]]</f>
        <v>Consumer</v>
      </c>
      <c r="C131" s="14">
        <f>ParticipantesCrossSectionTable[[#This Row],[fcf_reported_mm]]/ParticipantesCrossSectionTable[[#This Row],[revenue_reported_mm]]</f>
        <v>6.9480010306174414E-3</v>
      </c>
      <c r="D131" s="14">
        <f>VLOOKUP(B131,Umbrales!$A$2:$F$6,2,FALSE)</f>
        <v>0.18290795794828921</v>
      </c>
      <c r="E131" s="14">
        <f>VLOOKUP(B131,Umbrales!$A$2:$F$6,3,FALSE)</f>
        <v>0.12205009004875801</v>
      </c>
      <c r="F131" s="14">
        <f>VLOOKUP(B131,Umbrales!$A$2:$F$6,4,FALSE)</f>
        <v>7.7863508878423693E-2</v>
      </c>
      <c r="G131" s="13">
        <f>VLOOKUP(B131,Umbrales!$A$2:$F$6,5,FALSE)</f>
        <v>1.5232588938928779</v>
      </c>
      <c r="H131" s="14">
        <f>VLOOKUP(B131,Umbrales!$A$2:$F$6,6,FALSE)</f>
        <v>3.1674636202413592E-2</v>
      </c>
      <c r="I131">
        <f>IF(AND(Datos!AE131&gt;D131,Datos!AF131&gt;E131,Datos!AG131&gt;F131,Datos!AS131&gt;G131,C131&lt;H131),1,0)</f>
        <v>0</v>
      </c>
      <c r="J131" s="14">
        <f>ParticipantesCrossSectionTable[[#This Row],[dcf_fcf_gap_mm]]/ParticipantesCrossSectionTable[[#This Row],[revenue_reported_mm]]</f>
        <v>7.7695366997679524E-2</v>
      </c>
      <c r="K131" s="14">
        <f>VLOOKUP(B131,Umbrales!$A$2:$H$6,7,FALSE)</f>
        <v>0.50851978099047102</v>
      </c>
      <c r="L131" s="14">
        <f>VLOOKUP(B131,Umbrales!$A$2:$H$6,8,FALSE)</f>
        <v>6.0665521451900774E-2</v>
      </c>
      <c r="M131">
        <f>IF(AND(Datos!S131&gt;0,Datos!AH131&lt;K131,Datos!AL131&gt;=1,Datos!AM131&lt;1,J131&gt;L131),1,0)</f>
        <v>1</v>
      </c>
      <c r="N131" s="14">
        <f>VLOOKUP(B131,Umbrales!$A$2:$J$6,9,FALSE)</f>
        <v>0</v>
      </c>
      <c r="O131" s="14">
        <f>VLOOKUP(B131,Umbrales!$A$2:$J$6,10,FALSE)</f>
        <v>0</v>
      </c>
      <c r="P131">
        <f>IF(AND(Datos!C131="Financials",Datos!AA131&gt;N131,Datos!AD131&lt;0,Datos!AQ131&lt;O131),1,0)</f>
        <v>0</v>
      </c>
      <c r="Q131" s="14">
        <f>VLOOKUP(B131,Umbrales!$A$2:$K$6,11,FALSE)</f>
        <v>0.94977598367308969</v>
      </c>
      <c r="R131">
        <f>IF(AND(Datos!AN131&lt;0.85,Datos!AN131&lt;Q131),1,0)</f>
        <v>0</v>
      </c>
      <c r="S131">
        <f>1+IF(Datos!S131&gt;0,1,0)+IF(Datos!C131="Financials",1.2,0)+1.3</f>
        <v>3.3</v>
      </c>
      <c r="T131" s="14">
        <f>(I131*1+M131*IF(Datos!S131&gt;0,1,0)+P131*IF(Datos!C131="Financials",1,0)+R131*1.3)/S131</f>
        <v>0.30303030303030304</v>
      </c>
      <c r="U131" s="14">
        <f t="shared" ref="U131:U194" si="4">I131+M131+P131+R131</f>
        <v>1</v>
      </c>
      <c r="V131" s="12" t="str">
        <f t="shared" ref="V131:V194" si="5">IF(I131=1,"Flag1 ","")&amp;IF(M131=1,"Flag2 ","")&amp;IF(P131=1,"Flag3 ","")&amp;IF(R131=1,"Flag4 ","")</f>
        <v xml:space="preserve">Flag2 </v>
      </c>
    </row>
    <row r="132" spans="1:22">
      <c r="A132" t="str">
        <f>ParticipantesCrossSectionTable[[#This Row],[firm_id]]</f>
        <v>F0756</v>
      </c>
      <c r="B132" s="12" t="str">
        <f>ParticipantesCrossSectionTable[[#This Row],[sector]]</f>
        <v>Industrials</v>
      </c>
      <c r="C132" s="14">
        <f>ParticipantesCrossSectionTable[[#This Row],[fcf_reported_mm]]/ParticipantesCrossSectionTable[[#This Row],[revenue_reported_mm]]</f>
        <v>-6.4694092888372079E-2</v>
      </c>
      <c r="D132" s="14">
        <f>VLOOKUP(B132,Umbrales!$A$2:$F$6,2,FALSE)</f>
        <v>0.20187192862209885</v>
      </c>
      <c r="E132" s="14">
        <f>VLOOKUP(B132,Umbrales!$A$2:$F$6,3,FALSE)</f>
        <v>0.13780715755654266</v>
      </c>
      <c r="F132" s="14">
        <f>VLOOKUP(B132,Umbrales!$A$2:$F$6,4,FALSE)</f>
        <v>0.14324173030339896</v>
      </c>
      <c r="G132" s="13">
        <f>VLOOKUP(B132,Umbrales!$A$2:$F$6,5,FALSE)</f>
        <v>2.1323076743804079</v>
      </c>
      <c r="H132" s="14">
        <f>VLOOKUP(B132,Umbrales!$A$2:$F$6,6,FALSE)</f>
        <v>-3.5903294130974449E-3</v>
      </c>
      <c r="I132">
        <f>IF(AND(Datos!AE132&gt;D132,Datos!AF132&gt;E132,Datos!AG132&gt;F132,Datos!AS132&gt;G132,C132&lt;H132),1,0)</f>
        <v>0</v>
      </c>
      <c r="J132" s="14">
        <f>ParticipantesCrossSectionTable[[#This Row],[dcf_fcf_gap_mm]]/ParticipantesCrossSectionTable[[#This Row],[revenue_reported_mm]]</f>
        <v>6.8225738259522065E-2</v>
      </c>
      <c r="K132" s="14">
        <f>VLOOKUP(B132,Umbrales!$A$2:$H$6,7,FALSE)</f>
        <v>0.50521966232143278</v>
      </c>
      <c r="L132" s="14">
        <f>VLOOKUP(B132,Umbrales!$A$2:$H$6,8,FALSE)</f>
        <v>7.7995567229432863E-2</v>
      </c>
      <c r="M132">
        <f>IF(AND(Datos!S132&gt;0,Datos!AH132&lt;K132,Datos!AL132&gt;=1,Datos!AM132&lt;1,J132&gt;L132),1,0)</f>
        <v>0</v>
      </c>
      <c r="N132" s="14">
        <f>VLOOKUP(B132,Umbrales!$A$2:$J$6,9,FALSE)</f>
        <v>0</v>
      </c>
      <c r="O132" s="14">
        <f>VLOOKUP(B132,Umbrales!$A$2:$J$6,10,FALSE)</f>
        <v>0</v>
      </c>
      <c r="P132">
        <f>IF(AND(Datos!C132="Financials",Datos!AA132&gt;N132,Datos!AD132&lt;0,Datos!AQ132&lt;O132),1,0)</f>
        <v>0</v>
      </c>
      <c r="Q132" s="14">
        <f>VLOOKUP(B132,Umbrales!$A$2:$K$6,11,FALSE)</f>
        <v>0.94976269166978411</v>
      </c>
      <c r="R132">
        <f>IF(AND(Datos!AN132&lt;0.85,Datos!AN132&lt;Q132),1,0)</f>
        <v>0</v>
      </c>
      <c r="S132">
        <f>1+IF(Datos!S132&gt;0,1,0)+IF(Datos!C132="Financials",1.2,0)+1.3</f>
        <v>3.3</v>
      </c>
      <c r="T132" s="14">
        <f>(I132*1+M132*IF(Datos!S132&gt;0,1,0)+P132*IF(Datos!C132="Financials",1,0)+R132*1.3)/S132</f>
        <v>0</v>
      </c>
      <c r="U132" s="14">
        <f t="shared" si="4"/>
        <v>0</v>
      </c>
      <c r="V132" s="12" t="str">
        <f t="shared" si="5"/>
        <v/>
      </c>
    </row>
    <row r="133" spans="1:22">
      <c r="A133" t="str">
        <f>ParticipantesCrossSectionTable[[#This Row],[firm_id]]</f>
        <v>F0510</v>
      </c>
      <c r="B133" s="12" t="str">
        <f>ParticipantesCrossSectionTable[[#This Row],[sector]]</f>
        <v>Technology</v>
      </c>
      <c r="C133" s="14">
        <f>ParticipantesCrossSectionTable[[#This Row],[fcf_reported_mm]]/ParticipantesCrossSectionTable[[#This Row],[revenue_reported_mm]]</f>
        <v>5.0233885605504951E-2</v>
      </c>
      <c r="D133" s="14">
        <f>VLOOKUP(B133,Umbrales!$A$2:$F$6,2,FALSE)</f>
        <v>0.29147891994228936</v>
      </c>
      <c r="E133" s="14">
        <f>VLOOKUP(B133,Umbrales!$A$2:$F$6,3,FALSE)</f>
        <v>0.20310034693031653</v>
      </c>
      <c r="F133" s="14">
        <f>VLOOKUP(B133,Umbrales!$A$2:$F$6,4,FALSE)</f>
        <v>8.594459935328938E-2</v>
      </c>
      <c r="G133" s="13">
        <f>VLOOKUP(B133,Umbrales!$A$2:$F$6,5,FALSE)</f>
        <v>1.6026025182564763</v>
      </c>
      <c r="H133" s="14">
        <f>VLOOKUP(B133,Umbrales!$A$2:$F$6,6,FALSE)</f>
        <v>0.11012364032004683</v>
      </c>
      <c r="I133">
        <f>IF(AND(Datos!AE133&gt;D133,Datos!AF133&gt;E133,Datos!AG133&gt;F133,Datos!AS133&gt;G133,C133&lt;H133),1,0)</f>
        <v>0</v>
      </c>
      <c r="J133" s="14">
        <f>ParticipantesCrossSectionTable[[#This Row],[dcf_fcf_gap_mm]]/ParticipantesCrossSectionTable[[#This Row],[revenue_reported_mm]]</f>
        <v>4.637041052115453E-2</v>
      </c>
      <c r="K133" s="14">
        <f>VLOOKUP(B133,Umbrales!$A$2:$H$6,7,FALSE)</f>
        <v>0.41762511454643481</v>
      </c>
      <c r="L133" s="14">
        <f>VLOOKUP(B133,Umbrales!$A$2:$H$6,8,FALSE)</f>
        <v>5.4196815684636399E-2</v>
      </c>
      <c r="M133">
        <f>IF(AND(Datos!S133&gt;0,Datos!AH133&lt;K133,Datos!AL133&gt;=1,Datos!AM133&lt;1,J133&gt;L133),1,0)</f>
        <v>0</v>
      </c>
      <c r="N133" s="14">
        <f>VLOOKUP(B133,Umbrales!$A$2:$J$6,9,FALSE)</f>
        <v>0</v>
      </c>
      <c r="O133" s="14">
        <f>VLOOKUP(B133,Umbrales!$A$2:$J$6,10,FALSE)</f>
        <v>0</v>
      </c>
      <c r="P133">
        <f>IF(AND(Datos!C133="Financials",Datos!AA133&gt;N133,Datos!AD133&lt;0,Datos!AQ133&lt;O133),1,0)</f>
        <v>0</v>
      </c>
      <c r="Q133" s="14">
        <f>VLOOKUP(B133,Umbrales!$A$2:$K$6,11,FALSE)</f>
        <v>0.94630804495569043</v>
      </c>
      <c r="R133">
        <f>IF(AND(Datos!AN133&lt;0.85,Datos!AN133&lt;Q133),1,0)</f>
        <v>0</v>
      </c>
      <c r="S133">
        <f>1+IF(Datos!S133&gt;0,1,0)+IF(Datos!C133="Financials",1.2,0)+1.3</f>
        <v>3.3</v>
      </c>
      <c r="T133" s="14">
        <f>(I133*1+M133*IF(Datos!S133&gt;0,1,0)+P133*IF(Datos!C133="Financials",1,0)+R133*1.3)/S133</f>
        <v>0</v>
      </c>
      <c r="U133" s="14">
        <f t="shared" si="4"/>
        <v>0</v>
      </c>
      <c r="V133" s="12" t="str">
        <f t="shared" si="5"/>
        <v/>
      </c>
    </row>
    <row r="134" spans="1:22">
      <c r="A134" t="str">
        <f>ParticipantesCrossSectionTable[[#This Row],[firm_id]]</f>
        <v>F0554</v>
      </c>
      <c r="B134" s="12" t="str">
        <f>ParticipantesCrossSectionTable[[#This Row],[sector]]</f>
        <v>Technology</v>
      </c>
      <c r="C134" s="14">
        <f>ParticipantesCrossSectionTable[[#This Row],[fcf_reported_mm]]/ParticipantesCrossSectionTable[[#This Row],[revenue_reported_mm]]</f>
        <v>0.10656228688341898</v>
      </c>
      <c r="D134" s="14">
        <f>VLOOKUP(B134,Umbrales!$A$2:$F$6,2,FALSE)</f>
        <v>0.29147891994228936</v>
      </c>
      <c r="E134" s="14">
        <f>VLOOKUP(B134,Umbrales!$A$2:$F$6,3,FALSE)</f>
        <v>0.20310034693031653</v>
      </c>
      <c r="F134" s="14">
        <f>VLOOKUP(B134,Umbrales!$A$2:$F$6,4,FALSE)</f>
        <v>8.594459935328938E-2</v>
      </c>
      <c r="G134" s="13">
        <f>VLOOKUP(B134,Umbrales!$A$2:$F$6,5,FALSE)</f>
        <v>1.6026025182564763</v>
      </c>
      <c r="H134" s="14">
        <f>VLOOKUP(B134,Umbrales!$A$2:$F$6,6,FALSE)</f>
        <v>0.11012364032004683</v>
      </c>
      <c r="I134">
        <f>IF(AND(Datos!AE134&gt;D134,Datos!AF134&gt;E134,Datos!AG134&gt;F134,Datos!AS134&gt;G134,C134&lt;H134),1,0)</f>
        <v>0</v>
      </c>
      <c r="J134" s="14">
        <f>ParticipantesCrossSectionTable[[#This Row],[dcf_fcf_gap_mm]]/ParticipantesCrossSectionTable[[#This Row],[revenue_reported_mm]]</f>
        <v>3.4471566497055336E-2</v>
      </c>
      <c r="K134" s="14">
        <f>VLOOKUP(B134,Umbrales!$A$2:$H$6,7,FALSE)</f>
        <v>0.41762511454643481</v>
      </c>
      <c r="L134" s="14">
        <f>VLOOKUP(B134,Umbrales!$A$2:$H$6,8,FALSE)</f>
        <v>5.4196815684636399E-2</v>
      </c>
      <c r="M134">
        <f>IF(AND(Datos!S134&gt;0,Datos!AH134&lt;K134,Datos!AL134&gt;=1,Datos!AM134&lt;1,J134&gt;L134),1,0)</f>
        <v>0</v>
      </c>
      <c r="N134" s="14">
        <f>VLOOKUP(B134,Umbrales!$A$2:$J$6,9,FALSE)</f>
        <v>0</v>
      </c>
      <c r="O134" s="14">
        <f>VLOOKUP(B134,Umbrales!$A$2:$J$6,10,FALSE)</f>
        <v>0</v>
      </c>
      <c r="P134">
        <f>IF(AND(Datos!C134="Financials",Datos!AA134&gt;N134,Datos!AD134&lt;0,Datos!AQ134&lt;O134),1,0)</f>
        <v>0</v>
      </c>
      <c r="Q134" s="14">
        <f>VLOOKUP(B134,Umbrales!$A$2:$K$6,11,FALSE)</f>
        <v>0.94630804495569043</v>
      </c>
      <c r="R134">
        <f>IF(AND(Datos!AN134&lt;0.85,Datos!AN134&lt;Q134),1,0)</f>
        <v>0</v>
      </c>
      <c r="S134">
        <f>1+IF(Datos!S134&gt;0,1,0)+IF(Datos!C134="Financials",1.2,0)+1.3</f>
        <v>3.3</v>
      </c>
      <c r="T134" s="14">
        <f>(I134*1+M134*IF(Datos!S134&gt;0,1,0)+P134*IF(Datos!C134="Financials",1,0)+R134*1.3)/S134</f>
        <v>0</v>
      </c>
      <c r="U134" s="14">
        <f t="shared" si="4"/>
        <v>0</v>
      </c>
      <c r="V134" s="12" t="str">
        <f t="shared" si="5"/>
        <v/>
      </c>
    </row>
    <row r="135" spans="1:22">
      <c r="A135" t="str">
        <f>ParticipantesCrossSectionTable[[#This Row],[firm_id]]</f>
        <v>F0690</v>
      </c>
      <c r="B135" s="12" t="str">
        <f>ParticipantesCrossSectionTable[[#This Row],[sector]]</f>
        <v>Industrials</v>
      </c>
      <c r="C135" s="14">
        <f>ParticipantesCrossSectionTable[[#This Row],[fcf_reported_mm]]/ParticipantesCrossSectionTable[[#This Row],[revenue_reported_mm]]</f>
        <v>1.1908043483393639E-2</v>
      </c>
      <c r="D135" s="14">
        <f>VLOOKUP(B135,Umbrales!$A$2:$F$6,2,FALSE)</f>
        <v>0.20187192862209885</v>
      </c>
      <c r="E135" s="14">
        <f>VLOOKUP(B135,Umbrales!$A$2:$F$6,3,FALSE)</f>
        <v>0.13780715755654266</v>
      </c>
      <c r="F135" s="14">
        <f>VLOOKUP(B135,Umbrales!$A$2:$F$6,4,FALSE)</f>
        <v>0.14324173030339896</v>
      </c>
      <c r="G135" s="13">
        <f>VLOOKUP(B135,Umbrales!$A$2:$F$6,5,FALSE)</f>
        <v>2.1323076743804079</v>
      </c>
      <c r="H135" s="14">
        <f>VLOOKUP(B135,Umbrales!$A$2:$F$6,6,FALSE)</f>
        <v>-3.5903294130974449E-3</v>
      </c>
      <c r="I135">
        <f>IF(AND(Datos!AE135&gt;D135,Datos!AF135&gt;E135,Datos!AG135&gt;F135,Datos!AS135&gt;G135,C135&lt;H135),1,0)</f>
        <v>0</v>
      </c>
      <c r="J135" s="14">
        <f>ParticipantesCrossSectionTable[[#This Row],[dcf_fcf_gap_mm]]/ParticipantesCrossSectionTable[[#This Row],[revenue_reported_mm]]</f>
        <v>3.5075073897642028E-2</v>
      </c>
      <c r="K135" s="14">
        <f>VLOOKUP(B135,Umbrales!$A$2:$H$6,7,FALSE)</f>
        <v>0.50521966232143278</v>
      </c>
      <c r="L135" s="14">
        <f>VLOOKUP(B135,Umbrales!$A$2:$H$6,8,FALSE)</f>
        <v>7.7995567229432863E-2</v>
      </c>
      <c r="M135">
        <f>IF(AND(Datos!S135&gt;0,Datos!AH135&lt;K135,Datos!AL135&gt;=1,Datos!AM135&lt;1,J135&gt;L135),1,0)</f>
        <v>0</v>
      </c>
      <c r="N135" s="14">
        <f>VLOOKUP(B135,Umbrales!$A$2:$J$6,9,FALSE)</f>
        <v>0</v>
      </c>
      <c r="O135" s="14">
        <f>VLOOKUP(B135,Umbrales!$A$2:$J$6,10,FALSE)</f>
        <v>0</v>
      </c>
      <c r="P135">
        <f>IF(AND(Datos!C135="Financials",Datos!AA135&gt;N135,Datos!AD135&lt;0,Datos!AQ135&lt;O135),1,0)</f>
        <v>0</v>
      </c>
      <c r="Q135" s="14">
        <f>VLOOKUP(B135,Umbrales!$A$2:$K$6,11,FALSE)</f>
        <v>0.94976269166978411</v>
      </c>
      <c r="R135">
        <f>IF(AND(Datos!AN135&lt;0.85,Datos!AN135&lt;Q135),1,0)</f>
        <v>0</v>
      </c>
      <c r="S135">
        <f>1+IF(Datos!S135&gt;0,1,0)+IF(Datos!C135="Financials",1.2,0)+1.3</f>
        <v>3.3</v>
      </c>
      <c r="T135" s="14">
        <f>(I135*1+M135*IF(Datos!S135&gt;0,1,0)+P135*IF(Datos!C135="Financials",1,0)+R135*1.3)/S135</f>
        <v>0</v>
      </c>
      <c r="U135" s="14">
        <f t="shared" si="4"/>
        <v>0</v>
      </c>
      <c r="V135" s="12" t="str">
        <f t="shared" si="5"/>
        <v/>
      </c>
    </row>
    <row r="136" spans="1:22">
      <c r="A136" t="str">
        <f>ParticipantesCrossSectionTable[[#This Row],[firm_id]]</f>
        <v>F0084</v>
      </c>
      <c r="B136" s="12" t="str">
        <f>ParticipantesCrossSectionTable[[#This Row],[sector]]</f>
        <v>Energy</v>
      </c>
      <c r="C136" s="14">
        <f>ParticipantesCrossSectionTable[[#This Row],[fcf_reported_mm]]/ParticipantesCrossSectionTable[[#This Row],[revenue_reported_mm]]</f>
        <v>-0.1030638251941514</v>
      </c>
      <c r="D136" s="14">
        <f>VLOOKUP(B136,Umbrales!$A$2:$F$6,2,FALSE)</f>
        <v>0.31196392892080216</v>
      </c>
      <c r="E136" s="14">
        <f>VLOOKUP(B136,Umbrales!$A$2:$F$6,3,FALSE)</f>
        <v>0.22086835207327621</v>
      </c>
      <c r="F136" s="14">
        <f>VLOOKUP(B136,Umbrales!$A$2:$F$6,4,FALSE)</f>
        <v>0.28991454849456905</v>
      </c>
      <c r="G136" s="13">
        <f>VLOOKUP(B136,Umbrales!$A$2:$F$6,5,FALSE)</f>
        <v>2.8980395452652274</v>
      </c>
      <c r="H136" s="14">
        <f>VLOOKUP(B136,Umbrales!$A$2:$F$6,6,FALSE)</f>
        <v>-5.1192663180992054E-2</v>
      </c>
      <c r="I136">
        <f>IF(AND(Datos!AE136&gt;D136,Datos!AF136&gt;E136,Datos!AG136&gt;F136,Datos!AS136&gt;G136,C136&lt;H136),1,0)</f>
        <v>0</v>
      </c>
      <c r="J136" s="14">
        <f>ParticipantesCrossSectionTable[[#This Row],[dcf_fcf_gap_mm]]/ParticipantesCrossSectionTable[[#This Row],[revenue_reported_mm]]</f>
        <v>2.8407912057620617E-2</v>
      </c>
      <c r="K136" s="14">
        <f>VLOOKUP(B136,Umbrales!$A$2:$H$6,7,FALSE)</f>
        <v>0.58288412137280288</v>
      </c>
      <c r="L136" s="14">
        <f>VLOOKUP(B136,Umbrales!$A$2:$H$6,8,FALSE)</f>
        <v>0.120912265441879</v>
      </c>
      <c r="M136">
        <f>IF(AND(Datos!S136&gt;0,Datos!AH136&lt;K136,Datos!AL136&gt;=1,Datos!AM136&lt;1,J136&gt;L136),1,0)</f>
        <v>0</v>
      </c>
      <c r="N136" s="14">
        <f>VLOOKUP(B136,Umbrales!$A$2:$J$6,9,FALSE)</f>
        <v>0</v>
      </c>
      <c r="O136" s="14">
        <f>VLOOKUP(B136,Umbrales!$A$2:$J$6,10,FALSE)</f>
        <v>0</v>
      </c>
      <c r="P136">
        <f>IF(AND(Datos!C136="Financials",Datos!AA136&gt;N136,Datos!AD136&lt;0,Datos!AQ136&lt;O136),1,0)</f>
        <v>0</v>
      </c>
      <c r="Q136" s="14">
        <f>VLOOKUP(B136,Umbrales!$A$2:$K$6,11,FALSE)</f>
        <v>0.95246281107254693</v>
      </c>
      <c r="R136">
        <f>IF(AND(Datos!AN136&lt;0.85,Datos!AN136&lt;Q136),1,0)</f>
        <v>0</v>
      </c>
      <c r="S136">
        <f>1+IF(Datos!S136&gt;0,1,0)+IF(Datos!C136="Financials",1.2,0)+1.3</f>
        <v>3.3</v>
      </c>
      <c r="T136" s="14">
        <f>(I136*1+M136*IF(Datos!S136&gt;0,1,0)+P136*IF(Datos!C136="Financials",1,0)+R136*1.3)/S136</f>
        <v>0</v>
      </c>
      <c r="U136" s="14">
        <f t="shared" si="4"/>
        <v>0</v>
      </c>
      <c r="V136" s="12" t="str">
        <f t="shared" si="5"/>
        <v/>
      </c>
    </row>
    <row r="137" spans="1:22">
      <c r="A137" t="str">
        <f>ParticipantesCrossSectionTable[[#This Row],[firm_id]]</f>
        <v>F0701</v>
      </c>
      <c r="B137" s="12" t="str">
        <f>ParticipantesCrossSectionTable[[#This Row],[sector]]</f>
        <v>Industrials</v>
      </c>
      <c r="C137" s="14">
        <f>ParticipantesCrossSectionTable[[#This Row],[fcf_reported_mm]]/ParticipantesCrossSectionTable[[#This Row],[revenue_reported_mm]]</f>
        <v>-2.1464226939114157E-2</v>
      </c>
      <c r="D137" s="14">
        <f>VLOOKUP(B137,Umbrales!$A$2:$F$6,2,FALSE)</f>
        <v>0.20187192862209885</v>
      </c>
      <c r="E137" s="14">
        <f>VLOOKUP(B137,Umbrales!$A$2:$F$6,3,FALSE)</f>
        <v>0.13780715755654266</v>
      </c>
      <c r="F137" s="14">
        <f>VLOOKUP(B137,Umbrales!$A$2:$F$6,4,FALSE)</f>
        <v>0.14324173030339896</v>
      </c>
      <c r="G137" s="13">
        <f>VLOOKUP(B137,Umbrales!$A$2:$F$6,5,FALSE)</f>
        <v>2.1323076743804079</v>
      </c>
      <c r="H137" s="14">
        <f>VLOOKUP(B137,Umbrales!$A$2:$F$6,6,FALSE)</f>
        <v>-3.5903294130974449E-3</v>
      </c>
      <c r="I137">
        <f>IF(AND(Datos!AE137&gt;D137,Datos!AF137&gt;E137,Datos!AG137&gt;F137,Datos!AS137&gt;G137,C137&lt;H137),1,0)</f>
        <v>0</v>
      </c>
      <c r="J137" s="14">
        <f>ParticipantesCrossSectionTable[[#This Row],[dcf_fcf_gap_mm]]/ParticipantesCrossSectionTable[[#This Row],[revenue_reported_mm]]</f>
        <v>2.1288773964234509E-2</v>
      </c>
      <c r="K137" s="14">
        <f>VLOOKUP(B137,Umbrales!$A$2:$H$6,7,FALSE)</f>
        <v>0.50521966232143278</v>
      </c>
      <c r="L137" s="14">
        <f>VLOOKUP(B137,Umbrales!$A$2:$H$6,8,FALSE)</f>
        <v>7.7995567229432863E-2</v>
      </c>
      <c r="M137">
        <f>IF(AND(Datos!S137&gt;0,Datos!AH137&lt;K137,Datos!AL137&gt;=1,Datos!AM137&lt;1,J137&gt;L137),1,0)</f>
        <v>0</v>
      </c>
      <c r="N137" s="14">
        <f>VLOOKUP(B137,Umbrales!$A$2:$J$6,9,FALSE)</f>
        <v>0</v>
      </c>
      <c r="O137" s="14">
        <f>VLOOKUP(B137,Umbrales!$A$2:$J$6,10,FALSE)</f>
        <v>0</v>
      </c>
      <c r="P137">
        <f>IF(AND(Datos!C137="Financials",Datos!AA137&gt;N137,Datos!AD137&lt;0,Datos!AQ137&lt;O137),1,0)</f>
        <v>0</v>
      </c>
      <c r="Q137" s="14">
        <f>VLOOKUP(B137,Umbrales!$A$2:$K$6,11,FALSE)</f>
        <v>0.94976269166978411</v>
      </c>
      <c r="R137">
        <f>IF(AND(Datos!AN137&lt;0.85,Datos!AN137&lt;Q137),1,0)</f>
        <v>0</v>
      </c>
      <c r="S137">
        <f>1+IF(Datos!S137&gt;0,1,0)+IF(Datos!C137="Financials",1.2,0)+1.3</f>
        <v>3.3</v>
      </c>
      <c r="T137" s="14">
        <f>(I137*1+M137*IF(Datos!S137&gt;0,1,0)+P137*IF(Datos!C137="Financials",1,0)+R137*1.3)/S137</f>
        <v>0</v>
      </c>
      <c r="U137" s="14">
        <f t="shared" si="4"/>
        <v>0</v>
      </c>
      <c r="V137" s="12" t="str">
        <f t="shared" si="5"/>
        <v/>
      </c>
    </row>
    <row r="138" spans="1:22">
      <c r="A138" t="str">
        <f>ParticipantesCrossSectionTable[[#This Row],[firm_id]]</f>
        <v>F0366</v>
      </c>
      <c r="B138" s="12" t="str">
        <f>ParticipantesCrossSectionTable[[#This Row],[sector]]</f>
        <v>Financials</v>
      </c>
      <c r="C138" s="14">
        <f>ParticipantesCrossSectionTable[[#This Row],[fcf_reported_mm]]/ParticipantesCrossSectionTable[[#This Row],[revenue_reported_mm]]</f>
        <v>0.17844738647393599</v>
      </c>
      <c r="D138" s="14">
        <f>VLOOKUP(B138,Umbrales!$A$2:$F$6,2,FALSE)</f>
        <v>0.388774346882514</v>
      </c>
      <c r="E138" s="14">
        <f>VLOOKUP(B138,Umbrales!$A$2:$F$6,3,FALSE)</f>
        <v>0.2842719606666555</v>
      </c>
      <c r="F138" s="14">
        <f>VLOOKUP(B138,Umbrales!$A$2:$F$6,4,FALSE)</f>
        <v>3.7547324588306716E-2</v>
      </c>
      <c r="G138" s="13">
        <f>VLOOKUP(B138,Umbrales!$A$2:$F$6,5,FALSE)</f>
        <v>5.6564154445784265</v>
      </c>
      <c r="H138" s="14">
        <f>VLOOKUP(B138,Umbrales!$A$2:$F$6,6,FALSE)</f>
        <v>0.21790144142181125</v>
      </c>
      <c r="I138">
        <f>IF(AND(Datos!AE138&gt;D138,Datos!AF138&gt;E138,Datos!AG138&gt;F138,Datos!AS138&gt;G138,C138&lt;H138),1,0)</f>
        <v>0</v>
      </c>
      <c r="J138" s="14">
        <f>ParticipantesCrossSectionTable[[#This Row],[dcf_fcf_gap_mm]]/ParticipantesCrossSectionTable[[#This Row],[revenue_reported_mm]]</f>
        <v>-2.1691524022695629E-3</v>
      </c>
      <c r="K138" s="14">
        <f>VLOOKUP(B138,Umbrales!$A$2:$H$6,7,FALSE)</f>
        <v>0.45222619371524486</v>
      </c>
      <c r="L138" s="14">
        <f>VLOOKUP(B138,Umbrales!$A$2:$H$6,8,FALSE)</f>
        <v>1.8748568215778003E-2</v>
      </c>
      <c r="M138">
        <f>IF(AND(Datos!S138&gt;0,Datos!AH138&lt;K138,Datos!AL138&gt;=1,Datos!AM138&lt;1,J138&gt;L138),1,0)</f>
        <v>0</v>
      </c>
      <c r="N138" s="14">
        <f>VLOOKUP(B138,Umbrales!$A$2:$J$6,9,FALSE)</f>
        <v>0.2055436255630648</v>
      </c>
      <c r="O138" s="14">
        <f>VLOOKUP(B138,Umbrales!$A$2:$J$6,10,FALSE)</f>
        <v>0.33577848833803048</v>
      </c>
      <c r="P138">
        <f>IF(AND(Datos!C138="Financials",Datos!AA138&gt;N138,Datos!AD138&lt;0,Datos!AQ138&lt;O138),1,0)</f>
        <v>0</v>
      </c>
      <c r="Q138" s="14">
        <f>VLOOKUP(B138,Umbrales!$A$2:$K$6,11,FALSE)</f>
        <v>0.94867619108199597</v>
      </c>
      <c r="R138">
        <f>IF(AND(Datos!AN138&lt;0.85,Datos!AN138&lt;Q138),1,0)</f>
        <v>0</v>
      </c>
      <c r="S138">
        <f>1+IF(Datos!S138&gt;0,1,0)+IF(Datos!C138="Financials",1.2,0)+1.3</f>
        <v>4.5</v>
      </c>
      <c r="T138" s="14">
        <f>(I138*1+M138*IF(Datos!S138&gt;0,1,0)+P138*IF(Datos!C138="Financials",1,0)+R138*1.3)/S138</f>
        <v>0</v>
      </c>
      <c r="U138" s="14">
        <f t="shared" si="4"/>
        <v>0</v>
      </c>
      <c r="V138" s="12" t="str">
        <f t="shared" si="5"/>
        <v/>
      </c>
    </row>
    <row r="139" spans="1:22">
      <c r="A139" t="str">
        <f>ParticipantesCrossSectionTable[[#This Row],[firm_id]]</f>
        <v>F0497</v>
      </c>
      <c r="B139" s="12" t="str">
        <f>ParticipantesCrossSectionTable[[#This Row],[sector]]</f>
        <v>Technology</v>
      </c>
      <c r="C139" s="14">
        <f>ParticipantesCrossSectionTable[[#This Row],[fcf_reported_mm]]/ParticipantesCrossSectionTable[[#This Row],[revenue_reported_mm]]</f>
        <v>0.16200345269128816</v>
      </c>
      <c r="D139" s="14">
        <f>VLOOKUP(B139,Umbrales!$A$2:$F$6,2,FALSE)</f>
        <v>0.29147891994228936</v>
      </c>
      <c r="E139" s="14">
        <f>VLOOKUP(B139,Umbrales!$A$2:$F$6,3,FALSE)</f>
        <v>0.20310034693031653</v>
      </c>
      <c r="F139" s="14">
        <f>VLOOKUP(B139,Umbrales!$A$2:$F$6,4,FALSE)</f>
        <v>8.594459935328938E-2</v>
      </c>
      <c r="G139" s="13">
        <f>VLOOKUP(B139,Umbrales!$A$2:$F$6,5,FALSE)</f>
        <v>1.6026025182564763</v>
      </c>
      <c r="H139" s="14">
        <f>VLOOKUP(B139,Umbrales!$A$2:$F$6,6,FALSE)</f>
        <v>0.11012364032004683</v>
      </c>
      <c r="I139">
        <f>IF(AND(Datos!AE139&gt;D139,Datos!AF139&gt;E139,Datos!AG139&gt;F139,Datos!AS139&gt;G139,C139&lt;H139),1,0)</f>
        <v>0</v>
      </c>
      <c r="J139" s="14">
        <f>ParticipantesCrossSectionTable[[#This Row],[dcf_fcf_gap_mm]]/ParticipantesCrossSectionTable[[#This Row],[revenue_reported_mm]]</f>
        <v>1.0835092506636949E-2</v>
      </c>
      <c r="K139" s="14">
        <f>VLOOKUP(B139,Umbrales!$A$2:$H$6,7,FALSE)</f>
        <v>0.41762511454643481</v>
      </c>
      <c r="L139" s="14">
        <f>VLOOKUP(B139,Umbrales!$A$2:$H$6,8,FALSE)</f>
        <v>5.4196815684636399E-2</v>
      </c>
      <c r="M139">
        <f>IF(AND(Datos!S139&gt;0,Datos!AH139&lt;K139,Datos!AL139&gt;=1,Datos!AM139&lt;1,J139&gt;L139),1,0)</f>
        <v>0</v>
      </c>
      <c r="N139" s="14">
        <f>VLOOKUP(B139,Umbrales!$A$2:$J$6,9,FALSE)</f>
        <v>0</v>
      </c>
      <c r="O139" s="14">
        <f>VLOOKUP(B139,Umbrales!$A$2:$J$6,10,FALSE)</f>
        <v>0</v>
      </c>
      <c r="P139">
        <f>IF(AND(Datos!C139="Financials",Datos!AA139&gt;N139,Datos!AD139&lt;0,Datos!AQ139&lt;O139),1,0)</f>
        <v>0</v>
      </c>
      <c r="Q139" s="14">
        <f>VLOOKUP(B139,Umbrales!$A$2:$K$6,11,FALSE)</f>
        <v>0.94630804495569043</v>
      </c>
      <c r="R139">
        <f>IF(AND(Datos!AN139&lt;0.85,Datos!AN139&lt;Q139),1,0)</f>
        <v>0</v>
      </c>
      <c r="S139">
        <f>1+IF(Datos!S139&gt;0,1,0)+IF(Datos!C139="Financials",1.2,0)+1.3</f>
        <v>3.3</v>
      </c>
      <c r="T139" s="14">
        <f>(I139*1+M139*IF(Datos!S139&gt;0,1,0)+P139*IF(Datos!C139="Financials",1,0)+R139*1.3)/S139</f>
        <v>0</v>
      </c>
      <c r="U139" s="14">
        <f t="shared" si="4"/>
        <v>0</v>
      </c>
      <c r="V139" s="12" t="str">
        <f t="shared" si="5"/>
        <v/>
      </c>
    </row>
    <row r="140" spans="1:22">
      <c r="A140" t="str">
        <f>ParticipantesCrossSectionTable[[#This Row],[firm_id]]</f>
        <v>F0310</v>
      </c>
      <c r="B140" s="12" t="str">
        <f>ParticipantesCrossSectionTable[[#This Row],[sector]]</f>
        <v>Financials</v>
      </c>
      <c r="C140" s="14">
        <f>ParticipantesCrossSectionTable[[#This Row],[fcf_reported_mm]]/ParticipantesCrossSectionTable[[#This Row],[revenue_reported_mm]]</f>
        <v>0.27388412652573146</v>
      </c>
      <c r="D140" s="14">
        <f>VLOOKUP(B140,Umbrales!$A$2:$F$6,2,FALSE)</f>
        <v>0.388774346882514</v>
      </c>
      <c r="E140" s="14">
        <f>VLOOKUP(B140,Umbrales!$A$2:$F$6,3,FALSE)</f>
        <v>0.2842719606666555</v>
      </c>
      <c r="F140" s="14">
        <f>VLOOKUP(B140,Umbrales!$A$2:$F$6,4,FALSE)</f>
        <v>3.7547324588306716E-2</v>
      </c>
      <c r="G140" s="13">
        <f>VLOOKUP(B140,Umbrales!$A$2:$F$6,5,FALSE)</f>
        <v>5.6564154445784265</v>
      </c>
      <c r="H140" s="14">
        <f>VLOOKUP(B140,Umbrales!$A$2:$F$6,6,FALSE)</f>
        <v>0.21790144142181125</v>
      </c>
      <c r="I140">
        <f>IF(AND(Datos!AE140&gt;D140,Datos!AF140&gt;E140,Datos!AG140&gt;F140,Datos!AS140&gt;G140,C140&lt;H140),1,0)</f>
        <v>0</v>
      </c>
      <c r="J140" s="14">
        <f>ParticipantesCrossSectionTable[[#This Row],[dcf_fcf_gap_mm]]/ParticipantesCrossSectionTable[[#This Row],[revenue_reported_mm]]</f>
        <v>-4.1661662259258027E-2</v>
      </c>
      <c r="K140" s="14">
        <f>VLOOKUP(B140,Umbrales!$A$2:$H$6,7,FALSE)</f>
        <v>0.45222619371524486</v>
      </c>
      <c r="L140" s="14">
        <f>VLOOKUP(B140,Umbrales!$A$2:$H$6,8,FALSE)</f>
        <v>1.8748568215778003E-2</v>
      </c>
      <c r="M140">
        <f>IF(AND(Datos!S140&gt;0,Datos!AH140&lt;K140,Datos!AL140&gt;=1,Datos!AM140&lt;1,J140&gt;L140),1,0)</f>
        <v>0</v>
      </c>
      <c r="N140" s="14">
        <f>VLOOKUP(B140,Umbrales!$A$2:$J$6,9,FALSE)</f>
        <v>0.2055436255630648</v>
      </c>
      <c r="O140" s="14">
        <f>VLOOKUP(B140,Umbrales!$A$2:$J$6,10,FALSE)</f>
        <v>0.33577848833803048</v>
      </c>
      <c r="P140">
        <f>IF(AND(Datos!C140="Financials",Datos!AA140&gt;N140,Datos!AD140&lt;0,Datos!AQ140&lt;O140),1,0)</f>
        <v>0</v>
      </c>
      <c r="Q140" s="14">
        <f>VLOOKUP(B140,Umbrales!$A$2:$K$6,11,FALSE)</f>
        <v>0.94867619108199597</v>
      </c>
      <c r="R140">
        <f>IF(AND(Datos!AN140&lt;0.85,Datos!AN140&lt;Q140),1,0)</f>
        <v>0</v>
      </c>
      <c r="S140">
        <f>1+IF(Datos!S140&gt;0,1,0)+IF(Datos!C140="Financials",1.2,0)+1.3</f>
        <v>4.5</v>
      </c>
      <c r="T140" s="14">
        <f>(I140*1+M140*IF(Datos!S140&gt;0,1,0)+P140*IF(Datos!C140="Financials",1,0)+R140*1.3)/S140</f>
        <v>0</v>
      </c>
      <c r="U140" s="14">
        <f t="shared" si="4"/>
        <v>0</v>
      </c>
      <c r="V140" s="12" t="str">
        <f t="shared" si="5"/>
        <v/>
      </c>
    </row>
    <row r="141" spans="1:22">
      <c r="A141" t="str">
        <f>ParticipantesCrossSectionTable[[#This Row],[firm_id]]</f>
        <v>F0193</v>
      </c>
      <c r="B141" s="12" t="str">
        <f>ParticipantesCrossSectionTable[[#This Row],[sector]]</f>
        <v>Energy</v>
      </c>
      <c r="C141" s="14">
        <f>ParticipantesCrossSectionTable[[#This Row],[fcf_reported_mm]]/ParticipantesCrossSectionTable[[#This Row],[revenue_reported_mm]]</f>
        <v>-7.9219417493861521E-2</v>
      </c>
      <c r="D141" s="14">
        <f>VLOOKUP(B141,Umbrales!$A$2:$F$6,2,FALSE)</f>
        <v>0.31196392892080216</v>
      </c>
      <c r="E141" s="14">
        <f>VLOOKUP(B141,Umbrales!$A$2:$F$6,3,FALSE)</f>
        <v>0.22086835207327621</v>
      </c>
      <c r="F141" s="14">
        <f>VLOOKUP(B141,Umbrales!$A$2:$F$6,4,FALSE)</f>
        <v>0.28991454849456905</v>
      </c>
      <c r="G141" s="13">
        <f>VLOOKUP(B141,Umbrales!$A$2:$F$6,5,FALSE)</f>
        <v>2.8980395452652274</v>
      </c>
      <c r="H141" s="14">
        <f>VLOOKUP(B141,Umbrales!$A$2:$F$6,6,FALSE)</f>
        <v>-5.1192663180992054E-2</v>
      </c>
      <c r="I141">
        <f>IF(AND(Datos!AE141&gt;D141,Datos!AF141&gt;E141,Datos!AG141&gt;F141,Datos!AS141&gt;G141,C141&lt;H141),1,0)</f>
        <v>0</v>
      </c>
      <c r="J141" s="14">
        <f>ParticipantesCrossSectionTable[[#This Row],[dcf_fcf_gap_mm]]/ParticipantesCrossSectionTable[[#This Row],[revenue_reported_mm]]</f>
        <v>0.10553134459543158</v>
      </c>
      <c r="K141" s="14">
        <f>VLOOKUP(B141,Umbrales!$A$2:$H$6,7,FALSE)</f>
        <v>0.58288412137280288</v>
      </c>
      <c r="L141" s="14">
        <f>VLOOKUP(B141,Umbrales!$A$2:$H$6,8,FALSE)</f>
        <v>0.120912265441879</v>
      </c>
      <c r="M141">
        <f>IF(AND(Datos!S141&gt;0,Datos!AH141&lt;K141,Datos!AL141&gt;=1,Datos!AM141&lt;1,J141&gt;L141),1,0)</f>
        <v>0</v>
      </c>
      <c r="N141" s="14">
        <f>VLOOKUP(B141,Umbrales!$A$2:$J$6,9,FALSE)</f>
        <v>0</v>
      </c>
      <c r="O141" s="14">
        <f>VLOOKUP(B141,Umbrales!$A$2:$J$6,10,FALSE)</f>
        <v>0</v>
      </c>
      <c r="P141">
        <f>IF(AND(Datos!C141="Financials",Datos!AA141&gt;N141,Datos!AD141&lt;0,Datos!AQ141&lt;O141),1,0)</f>
        <v>0</v>
      </c>
      <c r="Q141" s="14">
        <f>VLOOKUP(B141,Umbrales!$A$2:$K$6,11,FALSE)</f>
        <v>0.95246281107254693</v>
      </c>
      <c r="R141">
        <f>IF(AND(Datos!AN141&lt;0.85,Datos!AN141&lt;Q141),1,0)</f>
        <v>0</v>
      </c>
      <c r="S141">
        <f>1+IF(Datos!S141&gt;0,1,0)+IF(Datos!C141="Financials",1.2,0)+1.3</f>
        <v>3.3</v>
      </c>
      <c r="T141" s="14">
        <f>(I141*1+M141*IF(Datos!S141&gt;0,1,0)+P141*IF(Datos!C141="Financials",1,0)+R141*1.3)/S141</f>
        <v>0</v>
      </c>
      <c r="U141" s="14">
        <f t="shared" si="4"/>
        <v>0</v>
      </c>
      <c r="V141" s="12" t="str">
        <f t="shared" si="5"/>
        <v/>
      </c>
    </row>
    <row r="142" spans="1:22">
      <c r="A142" t="str">
        <f>ParticipantesCrossSectionTable[[#This Row],[firm_id]]</f>
        <v>F0787</v>
      </c>
      <c r="B142" s="12" t="str">
        <f>ParticipantesCrossSectionTable[[#This Row],[sector]]</f>
        <v>Industrials</v>
      </c>
      <c r="C142" s="14">
        <f>ParticipantesCrossSectionTable[[#This Row],[fcf_reported_mm]]/ParticipantesCrossSectionTable[[#This Row],[revenue_reported_mm]]</f>
        <v>-2.3352997032316204E-3</v>
      </c>
      <c r="D142" s="14">
        <f>VLOOKUP(B142,Umbrales!$A$2:$F$6,2,FALSE)</f>
        <v>0.20187192862209885</v>
      </c>
      <c r="E142" s="14">
        <f>VLOOKUP(B142,Umbrales!$A$2:$F$6,3,FALSE)</f>
        <v>0.13780715755654266</v>
      </c>
      <c r="F142" s="14">
        <f>VLOOKUP(B142,Umbrales!$A$2:$F$6,4,FALSE)</f>
        <v>0.14324173030339896</v>
      </c>
      <c r="G142" s="13">
        <f>VLOOKUP(B142,Umbrales!$A$2:$F$6,5,FALSE)</f>
        <v>2.1323076743804079</v>
      </c>
      <c r="H142" s="14">
        <f>VLOOKUP(B142,Umbrales!$A$2:$F$6,6,FALSE)</f>
        <v>-3.5903294130974449E-3</v>
      </c>
      <c r="I142">
        <f>IF(AND(Datos!AE142&gt;D142,Datos!AF142&gt;E142,Datos!AG142&gt;F142,Datos!AS142&gt;G142,C142&lt;H142),1,0)</f>
        <v>0</v>
      </c>
      <c r="J142" s="14">
        <f>ParticipantesCrossSectionTable[[#This Row],[dcf_fcf_gap_mm]]/ParticipantesCrossSectionTable[[#This Row],[revenue_reported_mm]]</f>
        <v>5.7251269504942817E-2</v>
      </c>
      <c r="K142" s="14">
        <f>VLOOKUP(B142,Umbrales!$A$2:$H$6,7,FALSE)</f>
        <v>0.50521966232143278</v>
      </c>
      <c r="L142" s="14">
        <f>VLOOKUP(B142,Umbrales!$A$2:$H$6,8,FALSE)</f>
        <v>7.7995567229432863E-2</v>
      </c>
      <c r="M142">
        <f>IF(AND(Datos!S142&gt;0,Datos!AH142&lt;K142,Datos!AL142&gt;=1,Datos!AM142&lt;1,J142&gt;L142),1,0)</f>
        <v>0</v>
      </c>
      <c r="N142" s="14">
        <f>VLOOKUP(B142,Umbrales!$A$2:$J$6,9,FALSE)</f>
        <v>0</v>
      </c>
      <c r="O142" s="14">
        <f>VLOOKUP(B142,Umbrales!$A$2:$J$6,10,FALSE)</f>
        <v>0</v>
      </c>
      <c r="P142">
        <f>IF(AND(Datos!C142="Financials",Datos!AA142&gt;N142,Datos!AD142&lt;0,Datos!AQ142&lt;O142),1,0)</f>
        <v>0</v>
      </c>
      <c r="Q142" s="14">
        <f>VLOOKUP(B142,Umbrales!$A$2:$K$6,11,FALSE)</f>
        <v>0.94976269166978411</v>
      </c>
      <c r="R142">
        <f>IF(AND(Datos!AN142&lt;0.85,Datos!AN142&lt;Q142),1,0)</f>
        <v>0</v>
      </c>
      <c r="S142">
        <f>1+IF(Datos!S142&gt;0,1,0)+IF(Datos!C142="Financials",1.2,0)+1.3</f>
        <v>3.3</v>
      </c>
      <c r="T142" s="14">
        <f>(I142*1+M142*IF(Datos!S142&gt;0,1,0)+P142*IF(Datos!C142="Financials",1,0)+R142*1.3)/S142</f>
        <v>0</v>
      </c>
      <c r="U142" s="14">
        <f t="shared" si="4"/>
        <v>0</v>
      </c>
      <c r="V142" s="12" t="str">
        <f t="shared" si="5"/>
        <v/>
      </c>
    </row>
    <row r="143" spans="1:22">
      <c r="A143" t="str">
        <f>ParticipantesCrossSectionTable[[#This Row],[firm_id]]</f>
        <v>F0998</v>
      </c>
      <c r="B143" s="12" t="str">
        <f>ParticipantesCrossSectionTable[[#This Row],[sector]]</f>
        <v>Consumer</v>
      </c>
      <c r="C143" s="14">
        <f>ParticipantesCrossSectionTable[[#This Row],[fcf_reported_mm]]/ParticipantesCrossSectionTable[[#This Row],[revenue_reported_mm]]</f>
        <v>8.6473565218273846E-2</v>
      </c>
      <c r="D143" s="14">
        <f>VLOOKUP(B143,Umbrales!$A$2:$F$6,2,FALSE)</f>
        <v>0.18290795794828921</v>
      </c>
      <c r="E143" s="14">
        <f>VLOOKUP(B143,Umbrales!$A$2:$F$6,3,FALSE)</f>
        <v>0.12205009004875801</v>
      </c>
      <c r="F143" s="14">
        <f>VLOOKUP(B143,Umbrales!$A$2:$F$6,4,FALSE)</f>
        <v>7.7863508878423693E-2</v>
      </c>
      <c r="G143" s="13">
        <f>VLOOKUP(B143,Umbrales!$A$2:$F$6,5,FALSE)</f>
        <v>1.5232588938928779</v>
      </c>
      <c r="H143" s="14">
        <f>VLOOKUP(B143,Umbrales!$A$2:$F$6,6,FALSE)</f>
        <v>3.1674636202413592E-2</v>
      </c>
      <c r="I143">
        <f>IF(AND(Datos!AE143&gt;D143,Datos!AF143&gt;E143,Datos!AG143&gt;F143,Datos!AS143&gt;G143,C143&lt;H143),1,0)</f>
        <v>0</v>
      </c>
      <c r="J143" s="14">
        <f>ParticipantesCrossSectionTable[[#This Row],[dcf_fcf_gap_mm]]/ParticipantesCrossSectionTable[[#This Row],[revenue_reported_mm]]</f>
        <v>2.2146736630693459E-2</v>
      </c>
      <c r="K143" s="14">
        <f>VLOOKUP(B143,Umbrales!$A$2:$H$6,7,FALSE)</f>
        <v>0.50851978099047102</v>
      </c>
      <c r="L143" s="14">
        <f>VLOOKUP(B143,Umbrales!$A$2:$H$6,8,FALSE)</f>
        <v>6.0665521451900774E-2</v>
      </c>
      <c r="M143">
        <f>IF(AND(Datos!S143&gt;0,Datos!AH143&lt;K143,Datos!AL143&gt;=1,Datos!AM143&lt;1,J143&gt;L143),1,0)</f>
        <v>0</v>
      </c>
      <c r="N143" s="14">
        <f>VLOOKUP(B143,Umbrales!$A$2:$J$6,9,FALSE)</f>
        <v>0</v>
      </c>
      <c r="O143" s="14">
        <f>VLOOKUP(B143,Umbrales!$A$2:$J$6,10,FALSE)</f>
        <v>0</v>
      </c>
      <c r="P143">
        <f>IF(AND(Datos!C143="Financials",Datos!AA143&gt;N143,Datos!AD143&lt;0,Datos!AQ143&lt;O143),1,0)</f>
        <v>0</v>
      </c>
      <c r="Q143" s="14">
        <f>VLOOKUP(B143,Umbrales!$A$2:$K$6,11,FALSE)</f>
        <v>0.94977598367308969</v>
      </c>
      <c r="R143">
        <f>IF(AND(Datos!AN143&lt;0.85,Datos!AN143&lt;Q143),1,0)</f>
        <v>0</v>
      </c>
      <c r="S143">
        <f>1+IF(Datos!S143&gt;0,1,0)+IF(Datos!C143="Financials",1.2,0)+1.3</f>
        <v>3.3</v>
      </c>
      <c r="T143" s="14">
        <f>(I143*1+M143*IF(Datos!S143&gt;0,1,0)+P143*IF(Datos!C143="Financials",1,0)+R143*1.3)/S143</f>
        <v>0</v>
      </c>
      <c r="U143" s="14">
        <f t="shared" si="4"/>
        <v>0</v>
      </c>
      <c r="V143" s="12" t="str">
        <f t="shared" si="5"/>
        <v/>
      </c>
    </row>
    <row r="144" spans="1:22">
      <c r="A144" t="str">
        <f>ParticipantesCrossSectionTable[[#This Row],[firm_id]]</f>
        <v>F0220</v>
      </c>
      <c r="B144" s="12" t="str">
        <f>ParticipantesCrossSectionTable[[#This Row],[sector]]</f>
        <v>Financials</v>
      </c>
      <c r="C144" s="14">
        <f>ParticipantesCrossSectionTable[[#This Row],[fcf_reported_mm]]/ParticipantesCrossSectionTable[[#This Row],[revenue_reported_mm]]</f>
        <v>0.19776258894119769</v>
      </c>
      <c r="D144" s="14">
        <f>VLOOKUP(B144,Umbrales!$A$2:$F$6,2,FALSE)</f>
        <v>0.388774346882514</v>
      </c>
      <c r="E144" s="14">
        <f>VLOOKUP(B144,Umbrales!$A$2:$F$6,3,FALSE)</f>
        <v>0.2842719606666555</v>
      </c>
      <c r="F144" s="14">
        <f>VLOOKUP(B144,Umbrales!$A$2:$F$6,4,FALSE)</f>
        <v>3.7547324588306716E-2</v>
      </c>
      <c r="G144" s="13">
        <f>VLOOKUP(B144,Umbrales!$A$2:$F$6,5,FALSE)</f>
        <v>5.6564154445784265</v>
      </c>
      <c r="H144" s="14">
        <f>VLOOKUP(B144,Umbrales!$A$2:$F$6,6,FALSE)</f>
        <v>0.21790144142181125</v>
      </c>
      <c r="I144">
        <f>IF(AND(Datos!AE144&gt;D144,Datos!AF144&gt;E144,Datos!AG144&gt;F144,Datos!AS144&gt;G144,C144&lt;H144),1,0)</f>
        <v>0</v>
      </c>
      <c r="J144" s="14">
        <f>ParticipantesCrossSectionTable[[#This Row],[dcf_fcf_gap_mm]]/ParticipantesCrossSectionTable[[#This Row],[revenue_reported_mm]]</f>
        <v>-3.7096178936677791E-2</v>
      </c>
      <c r="K144" s="14">
        <f>VLOOKUP(B144,Umbrales!$A$2:$H$6,7,FALSE)</f>
        <v>0.45222619371524486</v>
      </c>
      <c r="L144" s="14">
        <f>VLOOKUP(B144,Umbrales!$A$2:$H$6,8,FALSE)</f>
        <v>1.8748568215778003E-2</v>
      </c>
      <c r="M144">
        <f>IF(AND(Datos!S144&gt;0,Datos!AH144&lt;K144,Datos!AL144&gt;=1,Datos!AM144&lt;1,J144&gt;L144),1,0)</f>
        <v>0</v>
      </c>
      <c r="N144" s="14">
        <f>VLOOKUP(B144,Umbrales!$A$2:$J$6,9,FALSE)</f>
        <v>0.2055436255630648</v>
      </c>
      <c r="O144" s="14">
        <f>VLOOKUP(B144,Umbrales!$A$2:$J$6,10,FALSE)</f>
        <v>0.33577848833803048</v>
      </c>
      <c r="P144">
        <f>IF(AND(Datos!C144="Financials",Datos!AA144&gt;N144,Datos!AD144&lt;0,Datos!AQ144&lt;O144),1,0)</f>
        <v>0</v>
      </c>
      <c r="Q144" s="14">
        <f>VLOOKUP(B144,Umbrales!$A$2:$K$6,11,FALSE)</f>
        <v>0.94867619108199597</v>
      </c>
      <c r="R144">
        <f>IF(AND(Datos!AN144&lt;0.85,Datos!AN144&lt;Q144),1,0)</f>
        <v>0</v>
      </c>
      <c r="S144">
        <f>1+IF(Datos!S144&gt;0,1,0)+IF(Datos!C144="Financials",1.2,0)+1.3</f>
        <v>4.5</v>
      </c>
      <c r="T144" s="14">
        <f>(I144*1+M144*IF(Datos!S144&gt;0,1,0)+P144*IF(Datos!C144="Financials",1,0)+R144*1.3)/S144</f>
        <v>0</v>
      </c>
      <c r="U144" s="14">
        <f t="shared" si="4"/>
        <v>0</v>
      </c>
      <c r="V144" s="12" t="str">
        <f t="shared" si="5"/>
        <v/>
      </c>
    </row>
    <row r="145" spans="1:22">
      <c r="A145" t="str">
        <f>ParticipantesCrossSectionTable[[#This Row],[firm_id]]</f>
        <v>F0953</v>
      </c>
      <c r="B145" s="12" t="str">
        <f>ParticipantesCrossSectionTable[[#This Row],[sector]]</f>
        <v>Consumer</v>
      </c>
      <c r="C145" s="14">
        <f>ParticipantesCrossSectionTable[[#This Row],[fcf_reported_mm]]/ParticipantesCrossSectionTable[[#This Row],[revenue_reported_mm]]</f>
        <v>5.3035266123466589E-2</v>
      </c>
      <c r="D145" s="14">
        <f>VLOOKUP(B145,Umbrales!$A$2:$F$6,2,FALSE)</f>
        <v>0.18290795794828921</v>
      </c>
      <c r="E145" s="14">
        <f>VLOOKUP(B145,Umbrales!$A$2:$F$6,3,FALSE)</f>
        <v>0.12205009004875801</v>
      </c>
      <c r="F145" s="14">
        <f>VLOOKUP(B145,Umbrales!$A$2:$F$6,4,FALSE)</f>
        <v>7.7863508878423693E-2</v>
      </c>
      <c r="G145" s="13">
        <f>VLOOKUP(B145,Umbrales!$A$2:$F$6,5,FALSE)</f>
        <v>1.5232588938928779</v>
      </c>
      <c r="H145" s="14">
        <f>VLOOKUP(B145,Umbrales!$A$2:$F$6,6,FALSE)</f>
        <v>3.1674636202413592E-2</v>
      </c>
      <c r="I145">
        <f>IF(AND(Datos!AE145&gt;D145,Datos!AF145&gt;E145,Datos!AG145&gt;F145,Datos!AS145&gt;G145,C145&lt;H145),1,0)</f>
        <v>0</v>
      </c>
      <c r="J145" s="14">
        <f>ParticipantesCrossSectionTable[[#This Row],[dcf_fcf_gap_mm]]/ParticipantesCrossSectionTable[[#This Row],[revenue_reported_mm]]</f>
        <v>3.7366051458403014E-2</v>
      </c>
      <c r="K145" s="14">
        <f>VLOOKUP(B145,Umbrales!$A$2:$H$6,7,FALSE)</f>
        <v>0.50851978099047102</v>
      </c>
      <c r="L145" s="14">
        <f>VLOOKUP(B145,Umbrales!$A$2:$H$6,8,FALSE)</f>
        <v>6.0665521451900774E-2</v>
      </c>
      <c r="M145">
        <f>IF(AND(Datos!S145&gt;0,Datos!AH145&lt;K145,Datos!AL145&gt;=1,Datos!AM145&lt;1,J145&gt;L145),1,0)</f>
        <v>0</v>
      </c>
      <c r="N145" s="14">
        <f>VLOOKUP(B145,Umbrales!$A$2:$J$6,9,FALSE)</f>
        <v>0</v>
      </c>
      <c r="O145" s="14">
        <f>VLOOKUP(B145,Umbrales!$A$2:$J$6,10,FALSE)</f>
        <v>0</v>
      </c>
      <c r="P145">
        <f>IF(AND(Datos!C145="Financials",Datos!AA145&gt;N145,Datos!AD145&lt;0,Datos!AQ145&lt;O145),1,0)</f>
        <v>0</v>
      </c>
      <c r="Q145" s="14">
        <f>VLOOKUP(B145,Umbrales!$A$2:$K$6,11,FALSE)</f>
        <v>0.94977598367308969</v>
      </c>
      <c r="R145">
        <f>IF(AND(Datos!AN145&lt;0.85,Datos!AN145&lt;Q145),1,0)</f>
        <v>1</v>
      </c>
      <c r="S145">
        <f>1+IF(Datos!S145&gt;0,1,0)+IF(Datos!C145="Financials",1.2,0)+1.3</f>
        <v>3.3</v>
      </c>
      <c r="T145" s="14">
        <f>(I145*1+M145*IF(Datos!S145&gt;0,1,0)+P145*IF(Datos!C145="Financials",1,0)+R145*1.3)/S145</f>
        <v>0.39393939393939398</v>
      </c>
      <c r="U145" s="14">
        <f t="shared" si="4"/>
        <v>1</v>
      </c>
      <c r="V145" s="12" t="str">
        <f t="shared" si="5"/>
        <v xml:space="preserve">Flag4 </v>
      </c>
    </row>
    <row r="146" spans="1:22">
      <c r="A146" t="str">
        <f>ParticipantesCrossSectionTable[[#This Row],[firm_id]]</f>
        <v>F0870</v>
      </c>
      <c r="B146" s="12" t="str">
        <f>ParticipantesCrossSectionTable[[#This Row],[sector]]</f>
        <v>Consumer</v>
      </c>
      <c r="C146" s="14">
        <f>ParticipantesCrossSectionTable[[#This Row],[fcf_reported_mm]]/ParticipantesCrossSectionTable[[#This Row],[revenue_reported_mm]]</f>
        <v>-0.10857062301069954</v>
      </c>
      <c r="D146" s="14">
        <f>VLOOKUP(B146,Umbrales!$A$2:$F$6,2,FALSE)</f>
        <v>0.18290795794828921</v>
      </c>
      <c r="E146" s="14">
        <f>VLOOKUP(B146,Umbrales!$A$2:$F$6,3,FALSE)</f>
        <v>0.12205009004875801</v>
      </c>
      <c r="F146" s="14">
        <f>VLOOKUP(B146,Umbrales!$A$2:$F$6,4,FALSE)</f>
        <v>7.7863508878423693E-2</v>
      </c>
      <c r="G146" s="13">
        <f>VLOOKUP(B146,Umbrales!$A$2:$F$6,5,FALSE)</f>
        <v>1.5232588938928779</v>
      </c>
      <c r="H146" s="14">
        <f>VLOOKUP(B146,Umbrales!$A$2:$F$6,6,FALSE)</f>
        <v>3.1674636202413592E-2</v>
      </c>
      <c r="I146">
        <f>IF(AND(Datos!AE146&gt;D146,Datos!AF146&gt;E146,Datos!AG146&gt;F146,Datos!AS146&gt;G146,C146&lt;H146),1,0)</f>
        <v>0</v>
      </c>
      <c r="J146" s="14">
        <f>ParticipantesCrossSectionTable[[#This Row],[dcf_fcf_gap_mm]]/ParticipantesCrossSectionTable[[#This Row],[revenue_reported_mm]]</f>
        <v>8.0208952024341973E-2</v>
      </c>
      <c r="K146" s="14">
        <f>VLOOKUP(B146,Umbrales!$A$2:$H$6,7,FALSE)</f>
        <v>0.50851978099047102</v>
      </c>
      <c r="L146" s="14">
        <f>VLOOKUP(B146,Umbrales!$A$2:$H$6,8,FALSE)</f>
        <v>6.0665521451900774E-2</v>
      </c>
      <c r="M146">
        <f>IF(AND(Datos!S146&gt;0,Datos!AH146&lt;K146,Datos!AL146&gt;=1,Datos!AM146&lt;1,J146&gt;L146),1,0)</f>
        <v>0</v>
      </c>
      <c r="N146" s="14">
        <f>VLOOKUP(B146,Umbrales!$A$2:$J$6,9,FALSE)</f>
        <v>0</v>
      </c>
      <c r="O146" s="14">
        <f>VLOOKUP(B146,Umbrales!$A$2:$J$6,10,FALSE)</f>
        <v>0</v>
      </c>
      <c r="P146">
        <f>IF(AND(Datos!C146="Financials",Datos!AA146&gt;N146,Datos!AD146&lt;0,Datos!AQ146&lt;O146),1,0)</f>
        <v>0</v>
      </c>
      <c r="Q146" s="14">
        <f>VLOOKUP(B146,Umbrales!$A$2:$K$6,11,FALSE)</f>
        <v>0.94977598367308969</v>
      </c>
      <c r="R146">
        <f>IF(AND(Datos!AN146&lt;0.85,Datos!AN146&lt;Q146),1,0)</f>
        <v>1</v>
      </c>
      <c r="S146">
        <f>1+IF(Datos!S146&gt;0,1,0)+IF(Datos!C146="Financials",1.2,0)+1.3</f>
        <v>2.2999999999999998</v>
      </c>
      <c r="T146" s="14">
        <f>(I146*1+M146*IF(Datos!S146&gt;0,1,0)+P146*IF(Datos!C146="Financials",1,0)+R146*1.3)/S146</f>
        <v>0.56521739130434789</v>
      </c>
      <c r="U146" s="14">
        <f t="shared" si="4"/>
        <v>1</v>
      </c>
      <c r="V146" s="12" t="str">
        <f t="shared" si="5"/>
        <v xml:space="preserve">Flag4 </v>
      </c>
    </row>
    <row r="147" spans="1:22">
      <c r="A147" t="str">
        <f>ParticipantesCrossSectionTable[[#This Row],[firm_id]]</f>
        <v>F0841</v>
      </c>
      <c r="B147" s="12" t="str">
        <f>ParticipantesCrossSectionTable[[#This Row],[sector]]</f>
        <v>Consumer</v>
      </c>
      <c r="C147" s="14">
        <f>ParticipantesCrossSectionTable[[#This Row],[fcf_reported_mm]]/ParticipantesCrossSectionTable[[#This Row],[revenue_reported_mm]]</f>
        <v>2.0944455133184794E-2</v>
      </c>
      <c r="D147" s="14">
        <f>VLOOKUP(B147,Umbrales!$A$2:$F$6,2,FALSE)</f>
        <v>0.18290795794828921</v>
      </c>
      <c r="E147" s="14">
        <f>VLOOKUP(B147,Umbrales!$A$2:$F$6,3,FALSE)</f>
        <v>0.12205009004875801</v>
      </c>
      <c r="F147" s="14">
        <f>VLOOKUP(B147,Umbrales!$A$2:$F$6,4,FALSE)</f>
        <v>7.7863508878423693E-2</v>
      </c>
      <c r="G147" s="13">
        <f>VLOOKUP(B147,Umbrales!$A$2:$F$6,5,FALSE)</f>
        <v>1.5232588938928779</v>
      </c>
      <c r="H147" s="14">
        <f>VLOOKUP(B147,Umbrales!$A$2:$F$6,6,FALSE)</f>
        <v>3.1674636202413592E-2</v>
      </c>
      <c r="I147">
        <f>IF(AND(Datos!AE147&gt;D147,Datos!AF147&gt;E147,Datos!AG147&gt;F147,Datos!AS147&gt;G147,C147&lt;H147),1,0)</f>
        <v>0</v>
      </c>
      <c r="J147" s="14">
        <f>ParticipantesCrossSectionTable[[#This Row],[dcf_fcf_gap_mm]]/ParticipantesCrossSectionTable[[#This Row],[revenue_reported_mm]]</f>
        <v>6.4909875019791549E-2</v>
      </c>
      <c r="K147" s="14">
        <f>VLOOKUP(B147,Umbrales!$A$2:$H$6,7,FALSE)</f>
        <v>0.50851978099047102</v>
      </c>
      <c r="L147" s="14">
        <f>VLOOKUP(B147,Umbrales!$A$2:$H$6,8,FALSE)</f>
        <v>6.0665521451900774E-2</v>
      </c>
      <c r="M147">
        <f>IF(AND(Datos!S147&gt;0,Datos!AH147&lt;K147,Datos!AL147&gt;=1,Datos!AM147&lt;1,J147&gt;L147),1,0)</f>
        <v>0</v>
      </c>
      <c r="N147" s="14">
        <f>VLOOKUP(B147,Umbrales!$A$2:$J$6,9,FALSE)</f>
        <v>0</v>
      </c>
      <c r="O147" s="14">
        <f>VLOOKUP(B147,Umbrales!$A$2:$J$6,10,FALSE)</f>
        <v>0</v>
      </c>
      <c r="P147">
        <f>IF(AND(Datos!C147="Financials",Datos!AA147&gt;N147,Datos!AD147&lt;0,Datos!AQ147&lt;O147),1,0)</f>
        <v>0</v>
      </c>
      <c r="Q147" s="14">
        <f>VLOOKUP(B147,Umbrales!$A$2:$K$6,11,FALSE)</f>
        <v>0.94977598367308969</v>
      </c>
      <c r="R147">
        <f>IF(AND(Datos!AN147&lt;0.85,Datos!AN147&lt;Q147),1,0)</f>
        <v>0</v>
      </c>
      <c r="S147">
        <f>1+IF(Datos!S147&gt;0,1,0)+IF(Datos!C147="Financials",1.2,0)+1.3</f>
        <v>3.3</v>
      </c>
      <c r="T147" s="14">
        <f>(I147*1+M147*IF(Datos!S147&gt;0,1,0)+P147*IF(Datos!C147="Financials",1,0)+R147*1.3)/S147</f>
        <v>0</v>
      </c>
      <c r="U147" s="14">
        <f t="shared" si="4"/>
        <v>0</v>
      </c>
      <c r="V147" s="12" t="str">
        <f t="shared" si="5"/>
        <v/>
      </c>
    </row>
    <row r="148" spans="1:22">
      <c r="A148" t="str">
        <f>ParticipantesCrossSectionTable[[#This Row],[firm_id]]</f>
        <v>F0350</v>
      </c>
      <c r="B148" s="12" t="str">
        <f>ParticipantesCrossSectionTable[[#This Row],[sector]]</f>
        <v>Financials</v>
      </c>
      <c r="C148" s="14">
        <f>ParticipantesCrossSectionTable[[#This Row],[fcf_reported_mm]]/ParticipantesCrossSectionTable[[#This Row],[revenue_reported_mm]]</f>
        <v>0.21805354440550934</v>
      </c>
      <c r="D148" s="14">
        <f>VLOOKUP(B148,Umbrales!$A$2:$F$6,2,FALSE)</f>
        <v>0.388774346882514</v>
      </c>
      <c r="E148" s="14">
        <f>VLOOKUP(B148,Umbrales!$A$2:$F$6,3,FALSE)</f>
        <v>0.2842719606666555</v>
      </c>
      <c r="F148" s="14">
        <f>VLOOKUP(B148,Umbrales!$A$2:$F$6,4,FALSE)</f>
        <v>3.7547324588306716E-2</v>
      </c>
      <c r="G148" s="13">
        <f>VLOOKUP(B148,Umbrales!$A$2:$F$6,5,FALSE)</f>
        <v>5.6564154445784265</v>
      </c>
      <c r="H148" s="14">
        <f>VLOOKUP(B148,Umbrales!$A$2:$F$6,6,FALSE)</f>
        <v>0.21790144142181125</v>
      </c>
      <c r="I148">
        <f>IF(AND(Datos!AE148&gt;D148,Datos!AF148&gt;E148,Datos!AG148&gt;F148,Datos!AS148&gt;G148,C148&lt;H148),1,0)</f>
        <v>0</v>
      </c>
      <c r="J148" s="14">
        <f>ParticipantesCrossSectionTable[[#This Row],[dcf_fcf_gap_mm]]/ParticipantesCrossSectionTable[[#This Row],[revenue_reported_mm]]</f>
        <v>-2.6441388314603506E-2</v>
      </c>
      <c r="K148" s="14">
        <f>VLOOKUP(B148,Umbrales!$A$2:$H$6,7,FALSE)</f>
        <v>0.45222619371524486</v>
      </c>
      <c r="L148" s="14">
        <f>VLOOKUP(B148,Umbrales!$A$2:$H$6,8,FALSE)</f>
        <v>1.8748568215778003E-2</v>
      </c>
      <c r="M148">
        <f>IF(AND(Datos!S148&gt;0,Datos!AH148&lt;K148,Datos!AL148&gt;=1,Datos!AM148&lt;1,J148&gt;L148),1,0)</f>
        <v>0</v>
      </c>
      <c r="N148" s="14">
        <f>VLOOKUP(B148,Umbrales!$A$2:$J$6,9,FALSE)</f>
        <v>0.2055436255630648</v>
      </c>
      <c r="O148" s="14">
        <f>VLOOKUP(B148,Umbrales!$A$2:$J$6,10,FALSE)</f>
        <v>0.33577848833803048</v>
      </c>
      <c r="P148">
        <f>IF(AND(Datos!C148="Financials",Datos!AA148&gt;N148,Datos!AD148&lt;0,Datos!AQ148&lt;O148),1,0)</f>
        <v>0</v>
      </c>
      <c r="Q148" s="14">
        <f>VLOOKUP(B148,Umbrales!$A$2:$K$6,11,FALSE)</f>
        <v>0.94867619108199597</v>
      </c>
      <c r="R148">
        <f>IF(AND(Datos!AN148&lt;0.85,Datos!AN148&lt;Q148),1,0)</f>
        <v>0</v>
      </c>
      <c r="S148">
        <f>1+IF(Datos!S148&gt;0,1,0)+IF(Datos!C148="Financials",1.2,0)+1.3</f>
        <v>4.5</v>
      </c>
      <c r="T148" s="14">
        <f>(I148*1+M148*IF(Datos!S148&gt;0,1,0)+P148*IF(Datos!C148="Financials",1,0)+R148*1.3)/S148</f>
        <v>0</v>
      </c>
      <c r="U148" s="14">
        <f t="shared" si="4"/>
        <v>0</v>
      </c>
      <c r="V148" s="12" t="str">
        <f t="shared" si="5"/>
        <v/>
      </c>
    </row>
    <row r="149" spans="1:22">
      <c r="A149" t="str">
        <f>ParticipantesCrossSectionTable[[#This Row],[firm_id]]</f>
        <v>F0726</v>
      </c>
      <c r="B149" s="12" t="str">
        <f>ParticipantesCrossSectionTable[[#This Row],[sector]]</f>
        <v>Industrials</v>
      </c>
      <c r="C149" s="14">
        <f>ParticipantesCrossSectionTable[[#This Row],[fcf_reported_mm]]/ParticipantesCrossSectionTable[[#This Row],[revenue_reported_mm]]</f>
        <v>-2.2828582313569436E-3</v>
      </c>
      <c r="D149" s="14">
        <f>VLOOKUP(B149,Umbrales!$A$2:$F$6,2,FALSE)</f>
        <v>0.20187192862209885</v>
      </c>
      <c r="E149" s="14">
        <f>VLOOKUP(B149,Umbrales!$A$2:$F$6,3,FALSE)</f>
        <v>0.13780715755654266</v>
      </c>
      <c r="F149" s="14">
        <f>VLOOKUP(B149,Umbrales!$A$2:$F$6,4,FALSE)</f>
        <v>0.14324173030339896</v>
      </c>
      <c r="G149" s="13">
        <f>VLOOKUP(B149,Umbrales!$A$2:$F$6,5,FALSE)</f>
        <v>2.1323076743804079</v>
      </c>
      <c r="H149" s="14">
        <f>VLOOKUP(B149,Umbrales!$A$2:$F$6,6,FALSE)</f>
        <v>-3.5903294130974449E-3</v>
      </c>
      <c r="I149">
        <f>IF(AND(Datos!AE149&gt;D149,Datos!AF149&gt;E149,Datos!AG149&gt;F149,Datos!AS149&gt;G149,C149&lt;H149),1,0)</f>
        <v>0</v>
      </c>
      <c r="J149" s="14">
        <f>ParticipantesCrossSectionTable[[#This Row],[dcf_fcf_gap_mm]]/ParticipantesCrossSectionTable[[#This Row],[revenue_reported_mm]]</f>
        <v>5.7029160761825536E-2</v>
      </c>
      <c r="K149" s="14">
        <f>VLOOKUP(B149,Umbrales!$A$2:$H$6,7,FALSE)</f>
        <v>0.50521966232143278</v>
      </c>
      <c r="L149" s="14">
        <f>VLOOKUP(B149,Umbrales!$A$2:$H$6,8,FALSE)</f>
        <v>7.7995567229432863E-2</v>
      </c>
      <c r="M149">
        <f>IF(AND(Datos!S149&gt;0,Datos!AH149&lt;K149,Datos!AL149&gt;=1,Datos!AM149&lt;1,J149&gt;L149),1,0)</f>
        <v>0</v>
      </c>
      <c r="N149" s="14">
        <f>VLOOKUP(B149,Umbrales!$A$2:$J$6,9,FALSE)</f>
        <v>0</v>
      </c>
      <c r="O149" s="14">
        <f>VLOOKUP(B149,Umbrales!$A$2:$J$6,10,FALSE)</f>
        <v>0</v>
      </c>
      <c r="P149">
        <f>IF(AND(Datos!C149="Financials",Datos!AA149&gt;N149,Datos!AD149&lt;0,Datos!AQ149&lt;O149),1,0)</f>
        <v>0</v>
      </c>
      <c r="Q149" s="14">
        <f>VLOOKUP(B149,Umbrales!$A$2:$K$6,11,FALSE)</f>
        <v>0.94976269166978411</v>
      </c>
      <c r="R149">
        <f>IF(AND(Datos!AN149&lt;0.85,Datos!AN149&lt;Q149),1,0)</f>
        <v>0</v>
      </c>
      <c r="S149">
        <f>1+IF(Datos!S149&gt;0,1,0)+IF(Datos!C149="Financials",1.2,0)+1.3</f>
        <v>3.3</v>
      </c>
      <c r="T149" s="14">
        <f>(I149*1+M149*IF(Datos!S149&gt;0,1,0)+P149*IF(Datos!C149="Financials",1,0)+R149*1.3)/S149</f>
        <v>0</v>
      </c>
      <c r="U149" s="14">
        <f t="shared" si="4"/>
        <v>0</v>
      </c>
      <c r="V149" s="12" t="str">
        <f t="shared" si="5"/>
        <v/>
      </c>
    </row>
    <row r="150" spans="1:22">
      <c r="A150" t="str">
        <f>ParticipantesCrossSectionTable[[#This Row],[firm_id]]</f>
        <v>F0947</v>
      </c>
      <c r="B150" s="12" t="str">
        <f>ParticipantesCrossSectionTable[[#This Row],[sector]]</f>
        <v>Consumer</v>
      </c>
      <c r="C150" s="14">
        <f>ParticipantesCrossSectionTable[[#This Row],[fcf_reported_mm]]/ParticipantesCrossSectionTable[[#This Row],[revenue_reported_mm]]</f>
        <v>-3.0225785939224675E-2</v>
      </c>
      <c r="D150" s="14">
        <f>VLOOKUP(B150,Umbrales!$A$2:$F$6,2,FALSE)</f>
        <v>0.18290795794828921</v>
      </c>
      <c r="E150" s="14">
        <f>VLOOKUP(B150,Umbrales!$A$2:$F$6,3,FALSE)</f>
        <v>0.12205009004875801</v>
      </c>
      <c r="F150" s="14">
        <f>VLOOKUP(B150,Umbrales!$A$2:$F$6,4,FALSE)</f>
        <v>7.7863508878423693E-2</v>
      </c>
      <c r="G150" s="13">
        <f>VLOOKUP(B150,Umbrales!$A$2:$F$6,5,FALSE)</f>
        <v>1.5232588938928779</v>
      </c>
      <c r="H150" s="14">
        <f>VLOOKUP(B150,Umbrales!$A$2:$F$6,6,FALSE)</f>
        <v>3.1674636202413592E-2</v>
      </c>
      <c r="I150">
        <f>IF(AND(Datos!AE150&gt;D150,Datos!AF150&gt;E150,Datos!AG150&gt;F150,Datos!AS150&gt;G150,C150&lt;H150),1,0)</f>
        <v>0</v>
      </c>
      <c r="J150" s="14">
        <f>ParticipantesCrossSectionTable[[#This Row],[dcf_fcf_gap_mm]]/ParticipantesCrossSectionTable[[#This Row],[revenue_reported_mm]]</f>
        <v>8.0964140388375461E-2</v>
      </c>
      <c r="K150" s="14">
        <f>VLOOKUP(B150,Umbrales!$A$2:$H$6,7,FALSE)</f>
        <v>0.50851978099047102</v>
      </c>
      <c r="L150" s="14">
        <f>VLOOKUP(B150,Umbrales!$A$2:$H$6,8,FALSE)</f>
        <v>6.0665521451900774E-2</v>
      </c>
      <c r="M150">
        <f>IF(AND(Datos!S150&gt;0,Datos!AH150&lt;K150,Datos!AL150&gt;=1,Datos!AM150&lt;1,J150&gt;L150),1,0)</f>
        <v>0</v>
      </c>
      <c r="N150" s="14">
        <f>VLOOKUP(B150,Umbrales!$A$2:$J$6,9,FALSE)</f>
        <v>0</v>
      </c>
      <c r="O150" s="14">
        <f>VLOOKUP(B150,Umbrales!$A$2:$J$6,10,FALSE)</f>
        <v>0</v>
      </c>
      <c r="P150">
        <f>IF(AND(Datos!C150="Financials",Datos!AA150&gt;N150,Datos!AD150&lt;0,Datos!AQ150&lt;O150),1,0)</f>
        <v>0</v>
      </c>
      <c r="Q150" s="14">
        <f>VLOOKUP(B150,Umbrales!$A$2:$K$6,11,FALSE)</f>
        <v>0.94977598367308969</v>
      </c>
      <c r="R150">
        <f>IF(AND(Datos!AN150&lt;0.85,Datos!AN150&lt;Q150),1,0)</f>
        <v>0</v>
      </c>
      <c r="S150">
        <f>1+IF(Datos!S150&gt;0,1,0)+IF(Datos!C150="Financials",1.2,0)+1.3</f>
        <v>3.3</v>
      </c>
      <c r="T150" s="14">
        <f>(I150*1+M150*IF(Datos!S150&gt;0,1,0)+P150*IF(Datos!C150="Financials",1,0)+R150*1.3)/S150</f>
        <v>0</v>
      </c>
      <c r="U150" s="14">
        <f t="shared" si="4"/>
        <v>0</v>
      </c>
      <c r="V150" s="12" t="str">
        <f t="shared" si="5"/>
        <v/>
      </c>
    </row>
    <row r="151" spans="1:22">
      <c r="A151" t="str">
        <f>ParticipantesCrossSectionTable[[#This Row],[firm_id]]</f>
        <v>F0670</v>
      </c>
      <c r="B151" s="12" t="str">
        <f>ParticipantesCrossSectionTable[[#This Row],[sector]]</f>
        <v>Industrials</v>
      </c>
      <c r="C151" s="14">
        <f>ParticipantesCrossSectionTable[[#This Row],[fcf_reported_mm]]/ParticipantesCrossSectionTable[[#This Row],[revenue_reported_mm]]</f>
        <v>8.7288935697228898E-2</v>
      </c>
      <c r="D151" s="14">
        <f>VLOOKUP(B151,Umbrales!$A$2:$F$6,2,FALSE)</f>
        <v>0.20187192862209885</v>
      </c>
      <c r="E151" s="14">
        <f>VLOOKUP(B151,Umbrales!$A$2:$F$6,3,FALSE)</f>
        <v>0.13780715755654266</v>
      </c>
      <c r="F151" s="14">
        <f>VLOOKUP(B151,Umbrales!$A$2:$F$6,4,FALSE)</f>
        <v>0.14324173030339896</v>
      </c>
      <c r="G151" s="13">
        <f>VLOOKUP(B151,Umbrales!$A$2:$F$6,5,FALSE)</f>
        <v>2.1323076743804079</v>
      </c>
      <c r="H151" s="14">
        <f>VLOOKUP(B151,Umbrales!$A$2:$F$6,6,FALSE)</f>
        <v>-3.5903294130974449E-3</v>
      </c>
      <c r="I151">
        <f>IF(AND(Datos!AE151&gt;D151,Datos!AF151&gt;E151,Datos!AG151&gt;F151,Datos!AS151&gt;G151,C151&lt;H151),1,0)</f>
        <v>0</v>
      </c>
      <c r="J151" s="14">
        <f>ParticipantesCrossSectionTable[[#This Row],[dcf_fcf_gap_mm]]/ParticipantesCrossSectionTable[[#This Row],[revenue_reported_mm]]</f>
        <v>1.3086053103547029E-2</v>
      </c>
      <c r="K151" s="14">
        <f>VLOOKUP(B151,Umbrales!$A$2:$H$6,7,FALSE)</f>
        <v>0.50521966232143278</v>
      </c>
      <c r="L151" s="14">
        <f>VLOOKUP(B151,Umbrales!$A$2:$H$6,8,FALSE)</f>
        <v>7.7995567229432863E-2</v>
      </c>
      <c r="M151">
        <f>IF(AND(Datos!S151&gt;0,Datos!AH151&lt;K151,Datos!AL151&gt;=1,Datos!AM151&lt;1,J151&gt;L151),1,0)</f>
        <v>0</v>
      </c>
      <c r="N151" s="14">
        <f>VLOOKUP(B151,Umbrales!$A$2:$J$6,9,FALSE)</f>
        <v>0</v>
      </c>
      <c r="O151" s="14">
        <f>VLOOKUP(B151,Umbrales!$A$2:$J$6,10,FALSE)</f>
        <v>0</v>
      </c>
      <c r="P151">
        <f>IF(AND(Datos!C151="Financials",Datos!AA151&gt;N151,Datos!AD151&lt;0,Datos!AQ151&lt;O151),1,0)</f>
        <v>0</v>
      </c>
      <c r="Q151" s="14">
        <f>VLOOKUP(B151,Umbrales!$A$2:$K$6,11,FALSE)</f>
        <v>0.94976269166978411</v>
      </c>
      <c r="R151">
        <f>IF(AND(Datos!AN151&lt;0.85,Datos!AN151&lt;Q151),1,0)</f>
        <v>0</v>
      </c>
      <c r="S151">
        <f>1+IF(Datos!S151&gt;0,1,0)+IF(Datos!C151="Financials",1.2,0)+1.3</f>
        <v>3.3</v>
      </c>
      <c r="T151" s="14">
        <f>(I151*1+M151*IF(Datos!S151&gt;0,1,0)+P151*IF(Datos!C151="Financials",1,0)+R151*1.3)/S151</f>
        <v>0</v>
      </c>
      <c r="U151" s="14">
        <f t="shared" si="4"/>
        <v>0</v>
      </c>
      <c r="V151" s="12" t="str">
        <f t="shared" si="5"/>
        <v/>
      </c>
    </row>
    <row r="152" spans="1:22">
      <c r="A152" t="str">
        <f>ParticipantesCrossSectionTable[[#This Row],[firm_id]]</f>
        <v>F0376</v>
      </c>
      <c r="B152" s="12" t="str">
        <f>ParticipantesCrossSectionTable[[#This Row],[sector]]</f>
        <v>Financials</v>
      </c>
      <c r="C152" s="14">
        <f>ParticipantesCrossSectionTable[[#This Row],[fcf_reported_mm]]/ParticipantesCrossSectionTable[[#This Row],[revenue_reported_mm]]</f>
        <v>0.27589551378086313</v>
      </c>
      <c r="D152" s="14">
        <f>VLOOKUP(B152,Umbrales!$A$2:$F$6,2,FALSE)</f>
        <v>0.388774346882514</v>
      </c>
      <c r="E152" s="14">
        <f>VLOOKUP(B152,Umbrales!$A$2:$F$6,3,FALSE)</f>
        <v>0.2842719606666555</v>
      </c>
      <c r="F152" s="14">
        <f>VLOOKUP(B152,Umbrales!$A$2:$F$6,4,FALSE)</f>
        <v>3.7547324588306716E-2</v>
      </c>
      <c r="G152" s="13">
        <f>VLOOKUP(B152,Umbrales!$A$2:$F$6,5,FALSE)</f>
        <v>5.6564154445784265</v>
      </c>
      <c r="H152" s="14">
        <f>VLOOKUP(B152,Umbrales!$A$2:$F$6,6,FALSE)</f>
        <v>0.21790144142181125</v>
      </c>
      <c r="I152">
        <f>IF(AND(Datos!AE152&gt;D152,Datos!AF152&gt;E152,Datos!AG152&gt;F152,Datos!AS152&gt;G152,C152&lt;H152),1,0)</f>
        <v>0</v>
      </c>
      <c r="J152" s="14">
        <f>ParticipantesCrossSectionTable[[#This Row],[dcf_fcf_gap_mm]]/ParticipantesCrossSectionTable[[#This Row],[revenue_reported_mm]]</f>
        <v>-3.2804731227818835E-3</v>
      </c>
      <c r="K152" s="14">
        <f>VLOOKUP(B152,Umbrales!$A$2:$H$6,7,FALSE)</f>
        <v>0.45222619371524486</v>
      </c>
      <c r="L152" s="14">
        <f>VLOOKUP(B152,Umbrales!$A$2:$H$6,8,FALSE)</f>
        <v>1.8748568215778003E-2</v>
      </c>
      <c r="M152">
        <f>IF(AND(Datos!S152&gt;0,Datos!AH152&lt;K152,Datos!AL152&gt;=1,Datos!AM152&lt;1,J152&gt;L152),1,0)</f>
        <v>0</v>
      </c>
      <c r="N152" s="14">
        <f>VLOOKUP(B152,Umbrales!$A$2:$J$6,9,FALSE)</f>
        <v>0.2055436255630648</v>
      </c>
      <c r="O152" s="14">
        <f>VLOOKUP(B152,Umbrales!$A$2:$J$6,10,FALSE)</f>
        <v>0.33577848833803048</v>
      </c>
      <c r="P152">
        <f>IF(AND(Datos!C152="Financials",Datos!AA152&gt;N152,Datos!AD152&lt;0,Datos!AQ152&lt;O152),1,0)</f>
        <v>0</v>
      </c>
      <c r="Q152" s="14">
        <f>VLOOKUP(B152,Umbrales!$A$2:$K$6,11,FALSE)</f>
        <v>0.94867619108199597</v>
      </c>
      <c r="R152">
        <f>IF(AND(Datos!AN152&lt;0.85,Datos!AN152&lt;Q152),1,0)</f>
        <v>0</v>
      </c>
      <c r="S152">
        <f>1+IF(Datos!S152&gt;0,1,0)+IF(Datos!C152="Financials",1.2,0)+1.3</f>
        <v>4.5</v>
      </c>
      <c r="T152" s="14">
        <f>(I152*1+M152*IF(Datos!S152&gt;0,1,0)+P152*IF(Datos!C152="Financials",1,0)+R152*1.3)/S152</f>
        <v>0</v>
      </c>
      <c r="U152" s="14">
        <f t="shared" si="4"/>
        <v>0</v>
      </c>
      <c r="V152" s="12" t="str">
        <f t="shared" si="5"/>
        <v/>
      </c>
    </row>
    <row r="153" spans="1:22">
      <c r="A153" t="str">
        <f>ParticipantesCrossSectionTable[[#This Row],[firm_id]]</f>
        <v>F0049</v>
      </c>
      <c r="B153" s="12" t="str">
        <f>ParticipantesCrossSectionTable[[#This Row],[sector]]</f>
        <v>Energy</v>
      </c>
      <c r="C153" s="14">
        <f>ParticipantesCrossSectionTable[[#This Row],[fcf_reported_mm]]/ParticipantesCrossSectionTable[[#This Row],[revenue_reported_mm]]</f>
        <v>-9.8607666806736438E-2</v>
      </c>
      <c r="D153" s="14">
        <f>VLOOKUP(B153,Umbrales!$A$2:$F$6,2,FALSE)</f>
        <v>0.31196392892080216</v>
      </c>
      <c r="E153" s="14">
        <f>VLOOKUP(B153,Umbrales!$A$2:$F$6,3,FALSE)</f>
        <v>0.22086835207327621</v>
      </c>
      <c r="F153" s="14">
        <f>VLOOKUP(B153,Umbrales!$A$2:$F$6,4,FALSE)</f>
        <v>0.28991454849456905</v>
      </c>
      <c r="G153" s="13">
        <f>VLOOKUP(B153,Umbrales!$A$2:$F$6,5,FALSE)</f>
        <v>2.8980395452652274</v>
      </c>
      <c r="H153" s="14">
        <f>VLOOKUP(B153,Umbrales!$A$2:$F$6,6,FALSE)</f>
        <v>-5.1192663180992054E-2</v>
      </c>
      <c r="I153">
        <f>IF(AND(Datos!AE153&gt;D153,Datos!AF153&gt;E153,Datos!AG153&gt;F153,Datos!AS153&gt;G153,C153&lt;H153),1,0)</f>
        <v>0</v>
      </c>
      <c r="J153" s="14">
        <f>ParticipantesCrossSectionTable[[#This Row],[dcf_fcf_gap_mm]]/ParticipantesCrossSectionTable[[#This Row],[revenue_reported_mm]]</f>
        <v>9.09452348821113E-2</v>
      </c>
      <c r="K153" s="14">
        <f>VLOOKUP(B153,Umbrales!$A$2:$H$6,7,FALSE)</f>
        <v>0.58288412137280288</v>
      </c>
      <c r="L153" s="14">
        <f>VLOOKUP(B153,Umbrales!$A$2:$H$6,8,FALSE)</f>
        <v>0.120912265441879</v>
      </c>
      <c r="M153">
        <f>IF(AND(Datos!S153&gt;0,Datos!AH153&lt;K153,Datos!AL153&gt;=1,Datos!AM153&lt;1,J153&gt;L153),1,0)</f>
        <v>0</v>
      </c>
      <c r="N153" s="14">
        <f>VLOOKUP(B153,Umbrales!$A$2:$J$6,9,FALSE)</f>
        <v>0</v>
      </c>
      <c r="O153" s="14">
        <f>VLOOKUP(B153,Umbrales!$A$2:$J$6,10,FALSE)</f>
        <v>0</v>
      </c>
      <c r="P153">
        <f>IF(AND(Datos!C153="Financials",Datos!AA153&gt;N153,Datos!AD153&lt;0,Datos!AQ153&lt;O153),1,0)</f>
        <v>0</v>
      </c>
      <c r="Q153" s="14">
        <f>VLOOKUP(B153,Umbrales!$A$2:$K$6,11,FALSE)</f>
        <v>0.95246281107254693</v>
      </c>
      <c r="R153">
        <f>IF(AND(Datos!AN153&lt;0.85,Datos!AN153&lt;Q153),1,0)</f>
        <v>0</v>
      </c>
      <c r="S153">
        <f>1+IF(Datos!S153&gt;0,1,0)+IF(Datos!C153="Financials",1.2,0)+1.3</f>
        <v>3.3</v>
      </c>
      <c r="T153" s="14">
        <f>(I153*1+M153*IF(Datos!S153&gt;0,1,0)+P153*IF(Datos!C153="Financials",1,0)+R153*1.3)/S153</f>
        <v>0</v>
      </c>
      <c r="U153" s="14">
        <f t="shared" si="4"/>
        <v>0</v>
      </c>
      <c r="V153" s="12" t="str">
        <f t="shared" si="5"/>
        <v/>
      </c>
    </row>
    <row r="154" spans="1:22">
      <c r="A154" t="str">
        <f>ParticipantesCrossSectionTable[[#This Row],[firm_id]]</f>
        <v>F0353</v>
      </c>
      <c r="B154" s="12" t="str">
        <f>ParticipantesCrossSectionTable[[#This Row],[sector]]</f>
        <v>Financials</v>
      </c>
      <c r="C154" s="14">
        <f>ParticipantesCrossSectionTable[[#This Row],[fcf_reported_mm]]/ParticipantesCrossSectionTable[[#This Row],[revenue_reported_mm]]</f>
        <v>0.20656523465224935</v>
      </c>
      <c r="D154" s="14">
        <f>VLOOKUP(B154,Umbrales!$A$2:$F$6,2,FALSE)</f>
        <v>0.388774346882514</v>
      </c>
      <c r="E154" s="14">
        <f>VLOOKUP(B154,Umbrales!$A$2:$F$6,3,FALSE)</f>
        <v>0.2842719606666555</v>
      </c>
      <c r="F154" s="14">
        <f>VLOOKUP(B154,Umbrales!$A$2:$F$6,4,FALSE)</f>
        <v>3.7547324588306716E-2</v>
      </c>
      <c r="G154" s="13">
        <f>VLOOKUP(B154,Umbrales!$A$2:$F$6,5,FALSE)</f>
        <v>5.6564154445784265</v>
      </c>
      <c r="H154" s="14">
        <f>VLOOKUP(B154,Umbrales!$A$2:$F$6,6,FALSE)</f>
        <v>0.21790144142181125</v>
      </c>
      <c r="I154">
        <f>IF(AND(Datos!AE154&gt;D154,Datos!AF154&gt;E154,Datos!AG154&gt;F154,Datos!AS154&gt;G154,C154&lt;H154),1,0)</f>
        <v>0</v>
      </c>
      <c r="J154" s="14">
        <f>ParticipantesCrossSectionTable[[#This Row],[dcf_fcf_gap_mm]]/ParticipantesCrossSectionTable[[#This Row],[revenue_reported_mm]]</f>
        <v>-4.856333644439273E-2</v>
      </c>
      <c r="K154" s="14">
        <f>VLOOKUP(B154,Umbrales!$A$2:$H$6,7,FALSE)</f>
        <v>0.45222619371524486</v>
      </c>
      <c r="L154" s="14">
        <f>VLOOKUP(B154,Umbrales!$A$2:$H$6,8,FALSE)</f>
        <v>1.8748568215778003E-2</v>
      </c>
      <c r="M154">
        <f>IF(AND(Datos!S154&gt;0,Datos!AH154&lt;K154,Datos!AL154&gt;=1,Datos!AM154&lt;1,J154&gt;L154),1,0)</f>
        <v>0</v>
      </c>
      <c r="N154" s="14">
        <f>VLOOKUP(B154,Umbrales!$A$2:$J$6,9,FALSE)</f>
        <v>0.2055436255630648</v>
      </c>
      <c r="O154" s="14">
        <f>VLOOKUP(B154,Umbrales!$A$2:$J$6,10,FALSE)</f>
        <v>0.33577848833803048</v>
      </c>
      <c r="P154">
        <f>IF(AND(Datos!C154="Financials",Datos!AA154&gt;N154,Datos!AD154&lt;0,Datos!AQ154&lt;O154),1,0)</f>
        <v>0</v>
      </c>
      <c r="Q154" s="14">
        <f>VLOOKUP(B154,Umbrales!$A$2:$K$6,11,FALSE)</f>
        <v>0.94867619108199597</v>
      </c>
      <c r="R154">
        <f>IF(AND(Datos!AN154&lt;0.85,Datos!AN154&lt;Q154),1,0)</f>
        <v>0</v>
      </c>
      <c r="S154">
        <f>1+IF(Datos!S154&gt;0,1,0)+IF(Datos!C154="Financials",1.2,0)+1.3</f>
        <v>4.5</v>
      </c>
      <c r="T154" s="14">
        <f>(I154*1+M154*IF(Datos!S154&gt;0,1,0)+P154*IF(Datos!C154="Financials",1,0)+R154*1.3)/S154</f>
        <v>0</v>
      </c>
      <c r="U154" s="14">
        <f t="shared" si="4"/>
        <v>0</v>
      </c>
      <c r="V154" s="12" t="str">
        <f t="shared" si="5"/>
        <v/>
      </c>
    </row>
    <row r="155" spans="1:22">
      <c r="A155" t="str">
        <f>ParticipantesCrossSectionTable[[#This Row],[firm_id]]</f>
        <v>F0457</v>
      </c>
      <c r="B155" s="12" t="str">
        <f>ParticipantesCrossSectionTable[[#This Row],[sector]]</f>
        <v>Technology</v>
      </c>
      <c r="C155" s="14">
        <f>ParticipantesCrossSectionTable[[#This Row],[fcf_reported_mm]]/ParticipantesCrossSectionTable[[#This Row],[revenue_reported_mm]]</f>
        <v>0.19864541215244394</v>
      </c>
      <c r="D155" s="14">
        <f>VLOOKUP(B155,Umbrales!$A$2:$F$6,2,FALSE)</f>
        <v>0.29147891994228936</v>
      </c>
      <c r="E155" s="14">
        <f>VLOOKUP(B155,Umbrales!$A$2:$F$6,3,FALSE)</f>
        <v>0.20310034693031653</v>
      </c>
      <c r="F155" s="14">
        <f>VLOOKUP(B155,Umbrales!$A$2:$F$6,4,FALSE)</f>
        <v>8.594459935328938E-2</v>
      </c>
      <c r="G155" s="13">
        <f>VLOOKUP(B155,Umbrales!$A$2:$F$6,5,FALSE)</f>
        <v>1.6026025182564763</v>
      </c>
      <c r="H155" s="14">
        <f>VLOOKUP(B155,Umbrales!$A$2:$F$6,6,FALSE)</f>
        <v>0.11012364032004683</v>
      </c>
      <c r="I155">
        <f>IF(AND(Datos!AE155&gt;D155,Datos!AF155&gt;E155,Datos!AG155&gt;F155,Datos!AS155&gt;G155,C155&lt;H155),1,0)</f>
        <v>0</v>
      </c>
      <c r="J155" s="14">
        <f>ParticipantesCrossSectionTable[[#This Row],[dcf_fcf_gap_mm]]/ParticipantesCrossSectionTable[[#This Row],[revenue_reported_mm]]</f>
        <v>-2.4064113950414499E-2</v>
      </c>
      <c r="K155" s="14">
        <f>VLOOKUP(B155,Umbrales!$A$2:$H$6,7,FALSE)</f>
        <v>0.41762511454643481</v>
      </c>
      <c r="L155" s="14">
        <f>VLOOKUP(B155,Umbrales!$A$2:$H$6,8,FALSE)</f>
        <v>5.4196815684636399E-2</v>
      </c>
      <c r="M155">
        <f>IF(AND(Datos!S155&gt;0,Datos!AH155&lt;K155,Datos!AL155&gt;=1,Datos!AM155&lt;1,J155&gt;L155),1,0)</f>
        <v>0</v>
      </c>
      <c r="N155" s="14">
        <f>VLOOKUP(B155,Umbrales!$A$2:$J$6,9,FALSE)</f>
        <v>0</v>
      </c>
      <c r="O155" s="14">
        <f>VLOOKUP(B155,Umbrales!$A$2:$J$6,10,FALSE)</f>
        <v>0</v>
      </c>
      <c r="P155">
        <f>IF(AND(Datos!C155="Financials",Datos!AA155&gt;N155,Datos!AD155&lt;0,Datos!AQ155&lt;O155),1,0)</f>
        <v>0</v>
      </c>
      <c r="Q155" s="14">
        <f>VLOOKUP(B155,Umbrales!$A$2:$K$6,11,FALSE)</f>
        <v>0.94630804495569043</v>
      </c>
      <c r="R155">
        <f>IF(AND(Datos!AN155&lt;0.85,Datos!AN155&lt;Q155),1,0)</f>
        <v>0</v>
      </c>
      <c r="S155">
        <f>1+IF(Datos!S155&gt;0,1,0)+IF(Datos!C155="Financials",1.2,0)+1.3</f>
        <v>3.3</v>
      </c>
      <c r="T155" s="14">
        <f>(I155*1+M155*IF(Datos!S155&gt;0,1,0)+P155*IF(Datos!C155="Financials",1,0)+R155*1.3)/S155</f>
        <v>0</v>
      </c>
      <c r="U155" s="14">
        <f t="shared" si="4"/>
        <v>0</v>
      </c>
      <c r="V155" s="12" t="str">
        <f t="shared" si="5"/>
        <v/>
      </c>
    </row>
    <row r="156" spans="1:22">
      <c r="A156" t="str">
        <f>ParticipantesCrossSectionTable[[#This Row],[firm_id]]</f>
        <v>F0981</v>
      </c>
      <c r="B156" s="12" t="str">
        <f>ParticipantesCrossSectionTable[[#This Row],[sector]]</f>
        <v>Consumer</v>
      </c>
      <c r="C156" s="14">
        <f>ParticipantesCrossSectionTable[[#This Row],[fcf_reported_mm]]/ParticipantesCrossSectionTable[[#This Row],[revenue_reported_mm]]</f>
        <v>-5.7009741623245375E-2</v>
      </c>
      <c r="D156" s="14">
        <f>VLOOKUP(B156,Umbrales!$A$2:$F$6,2,FALSE)</f>
        <v>0.18290795794828921</v>
      </c>
      <c r="E156" s="14">
        <f>VLOOKUP(B156,Umbrales!$A$2:$F$6,3,FALSE)</f>
        <v>0.12205009004875801</v>
      </c>
      <c r="F156" s="14">
        <f>VLOOKUP(B156,Umbrales!$A$2:$F$6,4,FALSE)</f>
        <v>7.7863508878423693E-2</v>
      </c>
      <c r="G156" s="13">
        <f>VLOOKUP(B156,Umbrales!$A$2:$F$6,5,FALSE)</f>
        <v>1.5232588938928779</v>
      </c>
      <c r="H156" s="14">
        <f>VLOOKUP(B156,Umbrales!$A$2:$F$6,6,FALSE)</f>
        <v>3.1674636202413592E-2</v>
      </c>
      <c r="I156">
        <f>IF(AND(Datos!AE156&gt;D156,Datos!AF156&gt;E156,Datos!AG156&gt;F156,Datos!AS156&gt;G156,C156&lt;H156),1,0)</f>
        <v>0</v>
      </c>
      <c r="J156" s="14">
        <f>ParticipantesCrossSectionTable[[#This Row],[dcf_fcf_gap_mm]]/ParticipantesCrossSectionTable[[#This Row],[revenue_reported_mm]]</f>
        <v>6.0103343017056214E-2</v>
      </c>
      <c r="K156" s="14">
        <f>VLOOKUP(B156,Umbrales!$A$2:$H$6,7,FALSE)</f>
        <v>0.50851978099047102</v>
      </c>
      <c r="L156" s="14">
        <f>VLOOKUP(B156,Umbrales!$A$2:$H$6,8,FALSE)</f>
        <v>6.0665521451900774E-2</v>
      </c>
      <c r="M156">
        <f>IF(AND(Datos!S156&gt;0,Datos!AH156&lt;K156,Datos!AL156&gt;=1,Datos!AM156&lt;1,J156&gt;L156),1,0)</f>
        <v>0</v>
      </c>
      <c r="N156" s="14">
        <f>VLOOKUP(B156,Umbrales!$A$2:$J$6,9,FALSE)</f>
        <v>0</v>
      </c>
      <c r="O156" s="14">
        <f>VLOOKUP(B156,Umbrales!$A$2:$J$6,10,FALSE)</f>
        <v>0</v>
      </c>
      <c r="P156">
        <f>IF(AND(Datos!C156="Financials",Datos!AA156&gt;N156,Datos!AD156&lt;0,Datos!AQ156&lt;O156),1,0)</f>
        <v>0</v>
      </c>
      <c r="Q156" s="14">
        <f>VLOOKUP(B156,Umbrales!$A$2:$K$6,11,FALSE)</f>
        <v>0.94977598367308969</v>
      </c>
      <c r="R156">
        <f>IF(AND(Datos!AN156&lt;0.85,Datos!AN156&lt;Q156),1,0)</f>
        <v>0</v>
      </c>
      <c r="S156">
        <f>1+IF(Datos!S156&gt;0,1,0)+IF(Datos!C156="Financials",1.2,0)+1.3</f>
        <v>3.3</v>
      </c>
      <c r="T156" s="14">
        <f>(I156*1+M156*IF(Datos!S156&gt;0,1,0)+P156*IF(Datos!C156="Financials",1,0)+R156*1.3)/S156</f>
        <v>0</v>
      </c>
      <c r="U156" s="14">
        <f t="shared" si="4"/>
        <v>0</v>
      </c>
      <c r="V156" s="12" t="str">
        <f t="shared" si="5"/>
        <v/>
      </c>
    </row>
    <row r="157" spans="1:22">
      <c r="A157" t="str">
        <f>ParticipantesCrossSectionTable[[#This Row],[firm_id]]</f>
        <v>F0301</v>
      </c>
      <c r="B157" s="12" t="str">
        <f>ParticipantesCrossSectionTable[[#This Row],[sector]]</f>
        <v>Financials</v>
      </c>
      <c r="C157" s="14">
        <f>ParticipantesCrossSectionTable[[#This Row],[fcf_reported_mm]]/ParticipantesCrossSectionTable[[#This Row],[revenue_reported_mm]]</f>
        <v>0.28356380503613698</v>
      </c>
      <c r="D157" s="14">
        <f>VLOOKUP(B157,Umbrales!$A$2:$F$6,2,FALSE)</f>
        <v>0.388774346882514</v>
      </c>
      <c r="E157" s="14">
        <f>VLOOKUP(B157,Umbrales!$A$2:$F$6,3,FALSE)</f>
        <v>0.2842719606666555</v>
      </c>
      <c r="F157" s="14">
        <f>VLOOKUP(B157,Umbrales!$A$2:$F$6,4,FALSE)</f>
        <v>3.7547324588306716E-2</v>
      </c>
      <c r="G157" s="13">
        <f>VLOOKUP(B157,Umbrales!$A$2:$F$6,5,FALSE)</f>
        <v>5.6564154445784265</v>
      </c>
      <c r="H157" s="14">
        <f>VLOOKUP(B157,Umbrales!$A$2:$F$6,6,FALSE)</f>
        <v>0.21790144142181125</v>
      </c>
      <c r="I157">
        <f>IF(AND(Datos!AE157&gt;D157,Datos!AF157&gt;E157,Datos!AG157&gt;F157,Datos!AS157&gt;G157,C157&lt;H157),1,0)</f>
        <v>0</v>
      </c>
      <c r="J157" s="14">
        <f>ParticipantesCrossSectionTable[[#This Row],[dcf_fcf_gap_mm]]/ParticipantesCrossSectionTable[[#This Row],[revenue_reported_mm]]</f>
        <v>-3.0738338925784137E-3</v>
      </c>
      <c r="K157" s="14">
        <f>VLOOKUP(B157,Umbrales!$A$2:$H$6,7,FALSE)</f>
        <v>0.45222619371524486</v>
      </c>
      <c r="L157" s="14">
        <f>VLOOKUP(B157,Umbrales!$A$2:$H$6,8,FALSE)</f>
        <v>1.8748568215778003E-2</v>
      </c>
      <c r="M157">
        <f>IF(AND(Datos!S157&gt;0,Datos!AH157&lt;K157,Datos!AL157&gt;=1,Datos!AM157&lt;1,J157&gt;L157),1,0)</f>
        <v>0</v>
      </c>
      <c r="N157" s="14">
        <f>VLOOKUP(B157,Umbrales!$A$2:$J$6,9,FALSE)</f>
        <v>0.2055436255630648</v>
      </c>
      <c r="O157" s="14">
        <f>VLOOKUP(B157,Umbrales!$A$2:$J$6,10,FALSE)</f>
        <v>0.33577848833803048</v>
      </c>
      <c r="P157">
        <f>IF(AND(Datos!C157="Financials",Datos!AA157&gt;N157,Datos!AD157&lt;0,Datos!AQ157&lt;O157),1,0)</f>
        <v>0</v>
      </c>
      <c r="Q157" s="14">
        <f>VLOOKUP(B157,Umbrales!$A$2:$K$6,11,FALSE)</f>
        <v>0.94867619108199597</v>
      </c>
      <c r="R157">
        <f>IF(AND(Datos!AN157&lt;0.85,Datos!AN157&lt;Q157),1,0)</f>
        <v>0</v>
      </c>
      <c r="S157">
        <f>1+IF(Datos!S157&gt;0,1,0)+IF(Datos!C157="Financials",1.2,0)+1.3</f>
        <v>4.5</v>
      </c>
      <c r="T157" s="14">
        <f>(I157*1+M157*IF(Datos!S157&gt;0,1,0)+P157*IF(Datos!C157="Financials",1,0)+R157*1.3)/S157</f>
        <v>0</v>
      </c>
      <c r="U157" s="14">
        <f t="shared" si="4"/>
        <v>0</v>
      </c>
      <c r="V157" s="12" t="str">
        <f t="shared" si="5"/>
        <v/>
      </c>
    </row>
    <row r="158" spans="1:22">
      <c r="A158" t="str">
        <f>ParticipantesCrossSectionTable[[#This Row],[firm_id]]</f>
        <v>F0203</v>
      </c>
      <c r="B158" s="12" t="str">
        <f>ParticipantesCrossSectionTable[[#This Row],[sector]]</f>
        <v>Financials</v>
      </c>
      <c r="C158" s="14">
        <f>ParticipantesCrossSectionTable[[#This Row],[fcf_reported_mm]]/ParticipantesCrossSectionTable[[#This Row],[revenue_reported_mm]]</f>
        <v>0.1119979765735894</v>
      </c>
      <c r="D158" s="14">
        <f>VLOOKUP(B158,Umbrales!$A$2:$F$6,2,FALSE)</f>
        <v>0.388774346882514</v>
      </c>
      <c r="E158" s="14">
        <f>VLOOKUP(B158,Umbrales!$A$2:$F$6,3,FALSE)</f>
        <v>0.2842719606666555</v>
      </c>
      <c r="F158" s="14">
        <f>VLOOKUP(B158,Umbrales!$A$2:$F$6,4,FALSE)</f>
        <v>3.7547324588306716E-2</v>
      </c>
      <c r="G158" s="13">
        <f>VLOOKUP(B158,Umbrales!$A$2:$F$6,5,FALSE)</f>
        <v>5.6564154445784265</v>
      </c>
      <c r="H158" s="14">
        <f>VLOOKUP(B158,Umbrales!$A$2:$F$6,6,FALSE)</f>
        <v>0.21790144142181125</v>
      </c>
      <c r="I158">
        <f>IF(AND(Datos!AE158&gt;D158,Datos!AF158&gt;E158,Datos!AG158&gt;F158,Datos!AS158&gt;G158,C158&lt;H158),1,0)</f>
        <v>0</v>
      </c>
      <c r="J158" s="14">
        <f>ParticipantesCrossSectionTable[[#This Row],[dcf_fcf_gap_mm]]/ParticipantesCrossSectionTable[[#This Row],[revenue_reported_mm]]</f>
        <v>7.7373154611237754E-2</v>
      </c>
      <c r="K158" s="14">
        <f>VLOOKUP(B158,Umbrales!$A$2:$H$6,7,FALSE)</f>
        <v>0.45222619371524486</v>
      </c>
      <c r="L158" s="14">
        <f>VLOOKUP(B158,Umbrales!$A$2:$H$6,8,FALSE)</f>
        <v>1.8748568215778003E-2</v>
      </c>
      <c r="M158">
        <f>IF(AND(Datos!S158&gt;0,Datos!AH158&lt;K158,Datos!AL158&gt;=1,Datos!AM158&lt;1,J158&gt;L158),1,0)</f>
        <v>0</v>
      </c>
      <c r="N158" s="14">
        <f>VLOOKUP(B158,Umbrales!$A$2:$J$6,9,FALSE)</f>
        <v>0.2055436255630648</v>
      </c>
      <c r="O158" s="14">
        <f>VLOOKUP(B158,Umbrales!$A$2:$J$6,10,FALSE)</f>
        <v>0.33577848833803048</v>
      </c>
      <c r="P158">
        <f>IF(AND(Datos!C158="Financials",Datos!AA158&gt;N158,Datos!AD158&lt;0,Datos!AQ158&lt;O158),1,0)</f>
        <v>0</v>
      </c>
      <c r="Q158" s="14">
        <f>VLOOKUP(B158,Umbrales!$A$2:$K$6,11,FALSE)</f>
        <v>0.94867619108199597</v>
      </c>
      <c r="R158">
        <f>IF(AND(Datos!AN158&lt;0.85,Datos!AN158&lt;Q158),1,0)</f>
        <v>0</v>
      </c>
      <c r="S158">
        <f>1+IF(Datos!S158&gt;0,1,0)+IF(Datos!C158="Financials",1.2,0)+1.3</f>
        <v>4.5</v>
      </c>
      <c r="T158" s="14">
        <f>(I158*1+M158*IF(Datos!S158&gt;0,1,0)+P158*IF(Datos!C158="Financials",1,0)+R158*1.3)/S158</f>
        <v>0</v>
      </c>
      <c r="U158" s="14">
        <f t="shared" si="4"/>
        <v>0</v>
      </c>
      <c r="V158" s="12" t="str">
        <f t="shared" si="5"/>
        <v/>
      </c>
    </row>
    <row r="159" spans="1:22">
      <c r="A159" t="str">
        <f>ParticipantesCrossSectionTable[[#This Row],[firm_id]]</f>
        <v>F0939</v>
      </c>
      <c r="B159" s="12" t="str">
        <f>ParticipantesCrossSectionTable[[#This Row],[sector]]</f>
        <v>Consumer</v>
      </c>
      <c r="C159" s="14">
        <f>ParticipantesCrossSectionTable[[#This Row],[fcf_reported_mm]]/ParticipantesCrossSectionTable[[#This Row],[revenue_reported_mm]]</f>
        <v>0.13174393262774678</v>
      </c>
      <c r="D159" s="14">
        <f>VLOOKUP(B159,Umbrales!$A$2:$F$6,2,FALSE)</f>
        <v>0.18290795794828921</v>
      </c>
      <c r="E159" s="14">
        <f>VLOOKUP(B159,Umbrales!$A$2:$F$6,3,FALSE)</f>
        <v>0.12205009004875801</v>
      </c>
      <c r="F159" s="14">
        <f>VLOOKUP(B159,Umbrales!$A$2:$F$6,4,FALSE)</f>
        <v>7.7863508878423693E-2</v>
      </c>
      <c r="G159" s="13">
        <f>VLOOKUP(B159,Umbrales!$A$2:$F$6,5,FALSE)</f>
        <v>1.5232588938928779</v>
      </c>
      <c r="H159" s="14">
        <f>VLOOKUP(B159,Umbrales!$A$2:$F$6,6,FALSE)</f>
        <v>3.1674636202413592E-2</v>
      </c>
      <c r="I159">
        <f>IF(AND(Datos!AE159&gt;D159,Datos!AF159&gt;E159,Datos!AG159&gt;F159,Datos!AS159&gt;G159,C159&lt;H159),1,0)</f>
        <v>0</v>
      </c>
      <c r="J159" s="14">
        <f>ParticipantesCrossSectionTable[[#This Row],[dcf_fcf_gap_mm]]/ParticipantesCrossSectionTable[[#This Row],[revenue_reported_mm]]</f>
        <v>4.0958241606251319E-2</v>
      </c>
      <c r="K159" s="14">
        <f>VLOOKUP(B159,Umbrales!$A$2:$H$6,7,FALSE)</f>
        <v>0.50851978099047102</v>
      </c>
      <c r="L159" s="14">
        <f>VLOOKUP(B159,Umbrales!$A$2:$H$6,8,FALSE)</f>
        <v>6.0665521451900774E-2</v>
      </c>
      <c r="M159">
        <f>IF(AND(Datos!S159&gt;0,Datos!AH159&lt;K159,Datos!AL159&gt;=1,Datos!AM159&lt;1,J159&gt;L159),1,0)</f>
        <v>0</v>
      </c>
      <c r="N159" s="14">
        <f>VLOOKUP(B159,Umbrales!$A$2:$J$6,9,FALSE)</f>
        <v>0</v>
      </c>
      <c r="O159" s="14">
        <f>VLOOKUP(B159,Umbrales!$A$2:$J$6,10,FALSE)</f>
        <v>0</v>
      </c>
      <c r="P159">
        <f>IF(AND(Datos!C159="Financials",Datos!AA159&gt;N159,Datos!AD159&lt;0,Datos!AQ159&lt;O159),1,0)</f>
        <v>0</v>
      </c>
      <c r="Q159" s="14">
        <f>VLOOKUP(B159,Umbrales!$A$2:$K$6,11,FALSE)</f>
        <v>0.94977598367308969</v>
      </c>
      <c r="R159">
        <f>IF(AND(Datos!AN159&lt;0.85,Datos!AN159&lt;Q159),1,0)</f>
        <v>0</v>
      </c>
      <c r="S159">
        <f>1+IF(Datos!S159&gt;0,1,0)+IF(Datos!C159="Financials",1.2,0)+1.3</f>
        <v>3.3</v>
      </c>
      <c r="T159" s="14">
        <f>(I159*1+M159*IF(Datos!S159&gt;0,1,0)+P159*IF(Datos!C159="Financials",1,0)+R159*1.3)/S159</f>
        <v>0</v>
      </c>
      <c r="U159" s="14">
        <f t="shared" si="4"/>
        <v>0</v>
      </c>
      <c r="V159" s="12" t="str">
        <f t="shared" si="5"/>
        <v/>
      </c>
    </row>
    <row r="160" spans="1:22">
      <c r="A160" t="str">
        <f>ParticipantesCrossSectionTable[[#This Row],[firm_id]]</f>
        <v>F0164</v>
      </c>
      <c r="B160" s="12" t="str">
        <f>ParticipantesCrossSectionTable[[#This Row],[sector]]</f>
        <v>Energy</v>
      </c>
      <c r="C160" s="14">
        <f>ParticipantesCrossSectionTable[[#This Row],[fcf_reported_mm]]/ParticipantesCrossSectionTable[[#This Row],[revenue_reported_mm]]</f>
        <v>-0.20117083231337299</v>
      </c>
      <c r="D160" s="14">
        <f>VLOOKUP(B160,Umbrales!$A$2:$F$6,2,FALSE)</f>
        <v>0.31196392892080216</v>
      </c>
      <c r="E160" s="14">
        <f>VLOOKUP(B160,Umbrales!$A$2:$F$6,3,FALSE)</f>
        <v>0.22086835207327621</v>
      </c>
      <c r="F160" s="14">
        <f>VLOOKUP(B160,Umbrales!$A$2:$F$6,4,FALSE)</f>
        <v>0.28991454849456905</v>
      </c>
      <c r="G160" s="13">
        <f>VLOOKUP(B160,Umbrales!$A$2:$F$6,5,FALSE)</f>
        <v>2.8980395452652274</v>
      </c>
      <c r="H160" s="14">
        <f>VLOOKUP(B160,Umbrales!$A$2:$F$6,6,FALSE)</f>
        <v>-5.1192663180992054E-2</v>
      </c>
      <c r="I160">
        <f>IF(AND(Datos!AE160&gt;D160,Datos!AF160&gt;E160,Datos!AG160&gt;F160,Datos!AS160&gt;G160,C160&lt;H160),1,0)</f>
        <v>0</v>
      </c>
      <c r="J160" s="14">
        <f>ParticipantesCrossSectionTable[[#This Row],[dcf_fcf_gap_mm]]/ParticipantesCrossSectionTable[[#This Row],[revenue_reported_mm]]</f>
        <v>0.14675559649758527</v>
      </c>
      <c r="K160" s="14">
        <f>VLOOKUP(B160,Umbrales!$A$2:$H$6,7,FALSE)</f>
        <v>0.58288412137280288</v>
      </c>
      <c r="L160" s="14">
        <f>VLOOKUP(B160,Umbrales!$A$2:$H$6,8,FALSE)</f>
        <v>0.120912265441879</v>
      </c>
      <c r="M160">
        <f>IF(AND(Datos!S160&gt;0,Datos!AH160&lt;K160,Datos!AL160&gt;=1,Datos!AM160&lt;1,J160&gt;L160),1,0)</f>
        <v>0</v>
      </c>
      <c r="N160" s="14">
        <f>VLOOKUP(B160,Umbrales!$A$2:$J$6,9,FALSE)</f>
        <v>0</v>
      </c>
      <c r="O160" s="14">
        <f>VLOOKUP(B160,Umbrales!$A$2:$J$6,10,FALSE)</f>
        <v>0</v>
      </c>
      <c r="P160">
        <f>IF(AND(Datos!C160="Financials",Datos!AA160&gt;N160,Datos!AD160&lt;0,Datos!AQ160&lt;O160),1,0)</f>
        <v>0</v>
      </c>
      <c r="Q160" s="14">
        <f>VLOOKUP(B160,Umbrales!$A$2:$K$6,11,FALSE)</f>
        <v>0.95246281107254693</v>
      </c>
      <c r="R160">
        <f>IF(AND(Datos!AN160&lt;0.85,Datos!AN160&lt;Q160),1,0)</f>
        <v>0</v>
      </c>
      <c r="S160">
        <f>1+IF(Datos!S160&gt;0,1,0)+IF(Datos!C160="Financials",1.2,0)+1.3</f>
        <v>3.3</v>
      </c>
      <c r="T160" s="14">
        <f>(I160*1+M160*IF(Datos!S160&gt;0,1,0)+P160*IF(Datos!C160="Financials",1,0)+R160*1.3)/S160</f>
        <v>0</v>
      </c>
      <c r="U160" s="14">
        <f t="shared" si="4"/>
        <v>0</v>
      </c>
      <c r="V160" s="12" t="str">
        <f t="shared" si="5"/>
        <v/>
      </c>
    </row>
    <row r="161" spans="1:22">
      <c r="A161" t="str">
        <f>ParticipantesCrossSectionTable[[#This Row],[firm_id]]</f>
        <v>F0229</v>
      </c>
      <c r="B161" s="12" t="str">
        <f>ParticipantesCrossSectionTable[[#This Row],[sector]]</f>
        <v>Financials</v>
      </c>
      <c r="C161" s="14">
        <f>ParticipantesCrossSectionTable[[#This Row],[fcf_reported_mm]]/ParticipantesCrossSectionTable[[#This Row],[revenue_reported_mm]]</f>
        <v>0.16289231694573794</v>
      </c>
      <c r="D161" s="14">
        <f>VLOOKUP(B161,Umbrales!$A$2:$F$6,2,FALSE)</f>
        <v>0.388774346882514</v>
      </c>
      <c r="E161" s="14">
        <f>VLOOKUP(B161,Umbrales!$A$2:$F$6,3,FALSE)</f>
        <v>0.2842719606666555</v>
      </c>
      <c r="F161" s="14">
        <f>VLOOKUP(B161,Umbrales!$A$2:$F$6,4,FALSE)</f>
        <v>3.7547324588306716E-2</v>
      </c>
      <c r="G161" s="13">
        <f>VLOOKUP(B161,Umbrales!$A$2:$F$6,5,FALSE)</f>
        <v>5.6564154445784265</v>
      </c>
      <c r="H161" s="14">
        <f>VLOOKUP(B161,Umbrales!$A$2:$F$6,6,FALSE)</f>
        <v>0.21790144142181125</v>
      </c>
      <c r="I161">
        <f>IF(AND(Datos!AE161&gt;D161,Datos!AF161&gt;E161,Datos!AG161&gt;F161,Datos!AS161&gt;G161,C161&lt;H161),1,0)</f>
        <v>0</v>
      </c>
      <c r="J161" s="14">
        <f>ParticipantesCrossSectionTable[[#This Row],[dcf_fcf_gap_mm]]/ParticipantesCrossSectionTable[[#This Row],[revenue_reported_mm]]</f>
        <v>2.9582906161830107E-2</v>
      </c>
      <c r="K161" s="14">
        <f>VLOOKUP(B161,Umbrales!$A$2:$H$6,7,FALSE)</f>
        <v>0.45222619371524486</v>
      </c>
      <c r="L161" s="14">
        <f>VLOOKUP(B161,Umbrales!$A$2:$H$6,8,FALSE)</f>
        <v>1.8748568215778003E-2</v>
      </c>
      <c r="M161">
        <f>IF(AND(Datos!S161&gt;0,Datos!AH161&lt;K161,Datos!AL161&gt;=1,Datos!AM161&lt;1,J161&gt;L161),1,0)</f>
        <v>0</v>
      </c>
      <c r="N161" s="14">
        <f>VLOOKUP(B161,Umbrales!$A$2:$J$6,9,FALSE)</f>
        <v>0.2055436255630648</v>
      </c>
      <c r="O161" s="14">
        <f>VLOOKUP(B161,Umbrales!$A$2:$J$6,10,FALSE)</f>
        <v>0.33577848833803048</v>
      </c>
      <c r="P161">
        <f>IF(AND(Datos!C161="Financials",Datos!AA161&gt;N161,Datos!AD161&lt;0,Datos!AQ161&lt;O161),1,0)</f>
        <v>0</v>
      </c>
      <c r="Q161" s="14">
        <f>VLOOKUP(B161,Umbrales!$A$2:$K$6,11,FALSE)</f>
        <v>0.94867619108199597</v>
      </c>
      <c r="R161">
        <f>IF(AND(Datos!AN161&lt;0.85,Datos!AN161&lt;Q161),1,0)</f>
        <v>0</v>
      </c>
      <c r="S161">
        <f>1+IF(Datos!S161&gt;0,1,0)+IF(Datos!C161="Financials",1.2,0)+1.3</f>
        <v>4.5</v>
      </c>
      <c r="T161" s="14">
        <f>(I161*1+M161*IF(Datos!S161&gt;0,1,0)+P161*IF(Datos!C161="Financials",1,0)+R161*1.3)/S161</f>
        <v>0</v>
      </c>
      <c r="U161" s="14">
        <f t="shared" si="4"/>
        <v>0</v>
      </c>
      <c r="V161" s="12" t="str">
        <f t="shared" si="5"/>
        <v/>
      </c>
    </row>
    <row r="162" spans="1:22">
      <c r="A162" t="str">
        <f>ParticipantesCrossSectionTable[[#This Row],[firm_id]]</f>
        <v>F0266</v>
      </c>
      <c r="B162" s="12" t="str">
        <f>ParticipantesCrossSectionTable[[#This Row],[sector]]</f>
        <v>Financials</v>
      </c>
      <c r="C162" s="14">
        <f>ParticipantesCrossSectionTable[[#This Row],[fcf_reported_mm]]/ParticipantesCrossSectionTable[[#This Row],[revenue_reported_mm]]</f>
        <v>0.27932627511526176</v>
      </c>
      <c r="D162" s="14">
        <f>VLOOKUP(B162,Umbrales!$A$2:$F$6,2,FALSE)</f>
        <v>0.388774346882514</v>
      </c>
      <c r="E162" s="14">
        <f>VLOOKUP(B162,Umbrales!$A$2:$F$6,3,FALSE)</f>
        <v>0.2842719606666555</v>
      </c>
      <c r="F162" s="14">
        <f>VLOOKUP(B162,Umbrales!$A$2:$F$6,4,FALSE)</f>
        <v>3.7547324588306716E-2</v>
      </c>
      <c r="G162" s="13">
        <f>VLOOKUP(B162,Umbrales!$A$2:$F$6,5,FALSE)</f>
        <v>5.6564154445784265</v>
      </c>
      <c r="H162" s="14">
        <f>VLOOKUP(B162,Umbrales!$A$2:$F$6,6,FALSE)</f>
        <v>0.21790144142181125</v>
      </c>
      <c r="I162">
        <f>IF(AND(Datos!AE162&gt;D162,Datos!AF162&gt;E162,Datos!AG162&gt;F162,Datos!AS162&gt;G162,C162&lt;H162),1,0)</f>
        <v>0</v>
      </c>
      <c r="J162" s="14">
        <f>ParticipantesCrossSectionTable[[#This Row],[dcf_fcf_gap_mm]]/ParticipantesCrossSectionTable[[#This Row],[revenue_reported_mm]]</f>
        <v>-2.2921396645788229E-2</v>
      </c>
      <c r="K162" s="14">
        <f>VLOOKUP(B162,Umbrales!$A$2:$H$6,7,FALSE)</f>
        <v>0.45222619371524486</v>
      </c>
      <c r="L162" s="14">
        <f>VLOOKUP(B162,Umbrales!$A$2:$H$6,8,FALSE)</f>
        <v>1.8748568215778003E-2</v>
      </c>
      <c r="M162">
        <f>IF(AND(Datos!S162&gt;0,Datos!AH162&lt;K162,Datos!AL162&gt;=1,Datos!AM162&lt;1,J162&gt;L162),1,0)</f>
        <v>0</v>
      </c>
      <c r="N162" s="14">
        <f>VLOOKUP(B162,Umbrales!$A$2:$J$6,9,FALSE)</f>
        <v>0.2055436255630648</v>
      </c>
      <c r="O162" s="14">
        <f>VLOOKUP(B162,Umbrales!$A$2:$J$6,10,FALSE)</f>
        <v>0.33577848833803048</v>
      </c>
      <c r="P162">
        <f>IF(AND(Datos!C162="Financials",Datos!AA162&gt;N162,Datos!AD162&lt;0,Datos!AQ162&lt;O162),1,0)</f>
        <v>0</v>
      </c>
      <c r="Q162" s="14">
        <f>VLOOKUP(B162,Umbrales!$A$2:$K$6,11,FALSE)</f>
        <v>0.94867619108199597</v>
      </c>
      <c r="R162">
        <f>IF(AND(Datos!AN162&lt;0.85,Datos!AN162&lt;Q162),1,0)</f>
        <v>0</v>
      </c>
      <c r="S162">
        <f>1+IF(Datos!S162&gt;0,1,0)+IF(Datos!C162="Financials",1.2,0)+1.3</f>
        <v>4.5</v>
      </c>
      <c r="T162" s="14">
        <f>(I162*1+M162*IF(Datos!S162&gt;0,1,0)+P162*IF(Datos!C162="Financials",1,0)+R162*1.3)/S162</f>
        <v>0</v>
      </c>
      <c r="U162" s="14">
        <f t="shared" si="4"/>
        <v>0</v>
      </c>
      <c r="V162" s="12" t="str">
        <f t="shared" si="5"/>
        <v/>
      </c>
    </row>
    <row r="163" spans="1:22">
      <c r="A163" t="str">
        <f>ParticipantesCrossSectionTable[[#This Row],[firm_id]]</f>
        <v>F0777</v>
      </c>
      <c r="B163" s="12" t="str">
        <f>ParticipantesCrossSectionTable[[#This Row],[sector]]</f>
        <v>Industrials</v>
      </c>
      <c r="C163" s="14">
        <f>ParticipantesCrossSectionTable[[#This Row],[fcf_reported_mm]]/ParticipantesCrossSectionTable[[#This Row],[revenue_reported_mm]]</f>
        <v>1.1123514197294026E-2</v>
      </c>
      <c r="D163" s="14">
        <f>VLOOKUP(B163,Umbrales!$A$2:$F$6,2,FALSE)</f>
        <v>0.20187192862209885</v>
      </c>
      <c r="E163" s="14">
        <f>VLOOKUP(B163,Umbrales!$A$2:$F$6,3,FALSE)</f>
        <v>0.13780715755654266</v>
      </c>
      <c r="F163" s="14">
        <f>VLOOKUP(B163,Umbrales!$A$2:$F$6,4,FALSE)</f>
        <v>0.14324173030339896</v>
      </c>
      <c r="G163" s="13">
        <f>VLOOKUP(B163,Umbrales!$A$2:$F$6,5,FALSE)</f>
        <v>2.1323076743804079</v>
      </c>
      <c r="H163" s="14">
        <f>VLOOKUP(B163,Umbrales!$A$2:$F$6,6,FALSE)</f>
        <v>-3.5903294130974449E-3</v>
      </c>
      <c r="I163">
        <f>IF(AND(Datos!AE163&gt;D163,Datos!AF163&gt;E163,Datos!AG163&gt;F163,Datos!AS163&gt;G163,C163&lt;H163),1,0)</f>
        <v>0</v>
      </c>
      <c r="J163" s="14">
        <f>ParticipantesCrossSectionTable[[#This Row],[dcf_fcf_gap_mm]]/ParticipantesCrossSectionTable[[#This Row],[revenue_reported_mm]]</f>
        <v>4.8219238231157154E-2</v>
      </c>
      <c r="K163" s="14">
        <f>VLOOKUP(B163,Umbrales!$A$2:$H$6,7,FALSE)</f>
        <v>0.50521966232143278</v>
      </c>
      <c r="L163" s="14">
        <f>VLOOKUP(B163,Umbrales!$A$2:$H$6,8,FALSE)</f>
        <v>7.7995567229432863E-2</v>
      </c>
      <c r="M163">
        <f>IF(AND(Datos!S163&gt;0,Datos!AH163&lt;K163,Datos!AL163&gt;=1,Datos!AM163&lt;1,J163&gt;L163),1,0)</f>
        <v>0</v>
      </c>
      <c r="N163" s="14">
        <f>VLOOKUP(B163,Umbrales!$A$2:$J$6,9,FALSE)</f>
        <v>0</v>
      </c>
      <c r="O163" s="14">
        <f>VLOOKUP(B163,Umbrales!$A$2:$J$6,10,FALSE)</f>
        <v>0</v>
      </c>
      <c r="P163">
        <f>IF(AND(Datos!C163="Financials",Datos!AA163&gt;N163,Datos!AD163&lt;0,Datos!AQ163&lt;O163),1,0)</f>
        <v>0</v>
      </c>
      <c r="Q163" s="14">
        <f>VLOOKUP(B163,Umbrales!$A$2:$K$6,11,FALSE)</f>
        <v>0.94976269166978411</v>
      </c>
      <c r="R163">
        <f>IF(AND(Datos!AN163&lt;0.85,Datos!AN163&lt;Q163),1,0)</f>
        <v>0</v>
      </c>
      <c r="S163">
        <f>1+IF(Datos!S163&gt;0,1,0)+IF(Datos!C163="Financials",1.2,0)+1.3</f>
        <v>3.3</v>
      </c>
      <c r="T163" s="14">
        <f>(I163*1+M163*IF(Datos!S163&gt;0,1,0)+P163*IF(Datos!C163="Financials",1,0)+R163*1.3)/S163</f>
        <v>0</v>
      </c>
      <c r="U163" s="14">
        <f t="shared" si="4"/>
        <v>0</v>
      </c>
      <c r="V163" s="12" t="str">
        <f t="shared" si="5"/>
        <v/>
      </c>
    </row>
    <row r="164" spans="1:22">
      <c r="A164" t="str">
        <f>ParticipantesCrossSectionTable[[#This Row],[firm_id]]</f>
        <v>F0184</v>
      </c>
      <c r="B164" s="12" t="str">
        <f>ParticipantesCrossSectionTable[[#This Row],[sector]]</f>
        <v>Energy</v>
      </c>
      <c r="C164" s="14">
        <f>ParticipantesCrossSectionTable[[#This Row],[fcf_reported_mm]]/ParticipantesCrossSectionTable[[#This Row],[revenue_reported_mm]]</f>
        <v>-4.958067090302655E-2</v>
      </c>
      <c r="D164" s="14">
        <f>VLOOKUP(B164,Umbrales!$A$2:$F$6,2,FALSE)</f>
        <v>0.31196392892080216</v>
      </c>
      <c r="E164" s="14">
        <f>VLOOKUP(B164,Umbrales!$A$2:$F$6,3,FALSE)</f>
        <v>0.22086835207327621</v>
      </c>
      <c r="F164" s="14">
        <f>VLOOKUP(B164,Umbrales!$A$2:$F$6,4,FALSE)</f>
        <v>0.28991454849456905</v>
      </c>
      <c r="G164" s="13">
        <f>VLOOKUP(B164,Umbrales!$A$2:$F$6,5,FALSE)</f>
        <v>2.8980395452652274</v>
      </c>
      <c r="H164" s="14">
        <f>VLOOKUP(B164,Umbrales!$A$2:$F$6,6,FALSE)</f>
        <v>-5.1192663180992054E-2</v>
      </c>
      <c r="I164">
        <f>IF(AND(Datos!AE164&gt;D164,Datos!AF164&gt;E164,Datos!AG164&gt;F164,Datos!AS164&gt;G164,C164&lt;H164),1,0)</f>
        <v>0</v>
      </c>
      <c r="J164" s="14">
        <f>ParticipantesCrossSectionTable[[#This Row],[dcf_fcf_gap_mm]]/ParticipantesCrossSectionTable[[#This Row],[revenue_reported_mm]]</f>
        <v>4.2144364164966683E-2</v>
      </c>
      <c r="K164" s="14">
        <f>VLOOKUP(B164,Umbrales!$A$2:$H$6,7,FALSE)</f>
        <v>0.58288412137280288</v>
      </c>
      <c r="L164" s="14">
        <f>VLOOKUP(B164,Umbrales!$A$2:$H$6,8,FALSE)</f>
        <v>0.120912265441879</v>
      </c>
      <c r="M164">
        <f>IF(AND(Datos!S164&gt;0,Datos!AH164&lt;K164,Datos!AL164&gt;=1,Datos!AM164&lt;1,J164&gt;L164),1,0)</f>
        <v>0</v>
      </c>
      <c r="N164" s="14">
        <f>VLOOKUP(B164,Umbrales!$A$2:$J$6,9,FALSE)</f>
        <v>0</v>
      </c>
      <c r="O164" s="14">
        <f>VLOOKUP(B164,Umbrales!$A$2:$J$6,10,FALSE)</f>
        <v>0</v>
      </c>
      <c r="P164">
        <f>IF(AND(Datos!C164="Financials",Datos!AA164&gt;N164,Datos!AD164&lt;0,Datos!AQ164&lt;O164),1,0)</f>
        <v>0</v>
      </c>
      <c r="Q164" s="14">
        <f>VLOOKUP(B164,Umbrales!$A$2:$K$6,11,FALSE)</f>
        <v>0.95246281107254693</v>
      </c>
      <c r="R164">
        <f>IF(AND(Datos!AN164&lt;0.85,Datos!AN164&lt;Q164),1,0)</f>
        <v>0</v>
      </c>
      <c r="S164">
        <f>1+IF(Datos!S164&gt;0,1,0)+IF(Datos!C164="Financials",1.2,0)+1.3</f>
        <v>3.3</v>
      </c>
      <c r="T164" s="14">
        <f>(I164*1+M164*IF(Datos!S164&gt;0,1,0)+P164*IF(Datos!C164="Financials",1,0)+R164*1.3)/S164</f>
        <v>0</v>
      </c>
      <c r="U164" s="14">
        <f t="shared" si="4"/>
        <v>0</v>
      </c>
      <c r="V164" s="12" t="str">
        <f t="shared" si="5"/>
        <v/>
      </c>
    </row>
    <row r="165" spans="1:22">
      <c r="A165" t="str">
        <f>ParticipantesCrossSectionTable[[#This Row],[firm_id]]</f>
        <v>F0824</v>
      </c>
      <c r="B165" s="12" t="str">
        <f>ParticipantesCrossSectionTable[[#This Row],[sector]]</f>
        <v>Consumer</v>
      </c>
      <c r="C165" s="14">
        <f>ParticipantesCrossSectionTable[[#This Row],[fcf_reported_mm]]/ParticipantesCrossSectionTable[[#This Row],[revenue_reported_mm]]</f>
        <v>5.2343876085124176E-2</v>
      </c>
      <c r="D165" s="14">
        <f>VLOOKUP(B165,Umbrales!$A$2:$F$6,2,FALSE)</f>
        <v>0.18290795794828921</v>
      </c>
      <c r="E165" s="14">
        <f>VLOOKUP(B165,Umbrales!$A$2:$F$6,3,FALSE)</f>
        <v>0.12205009004875801</v>
      </c>
      <c r="F165" s="14">
        <f>VLOOKUP(B165,Umbrales!$A$2:$F$6,4,FALSE)</f>
        <v>7.7863508878423693E-2</v>
      </c>
      <c r="G165" s="13">
        <f>VLOOKUP(B165,Umbrales!$A$2:$F$6,5,FALSE)</f>
        <v>1.5232588938928779</v>
      </c>
      <c r="H165" s="14">
        <f>VLOOKUP(B165,Umbrales!$A$2:$F$6,6,FALSE)</f>
        <v>3.1674636202413592E-2</v>
      </c>
      <c r="I165">
        <f>IF(AND(Datos!AE165&gt;D165,Datos!AF165&gt;E165,Datos!AG165&gt;F165,Datos!AS165&gt;G165,C165&lt;H165),1,0)</f>
        <v>0</v>
      </c>
      <c r="J165" s="14">
        <f>ParticipantesCrossSectionTable[[#This Row],[dcf_fcf_gap_mm]]/ParticipantesCrossSectionTable[[#This Row],[revenue_reported_mm]]</f>
        <v>1.6533209211399322E-2</v>
      </c>
      <c r="K165" s="14">
        <f>VLOOKUP(B165,Umbrales!$A$2:$H$6,7,FALSE)</f>
        <v>0.50851978099047102</v>
      </c>
      <c r="L165" s="14">
        <f>VLOOKUP(B165,Umbrales!$A$2:$H$6,8,FALSE)</f>
        <v>6.0665521451900774E-2</v>
      </c>
      <c r="M165">
        <f>IF(AND(Datos!S165&gt;0,Datos!AH165&lt;K165,Datos!AL165&gt;=1,Datos!AM165&lt;1,J165&gt;L165),1,0)</f>
        <v>0</v>
      </c>
      <c r="N165" s="14">
        <f>VLOOKUP(B165,Umbrales!$A$2:$J$6,9,FALSE)</f>
        <v>0</v>
      </c>
      <c r="O165" s="14">
        <f>VLOOKUP(B165,Umbrales!$A$2:$J$6,10,FALSE)</f>
        <v>0</v>
      </c>
      <c r="P165">
        <f>IF(AND(Datos!C165="Financials",Datos!AA165&gt;N165,Datos!AD165&lt;0,Datos!AQ165&lt;O165),1,0)</f>
        <v>0</v>
      </c>
      <c r="Q165" s="14">
        <f>VLOOKUP(B165,Umbrales!$A$2:$K$6,11,FALSE)</f>
        <v>0.94977598367308969</v>
      </c>
      <c r="R165">
        <f>IF(AND(Datos!AN165&lt;0.85,Datos!AN165&lt;Q165),1,0)</f>
        <v>0</v>
      </c>
      <c r="S165">
        <f>1+IF(Datos!S165&gt;0,1,0)+IF(Datos!C165="Financials",1.2,0)+1.3</f>
        <v>3.3</v>
      </c>
      <c r="T165" s="14">
        <f>(I165*1+M165*IF(Datos!S165&gt;0,1,0)+P165*IF(Datos!C165="Financials",1,0)+R165*1.3)/S165</f>
        <v>0</v>
      </c>
      <c r="U165" s="14">
        <f t="shared" si="4"/>
        <v>0</v>
      </c>
      <c r="V165" s="12" t="str">
        <f t="shared" si="5"/>
        <v/>
      </c>
    </row>
    <row r="166" spans="1:22">
      <c r="A166" t="str">
        <f>ParticipantesCrossSectionTable[[#This Row],[firm_id]]</f>
        <v>F0844</v>
      </c>
      <c r="B166" s="12" t="str">
        <f>ParticipantesCrossSectionTable[[#This Row],[sector]]</f>
        <v>Consumer</v>
      </c>
      <c r="C166" s="14">
        <f>ParticipantesCrossSectionTable[[#This Row],[fcf_reported_mm]]/ParticipantesCrossSectionTable[[#This Row],[revenue_reported_mm]]</f>
        <v>-2.2746232890900477E-2</v>
      </c>
      <c r="D166" s="14">
        <f>VLOOKUP(B166,Umbrales!$A$2:$F$6,2,FALSE)</f>
        <v>0.18290795794828921</v>
      </c>
      <c r="E166" s="14">
        <f>VLOOKUP(B166,Umbrales!$A$2:$F$6,3,FALSE)</f>
        <v>0.12205009004875801</v>
      </c>
      <c r="F166" s="14">
        <f>VLOOKUP(B166,Umbrales!$A$2:$F$6,4,FALSE)</f>
        <v>7.7863508878423693E-2</v>
      </c>
      <c r="G166" s="13">
        <f>VLOOKUP(B166,Umbrales!$A$2:$F$6,5,FALSE)</f>
        <v>1.5232588938928779</v>
      </c>
      <c r="H166" s="14">
        <f>VLOOKUP(B166,Umbrales!$A$2:$F$6,6,FALSE)</f>
        <v>3.1674636202413592E-2</v>
      </c>
      <c r="I166">
        <f>IF(AND(Datos!AE166&gt;D166,Datos!AF166&gt;E166,Datos!AG166&gt;F166,Datos!AS166&gt;G166,C166&lt;H166),1,0)</f>
        <v>0</v>
      </c>
      <c r="J166" s="14">
        <f>ParticipantesCrossSectionTable[[#This Row],[dcf_fcf_gap_mm]]/ParticipantesCrossSectionTable[[#This Row],[revenue_reported_mm]]</f>
        <v>3.5195797157917645E-2</v>
      </c>
      <c r="K166" s="14">
        <f>VLOOKUP(B166,Umbrales!$A$2:$H$6,7,FALSE)</f>
        <v>0.50851978099047102</v>
      </c>
      <c r="L166" s="14">
        <f>VLOOKUP(B166,Umbrales!$A$2:$H$6,8,FALSE)</f>
        <v>6.0665521451900774E-2</v>
      </c>
      <c r="M166">
        <f>IF(AND(Datos!S166&gt;0,Datos!AH166&lt;K166,Datos!AL166&gt;=1,Datos!AM166&lt;1,J166&gt;L166),1,0)</f>
        <v>0</v>
      </c>
      <c r="N166" s="14">
        <f>VLOOKUP(B166,Umbrales!$A$2:$J$6,9,FALSE)</f>
        <v>0</v>
      </c>
      <c r="O166" s="14">
        <f>VLOOKUP(B166,Umbrales!$A$2:$J$6,10,FALSE)</f>
        <v>0</v>
      </c>
      <c r="P166">
        <f>IF(AND(Datos!C166="Financials",Datos!AA166&gt;N166,Datos!AD166&lt;0,Datos!AQ166&lt;O166),1,0)</f>
        <v>0</v>
      </c>
      <c r="Q166" s="14">
        <f>VLOOKUP(B166,Umbrales!$A$2:$K$6,11,FALSE)</f>
        <v>0.94977598367308969</v>
      </c>
      <c r="R166">
        <f>IF(AND(Datos!AN166&lt;0.85,Datos!AN166&lt;Q166),1,0)</f>
        <v>0</v>
      </c>
      <c r="S166">
        <f>1+IF(Datos!S166&gt;0,1,0)+IF(Datos!C166="Financials",1.2,0)+1.3</f>
        <v>3.3</v>
      </c>
      <c r="T166" s="14">
        <f>(I166*1+M166*IF(Datos!S166&gt;0,1,0)+P166*IF(Datos!C166="Financials",1,0)+R166*1.3)/S166</f>
        <v>0</v>
      </c>
      <c r="U166" s="14">
        <f t="shared" si="4"/>
        <v>0</v>
      </c>
      <c r="V166" s="12" t="str">
        <f t="shared" si="5"/>
        <v/>
      </c>
    </row>
    <row r="167" spans="1:22">
      <c r="A167" t="str">
        <f>ParticipantesCrossSectionTable[[#This Row],[firm_id]]</f>
        <v>F0450</v>
      </c>
      <c r="B167" s="12" t="str">
        <f>ParticipantesCrossSectionTable[[#This Row],[sector]]</f>
        <v>Technology</v>
      </c>
      <c r="C167" s="14">
        <f>ParticipantesCrossSectionTable[[#This Row],[fcf_reported_mm]]/ParticipantesCrossSectionTable[[#This Row],[revenue_reported_mm]]</f>
        <v>0.20257343931778429</v>
      </c>
      <c r="D167" s="14">
        <f>VLOOKUP(B167,Umbrales!$A$2:$F$6,2,FALSE)</f>
        <v>0.29147891994228936</v>
      </c>
      <c r="E167" s="14">
        <f>VLOOKUP(B167,Umbrales!$A$2:$F$6,3,FALSE)</f>
        <v>0.20310034693031653</v>
      </c>
      <c r="F167" s="14">
        <f>VLOOKUP(B167,Umbrales!$A$2:$F$6,4,FALSE)</f>
        <v>8.594459935328938E-2</v>
      </c>
      <c r="G167" s="13">
        <f>VLOOKUP(B167,Umbrales!$A$2:$F$6,5,FALSE)</f>
        <v>1.6026025182564763</v>
      </c>
      <c r="H167" s="14">
        <f>VLOOKUP(B167,Umbrales!$A$2:$F$6,6,FALSE)</f>
        <v>0.11012364032004683</v>
      </c>
      <c r="I167">
        <f>IF(AND(Datos!AE167&gt;D167,Datos!AF167&gt;E167,Datos!AG167&gt;F167,Datos!AS167&gt;G167,C167&lt;H167),1,0)</f>
        <v>0</v>
      </c>
      <c r="J167" s="14">
        <f>ParticipantesCrossSectionTable[[#This Row],[dcf_fcf_gap_mm]]/ParticipantesCrossSectionTable[[#This Row],[revenue_reported_mm]]</f>
        <v>-2.8484182326203904E-2</v>
      </c>
      <c r="K167" s="14">
        <f>VLOOKUP(B167,Umbrales!$A$2:$H$6,7,FALSE)</f>
        <v>0.41762511454643481</v>
      </c>
      <c r="L167" s="14">
        <f>VLOOKUP(B167,Umbrales!$A$2:$H$6,8,FALSE)</f>
        <v>5.4196815684636399E-2</v>
      </c>
      <c r="M167">
        <f>IF(AND(Datos!S167&gt;0,Datos!AH167&lt;K167,Datos!AL167&gt;=1,Datos!AM167&lt;1,J167&gt;L167),1,0)</f>
        <v>0</v>
      </c>
      <c r="N167" s="14">
        <f>VLOOKUP(B167,Umbrales!$A$2:$J$6,9,FALSE)</f>
        <v>0</v>
      </c>
      <c r="O167" s="14">
        <f>VLOOKUP(B167,Umbrales!$A$2:$J$6,10,FALSE)</f>
        <v>0</v>
      </c>
      <c r="P167">
        <f>IF(AND(Datos!C167="Financials",Datos!AA167&gt;N167,Datos!AD167&lt;0,Datos!AQ167&lt;O167),1,0)</f>
        <v>0</v>
      </c>
      <c r="Q167" s="14">
        <f>VLOOKUP(B167,Umbrales!$A$2:$K$6,11,FALSE)</f>
        <v>0.94630804495569043</v>
      </c>
      <c r="R167">
        <f>IF(AND(Datos!AN167&lt;0.85,Datos!AN167&lt;Q167),1,0)</f>
        <v>0</v>
      </c>
      <c r="S167">
        <f>1+IF(Datos!S167&gt;0,1,0)+IF(Datos!C167="Financials",1.2,0)+1.3</f>
        <v>3.3</v>
      </c>
      <c r="T167" s="14">
        <f>(I167*1+M167*IF(Datos!S167&gt;0,1,0)+P167*IF(Datos!C167="Financials",1,0)+R167*1.3)/S167</f>
        <v>0</v>
      </c>
      <c r="U167" s="14">
        <f t="shared" si="4"/>
        <v>0</v>
      </c>
      <c r="V167" s="12" t="str">
        <f t="shared" si="5"/>
        <v/>
      </c>
    </row>
    <row r="168" spans="1:22">
      <c r="A168" t="str">
        <f>ParticipantesCrossSectionTable[[#This Row],[firm_id]]</f>
        <v>F0417</v>
      </c>
      <c r="B168" s="12" t="str">
        <f>ParticipantesCrossSectionTable[[#This Row],[sector]]</f>
        <v>Technology</v>
      </c>
      <c r="C168" s="14">
        <f>ParticipantesCrossSectionTable[[#This Row],[fcf_reported_mm]]/ParticipantesCrossSectionTable[[#This Row],[revenue_reported_mm]]</f>
        <v>1.6589483701262359E-2</v>
      </c>
      <c r="D168" s="14">
        <f>VLOOKUP(B168,Umbrales!$A$2:$F$6,2,FALSE)</f>
        <v>0.29147891994228936</v>
      </c>
      <c r="E168" s="14">
        <f>VLOOKUP(B168,Umbrales!$A$2:$F$6,3,FALSE)</f>
        <v>0.20310034693031653</v>
      </c>
      <c r="F168" s="14">
        <f>VLOOKUP(B168,Umbrales!$A$2:$F$6,4,FALSE)</f>
        <v>8.594459935328938E-2</v>
      </c>
      <c r="G168" s="13">
        <f>VLOOKUP(B168,Umbrales!$A$2:$F$6,5,FALSE)</f>
        <v>1.6026025182564763</v>
      </c>
      <c r="H168" s="14">
        <f>VLOOKUP(B168,Umbrales!$A$2:$F$6,6,FALSE)</f>
        <v>0.11012364032004683</v>
      </c>
      <c r="I168">
        <f>IF(AND(Datos!AE168&gt;D168,Datos!AF168&gt;E168,Datos!AG168&gt;F168,Datos!AS168&gt;G168,C168&lt;H168),1,0)</f>
        <v>0</v>
      </c>
      <c r="J168" s="14">
        <f>ParticipantesCrossSectionTable[[#This Row],[dcf_fcf_gap_mm]]/ParticipantesCrossSectionTable[[#This Row],[revenue_reported_mm]]</f>
        <v>6.2294396394461903E-2</v>
      </c>
      <c r="K168" s="14">
        <f>VLOOKUP(B168,Umbrales!$A$2:$H$6,7,FALSE)</f>
        <v>0.41762511454643481</v>
      </c>
      <c r="L168" s="14">
        <f>VLOOKUP(B168,Umbrales!$A$2:$H$6,8,FALSE)</f>
        <v>5.4196815684636399E-2</v>
      </c>
      <c r="M168">
        <f>IF(AND(Datos!S168&gt;0,Datos!AH168&lt;K168,Datos!AL168&gt;=1,Datos!AM168&lt;1,J168&gt;L168),1,0)</f>
        <v>0</v>
      </c>
      <c r="N168" s="14">
        <f>VLOOKUP(B168,Umbrales!$A$2:$J$6,9,FALSE)</f>
        <v>0</v>
      </c>
      <c r="O168" s="14">
        <f>VLOOKUP(B168,Umbrales!$A$2:$J$6,10,FALSE)</f>
        <v>0</v>
      </c>
      <c r="P168">
        <f>IF(AND(Datos!C168="Financials",Datos!AA168&gt;N168,Datos!AD168&lt;0,Datos!AQ168&lt;O168),1,0)</f>
        <v>0</v>
      </c>
      <c r="Q168" s="14">
        <f>VLOOKUP(B168,Umbrales!$A$2:$K$6,11,FALSE)</f>
        <v>0.94630804495569043</v>
      </c>
      <c r="R168">
        <f>IF(AND(Datos!AN168&lt;0.85,Datos!AN168&lt;Q168),1,0)</f>
        <v>0</v>
      </c>
      <c r="S168">
        <f>1+IF(Datos!S168&gt;0,1,0)+IF(Datos!C168="Financials",1.2,0)+1.3</f>
        <v>3.3</v>
      </c>
      <c r="T168" s="14">
        <f>(I168*1+M168*IF(Datos!S168&gt;0,1,0)+P168*IF(Datos!C168="Financials",1,0)+R168*1.3)/S168</f>
        <v>0</v>
      </c>
      <c r="U168" s="14">
        <f t="shared" si="4"/>
        <v>0</v>
      </c>
      <c r="V168" s="12" t="str">
        <f t="shared" si="5"/>
        <v/>
      </c>
    </row>
    <row r="169" spans="1:22">
      <c r="A169" t="str">
        <f>ParticipantesCrossSectionTable[[#This Row],[firm_id]]</f>
        <v>F0956</v>
      </c>
      <c r="B169" s="12" t="str">
        <f>ParticipantesCrossSectionTable[[#This Row],[sector]]</f>
        <v>Consumer</v>
      </c>
      <c r="C169" s="14">
        <f>ParticipantesCrossSectionTable[[#This Row],[fcf_reported_mm]]/ParticipantesCrossSectionTable[[#This Row],[revenue_reported_mm]]</f>
        <v>9.066590706975268E-2</v>
      </c>
      <c r="D169" s="14">
        <f>VLOOKUP(B169,Umbrales!$A$2:$F$6,2,FALSE)</f>
        <v>0.18290795794828921</v>
      </c>
      <c r="E169" s="14">
        <f>VLOOKUP(B169,Umbrales!$A$2:$F$6,3,FALSE)</f>
        <v>0.12205009004875801</v>
      </c>
      <c r="F169" s="14">
        <f>VLOOKUP(B169,Umbrales!$A$2:$F$6,4,FALSE)</f>
        <v>7.7863508878423693E-2</v>
      </c>
      <c r="G169" s="13">
        <f>VLOOKUP(B169,Umbrales!$A$2:$F$6,5,FALSE)</f>
        <v>1.5232588938928779</v>
      </c>
      <c r="H169" s="14">
        <f>VLOOKUP(B169,Umbrales!$A$2:$F$6,6,FALSE)</f>
        <v>3.1674636202413592E-2</v>
      </c>
      <c r="I169">
        <f>IF(AND(Datos!AE169&gt;D169,Datos!AF169&gt;E169,Datos!AG169&gt;F169,Datos!AS169&gt;G169,C169&lt;H169),1,0)</f>
        <v>0</v>
      </c>
      <c r="J169" s="14">
        <f>ParticipantesCrossSectionTable[[#This Row],[dcf_fcf_gap_mm]]/ParticipantesCrossSectionTable[[#This Row],[revenue_reported_mm]]</f>
        <v>1.4315687796778664E-2</v>
      </c>
      <c r="K169" s="14">
        <f>VLOOKUP(B169,Umbrales!$A$2:$H$6,7,FALSE)</f>
        <v>0.50851978099047102</v>
      </c>
      <c r="L169" s="14">
        <f>VLOOKUP(B169,Umbrales!$A$2:$H$6,8,FALSE)</f>
        <v>6.0665521451900774E-2</v>
      </c>
      <c r="M169">
        <f>IF(AND(Datos!S169&gt;0,Datos!AH169&lt;K169,Datos!AL169&gt;=1,Datos!AM169&lt;1,J169&gt;L169),1,0)</f>
        <v>0</v>
      </c>
      <c r="N169" s="14">
        <f>VLOOKUP(B169,Umbrales!$A$2:$J$6,9,FALSE)</f>
        <v>0</v>
      </c>
      <c r="O169" s="14">
        <f>VLOOKUP(B169,Umbrales!$A$2:$J$6,10,FALSE)</f>
        <v>0</v>
      </c>
      <c r="P169">
        <f>IF(AND(Datos!C169="Financials",Datos!AA169&gt;N169,Datos!AD169&lt;0,Datos!AQ169&lt;O169),1,0)</f>
        <v>0</v>
      </c>
      <c r="Q169" s="14">
        <f>VLOOKUP(B169,Umbrales!$A$2:$K$6,11,FALSE)</f>
        <v>0.94977598367308969</v>
      </c>
      <c r="R169">
        <f>IF(AND(Datos!AN169&lt;0.85,Datos!AN169&lt;Q169),1,0)</f>
        <v>0</v>
      </c>
      <c r="S169">
        <f>1+IF(Datos!S169&gt;0,1,0)+IF(Datos!C169="Financials",1.2,0)+1.3</f>
        <v>3.3</v>
      </c>
      <c r="T169" s="14">
        <f>(I169*1+M169*IF(Datos!S169&gt;0,1,0)+P169*IF(Datos!C169="Financials",1,0)+R169*1.3)/S169</f>
        <v>0</v>
      </c>
      <c r="U169" s="14">
        <f t="shared" si="4"/>
        <v>0</v>
      </c>
      <c r="V169" s="12" t="str">
        <f t="shared" si="5"/>
        <v/>
      </c>
    </row>
    <row r="170" spans="1:22">
      <c r="A170" t="str">
        <f>ParticipantesCrossSectionTable[[#This Row],[firm_id]]</f>
        <v>F0845</v>
      </c>
      <c r="B170" s="12" t="str">
        <f>ParticipantesCrossSectionTable[[#This Row],[sector]]</f>
        <v>Consumer</v>
      </c>
      <c r="C170" s="14">
        <f>ParticipantesCrossSectionTable[[#This Row],[fcf_reported_mm]]/ParticipantesCrossSectionTable[[#This Row],[revenue_reported_mm]]</f>
        <v>4.2946042592759526E-2</v>
      </c>
      <c r="D170" s="14">
        <f>VLOOKUP(B170,Umbrales!$A$2:$F$6,2,FALSE)</f>
        <v>0.18290795794828921</v>
      </c>
      <c r="E170" s="14">
        <f>VLOOKUP(B170,Umbrales!$A$2:$F$6,3,FALSE)</f>
        <v>0.12205009004875801</v>
      </c>
      <c r="F170" s="14">
        <f>VLOOKUP(B170,Umbrales!$A$2:$F$6,4,FALSE)</f>
        <v>7.7863508878423693E-2</v>
      </c>
      <c r="G170" s="13">
        <f>VLOOKUP(B170,Umbrales!$A$2:$F$6,5,FALSE)</f>
        <v>1.5232588938928779</v>
      </c>
      <c r="H170" s="14">
        <f>VLOOKUP(B170,Umbrales!$A$2:$F$6,6,FALSE)</f>
        <v>3.1674636202413592E-2</v>
      </c>
      <c r="I170">
        <f>IF(AND(Datos!AE170&gt;D170,Datos!AF170&gt;E170,Datos!AG170&gt;F170,Datos!AS170&gt;G170,C170&lt;H170),1,0)</f>
        <v>0</v>
      </c>
      <c r="J170" s="14">
        <f>ParticipantesCrossSectionTable[[#This Row],[dcf_fcf_gap_mm]]/ParticipantesCrossSectionTable[[#This Row],[revenue_reported_mm]]</f>
        <v>1.9477591586125415E-2</v>
      </c>
      <c r="K170" s="14">
        <f>VLOOKUP(B170,Umbrales!$A$2:$H$6,7,FALSE)</f>
        <v>0.50851978099047102</v>
      </c>
      <c r="L170" s="14">
        <f>VLOOKUP(B170,Umbrales!$A$2:$H$6,8,FALSE)</f>
        <v>6.0665521451900774E-2</v>
      </c>
      <c r="M170">
        <f>IF(AND(Datos!S170&gt;0,Datos!AH170&lt;K170,Datos!AL170&gt;=1,Datos!AM170&lt;1,J170&gt;L170),1,0)</f>
        <v>0</v>
      </c>
      <c r="N170" s="14">
        <f>VLOOKUP(B170,Umbrales!$A$2:$J$6,9,FALSE)</f>
        <v>0</v>
      </c>
      <c r="O170" s="14">
        <f>VLOOKUP(B170,Umbrales!$A$2:$J$6,10,FALSE)</f>
        <v>0</v>
      </c>
      <c r="P170">
        <f>IF(AND(Datos!C170="Financials",Datos!AA170&gt;N170,Datos!AD170&lt;0,Datos!AQ170&lt;O170),1,0)</f>
        <v>0</v>
      </c>
      <c r="Q170" s="14">
        <f>VLOOKUP(B170,Umbrales!$A$2:$K$6,11,FALSE)</f>
        <v>0.94977598367308969</v>
      </c>
      <c r="R170">
        <f>IF(AND(Datos!AN170&lt;0.85,Datos!AN170&lt;Q170),1,0)</f>
        <v>0</v>
      </c>
      <c r="S170">
        <f>1+IF(Datos!S170&gt;0,1,0)+IF(Datos!C170="Financials",1.2,0)+1.3</f>
        <v>3.3</v>
      </c>
      <c r="T170" s="14">
        <f>(I170*1+M170*IF(Datos!S170&gt;0,1,0)+P170*IF(Datos!C170="Financials",1,0)+R170*1.3)/S170</f>
        <v>0</v>
      </c>
      <c r="U170" s="14">
        <f t="shared" si="4"/>
        <v>0</v>
      </c>
      <c r="V170" s="12" t="str">
        <f t="shared" si="5"/>
        <v/>
      </c>
    </row>
    <row r="171" spans="1:22">
      <c r="A171" t="str">
        <f>ParticipantesCrossSectionTable[[#This Row],[firm_id]]</f>
        <v>F0915</v>
      </c>
      <c r="B171" s="12" t="str">
        <f>ParticipantesCrossSectionTable[[#This Row],[sector]]</f>
        <v>Consumer</v>
      </c>
      <c r="C171" s="14">
        <f>ParticipantesCrossSectionTable[[#This Row],[fcf_reported_mm]]/ParticipantesCrossSectionTable[[#This Row],[revenue_reported_mm]]</f>
        <v>8.0951456155109791E-2</v>
      </c>
      <c r="D171" s="14">
        <f>VLOOKUP(B171,Umbrales!$A$2:$F$6,2,FALSE)</f>
        <v>0.18290795794828921</v>
      </c>
      <c r="E171" s="14">
        <f>VLOOKUP(B171,Umbrales!$A$2:$F$6,3,FALSE)</f>
        <v>0.12205009004875801</v>
      </c>
      <c r="F171" s="14">
        <f>VLOOKUP(B171,Umbrales!$A$2:$F$6,4,FALSE)</f>
        <v>7.7863508878423693E-2</v>
      </c>
      <c r="G171" s="13">
        <f>VLOOKUP(B171,Umbrales!$A$2:$F$6,5,FALSE)</f>
        <v>1.5232588938928779</v>
      </c>
      <c r="H171" s="14">
        <f>VLOOKUP(B171,Umbrales!$A$2:$F$6,6,FALSE)</f>
        <v>3.1674636202413592E-2</v>
      </c>
      <c r="I171">
        <f>IF(AND(Datos!AE171&gt;D171,Datos!AF171&gt;E171,Datos!AG171&gt;F171,Datos!AS171&gt;G171,C171&lt;H171),1,0)</f>
        <v>0</v>
      </c>
      <c r="J171" s="14">
        <f>ParticipantesCrossSectionTable[[#This Row],[dcf_fcf_gap_mm]]/ParticipantesCrossSectionTable[[#This Row],[revenue_reported_mm]]</f>
        <v>2.7934540408451357E-2</v>
      </c>
      <c r="K171" s="14">
        <f>VLOOKUP(B171,Umbrales!$A$2:$H$6,7,FALSE)</f>
        <v>0.50851978099047102</v>
      </c>
      <c r="L171" s="14">
        <f>VLOOKUP(B171,Umbrales!$A$2:$H$6,8,FALSE)</f>
        <v>6.0665521451900774E-2</v>
      </c>
      <c r="M171">
        <f>IF(AND(Datos!S171&gt;0,Datos!AH171&lt;K171,Datos!AL171&gt;=1,Datos!AM171&lt;1,J171&gt;L171),1,0)</f>
        <v>0</v>
      </c>
      <c r="N171" s="14">
        <f>VLOOKUP(B171,Umbrales!$A$2:$J$6,9,FALSE)</f>
        <v>0</v>
      </c>
      <c r="O171" s="14">
        <f>VLOOKUP(B171,Umbrales!$A$2:$J$6,10,FALSE)</f>
        <v>0</v>
      </c>
      <c r="P171">
        <f>IF(AND(Datos!C171="Financials",Datos!AA171&gt;N171,Datos!AD171&lt;0,Datos!AQ171&lt;O171),1,0)</f>
        <v>0</v>
      </c>
      <c r="Q171" s="14">
        <f>VLOOKUP(B171,Umbrales!$A$2:$K$6,11,FALSE)</f>
        <v>0.94977598367308969</v>
      </c>
      <c r="R171">
        <f>IF(AND(Datos!AN171&lt;0.85,Datos!AN171&lt;Q171),1,0)</f>
        <v>0</v>
      </c>
      <c r="S171">
        <f>1+IF(Datos!S171&gt;0,1,0)+IF(Datos!C171="Financials",1.2,0)+1.3</f>
        <v>3.3</v>
      </c>
      <c r="T171" s="14">
        <f>(I171*1+M171*IF(Datos!S171&gt;0,1,0)+P171*IF(Datos!C171="Financials",1,0)+R171*1.3)/S171</f>
        <v>0</v>
      </c>
      <c r="U171" s="14">
        <f t="shared" si="4"/>
        <v>0</v>
      </c>
      <c r="V171" s="12" t="str">
        <f t="shared" si="5"/>
        <v/>
      </c>
    </row>
    <row r="172" spans="1:22">
      <c r="A172" t="str">
        <f>ParticipantesCrossSectionTable[[#This Row],[firm_id]]</f>
        <v>F0379</v>
      </c>
      <c r="B172" s="12" t="str">
        <f>ParticipantesCrossSectionTable[[#This Row],[sector]]</f>
        <v>Financials</v>
      </c>
      <c r="C172" s="14">
        <f>ParticipantesCrossSectionTable[[#This Row],[fcf_reported_mm]]/ParticipantesCrossSectionTable[[#This Row],[revenue_reported_mm]]</f>
        <v>0.24208156413204143</v>
      </c>
      <c r="D172" s="14">
        <f>VLOOKUP(B172,Umbrales!$A$2:$F$6,2,FALSE)</f>
        <v>0.388774346882514</v>
      </c>
      <c r="E172" s="14">
        <f>VLOOKUP(B172,Umbrales!$A$2:$F$6,3,FALSE)</f>
        <v>0.2842719606666555</v>
      </c>
      <c r="F172" s="14">
        <f>VLOOKUP(B172,Umbrales!$A$2:$F$6,4,FALSE)</f>
        <v>3.7547324588306716E-2</v>
      </c>
      <c r="G172" s="13">
        <f>VLOOKUP(B172,Umbrales!$A$2:$F$6,5,FALSE)</f>
        <v>5.6564154445784265</v>
      </c>
      <c r="H172" s="14">
        <f>VLOOKUP(B172,Umbrales!$A$2:$F$6,6,FALSE)</f>
        <v>0.21790144142181125</v>
      </c>
      <c r="I172">
        <f>IF(AND(Datos!AE172&gt;D172,Datos!AF172&gt;E172,Datos!AG172&gt;F172,Datos!AS172&gt;G172,C172&lt;H172),1,0)</f>
        <v>0</v>
      </c>
      <c r="J172" s="14">
        <f>ParticipantesCrossSectionTable[[#This Row],[dcf_fcf_gap_mm]]/ParticipantesCrossSectionTable[[#This Row],[revenue_reported_mm]]</f>
        <v>-6.8371718457023431E-2</v>
      </c>
      <c r="K172" s="14">
        <f>VLOOKUP(B172,Umbrales!$A$2:$H$6,7,FALSE)</f>
        <v>0.45222619371524486</v>
      </c>
      <c r="L172" s="14">
        <f>VLOOKUP(B172,Umbrales!$A$2:$H$6,8,FALSE)</f>
        <v>1.8748568215778003E-2</v>
      </c>
      <c r="M172">
        <f>IF(AND(Datos!S172&gt;0,Datos!AH172&lt;K172,Datos!AL172&gt;=1,Datos!AM172&lt;1,J172&gt;L172),1,0)</f>
        <v>0</v>
      </c>
      <c r="N172" s="14">
        <f>VLOOKUP(B172,Umbrales!$A$2:$J$6,9,FALSE)</f>
        <v>0.2055436255630648</v>
      </c>
      <c r="O172" s="14">
        <f>VLOOKUP(B172,Umbrales!$A$2:$J$6,10,FALSE)</f>
        <v>0.33577848833803048</v>
      </c>
      <c r="P172">
        <f>IF(AND(Datos!C172="Financials",Datos!AA172&gt;N172,Datos!AD172&lt;0,Datos!AQ172&lt;O172),1,0)</f>
        <v>0</v>
      </c>
      <c r="Q172" s="14">
        <f>VLOOKUP(B172,Umbrales!$A$2:$K$6,11,FALSE)</f>
        <v>0.94867619108199597</v>
      </c>
      <c r="R172">
        <f>IF(AND(Datos!AN172&lt;0.85,Datos!AN172&lt;Q172),1,0)</f>
        <v>0</v>
      </c>
      <c r="S172">
        <f>1+IF(Datos!S172&gt;0,1,0)+IF(Datos!C172="Financials",1.2,0)+1.3</f>
        <v>4.5</v>
      </c>
      <c r="T172" s="14">
        <f>(I172*1+M172*IF(Datos!S172&gt;0,1,0)+P172*IF(Datos!C172="Financials",1,0)+R172*1.3)/S172</f>
        <v>0</v>
      </c>
      <c r="U172" s="14">
        <f t="shared" si="4"/>
        <v>0</v>
      </c>
      <c r="V172" s="12" t="str">
        <f t="shared" si="5"/>
        <v/>
      </c>
    </row>
    <row r="173" spans="1:22">
      <c r="A173" t="str">
        <f>ParticipantesCrossSectionTable[[#This Row],[firm_id]]</f>
        <v>F0426</v>
      </c>
      <c r="B173" s="12" t="str">
        <f>ParticipantesCrossSectionTable[[#This Row],[sector]]</f>
        <v>Technology</v>
      </c>
      <c r="C173" s="14">
        <f>ParticipantesCrossSectionTable[[#This Row],[fcf_reported_mm]]/ParticipantesCrossSectionTable[[#This Row],[revenue_reported_mm]]</f>
        <v>0.12409530022159686</v>
      </c>
      <c r="D173" s="14">
        <f>VLOOKUP(B173,Umbrales!$A$2:$F$6,2,FALSE)</f>
        <v>0.29147891994228936</v>
      </c>
      <c r="E173" s="14">
        <f>VLOOKUP(B173,Umbrales!$A$2:$F$6,3,FALSE)</f>
        <v>0.20310034693031653</v>
      </c>
      <c r="F173" s="14">
        <f>VLOOKUP(B173,Umbrales!$A$2:$F$6,4,FALSE)</f>
        <v>8.594459935328938E-2</v>
      </c>
      <c r="G173" s="13">
        <f>VLOOKUP(B173,Umbrales!$A$2:$F$6,5,FALSE)</f>
        <v>1.6026025182564763</v>
      </c>
      <c r="H173" s="14">
        <f>VLOOKUP(B173,Umbrales!$A$2:$F$6,6,FALSE)</f>
        <v>0.11012364032004683</v>
      </c>
      <c r="I173">
        <f>IF(AND(Datos!AE173&gt;D173,Datos!AF173&gt;E173,Datos!AG173&gt;F173,Datos!AS173&gt;G173,C173&lt;H173),1,0)</f>
        <v>0</v>
      </c>
      <c r="J173" s="14">
        <f>ParticipantesCrossSectionTable[[#This Row],[dcf_fcf_gap_mm]]/ParticipantesCrossSectionTable[[#This Row],[revenue_reported_mm]]</f>
        <v>5.9840759513750806E-2</v>
      </c>
      <c r="K173" s="14">
        <f>VLOOKUP(B173,Umbrales!$A$2:$H$6,7,FALSE)</f>
        <v>0.41762511454643481</v>
      </c>
      <c r="L173" s="14">
        <f>VLOOKUP(B173,Umbrales!$A$2:$H$6,8,FALSE)</f>
        <v>5.4196815684636399E-2</v>
      </c>
      <c r="M173">
        <f>IF(AND(Datos!S173&gt;0,Datos!AH173&lt;K173,Datos!AL173&gt;=1,Datos!AM173&lt;1,J173&gt;L173),1,0)</f>
        <v>0</v>
      </c>
      <c r="N173" s="14">
        <f>VLOOKUP(B173,Umbrales!$A$2:$J$6,9,FALSE)</f>
        <v>0</v>
      </c>
      <c r="O173" s="14">
        <f>VLOOKUP(B173,Umbrales!$A$2:$J$6,10,FALSE)</f>
        <v>0</v>
      </c>
      <c r="P173">
        <f>IF(AND(Datos!C173="Financials",Datos!AA173&gt;N173,Datos!AD173&lt;0,Datos!AQ173&lt;O173),1,0)</f>
        <v>0</v>
      </c>
      <c r="Q173" s="14">
        <f>VLOOKUP(B173,Umbrales!$A$2:$K$6,11,FALSE)</f>
        <v>0.94630804495569043</v>
      </c>
      <c r="R173">
        <f>IF(AND(Datos!AN173&lt;0.85,Datos!AN173&lt;Q173),1,0)</f>
        <v>0</v>
      </c>
      <c r="S173">
        <f>1+IF(Datos!S173&gt;0,1,0)+IF(Datos!C173="Financials",1.2,0)+1.3</f>
        <v>3.3</v>
      </c>
      <c r="T173" s="14">
        <f>(I173*1+M173*IF(Datos!S173&gt;0,1,0)+P173*IF(Datos!C173="Financials",1,0)+R173*1.3)/S173</f>
        <v>0</v>
      </c>
      <c r="U173" s="14">
        <f t="shared" si="4"/>
        <v>0</v>
      </c>
      <c r="V173" s="12" t="str">
        <f t="shared" si="5"/>
        <v/>
      </c>
    </row>
    <row r="174" spans="1:22">
      <c r="A174" t="str">
        <f>ParticipantesCrossSectionTable[[#This Row],[firm_id]]</f>
        <v>F0515</v>
      </c>
      <c r="B174" s="12" t="str">
        <f>ParticipantesCrossSectionTable[[#This Row],[sector]]</f>
        <v>Technology</v>
      </c>
      <c r="C174" s="14">
        <f>ParticipantesCrossSectionTable[[#This Row],[fcf_reported_mm]]/ParticipantesCrossSectionTable[[#This Row],[revenue_reported_mm]]</f>
        <v>0.15245770602936892</v>
      </c>
      <c r="D174" s="14">
        <f>VLOOKUP(B174,Umbrales!$A$2:$F$6,2,FALSE)</f>
        <v>0.29147891994228936</v>
      </c>
      <c r="E174" s="14">
        <f>VLOOKUP(B174,Umbrales!$A$2:$F$6,3,FALSE)</f>
        <v>0.20310034693031653</v>
      </c>
      <c r="F174" s="14">
        <f>VLOOKUP(B174,Umbrales!$A$2:$F$6,4,FALSE)</f>
        <v>8.594459935328938E-2</v>
      </c>
      <c r="G174" s="13">
        <f>VLOOKUP(B174,Umbrales!$A$2:$F$6,5,FALSE)</f>
        <v>1.6026025182564763</v>
      </c>
      <c r="H174" s="14">
        <f>VLOOKUP(B174,Umbrales!$A$2:$F$6,6,FALSE)</f>
        <v>0.11012364032004683</v>
      </c>
      <c r="I174">
        <f>IF(AND(Datos!AE174&gt;D174,Datos!AF174&gt;E174,Datos!AG174&gt;F174,Datos!AS174&gt;G174,C174&lt;H174),1,0)</f>
        <v>0</v>
      </c>
      <c r="J174" s="14">
        <f>ParticipantesCrossSectionTable[[#This Row],[dcf_fcf_gap_mm]]/ParticipantesCrossSectionTable[[#This Row],[revenue_reported_mm]]</f>
        <v>4.1503003489530191E-2</v>
      </c>
      <c r="K174" s="14">
        <f>VLOOKUP(B174,Umbrales!$A$2:$H$6,7,FALSE)</f>
        <v>0.41762511454643481</v>
      </c>
      <c r="L174" s="14">
        <f>VLOOKUP(B174,Umbrales!$A$2:$H$6,8,FALSE)</f>
        <v>5.4196815684636399E-2</v>
      </c>
      <c r="M174">
        <f>IF(AND(Datos!S174&gt;0,Datos!AH174&lt;K174,Datos!AL174&gt;=1,Datos!AM174&lt;1,J174&gt;L174),1,0)</f>
        <v>0</v>
      </c>
      <c r="N174" s="14">
        <f>VLOOKUP(B174,Umbrales!$A$2:$J$6,9,FALSE)</f>
        <v>0</v>
      </c>
      <c r="O174" s="14">
        <f>VLOOKUP(B174,Umbrales!$A$2:$J$6,10,FALSE)</f>
        <v>0</v>
      </c>
      <c r="P174">
        <f>IF(AND(Datos!C174="Financials",Datos!AA174&gt;N174,Datos!AD174&lt;0,Datos!AQ174&lt;O174),1,0)</f>
        <v>0</v>
      </c>
      <c r="Q174" s="14">
        <f>VLOOKUP(B174,Umbrales!$A$2:$K$6,11,FALSE)</f>
        <v>0.94630804495569043</v>
      </c>
      <c r="R174">
        <f>IF(AND(Datos!AN174&lt;0.85,Datos!AN174&lt;Q174),1,0)</f>
        <v>0</v>
      </c>
      <c r="S174">
        <f>1+IF(Datos!S174&gt;0,1,0)+IF(Datos!C174="Financials",1.2,0)+1.3</f>
        <v>3.3</v>
      </c>
      <c r="T174" s="14">
        <f>(I174*1+M174*IF(Datos!S174&gt;0,1,0)+P174*IF(Datos!C174="Financials",1,0)+R174*1.3)/S174</f>
        <v>0</v>
      </c>
      <c r="U174" s="14">
        <f t="shared" si="4"/>
        <v>0</v>
      </c>
      <c r="V174" s="12" t="str">
        <f t="shared" si="5"/>
        <v/>
      </c>
    </row>
    <row r="175" spans="1:22">
      <c r="A175" t="str">
        <f>ParticipantesCrossSectionTable[[#This Row],[firm_id]]</f>
        <v>F0740</v>
      </c>
      <c r="B175" s="12" t="str">
        <f>ParticipantesCrossSectionTable[[#This Row],[sector]]</f>
        <v>Industrials</v>
      </c>
      <c r="C175" s="14">
        <f>ParticipantesCrossSectionTable[[#This Row],[fcf_reported_mm]]/ParticipantesCrossSectionTable[[#This Row],[revenue_reported_mm]]</f>
        <v>8.9106353692842727E-2</v>
      </c>
      <c r="D175" s="14">
        <f>VLOOKUP(B175,Umbrales!$A$2:$F$6,2,FALSE)</f>
        <v>0.20187192862209885</v>
      </c>
      <c r="E175" s="14">
        <f>VLOOKUP(B175,Umbrales!$A$2:$F$6,3,FALSE)</f>
        <v>0.13780715755654266</v>
      </c>
      <c r="F175" s="14">
        <f>VLOOKUP(B175,Umbrales!$A$2:$F$6,4,FALSE)</f>
        <v>0.14324173030339896</v>
      </c>
      <c r="G175" s="13">
        <f>VLOOKUP(B175,Umbrales!$A$2:$F$6,5,FALSE)</f>
        <v>2.1323076743804079</v>
      </c>
      <c r="H175" s="14">
        <f>VLOOKUP(B175,Umbrales!$A$2:$F$6,6,FALSE)</f>
        <v>-3.5903294130974449E-3</v>
      </c>
      <c r="I175">
        <f>IF(AND(Datos!AE175&gt;D175,Datos!AF175&gt;E175,Datos!AG175&gt;F175,Datos!AS175&gt;G175,C175&lt;H175),1,0)</f>
        <v>0</v>
      </c>
      <c r="J175" s="14">
        <f>ParticipantesCrossSectionTable[[#This Row],[dcf_fcf_gap_mm]]/ParticipantesCrossSectionTable[[#This Row],[revenue_reported_mm]]</f>
        <v>2.0142827403466259E-2</v>
      </c>
      <c r="K175" s="14">
        <f>VLOOKUP(B175,Umbrales!$A$2:$H$6,7,FALSE)</f>
        <v>0.50521966232143278</v>
      </c>
      <c r="L175" s="14">
        <f>VLOOKUP(B175,Umbrales!$A$2:$H$6,8,FALSE)</f>
        <v>7.7995567229432863E-2</v>
      </c>
      <c r="M175">
        <f>IF(AND(Datos!S175&gt;0,Datos!AH175&lt;K175,Datos!AL175&gt;=1,Datos!AM175&lt;1,J175&gt;L175),1,0)</f>
        <v>0</v>
      </c>
      <c r="N175" s="14">
        <f>VLOOKUP(B175,Umbrales!$A$2:$J$6,9,FALSE)</f>
        <v>0</v>
      </c>
      <c r="O175" s="14">
        <f>VLOOKUP(B175,Umbrales!$A$2:$J$6,10,FALSE)</f>
        <v>0</v>
      </c>
      <c r="P175">
        <f>IF(AND(Datos!C175="Financials",Datos!AA175&gt;N175,Datos!AD175&lt;0,Datos!AQ175&lt;O175),1,0)</f>
        <v>0</v>
      </c>
      <c r="Q175" s="14">
        <f>VLOOKUP(B175,Umbrales!$A$2:$K$6,11,FALSE)</f>
        <v>0.94976269166978411</v>
      </c>
      <c r="R175">
        <f>IF(AND(Datos!AN175&lt;0.85,Datos!AN175&lt;Q175),1,0)</f>
        <v>0</v>
      </c>
      <c r="S175">
        <f>1+IF(Datos!S175&gt;0,1,0)+IF(Datos!C175="Financials",1.2,0)+1.3</f>
        <v>3.3</v>
      </c>
      <c r="T175" s="14">
        <f>(I175*1+M175*IF(Datos!S175&gt;0,1,0)+P175*IF(Datos!C175="Financials",1,0)+R175*1.3)/S175</f>
        <v>0</v>
      </c>
      <c r="U175" s="14">
        <f t="shared" si="4"/>
        <v>0</v>
      </c>
      <c r="V175" s="12" t="str">
        <f t="shared" si="5"/>
        <v/>
      </c>
    </row>
    <row r="176" spans="1:22">
      <c r="A176" t="str">
        <f>ParticipantesCrossSectionTable[[#This Row],[firm_id]]</f>
        <v>F0594</v>
      </c>
      <c r="B176" s="12" t="str">
        <f>ParticipantesCrossSectionTable[[#This Row],[sector]]</f>
        <v>Technology</v>
      </c>
      <c r="C176" s="14">
        <f>ParticipantesCrossSectionTable[[#This Row],[fcf_reported_mm]]/ParticipantesCrossSectionTable[[#This Row],[revenue_reported_mm]]</f>
        <v>0.12500586310236397</v>
      </c>
      <c r="D176" s="14">
        <f>VLOOKUP(B176,Umbrales!$A$2:$F$6,2,FALSE)</f>
        <v>0.29147891994228936</v>
      </c>
      <c r="E176" s="14">
        <f>VLOOKUP(B176,Umbrales!$A$2:$F$6,3,FALSE)</f>
        <v>0.20310034693031653</v>
      </c>
      <c r="F176" s="14">
        <f>VLOOKUP(B176,Umbrales!$A$2:$F$6,4,FALSE)</f>
        <v>8.594459935328938E-2</v>
      </c>
      <c r="G176" s="13">
        <f>VLOOKUP(B176,Umbrales!$A$2:$F$6,5,FALSE)</f>
        <v>1.6026025182564763</v>
      </c>
      <c r="H176" s="14">
        <f>VLOOKUP(B176,Umbrales!$A$2:$F$6,6,FALSE)</f>
        <v>0.11012364032004683</v>
      </c>
      <c r="I176">
        <f>IF(AND(Datos!AE176&gt;D176,Datos!AF176&gt;E176,Datos!AG176&gt;F176,Datos!AS176&gt;G176,C176&lt;H176),1,0)</f>
        <v>0</v>
      </c>
      <c r="J176" s="14">
        <f>ParticipantesCrossSectionTable[[#This Row],[dcf_fcf_gap_mm]]/ParticipantesCrossSectionTable[[#This Row],[revenue_reported_mm]]</f>
        <v>-3.152605317970647E-2</v>
      </c>
      <c r="K176" s="14">
        <f>VLOOKUP(B176,Umbrales!$A$2:$H$6,7,FALSE)</f>
        <v>0.41762511454643481</v>
      </c>
      <c r="L176" s="14">
        <f>VLOOKUP(B176,Umbrales!$A$2:$H$6,8,FALSE)</f>
        <v>5.4196815684636399E-2</v>
      </c>
      <c r="M176">
        <f>IF(AND(Datos!S176&gt;0,Datos!AH176&lt;K176,Datos!AL176&gt;=1,Datos!AM176&lt;1,J176&gt;L176),1,0)</f>
        <v>0</v>
      </c>
      <c r="N176" s="14">
        <f>VLOOKUP(B176,Umbrales!$A$2:$J$6,9,FALSE)</f>
        <v>0</v>
      </c>
      <c r="O176" s="14">
        <f>VLOOKUP(B176,Umbrales!$A$2:$J$6,10,FALSE)</f>
        <v>0</v>
      </c>
      <c r="P176">
        <f>IF(AND(Datos!C176="Financials",Datos!AA176&gt;N176,Datos!AD176&lt;0,Datos!AQ176&lt;O176),1,0)</f>
        <v>0</v>
      </c>
      <c r="Q176" s="14">
        <f>VLOOKUP(B176,Umbrales!$A$2:$K$6,11,FALSE)</f>
        <v>0.94630804495569043</v>
      </c>
      <c r="R176">
        <f>IF(AND(Datos!AN176&lt;0.85,Datos!AN176&lt;Q176),1,0)</f>
        <v>0</v>
      </c>
      <c r="S176">
        <f>1+IF(Datos!S176&gt;0,1,0)+IF(Datos!C176="Financials",1.2,0)+1.3</f>
        <v>3.3</v>
      </c>
      <c r="T176" s="14">
        <f>(I176*1+M176*IF(Datos!S176&gt;0,1,0)+P176*IF(Datos!C176="Financials",1,0)+R176*1.3)/S176</f>
        <v>0</v>
      </c>
      <c r="U176" s="14">
        <f t="shared" si="4"/>
        <v>0</v>
      </c>
      <c r="V176" s="12" t="str">
        <f t="shared" si="5"/>
        <v/>
      </c>
    </row>
    <row r="177" spans="1:22">
      <c r="A177" t="str">
        <f>ParticipantesCrossSectionTable[[#This Row],[firm_id]]</f>
        <v>F0695</v>
      </c>
      <c r="B177" s="12" t="str">
        <f>ParticipantesCrossSectionTable[[#This Row],[sector]]</f>
        <v>Industrials</v>
      </c>
      <c r="C177" s="14">
        <f>ParticipantesCrossSectionTable[[#This Row],[fcf_reported_mm]]/ParticipantesCrossSectionTable[[#This Row],[revenue_reported_mm]]</f>
        <v>-1.8646694910439809E-2</v>
      </c>
      <c r="D177" s="14">
        <f>VLOOKUP(B177,Umbrales!$A$2:$F$6,2,FALSE)</f>
        <v>0.20187192862209885</v>
      </c>
      <c r="E177" s="14">
        <f>VLOOKUP(B177,Umbrales!$A$2:$F$6,3,FALSE)</f>
        <v>0.13780715755654266</v>
      </c>
      <c r="F177" s="14">
        <f>VLOOKUP(B177,Umbrales!$A$2:$F$6,4,FALSE)</f>
        <v>0.14324173030339896</v>
      </c>
      <c r="G177" s="13">
        <f>VLOOKUP(B177,Umbrales!$A$2:$F$6,5,FALSE)</f>
        <v>2.1323076743804079</v>
      </c>
      <c r="H177" s="14">
        <f>VLOOKUP(B177,Umbrales!$A$2:$F$6,6,FALSE)</f>
        <v>-3.5903294130974449E-3</v>
      </c>
      <c r="I177">
        <f>IF(AND(Datos!AE177&gt;D177,Datos!AF177&gt;E177,Datos!AG177&gt;F177,Datos!AS177&gt;G177,C177&lt;H177),1,0)</f>
        <v>0</v>
      </c>
      <c r="J177" s="14">
        <f>ParticipantesCrossSectionTable[[#This Row],[dcf_fcf_gap_mm]]/ParticipantesCrossSectionTable[[#This Row],[revenue_reported_mm]]</f>
        <v>7.2877013210639704E-2</v>
      </c>
      <c r="K177" s="14">
        <f>VLOOKUP(B177,Umbrales!$A$2:$H$6,7,FALSE)</f>
        <v>0.50521966232143278</v>
      </c>
      <c r="L177" s="14">
        <f>VLOOKUP(B177,Umbrales!$A$2:$H$6,8,FALSE)</f>
        <v>7.7995567229432863E-2</v>
      </c>
      <c r="M177">
        <f>IF(AND(Datos!S177&gt;0,Datos!AH177&lt;K177,Datos!AL177&gt;=1,Datos!AM177&lt;1,J177&gt;L177),1,0)</f>
        <v>0</v>
      </c>
      <c r="N177" s="14">
        <f>VLOOKUP(B177,Umbrales!$A$2:$J$6,9,FALSE)</f>
        <v>0</v>
      </c>
      <c r="O177" s="14">
        <f>VLOOKUP(B177,Umbrales!$A$2:$J$6,10,FALSE)</f>
        <v>0</v>
      </c>
      <c r="P177">
        <f>IF(AND(Datos!C177="Financials",Datos!AA177&gt;N177,Datos!AD177&lt;0,Datos!AQ177&lt;O177),1,0)</f>
        <v>0</v>
      </c>
      <c r="Q177" s="14">
        <f>VLOOKUP(B177,Umbrales!$A$2:$K$6,11,FALSE)</f>
        <v>0.94976269166978411</v>
      </c>
      <c r="R177">
        <f>IF(AND(Datos!AN177&lt;0.85,Datos!AN177&lt;Q177),1,0)</f>
        <v>0</v>
      </c>
      <c r="S177">
        <f>1+IF(Datos!S177&gt;0,1,0)+IF(Datos!C177="Financials",1.2,0)+1.3</f>
        <v>3.3</v>
      </c>
      <c r="T177" s="14">
        <f>(I177*1+M177*IF(Datos!S177&gt;0,1,0)+P177*IF(Datos!C177="Financials",1,0)+R177*1.3)/S177</f>
        <v>0</v>
      </c>
      <c r="U177" s="14">
        <f t="shared" si="4"/>
        <v>0</v>
      </c>
      <c r="V177" s="12" t="str">
        <f t="shared" si="5"/>
        <v/>
      </c>
    </row>
    <row r="178" spans="1:22">
      <c r="A178" t="str">
        <f>ParticipantesCrossSectionTable[[#This Row],[firm_id]]</f>
        <v>F0120</v>
      </c>
      <c r="B178" s="12" t="str">
        <f>ParticipantesCrossSectionTable[[#This Row],[sector]]</f>
        <v>Energy</v>
      </c>
      <c r="C178" s="14">
        <f>ParticipantesCrossSectionTable[[#This Row],[fcf_reported_mm]]/ParticipantesCrossSectionTable[[#This Row],[revenue_reported_mm]]</f>
        <v>-7.8374666155014205E-2</v>
      </c>
      <c r="D178" s="14">
        <f>VLOOKUP(B178,Umbrales!$A$2:$F$6,2,FALSE)</f>
        <v>0.31196392892080216</v>
      </c>
      <c r="E178" s="14">
        <f>VLOOKUP(B178,Umbrales!$A$2:$F$6,3,FALSE)</f>
        <v>0.22086835207327621</v>
      </c>
      <c r="F178" s="14">
        <f>VLOOKUP(B178,Umbrales!$A$2:$F$6,4,FALSE)</f>
        <v>0.28991454849456905</v>
      </c>
      <c r="G178" s="13">
        <f>VLOOKUP(B178,Umbrales!$A$2:$F$6,5,FALSE)</f>
        <v>2.8980395452652274</v>
      </c>
      <c r="H178" s="14">
        <f>VLOOKUP(B178,Umbrales!$A$2:$F$6,6,FALSE)</f>
        <v>-5.1192663180992054E-2</v>
      </c>
      <c r="I178">
        <f>IF(AND(Datos!AE178&gt;D178,Datos!AF178&gt;E178,Datos!AG178&gt;F178,Datos!AS178&gt;G178,C178&lt;H178),1,0)</f>
        <v>0</v>
      </c>
      <c r="J178" s="14">
        <f>ParticipantesCrossSectionTable[[#This Row],[dcf_fcf_gap_mm]]/ParticipantesCrossSectionTable[[#This Row],[revenue_reported_mm]]</f>
        <v>6.4094179108238059E-2</v>
      </c>
      <c r="K178" s="14">
        <f>VLOOKUP(B178,Umbrales!$A$2:$H$6,7,FALSE)</f>
        <v>0.58288412137280288</v>
      </c>
      <c r="L178" s="14">
        <f>VLOOKUP(B178,Umbrales!$A$2:$H$6,8,FALSE)</f>
        <v>0.120912265441879</v>
      </c>
      <c r="M178">
        <f>IF(AND(Datos!S178&gt;0,Datos!AH178&lt;K178,Datos!AL178&gt;=1,Datos!AM178&lt;1,J178&gt;L178),1,0)</f>
        <v>0</v>
      </c>
      <c r="N178" s="14">
        <f>VLOOKUP(B178,Umbrales!$A$2:$J$6,9,FALSE)</f>
        <v>0</v>
      </c>
      <c r="O178" s="14">
        <f>VLOOKUP(B178,Umbrales!$A$2:$J$6,10,FALSE)</f>
        <v>0</v>
      </c>
      <c r="P178">
        <f>IF(AND(Datos!C178="Financials",Datos!AA178&gt;N178,Datos!AD178&lt;0,Datos!AQ178&lt;O178),1,0)</f>
        <v>0</v>
      </c>
      <c r="Q178" s="14">
        <f>VLOOKUP(B178,Umbrales!$A$2:$K$6,11,FALSE)</f>
        <v>0.95246281107254693</v>
      </c>
      <c r="R178">
        <f>IF(AND(Datos!AN178&lt;0.85,Datos!AN178&lt;Q178),1,0)</f>
        <v>0</v>
      </c>
      <c r="S178">
        <f>1+IF(Datos!S178&gt;0,1,0)+IF(Datos!C178="Financials",1.2,0)+1.3</f>
        <v>3.3</v>
      </c>
      <c r="T178" s="14">
        <f>(I178*1+M178*IF(Datos!S178&gt;0,1,0)+P178*IF(Datos!C178="Financials",1,0)+R178*1.3)/S178</f>
        <v>0</v>
      </c>
      <c r="U178" s="14">
        <f t="shared" si="4"/>
        <v>0</v>
      </c>
      <c r="V178" s="12" t="str">
        <f t="shared" si="5"/>
        <v/>
      </c>
    </row>
    <row r="179" spans="1:22">
      <c r="A179" t="str">
        <f>ParticipantesCrossSectionTable[[#This Row],[firm_id]]</f>
        <v>F0835</v>
      </c>
      <c r="B179" s="12" t="str">
        <f>ParticipantesCrossSectionTable[[#This Row],[sector]]</f>
        <v>Consumer</v>
      </c>
      <c r="C179" s="14">
        <f>ParticipantesCrossSectionTable[[#This Row],[fcf_reported_mm]]/ParticipantesCrossSectionTable[[#This Row],[revenue_reported_mm]]</f>
        <v>-6.5208892558646099E-4</v>
      </c>
      <c r="D179" s="14">
        <f>VLOOKUP(B179,Umbrales!$A$2:$F$6,2,FALSE)</f>
        <v>0.18290795794828921</v>
      </c>
      <c r="E179" s="14">
        <f>VLOOKUP(B179,Umbrales!$A$2:$F$6,3,FALSE)</f>
        <v>0.12205009004875801</v>
      </c>
      <c r="F179" s="14">
        <f>VLOOKUP(B179,Umbrales!$A$2:$F$6,4,FALSE)</f>
        <v>7.7863508878423693E-2</v>
      </c>
      <c r="G179" s="13">
        <f>VLOOKUP(B179,Umbrales!$A$2:$F$6,5,FALSE)</f>
        <v>1.5232588938928779</v>
      </c>
      <c r="H179" s="14">
        <f>VLOOKUP(B179,Umbrales!$A$2:$F$6,6,FALSE)</f>
        <v>3.1674636202413592E-2</v>
      </c>
      <c r="I179">
        <f>IF(AND(Datos!AE179&gt;D179,Datos!AF179&gt;E179,Datos!AG179&gt;F179,Datos!AS179&gt;G179,C179&lt;H179),1,0)</f>
        <v>0</v>
      </c>
      <c r="J179" s="14">
        <f>ParticipantesCrossSectionTable[[#This Row],[dcf_fcf_gap_mm]]/ParticipantesCrossSectionTable[[#This Row],[revenue_reported_mm]]</f>
        <v>4.2363194110795803E-2</v>
      </c>
      <c r="K179" s="14">
        <f>VLOOKUP(B179,Umbrales!$A$2:$H$6,7,FALSE)</f>
        <v>0.50851978099047102</v>
      </c>
      <c r="L179" s="14">
        <f>VLOOKUP(B179,Umbrales!$A$2:$H$6,8,FALSE)</f>
        <v>6.0665521451900774E-2</v>
      </c>
      <c r="M179">
        <f>IF(AND(Datos!S179&gt;0,Datos!AH179&lt;K179,Datos!AL179&gt;=1,Datos!AM179&lt;1,J179&gt;L179),1,0)</f>
        <v>0</v>
      </c>
      <c r="N179" s="14">
        <f>VLOOKUP(B179,Umbrales!$A$2:$J$6,9,FALSE)</f>
        <v>0</v>
      </c>
      <c r="O179" s="14">
        <f>VLOOKUP(B179,Umbrales!$A$2:$J$6,10,FALSE)</f>
        <v>0</v>
      </c>
      <c r="P179">
        <f>IF(AND(Datos!C179="Financials",Datos!AA179&gt;N179,Datos!AD179&lt;0,Datos!AQ179&lt;O179),1,0)</f>
        <v>0</v>
      </c>
      <c r="Q179" s="14">
        <f>VLOOKUP(B179,Umbrales!$A$2:$K$6,11,FALSE)</f>
        <v>0.94977598367308969</v>
      </c>
      <c r="R179">
        <f>IF(AND(Datos!AN179&lt;0.85,Datos!AN179&lt;Q179),1,0)</f>
        <v>0</v>
      </c>
      <c r="S179">
        <f>1+IF(Datos!S179&gt;0,1,0)+IF(Datos!C179="Financials",1.2,0)+1.3</f>
        <v>3.3</v>
      </c>
      <c r="T179" s="14">
        <f>(I179*1+M179*IF(Datos!S179&gt;0,1,0)+P179*IF(Datos!C179="Financials",1,0)+R179*1.3)/S179</f>
        <v>0</v>
      </c>
      <c r="U179" s="14">
        <f t="shared" si="4"/>
        <v>0</v>
      </c>
      <c r="V179" s="12" t="str">
        <f t="shared" si="5"/>
        <v/>
      </c>
    </row>
    <row r="180" spans="1:22">
      <c r="A180" t="str">
        <f>ParticipantesCrossSectionTable[[#This Row],[firm_id]]</f>
        <v>F0052</v>
      </c>
      <c r="B180" s="12" t="str">
        <f>ParticipantesCrossSectionTable[[#This Row],[sector]]</f>
        <v>Energy</v>
      </c>
      <c r="C180" s="14">
        <f>ParticipantesCrossSectionTable[[#This Row],[fcf_reported_mm]]/ParticipantesCrossSectionTable[[#This Row],[revenue_reported_mm]]</f>
        <v>-6.4482628570184899E-2</v>
      </c>
      <c r="D180" s="14">
        <f>VLOOKUP(B180,Umbrales!$A$2:$F$6,2,FALSE)</f>
        <v>0.31196392892080216</v>
      </c>
      <c r="E180" s="14">
        <f>VLOOKUP(B180,Umbrales!$A$2:$F$6,3,FALSE)</f>
        <v>0.22086835207327621</v>
      </c>
      <c r="F180" s="14">
        <f>VLOOKUP(B180,Umbrales!$A$2:$F$6,4,FALSE)</f>
        <v>0.28991454849456905</v>
      </c>
      <c r="G180" s="13">
        <f>VLOOKUP(B180,Umbrales!$A$2:$F$6,5,FALSE)</f>
        <v>2.8980395452652274</v>
      </c>
      <c r="H180" s="14">
        <f>VLOOKUP(B180,Umbrales!$A$2:$F$6,6,FALSE)</f>
        <v>-5.1192663180992054E-2</v>
      </c>
      <c r="I180">
        <f>IF(AND(Datos!AE180&gt;D180,Datos!AF180&gt;E180,Datos!AG180&gt;F180,Datos!AS180&gt;G180,C180&lt;H180),1,0)</f>
        <v>0</v>
      </c>
      <c r="J180" s="14">
        <f>ParticipantesCrossSectionTable[[#This Row],[dcf_fcf_gap_mm]]/ParticipantesCrossSectionTable[[#This Row],[revenue_reported_mm]]</f>
        <v>9.3912030272188446E-2</v>
      </c>
      <c r="K180" s="14">
        <f>VLOOKUP(B180,Umbrales!$A$2:$H$6,7,FALSE)</f>
        <v>0.58288412137280288</v>
      </c>
      <c r="L180" s="14">
        <f>VLOOKUP(B180,Umbrales!$A$2:$H$6,8,FALSE)</f>
        <v>0.120912265441879</v>
      </c>
      <c r="M180">
        <f>IF(AND(Datos!S180&gt;0,Datos!AH180&lt;K180,Datos!AL180&gt;=1,Datos!AM180&lt;1,J180&gt;L180),1,0)</f>
        <v>0</v>
      </c>
      <c r="N180" s="14">
        <f>VLOOKUP(B180,Umbrales!$A$2:$J$6,9,FALSE)</f>
        <v>0</v>
      </c>
      <c r="O180" s="14">
        <f>VLOOKUP(B180,Umbrales!$A$2:$J$6,10,FALSE)</f>
        <v>0</v>
      </c>
      <c r="P180">
        <f>IF(AND(Datos!C180="Financials",Datos!AA180&gt;N180,Datos!AD180&lt;0,Datos!AQ180&lt;O180),1,0)</f>
        <v>0</v>
      </c>
      <c r="Q180" s="14">
        <f>VLOOKUP(B180,Umbrales!$A$2:$K$6,11,FALSE)</f>
        <v>0.95246281107254693</v>
      </c>
      <c r="R180">
        <f>IF(AND(Datos!AN180&lt;0.85,Datos!AN180&lt;Q180),1,0)</f>
        <v>0</v>
      </c>
      <c r="S180">
        <f>1+IF(Datos!S180&gt;0,1,0)+IF(Datos!C180="Financials",1.2,0)+1.3</f>
        <v>3.3</v>
      </c>
      <c r="T180" s="14">
        <f>(I180*1+M180*IF(Datos!S180&gt;0,1,0)+P180*IF(Datos!C180="Financials",1,0)+R180*1.3)/S180</f>
        <v>0</v>
      </c>
      <c r="U180" s="14">
        <f t="shared" si="4"/>
        <v>0</v>
      </c>
      <c r="V180" s="12" t="str">
        <f t="shared" si="5"/>
        <v/>
      </c>
    </row>
    <row r="181" spans="1:22">
      <c r="A181" t="str">
        <f>ParticipantesCrossSectionTable[[#This Row],[firm_id]]</f>
        <v>F0153</v>
      </c>
      <c r="B181" s="12" t="str">
        <f>ParticipantesCrossSectionTable[[#This Row],[sector]]</f>
        <v>Energy</v>
      </c>
      <c r="C181" s="14">
        <f>ParticipantesCrossSectionTable[[#This Row],[fcf_reported_mm]]/ParticipantesCrossSectionTable[[#This Row],[revenue_reported_mm]]</f>
        <v>-6.6791888291609272E-2</v>
      </c>
      <c r="D181" s="14">
        <f>VLOOKUP(B181,Umbrales!$A$2:$F$6,2,FALSE)</f>
        <v>0.31196392892080216</v>
      </c>
      <c r="E181" s="14">
        <f>VLOOKUP(B181,Umbrales!$A$2:$F$6,3,FALSE)</f>
        <v>0.22086835207327621</v>
      </c>
      <c r="F181" s="14">
        <f>VLOOKUP(B181,Umbrales!$A$2:$F$6,4,FALSE)</f>
        <v>0.28991454849456905</v>
      </c>
      <c r="G181" s="13">
        <f>VLOOKUP(B181,Umbrales!$A$2:$F$6,5,FALSE)</f>
        <v>2.8980395452652274</v>
      </c>
      <c r="H181" s="14">
        <f>VLOOKUP(B181,Umbrales!$A$2:$F$6,6,FALSE)</f>
        <v>-5.1192663180992054E-2</v>
      </c>
      <c r="I181">
        <f>IF(AND(Datos!AE181&gt;D181,Datos!AF181&gt;E181,Datos!AG181&gt;F181,Datos!AS181&gt;G181,C181&lt;H181),1,0)</f>
        <v>0</v>
      </c>
      <c r="J181" s="14">
        <f>ParticipantesCrossSectionTable[[#This Row],[dcf_fcf_gap_mm]]/ParticipantesCrossSectionTable[[#This Row],[revenue_reported_mm]]</f>
        <v>0.12843249335216256</v>
      </c>
      <c r="K181" s="14">
        <f>VLOOKUP(B181,Umbrales!$A$2:$H$6,7,FALSE)</f>
        <v>0.58288412137280288</v>
      </c>
      <c r="L181" s="14">
        <f>VLOOKUP(B181,Umbrales!$A$2:$H$6,8,FALSE)</f>
        <v>0.120912265441879</v>
      </c>
      <c r="M181">
        <f>IF(AND(Datos!S181&gt;0,Datos!AH181&lt;K181,Datos!AL181&gt;=1,Datos!AM181&lt;1,J181&gt;L181),1,0)</f>
        <v>0</v>
      </c>
      <c r="N181" s="14">
        <f>VLOOKUP(B181,Umbrales!$A$2:$J$6,9,FALSE)</f>
        <v>0</v>
      </c>
      <c r="O181" s="14">
        <f>VLOOKUP(B181,Umbrales!$A$2:$J$6,10,FALSE)</f>
        <v>0</v>
      </c>
      <c r="P181">
        <f>IF(AND(Datos!C181="Financials",Datos!AA181&gt;N181,Datos!AD181&lt;0,Datos!AQ181&lt;O181),1,0)</f>
        <v>0</v>
      </c>
      <c r="Q181" s="14">
        <f>VLOOKUP(B181,Umbrales!$A$2:$K$6,11,FALSE)</f>
        <v>0.95246281107254693</v>
      </c>
      <c r="R181">
        <f>IF(AND(Datos!AN181&lt;0.85,Datos!AN181&lt;Q181),1,0)</f>
        <v>0</v>
      </c>
      <c r="S181">
        <f>1+IF(Datos!S181&gt;0,1,0)+IF(Datos!C181="Financials",1.2,0)+1.3</f>
        <v>3.3</v>
      </c>
      <c r="T181" s="14">
        <f>(I181*1+M181*IF(Datos!S181&gt;0,1,0)+P181*IF(Datos!C181="Financials",1,0)+R181*1.3)/S181</f>
        <v>0</v>
      </c>
      <c r="U181" s="14">
        <f t="shared" si="4"/>
        <v>0</v>
      </c>
      <c r="V181" s="12" t="str">
        <f t="shared" si="5"/>
        <v/>
      </c>
    </row>
    <row r="182" spans="1:22">
      <c r="A182" t="str">
        <f>ParticipantesCrossSectionTable[[#This Row],[firm_id]]</f>
        <v>F0759</v>
      </c>
      <c r="B182" s="12" t="str">
        <f>ParticipantesCrossSectionTable[[#This Row],[sector]]</f>
        <v>Industrials</v>
      </c>
      <c r="C182" s="14">
        <f>ParticipantesCrossSectionTable[[#This Row],[fcf_reported_mm]]/ParticipantesCrossSectionTable[[#This Row],[revenue_reported_mm]]</f>
        <v>-2.611104355461167E-2</v>
      </c>
      <c r="D182" s="14">
        <f>VLOOKUP(B182,Umbrales!$A$2:$F$6,2,FALSE)</f>
        <v>0.20187192862209885</v>
      </c>
      <c r="E182" s="14">
        <f>VLOOKUP(B182,Umbrales!$A$2:$F$6,3,FALSE)</f>
        <v>0.13780715755654266</v>
      </c>
      <c r="F182" s="14">
        <f>VLOOKUP(B182,Umbrales!$A$2:$F$6,4,FALSE)</f>
        <v>0.14324173030339896</v>
      </c>
      <c r="G182" s="13">
        <f>VLOOKUP(B182,Umbrales!$A$2:$F$6,5,FALSE)</f>
        <v>2.1323076743804079</v>
      </c>
      <c r="H182" s="14">
        <f>VLOOKUP(B182,Umbrales!$A$2:$F$6,6,FALSE)</f>
        <v>-3.5903294130974449E-3</v>
      </c>
      <c r="I182">
        <f>IF(AND(Datos!AE182&gt;D182,Datos!AF182&gt;E182,Datos!AG182&gt;F182,Datos!AS182&gt;G182,C182&lt;H182),1,0)</f>
        <v>0</v>
      </c>
      <c r="J182" s="14">
        <f>ParticipantesCrossSectionTable[[#This Row],[dcf_fcf_gap_mm]]/ParticipantesCrossSectionTable[[#This Row],[revenue_reported_mm]]</f>
        <v>2.8571994777479928E-2</v>
      </c>
      <c r="K182" s="14">
        <f>VLOOKUP(B182,Umbrales!$A$2:$H$6,7,FALSE)</f>
        <v>0.50521966232143278</v>
      </c>
      <c r="L182" s="14">
        <f>VLOOKUP(B182,Umbrales!$A$2:$H$6,8,FALSE)</f>
        <v>7.7995567229432863E-2</v>
      </c>
      <c r="M182">
        <f>IF(AND(Datos!S182&gt;0,Datos!AH182&lt;K182,Datos!AL182&gt;=1,Datos!AM182&lt;1,J182&gt;L182),1,0)</f>
        <v>0</v>
      </c>
      <c r="N182" s="14">
        <f>VLOOKUP(B182,Umbrales!$A$2:$J$6,9,FALSE)</f>
        <v>0</v>
      </c>
      <c r="O182" s="14">
        <f>VLOOKUP(B182,Umbrales!$A$2:$J$6,10,FALSE)</f>
        <v>0</v>
      </c>
      <c r="P182">
        <f>IF(AND(Datos!C182="Financials",Datos!AA182&gt;N182,Datos!AD182&lt;0,Datos!AQ182&lt;O182),1,0)</f>
        <v>0</v>
      </c>
      <c r="Q182" s="14">
        <f>VLOOKUP(B182,Umbrales!$A$2:$K$6,11,FALSE)</f>
        <v>0.94976269166978411</v>
      </c>
      <c r="R182">
        <f>IF(AND(Datos!AN182&lt;0.85,Datos!AN182&lt;Q182),1,0)</f>
        <v>0</v>
      </c>
      <c r="S182">
        <f>1+IF(Datos!S182&gt;0,1,0)+IF(Datos!C182="Financials",1.2,0)+1.3</f>
        <v>3.3</v>
      </c>
      <c r="T182" s="14">
        <f>(I182*1+M182*IF(Datos!S182&gt;0,1,0)+P182*IF(Datos!C182="Financials",1,0)+R182*1.3)/S182</f>
        <v>0</v>
      </c>
      <c r="U182" s="14">
        <f t="shared" si="4"/>
        <v>0</v>
      </c>
      <c r="V182" s="12" t="str">
        <f t="shared" si="5"/>
        <v/>
      </c>
    </row>
    <row r="183" spans="1:22">
      <c r="A183" t="str">
        <f>ParticipantesCrossSectionTable[[#This Row],[firm_id]]</f>
        <v>F0311</v>
      </c>
      <c r="B183" s="12" t="str">
        <f>ParticipantesCrossSectionTable[[#This Row],[sector]]</f>
        <v>Financials</v>
      </c>
      <c r="C183" s="14">
        <f>ParticipantesCrossSectionTable[[#This Row],[fcf_reported_mm]]/ParticipantesCrossSectionTable[[#This Row],[revenue_reported_mm]]</f>
        <v>0.16407705783420609</v>
      </c>
      <c r="D183" s="14">
        <f>VLOOKUP(B183,Umbrales!$A$2:$F$6,2,FALSE)</f>
        <v>0.388774346882514</v>
      </c>
      <c r="E183" s="14">
        <f>VLOOKUP(B183,Umbrales!$A$2:$F$6,3,FALSE)</f>
        <v>0.2842719606666555</v>
      </c>
      <c r="F183" s="14">
        <f>VLOOKUP(B183,Umbrales!$A$2:$F$6,4,FALSE)</f>
        <v>3.7547324588306716E-2</v>
      </c>
      <c r="G183" s="13">
        <f>VLOOKUP(B183,Umbrales!$A$2:$F$6,5,FALSE)</f>
        <v>5.6564154445784265</v>
      </c>
      <c r="H183" s="14">
        <f>VLOOKUP(B183,Umbrales!$A$2:$F$6,6,FALSE)</f>
        <v>0.21790144142181125</v>
      </c>
      <c r="I183">
        <f>IF(AND(Datos!AE183&gt;D183,Datos!AF183&gt;E183,Datos!AG183&gt;F183,Datos!AS183&gt;G183,C183&lt;H183),1,0)</f>
        <v>0</v>
      </c>
      <c r="J183" s="14">
        <f>ParticipantesCrossSectionTable[[#This Row],[dcf_fcf_gap_mm]]/ParticipantesCrossSectionTable[[#This Row],[revenue_reported_mm]]</f>
        <v>2.4055172056771261E-2</v>
      </c>
      <c r="K183" s="14">
        <f>VLOOKUP(B183,Umbrales!$A$2:$H$6,7,FALSE)</f>
        <v>0.45222619371524486</v>
      </c>
      <c r="L183" s="14">
        <f>VLOOKUP(B183,Umbrales!$A$2:$H$6,8,FALSE)</f>
        <v>1.8748568215778003E-2</v>
      </c>
      <c r="M183">
        <f>IF(AND(Datos!S183&gt;0,Datos!AH183&lt;K183,Datos!AL183&gt;=1,Datos!AM183&lt;1,J183&gt;L183),1,0)</f>
        <v>0</v>
      </c>
      <c r="N183" s="14">
        <f>VLOOKUP(B183,Umbrales!$A$2:$J$6,9,FALSE)</f>
        <v>0.2055436255630648</v>
      </c>
      <c r="O183" s="14">
        <f>VLOOKUP(B183,Umbrales!$A$2:$J$6,10,FALSE)</f>
        <v>0.33577848833803048</v>
      </c>
      <c r="P183">
        <f>IF(AND(Datos!C183="Financials",Datos!AA183&gt;N183,Datos!AD183&lt;0,Datos!AQ183&lt;O183),1,0)</f>
        <v>0</v>
      </c>
      <c r="Q183" s="14">
        <f>VLOOKUP(B183,Umbrales!$A$2:$K$6,11,FALSE)</f>
        <v>0.94867619108199597</v>
      </c>
      <c r="R183">
        <f>IF(AND(Datos!AN183&lt;0.85,Datos!AN183&lt;Q183),1,0)</f>
        <v>0</v>
      </c>
      <c r="S183">
        <f>1+IF(Datos!S183&gt;0,1,0)+IF(Datos!C183="Financials",1.2,0)+1.3</f>
        <v>4.5</v>
      </c>
      <c r="T183" s="14">
        <f>(I183*1+M183*IF(Datos!S183&gt;0,1,0)+P183*IF(Datos!C183="Financials",1,0)+R183*1.3)/S183</f>
        <v>0</v>
      </c>
      <c r="U183" s="14">
        <f t="shared" si="4"/>
        <v>0</v>
      </c>
      <c r="V183" s="12" t="str">
        <f t="shared" si="5"/>
        <v/>
      </c>
    </row>
    <row r="184" spans="1:22">
      <c r="A184" t="str">
        <f>ParticipantesCrossSectionTable[[#This Row],[firm_id]]</f>
        <v>F0075</v>
      </c>
      <c r="B184" s="12" t="str">
        <f>ParticipantesCrossSectionTable[[#This Row],[sector]]</f>
        <v>Energy</v>
      </c>
      <c r="C184" s="14">
        <f>ParticipantesCrossSectionTable[[#This Row],[fcf_reported_mm]]/ParticipantesCrossSectionTable[[#This Row],[revenue_reported_mm]]</f>
        <v>-4.3326597714152815E-2</v>
      </c>
      <c r="D184" s="14">
        <f>VLOOKUP(B184,Umbrales!$A$2:$F$6,2,FALSE)</f>
        <v>0.31196392892080216</v>
      </c>
      <c r="E184" s="14">
        <f>VLOOKUP(B184,Umbrales!$A$2:$F$6,3,FALSE)</f>
        <v>0.22086835207327621</v>
      </c>
      <c r="F184" s="14">
        <f>VLOOKUP(B184,Umbrales!$A$2:$F$6,4,FALSE)</f>
        <v>0.28991454849456905</v>
      </c>
      <c r="G184" s="13">
        <f>VLOOKUP(B184,Umbrales!$A$2:$F$6,5,FALSE)</f>
        <v>2.8980395452652274</v>
      </c>
      <c r="H184" s="14">
        <f>VLOOKUP(B184,Umbrales!$A$2:$F$6,6,FALSE)</f>
        <v>-5.1192663180992054E-2</v>
      </c>
      <c r="I184">
        <f>IF(AND(Datos!AE184&gt;D184,Datos!AF184&gt;E184,Datos!AG184&gt;F184,Datos!AS184&gt;G184,C184&lt;H184),1,0)</f>
        <v>0</v>
      </c>
      <c r="J184" s="14">
        <f>ParticipantesCrossSectionTable[[#This Row],[dcf_fcf_gap_mm]]/ParticipantesCrossSectionTable[[#This Row],[revenue_reported_mm]]</f>
        <v>0.16290891392322854</v>
      </c>
      <c r="K184" s="14">
        <f>VLOOKUP(B184,Umbrales!$A$2:$H$6,7,FALSE)</f>
        <v>0.58288412137280288</v>
      </c>
      <c r="L184" s="14">
        <f>VLOOKUP(B184,Umbrales!$A$2:$H$6,8,FALSE)</f>
        <v>0.120912265441879</v>
      </c>
      <c r="M184">
        <f>IF(AND(Datos!S184&gt;0,Datos!AH184&lt;K184,Datos!AL184&gt;=1,Datos!AM184&lt;1,J184&gt;L184),1,0)</f>
        <v>1</v>
      </c>
      <c r="N184" s="14">
        <f>VLOOKUP(B184,Umbrales!$A$2:$J$6,9,FALSE)</f>
        <v>0</v>
      </c>
      <c r="O184" s="14">
        <f>VLOOKUP(B184,Umbrales!$A$2:$J$6,10,FALSE)</f>
        <v>0</v>
      </c>
      <c r="P184">
        <f>IF(AND(Datos!C184="Financials",Datos!AA184&gt;N184,Datos!AD184&lt;0,Datos!AQ184&lt;O184),1,0)</f>
        <v>0</v>
      </c>
      <c r="Q184" s="14">
        <f>VLOOKUP(B184,Umbrales!$A$2:$K$6,11,FALSE)</f>
        <v>0.95246281107254693</v>
      </c>
      <c r="R184">
        <f>IF(AND(Datos!AN184&lt;0.85,Datos!AN184&lt;Q184),1,0)</f>
        <v>0</v>
      </c>
      <c r="S184">
        <f>1+IF(Datos!S184&gt;0,1,0)+IF(Datos!C184="Financials",1.2,0)+1.3</f>
        <v>3.3</v>
      </c>
      <c r="T184" s="14">
        <f>(I184*1+M184*IF(Datos!S184&gt;0,1,0)+P184*IF(Datos!C184="Financials",1,0)+R184*1.3)/S184</f>
        <v>0.30303030303030304</v>
      </c>
      <c r="U184" s="14">
        <f t="shared" si="4"/>
        <v>1</v>
      </c>
      <c r="V184" s="12" t="str">
        <f t="shared" si="5"/>
        <v xml:space="preserve">Flag2 </v>
      </c>
    </row>
    <row r="185" spans="1:22">
      <c r="A185" t="str">
        <f>ParticipantesCrossSectionTable[[#This Row],[firm_id]]</f>
        <v>F0608</v>
      </c>
      <c r="B185" s="12" t="str">
        <f>ParticipantesCrossSectionTable[[#This Row],[sector]]</f>
        <v>Industrials</v>
      </c>
      <c r="C185" s="14">
        <f>ParticipantesCrossSectionTable[[#This Row],[fcf_reported_mm]]/ParticipantesCrossSectionTable[[#This Row],[revenue_reported_mm]]</f>
        <v>2.4230149321891027E-2</v>
      </c>
      <c r="D185" s="14">
        <f>VLOOKUP(B185,Umbrales!$A$2:$F$6,2,FALSE)</f>
        <v>0.20187192862209885</v>
      </c>
      <c r="E185" s="14">
        <f>VLOOKUP(B185,Umbrales!$A$2:$F$6,3,FALSE)</f>
        <v>0.13780715755654266</v>
      </c>
      <c r="F185" s="14">
        <f>VLOOKUP(B185,Umbrales!$A$2:$F$6,4,FALSE)</f>
        <v>0.14324173030339896</v>
      </c>
      <c r="G185" s="13">
        <f>VLOOKUP(B185,Umbrales!$A$2:$F$6,5,FALSE)</f>
        <v>2.1323076743804079</v>
      </c>
      <c r="H185" s="14">
        <f>VLOOKUP(B185,Umbrales!$A$2:$F$6,6,FALSE)</f>
        <v>-3.5903294130974449E-3</v>
      </c>
      <c r="I185">
        <f>IF(AND(Datos!AE185&gt;D185,Datos!AF185&gt;E185,Datos!AG185&gt;F185,Datos!AS185&gt;G185,C185&lt;H185),1,0)</f>
        <v>0</v>
      </c>
      <c r="J185" s="14">
        <f>ParticipantesCrossSectionTable[[#This Row],[dcf_fcf_gap_mm]]/ParticipantesCrossSectionTable[[#This Row],[revenue_reported_mm]]</f>
        <v>4.750565500587775E-2</v>
      </c>
      <c r="K185" s="14">
        <f>VLOOKUP(B185,Umbrales!$A$2:$H$6,7,FALSE)</f>
        <v>0.50521966232143278</v>
      </c>
      <c r="L185" s="14">
        <f>VLOOKUP(B185,Umbrales!$A$2:$H$6,8,FALSE)</f>
        <v>7.7995567229432863E-2</v>
      </c>
      <c r="M185">
        <f>IF(AND(Datos!S185&gt;0,Datos!AH185&lt;K185,Datos!AL185&gt;=1,Datos!AM185&lt;1,J185&gt;L185),1,0)</f>
        <v>0</v>
      </c>
      <c r="N185" s="14">
        <f>VLOOKUP(B185,Umbrales!$A$2:$J$6,9,FALSE)</f>
        <v>0</v>
      </c>
      <c r="O185" s="14">
        <f>VLOOKUP(B185,Umbrales!$A$2:$J$6,10,FALSE)</f>
        <v>0</v>
      </c>
      <c r="P185">
        <f>IF(AND(Datos!C185="Financials",Datos!AA185&gt;N185,Datos!AD185&lt;0,Datos!AQ185&lt;O185),1,0)</f>
        <v>0</v>
      </c>
      <c r="Q185" s="14">
        <f>VLOOKUP(B185,Umbrales!$A$2:$K$6,11,FALSE)</f>
        <v>0.94976269166978411</v>
      </c>
      <c r="R185">
        <f>IF(AND(Datos!AN185&lt;0.85,Datos!AN185&lt;Q185),1,0)</f>
        <v>0</v>
      </c>
      <c r="S185">
        <f>1+IF(Datos!S185&gt;0,1,0)+IF(Datos!C185="Financials",1.2,0)+1.3</f>
        <v>3.3</v>
      </c>
      <c r="T185" s="14">
        <f>(I185*1+M185*IF(Datos!S185&gt;0,1,0)+P185*IF(Datos!C185="Financials",1,0)+R185*1.3)/S185</f>
        <v>0</v>
      </c>
      <c r="U185" s="14">
        <f t="shared" si="4"/>
        <v>0</v>
      </c>
      <c r="V185" s="12" t="str">
        <f t="shared" si="5"/>
        <v/>
      </c>
    </row>
    <row r="186" spans="1:22">
      <c r="A186" t="str">
        <f>ParticipantesCrossSectionTable[[#This Row],[firm_id]]</f>
        <v>F0984</v>
      </c>
      <c r="B186" s="12" t="str">
        <f>ParticipantesCrossSectionTable[[#This Row],[sector]]</f>
        <v>Consumer</v>
      </c>
      <c r="C186" s="14">
        <f>ParticipantesCrossSectionTable[[#This Row],[fcf_reported_mm]]/ParticipantesCrossSectionTable[[#This Row],[revenue_reported_mm]]</f>
        <v>-2.6724021814606182E-3</v>
      </c>
      <c r="D186" s="14">
        <f>VLOOKUP(B186,Umbrales!$A$2:$F$6,2,FALSE)</f>
        <v>0.18290795794828921</v>
      </c>
      <c r="E186" s="14">
        <f>VLOOKUP(B186,Umbrales!$A$2:$F$6,3,FALSE)</f>
        <v>0.12205009004875801</v>
      </c>
      <c r="F186" s="14">
        <f>VLOOKUP(B186,Umbrales!$A$2:$F$6,4,FALSE)</f>
        <v>7.7863508878423693E-2</v>
      </c>
      <c r="G186" s="13">
        <f>VLOOKUP(B186,Umbrales!$A$2:$F$6,5,FALSE)</f>
        <v>1.5232588938928779</v>
      </c>
      <c r="H186" s="14">
        <f>VLOOKUP(B186,Umbrales!$A$2:$F$6,6,FALSE)</f>
        <v>3.1674636202413592E-2</v>
      </c>
      <c r="I186">
        <f>IF(AND(Datos!AE186&gt;D186,Datos!AF186&gt;E186,Datos!AG186&gt;F186,Datos!AS186&gt;G186,C186&lt;H186),1,0)</f>
        <v>0</v>
      </c>
      <c r="J186" s="14">
        <f>ParticipantesCrossSectionTable[[#This Row],[dcf_fcf_gap_mm]]/ParticipantesCrossSectionTable[[#This Row],[revenue_reported_mm]]</f>
        <v>1.7152233652331386E-2</v>
      </c>
      <c r="K186" s="14">
        <f>VLOOKUP(B186,Umbrales!$A$2:$H$6,7,FALSE)</f>
        <v>0.50851978099047102</v>
      </c>
      <c r="L186" s="14">
        <f>VLOOKUP(B186,Umbrales!$A$2:$H$6,8,FALSE)</f>
        <v>6.0665521451900774E-2</v>
      </c>
      <c r="M186">
        <f>IF(AND(Datos!S186&gt;0,Datos!AH186&lt;K186,Datos!AL186&gt;=1,Datos!AM186&lt;1,J186&gt;L186),1,0)</f>
        <v>0</v>
      </c>
      <c r="N186" s="14">
        <f>VLOOKUP(B186,Umbrales!$A$2:$J$6,9,FALSE)</f>
        <v>0</v>
      </c>
      <c r="O186" s="14">
        <f>VLOOKUP(B186,Umbrales!$A$2:$J$6,10,FALSE)</f>
        <v>0</v>
      </c>
      <c r="P186">
        <f>IF(AND(Datos!C186="Financials",Datos!AA186&gt;N186,Datos!AD186&lt;0,Datos!AQ186&lt;O186),1,0)</f>
        <v>0</v>
      </c>
      <c r="Q186" s="14">
        <f>VLOOKUP(B186,Umbrales!$A$2:$K$6,11,FALSE)</f>
        <v>0.94977598367308969</v>
      </c>
      <c r="R186">
        <f>IF(AND(Datos!AN186&lt;0.85,Datos!AN186&lt;Q186),1,0)</f>
        <v>0</v>
      </c>
      <c r="S186">
        <f>1+IF(Datos!S186&gt;0,1,0)+IF(Datos!C186="Financials",1.2,0)+1.3</f>
        <v>3.3</v>
      </c>
      <c r="T186" s="14">
        <f>(I186*1+M186*IF(Datos!S186&gt;0,1,0)+P186*IF(Datos!C186="Financials",1,0)+R186*1.3)/S186</f>
        <v>0</v>
      </c>
      <c r="U186" s="14">
        <f t="shared" si="4"/>
        <v>0</v>
      </c>
      <c r="V186" s="12" t="str">
        <f t="shared" si="5"/>
        <v/>
      </c>
    </row>
    <row r="187" spans="1:22">
      <c r="A187" t="str">
        <f>ParticipantesCrossSectionTable[[#This Row],[firm_id]]</f>
        <v>F0190</v>
      </c>
      <c r="B187" s="12" t="str">
        <f>ParticipantesCrossSectionTable[[#This Row],[sector]]</f>
        <v>Energy</v>
      </c>
      <c r="C187" s="14">
        <f>ParticipantesCrossSectionTable[[#This Row],[fcf_reported_mm]]/ParticipantesCrossSectionTable[[#This Row],[revenue_reported_mm]]</f>
        <v>-4.2310160233711751E-2</v>
      </c>
      <c r="D187" s="14">
        <f>VLOOKUP(B187,Umbrales!$A$2:$F$6,2,FALSE)</f>
        <v>0.31196392892080216</v>
      </c>
      <c r="E187" s="14">
        <f>VLOOKUP(B187,Umbrales!$A$2:$F$6,3,FALSE)</f>
        <v>0.22086835207327621</v>
      </c>
      <c r="F187" s="14">
        <f>VLOOKUP(B187,Umbrales!$A$2:$F$6,4,FALSE)</f>
        <v>0.28991454849456905</v>
      </c>
      <c r="G187" s="13">
        <f>VLOOKUP(B187,Umbrales!$A$2:$F$6,5,FALSE)</f>
        <v>2.8980395452652274</v>
      </c>
      <c r="H187" s="14">
        <f>VLOOKUP(B187,Umbrales!$A$2:$F$6,6,FALSE)</f>
        <v>-5.1192663180992054E-2</v>
      </c>
      <c r="I187">
        <f>IF(AND(Datos!AE187&gt;D187,Datos!AF187&gt;E187,Datos!AG187&gt;F187,Datos!AS187&gt;G187,C187&lt;H187),1,0)</f>
        <v>0</v>
      </c>
      <c r="J187" s="14">
        <f>ParticipantesCrossSectionTable[[#This Row],[dcf_fcf_gap_mm]]/ParticipantesCrossSectionTable[[#This Row],[revenue_reported_mm]]</f>
        <v>5.1402580527488292E-2</v>
      </c>
      <c r="K187" s="14">
        <f>VLOOKUP(B187,Umbrales!$A$2:$H$6,7,FALSE)</f>
        <v>0.58288412137280288</v>
      </c>
      <c r="L187" s="14">
        <f>VLOOKUP(B187,Umbrales!$A$2:$H$6,8,FALSE)</f>
        <v>0.120912265441879</v>
      </c>
      <c r="M187">
        <f>IF(AND(Datos!S187&gt;0,Datos!AH187&lt;K187,Datos!AL187&gt;=1,Datos!AM187&lt;1,J187&gt;L187),1,0)</f>
        <v>0</v>
      </c>
      <c r="N187" s="14">
        <f>VLOOKUP(B187,Umbrales!$A$2:$J$6,9,FALSE)</f>
        <v>0</v>
      </c>
      <c r="O187" s="14">
        <f>VLOOKUP(B187,Umbrales!$A$2:$J$6,10,FALSE)</f>
        <v>0</v>
      </c>
      <c r="P187">
        <f>IF(AND(Datos!C187="Financials",Datos!AA187&gt;N187,Datos!AD187&lt;0,Datos!AQ187&lt;O187),1,0)</f>
        <v>0</v>
      </c>
      <c r="Q187" s="14">
        <f>VLOOKUP(B187,Umbrales!$A$2:$K$6,11,FALSE)</f>
        <v>0.95246281107254693</v>
      </c>
      <c r="R187">
        <f>IF(AND(Datos!AN187&lt;0.85,Datos!AN187&lt;Q187),1,0)</f>
        <v>0</v>
      </c>
      <c r="S187">
        <f>1+IF(Datos!S187&gt;0,1,0)+IF(Datos!C187="Financials",1.2,0)+1.3</f>
        <v>3.3</v>
      </c>
      <c r="T187" s="14">
        <f>(I187*1+M187*IF(Datos!S187&gt;0,1,0)+P187*IF(Datos!C187="Financials",1,0)+R187*1.3)/S187</f>
        <v>0</v>
      </c>
      <c r="U187" s="14">
        <f t="shared" si="4"/>
        <v>0</v>
      </c>
      <c r="V187" s="12" t="str">
        <f t="shared" si="5"/>
        <v/>
      </c>
    </row>
    <row r="188" spans="1:22">
      <c r="A188" t="str">
        <f>ParticipantesCrossSectionTable[[#This Row],[firm_id]]</f>
        <v>F0887</v>
      </c>
      <c r="B188" s="12" t="str">
        <f>ParticipantesCrossSectionTable[[#This Row],[sector]]</f>
        <v>Consumer</v>
      </c>
      <c r="C188" s="14">
        <f>ParticipantesCrossSectionTable[[#This Row],[fcf_reported_mm]]/ParticipantesCrossSectionTable[[#This Row],[revenue_reported_mm]]</f>
        <v>6.1324880335460984E-2</v>
      </c>
      <c r="D188" s="14">
        <f>VLOOKUP(B188,Umbrales!$A$2:$F$6,2,FALSE)</f>
        <v>0.18290795794828921</v>
      </c>
      <c r="E188" s="14">
        <f>VLOOKUP(B188,Umbrales!$A$2:$F$6,3,FALSE)</f>
        <v>0.12205009004875801</v>
      </c>
      <c r="F188" s="14">
        <f>VLOOKUP(B188,Umbrales!$A$2:$F$6,4,FALSE)</f>
        <v>7.7863508878423693E-2</v>
      </c>
      <c r="G188" s="13">
        <f>VLOOKUP(B188,Umbrales!$A$2:$F$6,5,FALSE)</f>
        <v>1.5232588938928779</v>
      </c>
      <c r="H188" s="14">
        <f>VLOOKUP(B188,Umbrales!$A$2:$F$6,6,FALSE)</f>
        <v>3.1674636202413592E-2</v>
      </c>
      <c r="I188">
        <f>IF(AND(Datos!AE188&gt;D188,Datos!AF188&gt;E188,Datos!AG188&gt;F188,Datos!AS188&gt;G188,C188&lt;H188),1,0)</f>
        <v>0</v>
      </c>
      <c r="J188" s="14">
        <f>ParticipantesCrossSectionTable[[#This Row],[dcf_fcf_gap_mm]]/ParticipantesCrossSectionTable[[#This Row],[revenue_reported_mm]]</f>
        <v>2.5820211921904888E-2</v>
      </c>
      <c r="K188" s="14">
        <f>VLOOKUP(B188,Umbrales!$A$2:$H$6,7,FALSE)</f>
        <v>0.50851978099047102</v>
      </c>
      <c r="L188" s="14">
        <f>VLOOKUP(B188,Umbrales!$A$2:$H$6,8,FALSE)</f>
        <v>6.0665521451900774E-2</v>
      </c>
      <c r="M188">
        <f>IF(AND(Datos!S188&gt;0,Datos!AH188&lt;K188,Datos!AL188&gt;=1,Datos!AM188&lt;1,J188&gt;L188),1,0)</f>
        <v>0</v>
      </c>
      <c r="N188" s="14">
        <f>VLOOKUP(B188,Umbrales!$A$2:$J$6,9,FALSE)</f>
        <v>0</v>
      </c>
      <c r="O188" s="14">
        <f>VLOOKUP(B188,Umbrales!$A$2:$J$6,10,FALSE)</f>
        <v>0</v>
      </c>
      <c r="P188">
        <f>IF(AND(Datos!C188="Financials",Datos!AA188&gt;N188,Datos!AD188&lt;0,Datos!AQ188&lt;O188),1,0)</f>
        <v>0</v>
      </c>
      <c r="Q188" s="14">
        <f>VLOOKUP(B188,Umbrales!$A$2:$K$6,11,FALSE)</f>
        <v>0.94977598367308969</v>
      </c>
      <c r="R188">
        <f>IF(AND(Datos!AN188&lt;0.85,Datos!AN188&lt;Q188),1,0)</f>
        <v>0</v>
      </c>
      <c r="S188">
        <f>1+IF(Datos!S188&gt;0,1,0)+IF(Datos!C188="Financials",1.2,0)+1.3</f>
        <v>3.3</v>
      </c>
      <c r="T188" s="14">
        <f>(I188*1+M188*IF(Datos!S188&gt;0,1,0)+P188*IF(Datos!C188="Financials",1,0)+R188*1.3)/S188</f>
        <v>0</v>
      </c>
      <c r="U188" s="14">
        <f t="shared" si="4"/>
        <v>0</v>
      </c>
      <c r="V188" s="12" t="str">
        <f t="shared" si="5"/>
        <v/>
      </c>
    </row>
    <row r="189" spans="1:22">
      <c r="A189" t="str">
        <f>ParticipantesCrossSectionTable[[#This Row],[firm_id]]</f>
        <v>F0055</v>
      </c>
      <c r="B189" s="12" t="str">
        <f>ParticipantesCrossSectionTable[[#This Row],[sector]]</f>
        <v>Energy</v>
      </c>
      <c r="C189" s="14">
        <f>ParticipantesCrossSectionTable[[#This Row],[fcf_reported_mm]]/ParticipantesCrossSectionTable[[#This Row],[revenue_reported_mm]]</f>
        <v>0.12830858625376143</v>
      </c>
      <c r="D189" s="14">
        <f>VLOOKUP(B189,Umbrales!$A$2:$F$6,2,FALSE)</f>
        <v>0.31196392892080216</v>
      </c>
      <c r="E189" s="14">
        <f>VLOOKUP(B189,Umbrales!$A$2:$F$6,3,FALSE)</f>
        <v>0.22086835207327621</v>
      </c>
      <c r="F189" s="14">
        <f>VLOOKUP(B189,Umbrales!$A$2:$F$6,4,FALSE)</f>
        <v>0.28991454849456905</v>
      </c>
      <c r="G189" s="13">
        <f>VLOOKUP(B189,Umbrales!$A$2:$F$6,5,FALSE)</f>
        <v>2.8980395452652274</v>
      </c>
      <c r="H189" s="14">
        <f>VLOOKUP(B189,Umbrales!$A$2:$F$6,6,FALSE)</f>
        <v>-5.1192663180992054E-2</v>
      </c>
      <c r="I189">
        <f>IF(AND(Datos!AE189&gt;D189,Datos!AF189&gt;E189,Datos!AG189&gt;F189,Datos!AS189&gt;G189,C189&lt;H189),1,0)</f>
        <v>0</v>
      </c>
      <c r="J189" s="14">
        <f>ParticipantesCrossSectionTable[[#This Row],[dcf_fcf_gap_mm]]/ParticipantesCrossSectionTable[[#This Row],[revenue_reported_mm]]</f>
        <v>-5.7844540503116893E-3</v>
      </c>
      <c r="K189" s="14">
        <f>VLOOKUP(B189,Umbrales!$A$2:$H$6,7,FALSE)</f>
        <v>0.58288412137280288</v>
      </c>
      <c r="L189" s="14">
        <f>VLOOKUP(B189,Umbrales!$A$2:$H$6,8,FALSE)</f>
        <v>0.120912265441879</v>
      </c>
      <c r="M189">
        <f>IF(AND(Datos!S189&gt;0,Datos!AH189&lt;K189,Datos!AL189&gt;=1,Datos!AM189&lt;1,J189&gt;L189),1,0)</f>
        <v>0</v>
      </c>
      <c r="N189" s="14">
        <f>VLOOKUP(B189,Umbrales!$A$2:$J$6,9,FALSE)</f>
        <v>0</v>
      </c>
      <c r="O189" s="14">
        <f>VLOOKUP(B189,Umbrales!$A$2:$J$6,10,FALSE)</f>
        <v>0</v>
      </c>
      <c r="P189">
        <f>IF(AND(Datos!C189="Financials",Datos!AA189&gt;N189,Datos!AD189&lt;0,Datos!AQ189&lt;O189),1,0)</f>
        <v>0</v>
      </c>
      <c r="Q189" s="14">
        <f>VLOOKUP(B189,Umbrales!$A$2:$K$6,11,FALSE)</f>
        <v>0.95246281107254693</v>
      </c>
      <c r="R189">
        <f>IF(AND(Datos!AN189&lt;0.85,Datos!AN189&lt;Q189),1,0)</f>
        <v>0</v>
      </c>
      <c r="S189">
        <f>1+IF(Datos!S189&gt;0,1,0)+IF(Datos!C189="Financials",1.2,0)+1.3</f>
        <v>3.3</v>
      </c>
      <c r="T189" s="14">
        <f>(I189*1+M189*IF(Datos!S189&gt;0,1,0)+P189*IF(Datos!C189="Financials",1,0)+R189*1.3)/S189</f>
        <v>0</v>
      </c>
      <c r="U189" s="14">
        <f t="shared" si="4"/>
        <v>0</v>
      </c>
      <c r="V189" s="12" t="str">
        <f t="shared" si="5"/>
        <v/>
      </c>
    </row>
    <row r="190" spans="1:22">
      <c r="A190" t="str">
        <f>ParticipantesCrossSectionTable[[#This Row],[firm_id]]</f>
        <v>F0432</v>
      </c>
      <c r="B190" s="12" t="str">
        <f>ParticipantesCrossSectionTable[[#This Row],[sector]]</f>
        <v>Technology</v>
      </c>
      <c r="C190" s="14">
        <f>ParticipantesCrossSectionTable[[#This Row],[fcf_reported_mm]]/ParticipantesCrossSectionTable[[#This Row],[revenue_reported_mm]]</f>
        <v>3.626117778329211E-2</v>
      </c>
      <c r="D190" s="14">
        <f>VLOOKUP(B190,Umbrales!$A$2:$F$6,2,FALSE)</f>
        <v>0.29147891994228936</v>
      </c>
      <c r="E190" s="14">
        <f>VLOOKUP(B190,Umbrales!$A$2:$F$6,3,FALSE)</f>
        <v>0.20310034693031653</v>
      </c>
      <c r="F190" s="14">
        <f>VLOOKUP(B190,Umbrales!$A$2:$F$6,4,FALSE)</f>
        <v>8.594459935328938E-2</v>
      </c>
      <c r="G190" s="13">
        <f>VLOOKUP(B190,Umbrales!$A$2:$F$6,5,FALSE)</f>
        <v>1.6026025182564763</v>
      </c>
      <c r="H190" s="14">
        <f>VLOOKUP(B190,Umbrales!$A$2:$F$6,6,FALSE)</f>
        <v>0.11012364032004683</v>
      </c>
      <c r="I190">
        <f>IF(AND(Datos!AE190&gt;D190,Datos!AF190&gt;E190,Datos!AG190&gt;F190,Datos!AS190&gt;G190,C190&lt;H190),1,0)</f>
        <v>0</v>
      </c>
      <c r="J190" s="14">
        <f>ParticipantesCrossSectionTable[[#This Row],[dcf_fcf_gap_mm]]/ParticipantesCrossSectionTable[[#This Row],[revenue_reported_mm]]</f>
        <v>5.7806778450800407E-2</v>
      </c>
      <c r="K190" s="14">
        <f>VLOOKUP(B190,Umbrales!$A$2:$H$6,7,FALSE)</f>
        <v>0.41762511454643481</v>
      </c>
      <c r="L190" s="14">
        <f>VLOOKUP(B190,Umbrales!$A$2:$H$6,8,FALSE)</f>
        <v>5.4196815684636399E-2</v>
      </c>
      <c r="M190">
        <f>IF(AND(Datos!S190&gt;0,Datos!AH190&lt;K190,Datos!AL190&gt;=1,Datos!AM190&lt;1,J190&gt;L190),1,0)</f>
        <v>0</v>
      </c>
      <c r="N190" s="14">
        <f>VLOOKUP(B190,Umbrales!$A$2:$J$6,9,FALSE)</f>
        <v>0</v>
      </c>
      <c r="O190" s="14">
        <f>VLOOKUP(B190,Umbrales!$A$2:$J$6,10,FALSE)</f>
        <v>0</v>
      </c>
      <c r="P190">
        <f>IF(AND(Datos!C190="Financials",Datos!AA190&gt;N190,Datos!AD190&lt;0,Datos!AQ190&lt;O190),1,0)</f>
        <v>0</v>
      </c>
      <c r="Q190" s="14">
        <f>VLOOKUP(B190,Umbrales!$A$2:$K$6,11,FALSE)</f>
        <v>0.94630804495569043</v>
      </c>
      <c r="R190">
        <f>IF(AND(Datos!AN190&lt;0.85,Datos!AN190&lt;Q190),1,0)</f>
        <v>0</v>
      </c>
      <c r="S190">
        <f>1+IF(Datos!S190&gt;0,1,0)+IF(Datos!C190="Financials",1.2,0)+1.3</f>
        <v>3.3</v>
      </c>
      <c r="T190" s="14">
        <f>(I190*1+M190*IF(Datos!S190&gt;0,1,0)+P190*IF(Datos!C190="Financials",1,0)+R190*1.3)/S190</f>
        <v>0</v>
      </c>
      <c r="U190" s="14">
        <f t="shared" si="4"/>
        <v>0</v>
      </c>
      <c r="V190" s="12" t="str">
        <f t="shared" si="5"/>
        <v/>
      </c>
    </row>
    <row r="191" spans="1:22">
      <c r="A191" t="str">
        <f>ParticipantesCrossSectionTable[[#This Row],[firm_id]]</f>
        <v>F0583</v>
      </c>
      <c r="B191" s="12" t="str">
        <f>ParticipantesCrossSectionTable[[#This Row],[sector]]</f>
        <v>Technology</v>
      </c>
      <c r="C191" s="14">
        <f>ParticipantesCrossSectionTable[[#This Row],[fcf_reported_mm]]/ParticipantesCrossSectionTable[[#This Row],[revenue_reported_mm]]</f>
        <v>2.7842828277929412E-2</v>
      </c>
      <c r="D191" s="14">
        <f>VLOOKUP(B191,Umbrales!$A$2:$F$6,2,FALSE)</f>
        <v>0.29147891994228936</v>
      </c>
      <c r="E191" s="14">
        <f>VLOOKUP(B191,Umbrales!$A$2:$F$6,3,FALSE)</f>
        <v>0.20310034693031653</v>
      </c>
      <c r="F191" s="14">
        <f>VLOOKUP(B191,Umbrales!$A$2:$F$6,4,FALSE)</f>
        <v>8.594459935328938E-2</v>
      </c>
      <c r="G191" s="13">
        <f>VLOOKUP(B191,Umbrales!$A$2:$F$6,5,FALSE)</f>
        <v>1.6026025182564763</v>
      </c>
      <c r="H191" s="14">
        <f>VLOOKUP(B191,Umbrales!$A$2:$F$6,6,FALSE)</f>
        <v>0.11012364032004683</v>
      </c>
      <c r="I191">
        <f>IF(AND(Datos!AE191&gt;D191,Datos!AF191&gt;E191,Datos!AG191&gt;F191,Datos!AS191&gt;G191,C191&lt;H191),1,0)</f>
        <v>0</v>
      </c>
      <c r="J191" s="14">
        <f>ParticipantesCrossSectionTable[[#This Row],[dcf_fcf_gap_mm]]/ParticipantesCrossSectionTable[[#This Row],[revenue_reported_mm]]</f>
        <v>5.7256540649426327E-2</v>
      </c>
      <c r="K191" s="14">
        <f>VLOOKUP(B191,Umbrales!$A$2:$H$6,7,FALSE)</f>
        <v>0.41762511454643481</v>
      </c>
      <c r="L191" s="14">
        <f>VLOOKUP(B191,Umbrales!$A$2:$H$6,8,FALSE)</f>
        <v>5.4196815684636399E-2</v>
      </c>
      <c r="M191">
        <f>IF(AND(Datos!S191&gt;0,Datos!AH191&lt;K191,Datos!AL191&gt;=1,Datos!AM191&lt;1,J191&gt;L191),1,0)</f>
        <v>0</v>
      </c>
      <c r="N191" s="14">
        <f>VLOOKUP(B191,Umbrales!$A$2:$J$6,9,FALSE)</f>
        <v>0</v>
      </c>
      <c r="O191" s="14">
        <f>VLOOKUP(B191,Umbrales!$A$2:$J$6,10,FALSE)</f>
        <v>0</v>
      </c>
      <c r="P191">
        <f>IF(AND(Datos!C191="Financials",Datos!AA191&gt;N191,Datos!AD191&lt;0,Datos!AQ191&lt;O191),1,0)</f>
        <v>0</v>
      </c>
      <c r="Q191" s="14">
        <f>VLOOKUP(B191,Umbrales!$A$2:$K$6,11,FALSE)</f>
        <v>0.94630804495569043</v>
      </c>
      <c r="R191">
        <f>IF(AND(Datos!AN191&lt;0.85,Datos!AN191&lt;Q191),1,0)</f>
        <v>0</v>
      </c>
      <c r="S191">
        <f>1+IF(Datos!S191&gt;0,1,0)+IF(Datos!C191="Financials",1.2,0)+1.3</f>
        <v>3.3</v>
      </c>
      <c r="T191" s="14">
        <f>(I191*1+M191*IF(Datos!S191&gt;0,1,0)+P191*IF(Datos!C191="Financials",1,0)+R191*1.3)/S191</f>
        <v>0</v>
      </c>
      <c r="U191" s="14">
        <f t="shared" si="4"/>
        <v>0</v>
      </c>
      <c r="V191" s="12" t="str">
        <f t="shared" si="5"/>
        <v/>
      </c>
    </row>
    <row r="192" spans="1:22">
      <c r="A192" t="str">
        <f>ParticipantesCrossSectionTable[[#This Row],[firm_id]]</f>
        <v>F0729</v>
      </c>
      <c r="B192" s="12" t="str">
        <f>ParticipantesCrossSectionTable[[#This Row],[sector]]</f>
        <v>Industrials</v>
      </c>
      <c r="C192" s="14">
        <f>ParticipantesCrossSectionTable[[#This Row],[fcf_reported_mm]]/ParticipantesCrossSectionTable[[#This Row],[revenue_reported_mm]]</f>
        <v>-6.7592782165879536E-2</v>
      </c>
      <c r="D192" s="14">
        <f>VLOOKUP(B192,Umbrales!$A$2:$F$6,2,FALSE)</f>
        <v>0.20187192862209885</v>
      </c>
      <c r="E192" s="14">
        <f>VLOOKUP(B192,Umbrales!$A$2:$F$6,3,FALSE)</f>
        <v>0.13780715755654266</v>
      </c>
      <c r="F192" s="14">
        <f>VLOOKUP(B192,Umbrales!$A$2:$F$6,4,FALSE)</f>
        <v>0.14324173030339896</v>
      </c>
      <c r="G192" s="13">
        <f>VLOOKUP(B192,Umbrales!$A$2:$F$6,5,FALSE)</f>
        <v>2.1323076743804079</v>
      </c>
      <c r="H192" s="14">
        <f>VLOOKUP(B192,Umbrales!$A$2:$F$6,6,FALSE)</f>
        <v>-3.5903294130974449E-3</v>
      </c>
      <c r="I192">
        <f>IF(AND(Datos!AE192&gt;D192,Datos!AF192&gt;E192,Datos!AG192&gt;F192,Datos!AS192&gt;G192,C192&lt;H192),1,0)</f>
        <v>0</v>
      </c>
      <c r="J192" s="14">
        <f>ParticipantesCrossSectionTable[[#This Row],[dcf_fcf_gap_mm]]/ParticipantesCrossSectionTable[[#This Row],[revenue_reported_mm]]</f>
        <v>9.4653398879357475E-2</v>
      </c>
      <c r="K192" s="14">
        <f>VLOOKUP(B192,Umbrales!$A$2:$H$6,7,FALSE)</f>
        <v>0.50521966232143278</v>
      </c>
      <c r="L192" s="14">
        <f>VLOOKUP(B192,Umbrales!$A$2:$H$6,8,FALSE)</f>
        <v>7.7995567229432863E-2</v>
      </c>
      <c r="M192">
        <f>IF(AND(Datos!S192&gt;0,Datos!AH192&lt;K192,Datos!AL192&gt;=1,Datos!AM192&lt;1,J192&gt;L192),1,0)</f>
        <v>0</v>
      </c>
      <c r="N192" s="14">
        <f>VLOOKUP(B192,Umbrales!$A$2:$J$6,9,FALSE)</f>
        <v>0</v>
      </c>
      <c r="O192" s="14">
        <f>VLOOKUP(B192,Umbrales!$A$2:$J$6,10,FALSE)</f>
        <v>0</v>
      </c>
      <c r="P192">
        <f>IF(AND(Datos!C192="Financials",Datos!AA192&gt;N192,Datos!AD192&lt;0,Datos!AQ192&lt;O192),1,0)</f>
        <v>0</v>
      </c>
      <c r="Q192" s="14">
        <f>VLOOKUP(B192,Umbrales!$A$2:$K$6,11,FALSE)</f>
        <v>0.94976269166978411</v>
      </c>
      <c r="R192">
        <f>IF(AND(Datos!AN192&lt;0.85,Datos!AN192&lt;Q192),1,0)</f>
        <v>0</v>
      </c>
      <c r="S192">
        <f>1+IF(Datos!S192&gt;0,1,0)+IF(Datos!C192="Financials",1.2,0)+1.3</f>
        <v>3.3</v>
      </c>
      <c r="T192" s="14">
        <f>(I192*1+M192*IF(Datos!S192&gt;0,1,0)+P192*IF(Datos!C192="Financials",1,0)+R192*1.3)/S192</f>
        <v>0</v>
      </c>
      <c r="U192" s="14">
        <f t="shared" si="4"/>
        <v>0</v>
      </c>
      <c r="V192" s="12" t="str">
        <f t="shared" si="5"/>
        <v/>
      </c>
    </row>
    <row r="193" spans="1:22">
      <c r="A193" t="str">
        <f>ParticipantesCrossSectionTable[[#This Row],[firm_id]]</f>
        <v>F0074</v>
      </c>
      <c r="B193" s="12" t="str">
        <f>ParticipantesCrossSectionTable[[#This Row],[sector]]</f>
        <v>Energy</v>
      </c>
      <c r="C193" s="14">
        <f>ParticipantesCrossSectionTable[[#This Row],[fcf_reported_mm]]/ParticipantesCrossSectionTable[[#This Row],[revenue_reported_mm]]</f>
        <v>4.3967015338084094E-2</v>
      </c>
      <c r="D193" s="14">
        <f>VLOOKUP(B193,Umbrales!$A$2:$F$6,2,FALSE)</f>
        <v>0.31196392892080216</v>
      </c>
      <c r="E193" s="14">
        <f>VLOOKUP(B193,Umbrales!$A$2:$F$6,3,FALSE)</f>
        <v>0.22086835207327621</v>
      </c>
      <c r="F193" s="14">
        <f>VLOOKUP(B193,Umbrales!$A$2:$F$6,4,FALSE)</f>
        <v>0.28991454849456905</v>
      </c>
      <c r="G193" s="13">
        <f>VLOOKUP(B193,Umbrales!$A$2:$F$6,5,FALSE)</f>
        <v>2.8980395452652274</v>
      </c>
      <c r="H193" s="14">
        <f>VLOOKUP(B193,Umbrales!$A$2:$F$6,6,FALSE)</f>
        <v>-5.1192663180992054E-2</v>
      </c>
      <c r="I193">
        <f>IF(AND(Datos!AE193&gt;D193,Datos!AF193&gt;E193,Datos!AG193&gt;F193,Datos!AS193&gt;G193,C193&lt;H193),1,0)</f>
        <v>0</v>
      </c>
      <c r="J193" s="14">
        <f>ParticipantesCrossSectionTable[[#This Row],[dcf_fcf_gap_mm]]/ParticipantesCrossSectionTable[[#This Row],[revenue_reported_mm]]</f>
        <v>1.4730093823228166E-2</v>
      </c>
      <c r="K193" s="14">
        <f>VLOOKUP(B193,Umbrales!$A$2:$H$6,7,FALSE)</f>
        <v>0.58288412137280288</v>
      </c>
      <c r="L193" s="14">
        <f>VLOOKUP(B193,Umbrales!$A$2:$H$6,8,FALSE)</f>
        <v>0.120912265441879</v>
      </c>
      <c r="M193">
        <f>IF(AND(Datos!S193&gt;0,Datos!AH193&lt;K193,Datos!AL193&gt;=1,Datos!AM193&lt;1,J193&gt;L193),1,0)</f>
        <v>0</v>
      </c>
      <c r="N193" s="14">
        <f>VLOOKUP(B193,Umbrales!$A$2:$J$6,9,FALSE)</f>
        <v>0</v>
      </c>
      <c r="O193" s="14">
        <f>VLOOKUP(B193,Umbrales!$A$2:$J$6,10,FALSE)</f>
        <v>0</v>
      </c>
      <c r="P193">
        <f>IF(AND(Datos!C193="Financials",Datos!AA193&gt;N193,Datos!AD193&lt;0,Datos!AQ193&lt;O193),1,0)</f>
        <v>0</v>
      </c>
      <c r="Q193" s="14">
        <f>VLOOKUP(B193,Umbrales!$A$2:$K$6,11,FALSE)</f>
        <v>0.95246281107254693</v>
      </c>
      <c r="R193">
        <f>IF(AND(Datos!AN193&lt;0.85,Datos!AN193&lt;Q193),1,0)</f>
        <v>0</v>
      </c>
      <c r="S193">
        <f>1+IF(Datos!S193&gt;0,1,0)+IF(Datos!C193="Financials",1.2,0)+1.3</f>
        <v>3.3</v>
      </c>
      <c r="T193" s="14">
        <f>(I193*1+M193*IF(Datos!S193&gt;0,1,0)+P193*IF(Datos!C193="Financials",1,0)+R193*1.3)/S193</f>
        <v>0</v>
      </c>
      <c r="U193" s="14">
        <f t="shared" si="4"/>
        <v>0</v>
      </c>
      <c r="V193" s="12" t="str">
        <f t="shared" si="5"/>
        <v/>
      </c>
    </row>
    <row r="194" spans="1:22">
      <c r="A194" t="str">
        <f>ParticipantesCrossSectionTable[[#This Row],[firm_id]]</f>
        <v>F0660</v>
      </c>
      <c r="B194" s="12" t="str">
        <f>ParticipantesCrossSectionTable[[#This Row],[sector]]</f>
        <v>Industrials</v>
      </c>
      <c r="C194" s="14">
        <f>ParticipantesCrossSectionTable[[#This Row],[fcf_reported_mm]]/ParticipantesCrossSectionTable[[#This Row],[revenue_reported_mm]]</f>
        <v>-6.6546220035452505E-2</v>
      </c>
      <c r="D194" s="14">
        <f>VLOOKUP(B194,Umbrales!$A$2:$F$6,2,FALSE)</f>
        <v>0.20187192862209885</v>
      </c>
      <c r="E194" s="14">
        <f>VLOOKUP(B194,Umbrales!$A$2:$F$6,3,FALSE)</f>
        <v>0.13780715755654266</v>
      </c>
      <c r="F194" s="14">
        <f>VLOOKUP(B194,Umbrales!$A$2:$F$6,4,FALSE)</f>
        <v>0.14324173030339896</v>
      </c>
      <c r="G194" s="13">
        <f>VLOOKUP(B194,Umbrales!$A$2:$F$6,5,FALSE)</f>
        <v>2.1323076743804079</v>
      </c>
      <c r="H194" s="14">
        <f>VLOOKUP(B194,Umbrales!$A$2:$F$6,6,FALSE)</f>
        <v>-3.5903294130974449E-3</v>
      </c>
      <c r="I194">
        <f>IF(AND(Datos!AE194&gt;D194,Datos!AF194&gt;E194,Datos!AG194&gt;F194,Datos!AS194&gt;G194,C194&lt;H194),1,0)</f>
        <v>0</v>
      </c>
      <c r="J194" s="14">
        <f>ParticipantesCrossSectionTable[[#This Row],[dcf_fcf_gap_mm]]/ParticipantesCrossSectionTable[[#This Row],[revenue_reported_mm]]</f>
        <v>9.5231347546444786E-2</v>
      </c>
      <c r="K194" s="14">
        <f>VLOOKUP(B194,Umbrales!$A$2:$H$6,7,FALSE)</f>
        <v>0.50521966232143278</v>
      </c>
      <c r="L194" s="14">
        <f>VLOOKUP(B194,Umbrales!$A$2:$H$6,8,FALSE)</f>
        <v>7.7995567229432863E-2</v>
      </c>
      <c r="M194">
        <f>IF(AND(Datos!S194&gt;0,Datos!AH194&lt;K194,Datos!AL194&gt;=1,Datos!AM194&lt;1,J194&gt;L194),1,0)</f>
        <v>0</v>
      </c>
      <c r="N194" s="14">
        <f>VLOOKUP(B194,Umbrales!$A$2:$J$6,9,FALSE)</f>
        <v>0</v>
      </c>
      <c r="O194" s="14">
        <f>VLOOKUP(B194,Umbrales!$A$2:$J$6,10,FALSE)</f>
        <v>0</v>
      </c>
      <c r="P194">
        <f>IF(AND(Datos!C194="Financials",Datos!AA194&gt;N194,Datos!AD194&lt;0,Datos!AQ194&lt;O194),1,0)</f>
        <v>0</v>
      </c>
      <c r="Q194" s="14">
        <f>VLOOKUP(B194,Umbrales!$A$2:$K$6,11,FALSE)</f>
        <v>0.94976269166978411</v>
      </c>
      <c r="R194">
        <f>IF(AND(Datos!AN194&lt;0.85,Datos!AN194&lt;Q194),1,0)</f>
        <v>0</v>
      </c>
      <c r="S194">
        <f>1+IF(Datos!S194&gt;0,1,0)+IF(Datos!C194="Financials",1.2,0)+1.3</f>
        <v>3.3</v>
      </c>
      <c r="T194" s="14">
        <f>(I194*1+M194*IF(Datos!S194&gt;0,1,0)+P194*IF(Datos!C194="Financials",1,0)+R194*1.3)/S194</f>
        <v>0</v>
      </c>
      <c r="U194" s="14">
        <f t="shared" si="4"/>
        <v>0</v>
      </c>
      <c r="V194" s="12" t="str">
        <f t="shared" si="5"/>
        <v/>
      </c>
    </row>
    <row r="195" spans="1:22">
      <c r="A195" t="str">
        <f>ParticipantesCrossSectionTable[[#This Row],[firm_id]]</f>
        <v>F0933</v>
      </c>
      <c r="B195" s="12" t="str">
        <f>ParticipantesCrossSectionTable[[#This Row],[sector]]</f>
        <v>Consumer</v>
      </c>
      <c r="C195" s="14">
        <f>ParticipantesCrossSectionTable[[#This Row],[fcf_reported_mm]]/ParticipantesCrossSectionTable[[#This Row],[revenue_reported_mm]]</f>
        <v>-3.9422837724859897E-3</v>
      </c>
      <c r="D195" s="14">
        <f>VLOOKUP(B195,Umbrales!$A$2:$F$6,2,FALSE)</f>
        <v>0.18290795794828921</v>
      </c>
      <c r="E195" s="14">
        <f>VLOOKUP(B195,Umbrales!$A$2:$F$6,3,FALSE)</f>
        <v>0.12205009004875801</v>
      </c>
      <c r="F195" s="14">
        <f>VLOOKUP(B195,Umbrales!$A$2:$F$6,4,FALSE)</f>
        <v>7.7863508878423693E-2</v>
      </c>
      <c r="G195" s="13">
        <f>VLOOKUP(B195,Umbrales!$A$2:$F$6,5,FALSE)</f>
        <v>1.5232588938928779</v>
      </c>
      <c r="H195" s="14">
        <f>VLOOKUP(B195,Umbrales!$A$2:$F$6,6,FALSE)</f>
        <v>3.1674636202413592E-2</v>
      </c>
      <c r="I195">
        <f>IF(AND(Datos!AE195&gt;D195,Datos!AF195&gt;E195,Datos!AG195&gt;F195,Datos!AS195&gt;G195,C195&lt;H195),1,0)</f>
        <v>0</v>
      </c>
      <c r="J195" s="14">
        <f>ParticipantesCrossSectionTable[[#This Row],[dcf_fcf_gap_mm]]/ParticipantesCrossSectionTable[[#This Row],[revenue_reported_mm]]</f>
        <v>3.345421550348518E-2</v>
      </c>
      <c r="K195" s="14">
        <f>VLOOKUP(B195,Umbrales!$A$2:$H$6,7,FALSE)</f>
        <v>0.50851978099047102</v>
      </c>
      <c r="L195" s="14">
        <f>VLOOKUP(B195,Umbrales!$A$2:$H$6,8,FALSE)</f>
        <v>6.0665521451900774E-2</v>
      </c>
      <c r="M195">
        <f>IF(AND(Datos!S195&gt;0,Datos!AH195&lt;K195,Datos!AL195&gt;=1,Datos!AM195&lt;1,J195&gt;L195),1,0)</f>
        <v>0</v>
      </c>
      <c r="N195" s="14">
        <f>VLOOKUP(B195,Umbrales!$A$2:$J$6,9,FALSE)</f>
        <v>0</v>
      </c>
      <c r="O195" s="14">
        <f>VLOOKUP(B195,Umbrales!$A$2:$J$6,10,FALSE)</f>
        <v>0</v>
      </c>
      <c r="P195">
        <f>IF(AND(Datos!C195="Financials",Datos!AA195&gt;N195,Datos!AD195&lt;0,Datos!AQ195&lt;O195),1,0)</f>
        <v>0</v>
      </c>
      <c r="Q195" s="14">
        <f>VLOOKUP(B195,Umbrales!$A$2:$K$6,11,FALSE)</f>
        <v>0.94977598367308969</v>
      </c>
      <c r="R195">
        <f>IF(AND(Datos!AN195&lt;0.85,Datos!AN195&lt;Q195),1,0)</f>
        <v>0</v>
      </c>
      <c r="S195">
        <f>1+IF(Datos!S195&gt;0,1,0)+IF(Datos!C195="Financials",1.2,0)+1.3</f>
        <v>3.3</v>
      </c>
      <c r="T195" s="14">
        <f>(I195*1+M195*IF(Datos!S195&gt;0,1,0)+P195*IF(Datos!C195="Financials",1,0)+R195*1.3)/S195</f>
        <v>0</v>
      </c>
      <c r="U195" s="14">
        <f t="shared" ref="U195:U258" si="6">I195+M195+P195+R195</f>
        <v>0</v>
      </c>
      <c r="V195" s="12" t="str">
        <f t="shared" ref="V195:V258" si="7">IF(I195=1,"Flag1 ","")&amp;IF(M195=1,"Flag2 ","")&amp;IF(P195=1,"Flag3 ","")&amp;IF(R195=1,"Flag4 ","")</f>
        <v/>
      </c>
    </row>
    <row r="196" spans="1:22">
      <c r="A196" t="str">
        <f>ParticipantesCrossSectionTable[[#This Row],[firm_id]]</f>
        <v>F0118</v>
      </c>
      <c r="B196" s="12" t="str">
        <f>ParticipantesCrossSectionTable[[#This Row],[sector]]</f>
        <v>Energy</v>
      </c>
      <c r="C196" s="14">
        <f>ParticipantesCrossSectionTable[[#This Row],[fcf_reported_mm]]/ParticipantesCrossSectionTable[[#This Row],[revenue_reported_mm]]</f>
        <v>-3.1786719961585892E-2</v>
      </c>
      <c r="D196" s="14">
        <f>VLOOKUP(B196,Umbrales!$A$2:$F$6,2,FALSE)</f>
        <v>0.31196392892080216</v>
      </c>
      <c r="E196" s="14">
        <f>VLOOKUP(B196,Umbrales!$A$2:$F$6,3,FALSE)</f>
        <v>0.22086835207327621</v>
      </c>
      <c r="F196" s="14">
        <f>VLOOKUP(B196,Umbrales!$A$2:$F$6,4,FALSE)</f>
        <v>0.28991454849456905</v>
      </c>
      <c r="G196" s="13">
        <f>VLOOKUP(B196,Umbrales!$A$2:$F$6,5,FALSE)</f>
        <v>2.8980395452652274</v>
      </c>
      <c r="H196" s="14">
        <f>VLOOKUP(B196,Umbrales!$A$2:$F$6,6,FALSE)</f>
        <v>-5.1192663180992054E-2</v>
      </c>
      <c r="I196">
        <f>IF(AND(Datos!AE196&gt;D196,Datos!AF196&gt;E196,Datos!AG196&gt;F196,Datos!AS196&gt;G196,C196&lt;H196),1,0)</f>
        <v>0</v>
      </c>
      <c r="J196" s="14">
        <f>ParticipantesCrossSectionTable[[#This Row],[dcf_fcf_gap_mm]]/ParticipantesCrossSectionTable[[#This Row],[revenue_reported_mm]]</f>
        <v>9.3451838395023634E-2</v>
      </c>
      <c r="K196" s="14">
        <f>VLOOKUP(B196,Umbrales!$A$2:$H$6,7,FALSE)</f>
        <v>0.58288412137280288</v>
      </c>
      <c r="L196" s="14">
        <f>VLOOKUP(B196,Umbrales!$A$2:$H$6,8,FALSE)</f>
        <v>0.120912265441879</v>
      </c>
      <c r="M196">
        <f>IF(AND(Datos!S196&gt;0,Datos!AH196&lt;K196,Datos!AL196&gt;=1,Datos!AM196&lt;1,J196&gt;L196),1,0)</f>
        <v>0</v>
      </c>
      <c r="N196" s="14">
        <f>VLOOKUP(B196,Umbrales!$A$2:$J$6,9,FALSE)</f>
        <v>0</v>
      </c>
      <c r="O196" s="14">
        <f>VLOOKUP(B196,Umbrales!$A$2:$J$6,10,FALSE)</f>
        <v>0</v>
      </c>
      <c r="P196">
        <f>IF(AND(Datos!C196="Financials",Datos!AA196&gt;N196,Datos!AD196&lt;0,Datos!AQ196&lt;O196),1,0)</f>
        <v>0</v>
      </c>
      <c r="Q196" s="14">
        <f>VLOOKUP(B196,Umbrales!$A$2:$K$6,11,FALSE)</f>
        <v>0.95246281107254693</v>
      </c>
      <c r="R196">
        <f>IF(AND(Datos!AN196&lt;0.85,Datos!AN196&lt;Q196),1,0)</f>
        <v>0</v>
      </c>
      <c r="S196">
        <f>1+IF(Datos!S196&gt;0,1,0)+IF(Datos!C196="Financials",1.2,0)+1.3</f>
        <v>3.3</v>
      </c>
      <c r="T196" s="14">
        <f>(I196*1+M196*IF(Datos!S196&gt;0,1,0)+P196*IF(Datos!C196="Financials",1,0)+R196*1.3)/S196</f>
        <v>0</v>
      </c>
      <c r="U196" s="14">
        <f t="shared" si="6"/>
        <v>0</v>
      </c>
      <c r="V196" s="12" t="str">
        <f t="shared" si="7"/>
        <v/>
      </c>
    </row>
    <row r="197" spans="1:22">
      <c r="A197" t="str">
        <f>ParticipantesCrossSectionTable[[#This Row],[firm_id]]</f>
        <v>F0934</v>
      </c>
      <c r="B197" s="12" t="str">
        <f>ParticipantesCrossSectionTable[[#This Row],[sector]]</f>
        <v>Consumer</v>
      </c>
      <c r="C197" s="14">
        <f>ParticipantesCrossSectionTable[[#This Row],[fcf_reported_mm]]/ParticipantesCrossSectionTable[[#This Row],[revenue_reported_mm]]</f>
        <v>3.433918159538827E-2</v>
      </c>
      <c r="D197" s="14">
        <f>VLOOKUP(B197,Umbrales!$A$2:$F$6,2,FALSE)</f>
        <v>0.18290795794828921</v>
      </c>
      <c r="E197" s="14">
        <f>VLOOKUP(B197,Umbrales!$A$2:$F$6,3,FALSE)</f>
        <v>0.12205009004875801</v>
      </c>
      <c r="F197" s="14">
        <f>VLOOKUP(B197,Umbrales!$A$2:$F$6,4,FALSE)</f>
        <v>7.7863508878423693E-2</v>
      </c>
      <c r="G197" s="13">
        <f>VLOOKUP(B197,Umbrales!$A$2:$F$6,5,FALSE)</f>
        <v>1.5232588938928779</v>
      </c>
      <c r="H197" s="14">
        <f>VLOOKUP(B197,Umbrales!$A$2:$F$6,6,FALSE)</f>
        <v>3.1674636202413592E-2</v>
      </c>
      <c r="I197">
        <f>IF(AND(Datos!AE197&gt;D197,Datos!AF197&gt;E197,Datos!AG197&gt;F197,Datos!AS197&gt;G197,C197&lt;H197),1,0)</f>
        <v>0</v>
      </c>
      <c r="J197" s="14">
        <f>ParticipantesCrossSectionTable[[#This Row],[dcf_fcf_gap_mm]]/ParticipantesCrossSectionTable[[#This Row],[revenue_reported_mm]]</f>
        <v>4.1019946078740032E-3</v>
      </c>
      <c r="K197" s="14">
        <f>VLOOKUP(B197,Umbrales!$A$2:$H$6,7,FALSE)</f>
        <v>0.50851978099047102</v>
      </c>
      <c r="L197" s="14">
        <f>VLOOKUP(B197,Umbrales!$A$2:$H$6,8,FALSE)</f>
        <v>6.0665521451900774E-2</v>
      </c>
      <c r="M197">
        <f>IF(AND(Datos!S197&gt;0,Datos!AH197&lt;K197,Datos!AL197&gt;=1,Datos!AM197&lt;1,J197&gt;L197),1,0)</f>
        <v>0</v>
      </c>
      <c r="N197" s="14">
        <f>VLOOKUP(B197,Umbrales!$A$2:$J$6,9,FALSE)</f>
        <v>0</v>
      </c>
      <c r="O197" s="14">
        <f>VLOOKUP(B197,Umbrales!$A$2:$J$6,10,FALSE)</f>
        <v>0</v>
      </c>
      <c r="P197">
        <f>IF(AND(Datos!C197="Financials",Datos!AA197&gt;N197,Datos!AD197&lt;0,Datos!AQ197&lt;O197),1,0)</f>
        <v>0</v>
      </c>
      <c r="Q197" s="14">
        <f>VLOOKUP(B197,Umbrales!$A$2:$K$6,11,FALSE)</f>
        <v>0.94977598367308969</v>
      </c>
      <c r="R197">
        <f>IF(AND(Datos!AN197&lt;0.85,Datos!AN197&lt;Q197),1,0)</f>
        <v>0</v>
      </c>
      <c r="S197">
        <f>1+IF(Datos!S197&gt;0,1,0)+IF(Datos!C197="Financials",1.2,0)+1.3</f>
        <v>3.3</v>
      </c>
      <c r="T197" s="14">
        <f>(I197*1+M197*IF(Datos!S197&gt;0,1,0)+P197*IF(Datos!C197="Financials",1,0)+R197*1.3)/S197</f>
        <v>0</v>
      </c>
      <c r="U197" s="14">
        <f t="shared" si="6"/>
        <v>0</v>
      </c>
      <c r="V197" s="12" t="str">
        <f t="shared" si="7"/>
        <v/>
      </c>
    </row>
    <row r="198" spans="1:22">
      <c r="A198" t="str">
        <f>ParticipantesCrossSectionTable[[#This Row],[firm_id]]</f>
        <v>F0010</v>
      </c>
      <c r="B198" s="12" t="str">
        <f>ParticipantesCrossSectionTable[[#This Row],[sector]]</f>
        <v>Energy</v>
      </c>
      <c r="C198" s="14">
        <f>ParticipantesCrossSectionTable[[#This Row],[fcf_reported_mm]]/ParticipantesCrossSectionTable[[#This Row],[revenue_reported_mm]]</f>
        <v>-0.16863029624926398</v>
      </c>
      <c r="D198" s="14">
        <f>VLOOKUP(B198,Umbrales!$A$2:$F$6,2,FALSE)</f>
        <v>0.31196392892080216</v>
      </c>
      <c r="E198" s="14">
        <f>VLOOKUP(B198,Umbrales!$A$2:$F$6,3,FALSE)</f>
        <v>0.22086835207327621</v>
      </c>
      <c r="F198" s="14">
        <f>VLOOKUP(B198,Umbrales!$A$2:$F$6,4,FALSE)</f>
        <v>0.28991454849456905</v>
      </c>
      <c r="G198" s="13">
        <f>VLOOKUP(B198,Umbrales!$A$2:$F$6,5,FALSE)</f>
        <v>2.8980395452652274</v>
      </c>
      <c r="H198" s="14">
        <f>VLOOKUP(B198,Umbrales!$A$2:$F$6,6,FALSE)</f>
        <v>-5.1192663180992054E-2</v>
      </c>
      <c r="I198">
        <f>IF(AND(Datos!AE198&gt;D198,Datos!AF198&gt;E198,Datos!AG198&gt;F198,Datos!AS198&gt;G198,C198&lt;H198),1,0)</f>
        <v>0</v>
      </c>
      <c r="J198" s="14">
        <f>ParticipantesCrossSectionTable[[#This Row],[dcf_fcf_gap_mm]]/ParticipantesCrossSectionTable[[#This Row],[revenue_reported_mm]]</f>
        <v>0.13825006920643398</v>
      </c>
      <c r="K198" s="14">
        <f>VLOOKUP(B198,Umbrales!$A$2:$H$6,7,FALSE)</f>
        <v>0.58288412137280288</v>
      </c>
      <c r="L198" s="14">
        <f>VLOOKUP(B198,Umbrales!$A$2:$H$6,8,FALSE)</f>
        <v>0.120912265441879</v>
      </c>
      <c r="M198">
        <f>IF(AND(Datos!S198&gt;0,Datos!AH198&lt;K198,Datos!AL198&gt;=1,Datos!AM198&lt;1,J198&gt;L198),1,0)</f>
        <v>0</v>
      </c>
      <c r="N198" s="14">
        <f>VLOOKUP(B198,Umbrales!$A$2:$J$6,9,FALSE)</f>
        <v>0</v>
      </c>
      <c r="O198" s="14">
        <f>VLOOKUP(B198,Umbrales!$A$2:$J$6,10,FALSE)</f>
        <v>0</v>
      </c>
      <c r="P198">
        <f>IF(AND(Datos!C198="Financials",Datos!AA198&gt;N198,Datos!AD198&lt;0,Datos!AQ198&lt;O198),1,0)</f>
        <v>0</v>
      </c>
      <c r="Q198" s="14">
        <f>VLOOKUP(B198,Umbrales!$A$2:$K$6,11,FALSE)</f>
        <v>0.95246281107254693</v>
      </c>
      <c r="R198">
        <f>IF(AND(Datos!AN198&lt;0.85,Datos!AN198&lt;Q198),1,0)</f>
        <v>0</v>
      </c>
      <c r="S198">
        <f>1+IF(Datos!S198&gt;0,1,0)+IF(Datos!C198="Financials",1.2,0)+1.3</f>
        <v>3.3</v>
      </c>
      <c r="T198" s="14">
        <f>(I198*1+M198*IF(Datos!S198&gt;0,1,0)+P198*IF(Datos!C198="Financials",1,0)+R198*1.3)/S198</f>
        <v>0</v>
      </c>
      <c r="U198" s="14">
        <f t="shared" si="6"/>
        <v>0</v>
      </c>
      <c r="V198" s="12" t="str">
        <f t="shared" si="7"/>
        <v/>
      </c>
    </row>
    <row r="199" spans="1:22">
      <c r="A199" t="str">
        <f>ParticipantesCrossSectionTable[[#This Row],[firm_id]]</f>
        <v>F0369</v>
      </c>
      <c r="B199" s="12" t="str">
        <f>ParticipantesCrossSectionTable[[#This Row],[sector]]</f>
        <v>Financials</v>
      </c>
      <c r="C199" s="14">
        <f>ParticipantesCrossSectionTable[[#This Row],[fcf_reported_mm]]/ParticipantesCrossSectionTable[[#This Row],[revenue_reported_mm]]</f>
        <v>0.22697640528434943</v>
      </c>
      <c r="D199" s="14">
        <f>VLOOKUP(B199,Umbrales!$A$2:$F$6,2,FALSE)</f>
        <v>0.388774346882514</v>
      </c>
      <c r="E199" s="14">
        <f>VLOOKUP(B199,Umbrales!$A$2:$F$6,3,FALSE)</f>
        <v>0.2842719606666555</v>
      </c>
      <c r="F199" s="14">
        <f>VLOOKUP(B199,Umbrales!$A$2:$F$6,4,FALSE)</f>
        <v>3.7547324588306716E-2</v>
      </c>
      <c r="G199" s="13">
        <f>VLOOKUP(B199,Umbrales!$A$2:$F$6,5,FALSE)</f>
        <v>5.6564154445784265</v>
      </c>
      <c r="H199" s="14">
        <f>VLOOKUP(B199,Umbrales!$A$2:$F$6,6,FALSE)</f>
        <v>0.21790144142181125</v>
      </c>
      <c r="I199">
        <f>IF(AND(Datos!AE199&gt;D199,Datos!AF199&gt;E199,Datos!AG199&gt;F199,Datos!AS199&gt;G199,C199&lt;H199),1,0)</f>
        <v>0</v>
      </c>
      <c r="J199" s="14">
        <f>ParticipantesCrossSectionTable[[#This Row],[dcf_fcf_gap_mm]]/ParticipantesCrossSectionTable[[#This Row],[revenue_reported_mm]]</f>
        <v>1.8877172203630006E-2</v>
      </c>
      <c r="K199" s="14">
        <f>VLOOKUP(B199,Umbrales!$A$2:$H$6,7,FALSE)</f>
        <v>0.45222619371524486</v>
      </c>
      <c r="L199" s="14">
        <f>VLOOKUP(B199,Umbrales!$A$2:$H$6,8,FALSE)</f>
        <v>1.8748568215778003E-2</v>
      </c>
      <c r="M199">
        <f>IF(AND(Datos!S199&gt;0,Datos!AH199&lt;K199,Datos!AL199&gt;=1,Datos!AM199&lt;1,J199&gt;L199),1,0)</f>
        <v>0</v>
      </c>
      <c r="N199" s="14">
        <f>VLOOKUP(B199,Umbrales!$A$2:$J$6,9,FALSE)</f>
        <v>0.2055436255630648</v>
      </c>
      <c r="O199" s="14">
        <f>VLOOKUP(B199,Umbrales!$A$2:$J$6,10,FALSE)</f>
        <v>0.33577848833803048</v>
      </c>
      <c r="P199">
        <f>IF(AND(Datos!C199="Financials",Datos!AA199&gt;N199,Datos!AD199&lt;0,Datos!AQ199&lt;O199),1,0)</f>
        <v>0</v>
      </c>
      <c r="Q199" s="14">
        <f>VLOOKUP(B199,Umbrales!$A$2:$K$6,11,FALSE)</f>
        <v>0.94867619108199597</v>
      </c>
      <c r="R199">
        <f>IF(AND(Datos!AN199&lt;0.85,Datos!AN199&lt;Q199),1,0)</f>
        <v>0</v>
      </c>
      <c r="S199">
        <f>1+IF(Datos!S199&gt;0,1,0)+IF(Datos!C199="Financials",1.2,0)+1.3</f>
        <v>4.5</v>
      </c>
      <c r="T199" s="14">
        <f>(I199*1+M199*IF(Datos!S199&gt;0,1,0)+P199*IF(Datos!C199="Financials",1,0)+R199*1.3)/S199</f>
        <v>0</v>
      </c>
      <c r="U199" s="14">
        <f t="shared" si="6"/>
        <v>0</v>
      </c>
      <c r="V199" s="12" t="str">
        <f t="shared" si="7"/>
        <v/>
      </c>
    </row>
    <row r="200" spans="1:22">
      <c r="A200" t="str">
        <f>ParticipantesCrossSectionTable[[#This Row],[firm_id]]</f>
        <v>F0377</v>
      </c>
      <c r="B200" s="12" t="str">
        <f>ParticipantesCrossSectionTable[[#This Row],[sector]]</f>
        <v>Financials</v>
      </c>
      <c r="C200" s="14">
        <f>ParticipantesCrossSectionTable[[#This Row],[fcf_reported_mm]]/ParticipantesCrossSectionTable[[#This Row],[revenue_reported_mm]]</f>
        <v>0.20396850092286467</v>
      </c>
      <c r="D200" s="14">
        <f>VLOOKUP(B200,Umbrales!$A$2:$F$6,2,FALSE)</f>
        <v>0.388774346882514</v>
      </c>
      <c r="E200" s="14">
        <f>VLOOKUP(B200,Umbrales!$A$2:$F$6,3,FALSE)</f>
        <v>0.2842719606666555</v>
      </c>
      <c r="F200" s="14">
        <f>VLOOKUP(B200,Umbrales!$A$2:$F$6,4,FALSE)</f>
        <v>3.7547324588306716E-2</v>
      </c>
      <c r="G200" s="13">
        <f>VLOOKUP(B200,Umbrales!$A$2:$F$6,5,FALSE)</f>
        <v>5.6564154445784265</v>
      </c>
      <c r="H200" s="14">
        <f>VLOOKUP(B200,Umbrales!$A$2:$F$6,6,FALSE)</f>
        <v>0.21790144142181125</v>
      </c>
      <c r="I200">
        <f>IF(AND(Datos!AE200&gt;D200,Datos!AF200&gt;E200,Datos!AG200&gt;F200,Datos!AS200&gt;G200,C200&lt;H200),1,0)</f>
        <v>0</v>
      </c>
      <c r="J200" s="14">
        <f>ParticipantesCrossSectionTable[[#This Row],[dcf_fcf_gap_mm]]/ParticipantesCrossSectionTable[[#This Row],[revenue_reported_mm]]</f>
        <v>4.27138923560701E-3</v>
      </c>
      <c r="K200" s="14">
        <f>VLOOKUP(B200,Umbrales!$A$2:$H$6,7,FALSE)</f>
        <v>0.45222619371524486</v>
      </c>
      <c r="L200" s="14">
        <f>VLOOKUP(B200,Umbrales!$A$2:$H$6,8,FALSE)</f>
        <v>1.8748568215778003E-2</v>
      </c>
      <c r="M200">
        <f>IF(AND(Datos!S200&gt;0,Datos!AH200&lt;K200,Datos!AL200&gt;=1,Datos!AM200&lt;1,J200&gt;L200),1,0)</f>
        <v>0</v>
      </c>
      <c r="N200" s="14">
        <f>VLOOKUP(B200,Umbrales!$A$2:$J$6,9,FALSE)</f>
        <v>0.2055436255630648</v>
      </c>
      <c r="O200" s="14">
        <f>VLOOKUP(B200,Umbrales!$A$2:$J$6,10,FALSE)</f>
        <v>0.33577848833803048</v>
      </c>
      <c r="P200">
        <f>IF(AND(Datos!C200="Financials",Datos!AA200&gt;N200,Datos!AD200&lt;0,Datos!AQ200&lt;O200),1,0)</f>
        <v>0</v>
      </c>
      <c r="Q200" s="14">
        <f>VLOOKUP(B200,Umbrales!$A$2:$K$6,11,FALSE)</f>
        <v>0.94867619108199597</v>
      </c>
      <c r="R200">
        <f>IF(AND(Datos!AN200&lt;0.85,Datos!AN200&lt;Q200),1,0)</f>
        <v>0</v>
      </c>
      <c r="S200">
        <f>1+IF(Datos!S200&gt;0,1,0)+IF(Datos!C200="Financials",1.2,0)+1.3</f>
        <v>4.5</v>
      </c>
      <c r="T200" s="14">
        <f>(I200*1+M200*IF(Datos!S200&gt;0,1,0)+P200*IF(Datos!C200="Financials",1,0)+R200*1.3)/S200</f>
        <v>0</v>
      </c>
      <c r="U200" s="14">
        <f t="shared" si="6"/>
        <v>0</v>
      </c>
      <c r="V200" s="12" t="str">
        <f t="shared" si="7"/>
        <v/>
      </c>
    </row>
    <row r="201" spans="1:22">
      <c r="A201" t="str">
        <f>ParticipantesCrossSectionTable[[#This Row],[firm_id]]</f>
        <v>F0324</v>
      </c>
      <c r="B201" s="12" t="str">
        <f>ParticipantesCrossSectionTable[[#This Row],[sector]]</f>
        <v>Financials</v>
      </c>
      <c r="C201" s="14">
        <f>ParticipantesCrossSectionTable[[#This Row],[fcf_reported_mm]]/ParticipantesCrossSectionTable[[#This Row],[revenue_reported_mm]]</f>
        <v>0.17311037726878947</v>
      </c>
      <c r="D201" s="14">
        <f>VLOOKUP(B201,Umbrales!$A$2:$F$6,2,FALSE)</f>
        <v>0.388774346882514</v>
      </c>
      <c r="E201" s="14">
        <f>VLOOKUP(B201,Umbrales!$A$2:$F$6,3,FALSE)</f>
        <v>0.2842719606666555</v>
      </c>
      <c r="F201" s="14">
        <f>VLOOKUP(B201,Umbrales!$A$2:$F$6,4,FALSE)</f>
        <v>3.7547324588306716E-2</v>
      </c>
      <c r="G201" s="13">
        <f>VLOOKUP(B201,Umbrales!$A$2:$F$6,5,FALSE)</f>
        <v>5.6564154445784265</v>
      </c>
      <c r="H201" s="14">
        <f>VLOOKUP(B201,Umbrales!$A$2:$F$6,6,FALSE)</f>
        <v>0.21790144142181125</v>
      </c>
      <c r="I201">
        <f>IF(AND(Datos!AE201&gt;D201,Datos!AF201&gt;E201,Datos!AG201&gt;F201,Datos!AS201&gt;G201,C201&lt;H201),1,0)</f>
        <v>0</v>
      </c>
      <c r="J201" s="14">
        <f>ParticipantesCrossSectionTable[[#This Row],[dcf_fcf_gap_mm]]/ParticipantesCrossSectionTable[[#This Row],[revenue_reported_mm]]</f>
        <v>3.2193253778496134E-2</v>
      </c>
      <c r="K201" s="14">
        <f>VLOOKUP(B201,Umbrales!$A$2:$H$6,7,FALSE)</f>
        <v>0.45222619371524486</v>
      </c>
      <c r="L201" s="14">
        <f>VLOOKUP(B201,Umbrales!$A$2:$H$6,8,FALSE)</f>
        <v>1.8748568215778003E-2</v>
      </c>
      <c r="M201">
        <f>IF(AND(Datos!S201&gt;0,Datos!AH201&lt;K201,Datos!AL201&gt;=1,Datos!AM201&lt;1,J201&gt;L201),1,0)</f>
        <v>0</v>
      </c>
      <c r="N201" s="14">
        <f>VLOOKUP(B201,Umbrales!$A$2:$J$6,9,FALSE)</f>
        <v>0.2055436255630648</v>
      </c>
      <c r="O201" s="14">
        <f>VLOOKUP(B201,Umbrales!$A$2:$J$6,10,FALSE)</f>
        <v>0.33577848833803048</v>
      </c>
      <c r="P201">
        <f>IF(AND(Datos!C201="Financials",Datos!AA201&gt;N201,Datos!AD201&lt;0,Datos!AQ201&lt;O201),1,0)</f>
        <v>0</v>
      </c>
      <c r="Q201" s="14">
        <f>VLOOKUP(B201,Umbrales!$A$2:$K$6,11,FALSE)</f>
        <v>0.94867619108199597</v>
      </c>
      <c r="R201">
        <f>IF(AND(Datos!AN201&lt;0.85,Datos!AN201&lt;Q201),1,0)</f>
        <v>0</v>
      </c>
      <c r="S201">
        <f>1+IF(Datos!S201&gt;0,1,0)+IF(Datos!C201="Financials",1.2,0)+1.3</f>
        <v>4.5</v>
      </c>
      <c r="T201" s="14">
        <f>(I201*1+M201*IF(Datos!S201&gt;0,1,0)+P201*IF(Datos!C201="Financials",1,0)+R201*1.3)/S201</f>
        <v>0</v>
      </c>
      <c r="U201" s="14">
        <f t="shared" si="6"/>
        <v>0</v>
      </c>
      <c r="V201" s="12" t="str">
        <f t="shared" si="7"/>
        <v/>
      </c>
    </row>
    <row r="202" spans="1:22">
      <c r="A202" t="str">
        <f>ParticipantesCrossSectionTable[[#This Row],[firm_id]]</f>
        <v>F0306</v>
      </c>
      <c r="B202" s="12" t="str">
        <f>ParticipantesCrossSectionTable[[#This Row],[sector]]</f>
        <v>Financials</v>
      </c>
      <c r="C202" s="14">
        <f>ParticipantesCrossSectionTable[[#This Row],[fcf_reported_mm]]/ParticipantesCrossSectionTable[[#This Row],[revenue_reported_mm]]</f>
        <v>0.31916299534200149</v>
      </c>
      <c r="D202" s="14">
        <f>VLOOKUP(B202,Umbrales!$A$2:$F$6,2,FALSE)</f>
        <v>0.388774346882514</v>
      </c>
      <c r="E202" s="14">
        <f>VLOOKUP(B202,Umbrales!$A$2:$F$6,3,FALSE)</f>
        <v>0.2842719606666555</v>
      </c>
      <c r="F202" s="14">
        <f>VLOOKUP(B202,Umbrales!$A$2:$F$6,4,FALSE)</f>
        <v>3.7547324588306716E-2</v>
      </c>
      <c r="G202" s="13">
        <f>VLOOKUP(B202,Umbrales!$A$2:$F$6,5,FALSE)</f>
        <v>5.6564154445784265</v>
      </c>
      <c r="H202" s="14">
        <f>VLOOKUP(B202,Umbrales!$A$2:$F$6,6,FALSE)</f>
        <v>0.21790144142181125</v>
      </c>
      <c r="I202">
        <f>IF(AND(Datos!AE202&gt;D202,Datos!AF202&gt;E202,Datos!AG202&gt;F202,Datos!AS202&gt;G202,C202&lt;H202),1,0)</f>
        <v>0</v>
      </c>
      <c r="J202" s="14">
        <f>ParticipantesCrossSectionTable[[#This Row],[dcf_fcf_gap_mm]]/ParticipantesCrossSectionTable[[#This Row],[revenue_reported_mm]]</f>
        <v>-6.0537106507386626E-2</v>
      </c>
      <c r="K202" s="14">
        <f>VLOOKUP(B202,Umbrales!$A$2:$H$6,7,FALSE)</f>
        <v>0.45222619371524486</v>
      </c>
      <c r="L202" s="14">
        <f>VLOOKUP(B202,Umbrales!$A$2:$H$6,8,FALSE)</f>
        <v>1.8748568215778003E-2</v>
      </c>
      <c r="M202">
        <f>IF(AND(Datos!S202&gt;0,Datos!AH202&lt;K202,Datos!AL202&gt;=1,Datos!AM202&lt;1,J202&gt;L202),1,0)</f>
        <v>0</v>
      </c>
      <c r="N202" s="14">
        <f>VLOOKUP(B202,Umbrales!$A$2:$J$6,9,FALSE)</f>
        <v>0.2055436255630648</v>
      </c>
      <c r="O202" s="14">
        <f>VLOOKUP(B202,Umbrales!$A$2:$J$6,10,FALSE)</f>
        <v>0.33577848833803048</v>
      </c>
      <c r="P202">
        <f>IF(AND(Datos!C202="Financials",Datos!AA202&gt;N202,Datos!AD202&lt;0,Datos!AQ202&lt;O202),1,0)</f>
        <v>0</v>
      </c>
      <c r="Q202" s="14">
        <f>VLOOKUP(B202,Umbrales!$A$2:$K$6,11,FALSE)</f>
        <v>0.94867619108199597</v>
      </c>
      <c r="R202">
        <f>IF(AND(Datos!AN202&lt;0.85,Datos!AN202&lt;Q202),1,0)</f>
        <v>0</v>
      </c>
      <c r="S202">
        <f>1+IF(Datos!S202&gt;0,1,0)+IF(Datos!C202="Financials",1.2,0)+1.3</f>
        <v>4.5</v>
      </c>
      <c r="T202" s="14">
        <f>(I202*1+M202*IF(Datos!S202&gt;0,1,0)+P202*IF(Datos!C202="Financials",1,0)+R202*1.3)/S202</f>
        <v>0</v>
      </c>
      <c r="U202" s="14">
        <f t="shared" si="6"/>
        <v>0</v>
      </c>
      <c r="V202" s="12" t="str">
        <f t="shared" si="7"/>
        <v/>
      </c>
    </row>
    <row r="203" spans="1:22">
      <c r="A203" t="str">
        <f>ParticipantesCrossSectionTable[[#This Row],[firm_id]]</f>
        <v>F0969</v>
      </c>
      <c r="B203" s="12" t="str">
        <f>ParticipantesCrossSectionTable[[#This Row],[sector]]</f>
        <v>Consumer</v>
      </c>
      <c r="C203" s="14">
        <f>ParticipantesCrossSectionTable[[#This Row],[fcf_reported_mm]]/ParticipantesCrossSectionTable[[#This Row],[revenue_reported_mm]]</f>
        <v>6.1305786321855689E-2</v>
      </c>
      <c r="D203" s="14">
        <f>VLOOKUP(B203,Umbrales!$A$2:$F$6,2,FALSE)</f>
        <v>0.18290795794828921</v>
      </c>
      <c r="E203" s="14">
        <f>VLOOKUP(B203,Umbrales!$A$2:$F$6,3,FALSE)</f>
        <v>0.12205009004875801</v>
      </c>
      <c r="F203" s="14">
        <f>VLOOKUP(B203,Umbrales!$A$2:$F$6,4,FALSE)</f>
        <v>7.7863508878423693E-2</v>
      </c>
      <c r="G203" s="13">
        <f>VLOOKUP(B203,Umbrales!$A$2:$F$6,5,FALSE)</f>
        <v>1.5232588938928779</v>
      </c>
      <c r="H203" s="14">
        <f>VLOOKUP(B203,Umbrales!$A$2:$F$6,6,FALSE)</f>
        <v>3.1674636202413592E-2</v>
      </c>
      <c r="I203">
        <f>IF(AND(Datos!AE203&gt;D203,Datos!AF203&gt;E203,Datos!AG203&gt;F203,Datos!AS203&gt;G203,C203&lt;H203),1,0)</f>
        <v>0</v>
      </c>
      <c r="J203" s="14">
        <f>ParticipantesCrossSectionTable[[#This Row],[dcf_fcf_gap_mm]]/ParticipantesCrossSectionTable[[#This Row],[revenue_reported_mm]]</f>
        <v>4.7002096000049376E-3</v>
      </c>
      <c r="K203" s="14">
        <f>VLOOKUP(B203,Umbrales!$A$2:$H$6,7,FALSE)</f>
        <v>0.50851978099047102</v>
      </c>
      <c r="L203" s="14">
        <f>VLOOKUP(B203,Umbrales!$A$2:$H$6,8,FALSE)</f>
        <v>6.0665521451900774E-2</v>
      </c>
      <c r="M203">
        <f>IF(AND(Datos!S203&gt;0,Datos!AH203&lt;K203,Datos!AL203&gt;=1,Datos!AM203&lt;1,J203&gt;L203),1,0)</f>
        <v>0</v>
      </c>
      <c r="N203" s="14">
        <f>VLOOKUP(B203,Umbrales!$A$2:$J$6,9,FALSE)</f>
        <v>0</v>
      </c>
      <c r="O203" s="14">
        <f>VLOOKUP(B203,Umbrales!$A$2:$J$6,10,FALSE)</f>
        <v>0</v>
      </c>
      <c r="P203">
        <f>IF(AND(Datos!C203="Financials",Datos!AA203&gt;N203,Datos!AD203&lt;0,Datos!AQ203&lt;O203),1,0)</f>
        <v>0</v>
      </c>
      <c r="Q203" s="14">
        <f>VLOOKUP(B203,Umbrales!$A$2:$K$6,11,FALSE)</f>
        <v>0.94977598367308969</v>
      </c>
      <c r="R203">
        <f>IF(AND(Datos!AN203&lt;0.85,Datos!AN203&lt;Q203),1,0)</f>
        <v>0</v>
      </c>
      <c r="S203">
        <f>1+IF(Datos!S203&gt;0,1,0)+IF(Datos!C203="Financials",1.2,0)+1.3</f>
        <v>3.3</v>
      </c>
      <c r="T203" s="14">
        <f>(I203*1+M203*IF(Datos!S203&gt;0,1,0)+P203*IF(Datos!C203="Financials",1,0)+R203*1.3)/S203</f>
        <v>0</v>
      </c>
      <c r="U203" s="14">
        <f t="shared" si="6"/>
        <v>0</v>
      </c>
      <c r="V203" s="12" t="str">
        <f t="shared" si="7"/>
        <v/>
      </c>
    </row>
    <row r="204" spans="1:22">
      <c r="A204" t="str">
        <f>ParticipantesCrossSectionTable[[#This Row],[firm_id]]</f>
        <v>F0380</v>
      </c>
      <c r="B204" s="12" t="str">
        <f>ParticipantesCrossSectionTable[[#This Row],[sector]]</f>
        <v>Financials</v>
      </c>
      <c r="C204" s="14">
        <f>ParticipantesCrossSectionTable[[#This Row],[fcf_reported_mm]]/ParticipantesCrossSectionTable[[#This Row],[revenue_reported_mm]]</f>
        <v>0.22378942782754344</v>
      </c>
      <c r="D204" s="14">
        <f>VLOOKUP(B204,Umbrales!$A$2:$F$6,2,FALSE)</f>
        <v>0.388774346882514</v>
      </c>
      <c r="E204" s="14">
        <f>VLOOKUP(B204,Umbrales!$A$2:$F$6,3,FALSE)</f>
        <v>0.2842719606666555</v>
      </c>
      <c r="F204" s="14">
        <f>VLOOKUP(B204,Umbrales!$A$2:$F$6,4,FALSE)</f>
        <v>3.7547324588306716E-2</v>
      </c>
      <c r="G204" s="13">
        <f>VLOOKUP(B204,Umbrales!$A$2:$F$6,5,FALSE)</f>
        <v>5.6564154445784265</v>
      </c>
      <c r="H204" s="14">
        <f>VLOOKUP(B204,Umbrales!$A$2:$F$6,6,FALSE)</f>
        <v>0.21790144142181125</v>
      </c>
      <c r="I204">
        <f>IF(AND(Datos!AE204&gt;D204,Datos!AF204&gt;E204,Datos!AG204&gt;F204,Datos!AS204&gt;G204,C204&lt;H204),1,0)</f>
        <v>0</v>
      </c>
      <c r="J204" s="14">
        <f>ParticipantesCrossSectionTable[[#This Row],[dcf_fcf_gap_mm]]/ParticipantesCrossSectionTable[[#This Row],[revenue_reported_mm]]</f>
        <v>-2.9597808288797534E-2</v>
      </c>
      <c r="K204" s="14">
        <f>VLOOKUP(B204,Umbrales!$A$2:$H$6,7,FALSE)</f>
        <v>0.45222619371524486</v>
      </c>
      <c r="L204" s="14">
        <f>VLOOKUP(B204,Umbrales!$A$2:$H$6,8,FALSE)</f>
        <v>1.8748568215778003E-2</v>
      </c>
      <c r="M204">
        <f>IF(AND(Datos!S204&gt;0,Datos!AH204&lt;K204,Datos!AL204&gt;=1,Datos!AM204&lt;1,J204&gt;L204),1,0)</f>
        <v>0</v>
      </c>
      <c r="N204" s="14">
        <f>VLOOKUP(B204,Umbrales!$A$2:$J$6,9,FALSE)</f>
        <v>0.2055436255630648</v>
      </c>
      <c r="O204" s="14">
        <f>VLOOKUP(B204,Umbrales!$A$2:$J$6,10,FALSE)</f>
        <v>0.33577848833803048</v>
      </c>
      <c r="P204">
        <f>IF(AND(Datos!C204="Financials",Datos!AA204&gt;N204,Datos!AD204&lt;0,Datos!AQ204&lt;O204),1,0)</f>
        <v>0</v>
      </c>
      <c r="Q204" s="14">
        <f>VLOOKUP(B204,Umbrales!$A$2:$K$6,11,FALSE)</f>
        <v>0.94867619108199597</v>
      </c>
      <c r="R204">
        <f>IF(AND(Datos!AN204&lt;0.85,Datos!AN204&lt;Q204),1,0)</f>
        <v>0</v>
      </c>
      <c r="S204">
        <f>1+IF(Datos!S204&gt;0,1,0)+IF(Datos!C204="Financials",1.2,0)+1.3</f>
        <v>4.5</v>
      </c>
      <c r="T204" s="14">
        <f>(I204*1+M204*IF(Datos!S204&gt;0,1,0)+P204*IF(Datos!C204="Financials",1,0)+R204*1.3)/S204</f>
        <v>0</v>
      </c>
      <c r="U204" s="14">
        <f t="shared" si="6"/>
        <v>0</v>
      </c>
      <c r="V204" s="12" t="str">
        <f t="shared" si="7"/>
        <v/>
      </c>
    </row>
    <row r="205" spans="1:22">
      <c r="A205" t="str">
        <f>ParticipantesCrossSectionTable[[#This Row],[firm_id]]</f>
        <v>F0712</v>
      </c>
      <c r="B205" s="12" t="str">
        <f>ParticipantesCrossSectionTable[[#This Row],[sector]]</f>
        <v>Industrials</v>
      </c>
      <c r="C205" s="14">
        <f>ParticipantesCrossSectionTable[[#This Row],[fcf_reported_mm]]/ParticipantesCrossSectionTable[[#This Row],[revenue_reported_mm]]</f>
        <v>1.6340183582713878E-2</v>
      </c>
      <c r="D205" s="14">
        <f>VLOOKUP(B205,Umbrales!$A$2:$F$6,2,FALSE)</f>
        <v>0.20187192862209885</v>
      </c>
      <c r="E205" s="14">
        <f>VLOOKUP(B205,Umbrales!$A$2:$F$6,3,FALSE)</f>
        <v>0.13780715755654266</v>
      </c>
      <c r="F205" s="14">
        <f>VLOOKUP(B205,Umbrales!$A$2:$F$6,4,FALSE)</f>
        <v>0.14324173030339896</v>
      </c>
      <c r="G205" s="13">
        <f>VLOOKUP(B205,Umbrales!$A$2:$F$6,5,FALSE)</f>
        <v>2.1323076743804079</v>
      </c>
      <c r="H205" s="14">
        <f>VLOOKUP(B205,Umbrales!$A$2:$F$6,6,FALSE)</f>
        <v>-3.5903294130974449E-3</v>
      </c>
      <c r="I205">
        <f>IF(AND(Datos!AE205&gt;D205,Datos!AF205&gt;E205,Datos!AG205&gt;F205,Datos!AS205&gt;G205,C205&lt;H205),1,0)</f>
        <v>0</v>
      </c>
      <c r="J205" s="14">
        <f>ParticipantesCrossSectionTable[[#This Row],[dcf_fcf_gap_mm]]/ParticipantesCrossSectionTable[[#This Row],[revenue_reported_mm]]</f>
        <v>2.7171573614963324E-2</v>
      </c>
      <c r="K205" s="14">
        <f>VLOOKUP(B205,Umbrales!$A$2:$H$6,7,FALSE)</f>
        <v>0.50521966232143278</v>
      </c>
      <c r="L205" s="14">
        <f>VLOOKUP(B205,Umbrales!$A$2:$H$6,8,FALSE)</f>
        <v>7.7995567229432863E-2</v>
      </c>
      <c r="M205">
        <f>IF(AND(Datos!S205&gt;0,Datos!AH205&lt;K205,Datos!AL205&gt;=1,Datos!AM205&lt;1,J205&gt;L205),1,0)</f>
        <v>0</v>
      </c>
      <c r="N205" s="14">
        <f>VLOOKUP(B205,Umbrales!$A$2:$J$6,9,FALSE)</f>
        <v>0</v>
      </c>
      <c r="O205" s="14">
        <f>VLOOKUP(B205,Umbrales!$A$2:$J$6,10,FALSE)</f>
        <v>0</v>
      </c>
      <c r="P205">
        <f>IF(AND(Datos!C205="Financials",Datos!AA205&gt;N205,Datos!AD205&lt;0,Datos!AQ205&lt;O205),1,0)</f>
        <v>0</v>
      </c>
      <c r="Q205" s="14">
        <f>VLOOKUP(B205,Umbrales!$A$2:$K$6,11,FALSE)</f>
        <v>0.94976269166978411</v>
      </c>
      <c r="R205">
        <f>IF(AND(Datos!AN205&lt;0.85,Datos!AN205&lt;Q205),1,0)</f>
        <v>0</v>
      </c>
      <c r="S205">
        <f>1+IF(Datos!S205&gt;0,1,0)+IF(Datos!C205="Financials",1.2,0)+1.3</f>
        <v>3.3</v>
      </c>
      <c r="T205" s="14">
        <f>(I205*1+M205*IF(Datos!S205&gt;0,1,0)+P205*IF(Datos!C205="Financials",1,0)+R205*1.3)/S205</f>
        <v>0</v>
      </c>
      <c r="U205" s="14">
        <f t="shared" si="6"/>
        <v>0</v>
      </c>
      <c r="V205" s="12" t="str">
        <f t="shared" si="7"/>
        <v/>
      </c>
    </row>
    <row r="206" spans="1:22">
      <c r="A206" t="str">
        <f>ParticipantesCrossSectionTable[[#This Row],[firm_id]]</f>
        <v>F0314</v>
      </c>
      <c r="B206" s="12" t="str">
        <f>ParticipantesCrossSectionTable[[#This Row],[sector]]</f>
        <v>Financials</v>
      </c>
      <c r="C206" s="14">
        <f>ParticipantesCrossSectionTable[[#This Row],[fcf_reported_mm]]/ParticipantesCrossSectionTable[[#This Row],[revenue_reported_mm]]</f>
        <v>0.21629639161522549</v>
      </c>
      <c r="D206" s="14">
        <f>VLOOKUP(B206,Umbrales!$A$2:$F$6,2,FALSE)</f>
        <v>0.388774346882514</v>
      </c>
      <c r="E206" s="14">
        <f>VLOOKUP(B206,Umbrales!$A$2:$F$6,3,FALSE)</f>
        <v>0.2842719606666555</v>
      </c>
      <c r="F206" s="14">
        <f>VLOOKUP(B206,Umbrales!$A$2:$F$6,4,FALSE)</f>
        <v>3.7547324588306716E-2</v>
      </c>
      <c r="G206" s="13">
        <f>VLOOKUP(B206,Umbrales!$A$2:$F$6,5,FALSE)</f>
        <v>5.6564154445784265</v>
      </c>
      <c r="H206" s="14">
        <f>VLOOKUP(B206,Umbrales!$A$2:$F$6,6,FALSE)</f>
        <v>0.21790144142181125</v>
      </c>
      <c r="I206">
        <f>IF(AND(Datos!AE206&gt;D206,Datos!AF206&gt;E206,Datos!AG206&gt;F206,Datos!AS206&gt;G206,C206&lt;H206),1,0)</f>
        <v>0</v>
      </c>
      <c r="J206" s="14">
        <f>ParticipantesCrossSectionTable[[#This Row],[dcf_fcf_gap_mm]]/ParticipantesCrossSectionTable[[#This Row],[revenue_reported_mm]]</f>
        <v>-4.9211690752804786E-2</v>
      </c>
      <c r="K206" s="14">
        <f>VLOOKUP(B206,Umbrales!$A$2:$H$6,7,FALSE)</f>
        <v>0.45222619371524486</v>
      </c>
      <c r="L206" s="14">
        <f>VLOOKUP(B206,Umbrales!$A$2:$H$6,8,FALSE)</f>
        <v>1.8748568215778003E-2</v>
      </c>
      <c r="M206">
        <f>IF(AND(Datos!S206&gt;0,Datos!AH206&lt;K206,Datos!AL206&gt;=1,Datos!AM206&lt;1,J206&gt;L206),1,0)</f>
        <v>0</v>
      </c>
      <c r="N206" s="14">
        <f>VLOOKUP(B206,Umbrales!$A$2:$J$6,9,FALSE)</f>
        <v>0.2055436255630648</v>
      </c>
      <c r="O206" s="14">
        <f>VLOOKUP(B206,Umbrales!$A$2:$J$6,10,FALSE)</f>
        <v>0.33577848833803048</v>
      </c>
      <c r="P206">
        <f>IF(AND(Datos!C206="Financials",Datos!AA206&gt;N206,Datos!AD206&lt;0,Datos!AQ206&lt;O206),1,0)</f>
        <v>0</v>
      </c>
      <c r="Q206" s="14">
        <f>VLOOKUP(B206,Umbrales!$A$2:$K$6,11,FALSE)</f>
        <v>0.94867619108199597</v>
      </c>
      <c r="R206">
        <f>IF(AND(Datos!AN206&lt;0.85,Datos!AN206&lt;Q206),1,0)</f>
        <v>0</v>
      </c>
      <c r="S206">
        <f>1+IF(Datos!S206&gt;0,1,0)+IF(Datos!C206="Financials",1.2,0)+1.3</f>
        <v>4.5</v>
      </c>
      <c r="T206" s="14">
        <f>(I206*1+M206*IF(Datos!S206&gt;0,1,0)+P206*IF(Datos!C206="Financials",1,0)+R206*1.3)/S206</f>
        <v>0</v>
      </c>
      <c r="U206" s="14">
        <f t="shared" si="6"/>
        <v>0</v>
      </c>
      <c r="V206" s="12" t="str">
        <f t="shared" si="7"/>
        <v/>
      </c>
    </row>
    <row r="207" spans="1:22">
      <c r="A207" t="str">
        <f>ParticipantesCrossSectionTable[[#This Row],[firm_id]]</f>
        <v>F0918</v>
      </c>
      <c r="B207" s="12" t="str">
        <f>ParticipantesCrossSectionTable[[#This Row],[sector]]</f>
        <v>Consumer</v>
      </c>
      <c r="C207" s="14">
        <f>ParticipantesCrossSectionTable[[#This Row],[fcf_reported_mm]]/ParticipantesCrossSectionTable[[#This Row],[revenue_reported_mm]]</f>
        <v>2.93636717836201E-2</v>
      </c>
      <c r="D207" s="14">
        <f>VLOOKUP(B207,Umbrales!$A$2:$F$6,2,FALSE)</f>
        <v>0.18290795794828921</v>
      </c>
      <c r="E207" s="14">
        <f>VLOOKUP(B207,Umbrales!$A$2:$F$6,3,FALSE)</f>
        <v>0.12205009004875801</v>
      </c>
      <c r="F207" s="14">
        <f>VLOOKUP(B207,Umbrales!$A$2:$F$6,4,FALSE)</f>
        <v>7.7863508878423693E-2</v>
      </c>
      <c r="G207" s="13">
        <f>VLOOKUP(B207,Umbrales!$A$2:$F$6,5,FALSE)</f>
        <v>1.5232588938928779</v>
      </c>
      <c r="H207" s="14">
        <f>VLOOKUP(B207,Umbrales!$A$2:$F$6,6,FALSE)</f>
        <v>3.1674636202413592E-2</v>
      </c>
      <c r="I207">
        <f>IF(AND(Datos!AE207&gt;D207,Datos!AF207&gt;E207,Datos!AG207&gt;F207,Datos!AS207&gt;G207,C207&lt;H207),1,0)</f>
        <v>0</v>
      </c>
      <c r="J207" s="14">
        <f>ParticipantesCrossSectionTable[[#This Row],[dcf_fcf_gap_mm]]/ParticipantesCrossSectionTable[[#This Row],[revenue_reported_mm]]</f>
        <v>3.1203471045911053E-2</v>
      </c>
      <c r="K207" s="14">
        <f>VLOOKUP(B207,Umbrales!$A$2:$H$6,7,FALSE)</f>
        <v>0.50851978099047102</v>
      </c>
      <c r="L207" s="14">
        <f>VLOOKUP(B207,Umbrales!$A$2:$H$6,8,FALSE)</f>
        <v>6.0665521451900774E-2</v>
      </c>
      <c r="M207">
        <f>IF(AND(Datos!S207&gt;0,Datos!AH207&lt;K207,Datos!AL207&gt;=1,Datos!AM207&lt;1,J207&gt;L207),1,0)</f>
        <v>0</v>
      </c>
      <c r="N207" s="14">
        <f>VLOOKUP(B207,Umbrales!$A$2:$J$6,9,FALSE)</f>
        <v>0</v>
      </c>
      <c r="O207" s="14">
        <f>VLOOKUP(B207,Umbrales!$A$2:$J$6,10,FALSE)</f>
        <v>0</v>
      </c>
      <c r="P207">
        <f>IF(AND(Datos!C207="Financials",Datos!AA207&gt;N207,Datos!AD207&lt;0,Datos!AQ207&lt;O207),1,0)</f>
        <v>0</v>
      </c>
      <c r="Q207" s="14">
        <f>VLOOKUP(B207,Umbrales!$A$2:$K$6,11,FALSE)</f>
        <v>0.94977598367308969</v>
      </c>
      <c r="R207">
        <f>IF(AND(Datos!AN207&lt;0.85,Datos!AN207&lt;Q207),1,0)</f>
        <v>0</v>
      </c>
      <c r="S207">
        <f>1+IF(Datos!S207&gt;0,1,0)+IF(Datos!C207="Financials",1.2,0)+1.3</f>
        <v>3.3</v>
      </c>
      <c r="T207" s="14">
        <f>(I207*1+M207*IF(Datos!S207&gt;0,1,0)+P207*IF(Datos!C207="Financials",1,0)+R207*1.3)/S207</f>
        <v>0</v>
      </c>
      <c r="U207" s="14">
        <f t="shared" si="6"/>
        <v>0</v>
      </c>
      <c r="V207" s="12" t="str">
        <f t="shared" si="7"/>
        <v/>
      </c>
    </row>
    <row r="208" spans="1:22">
      <c r="A208" t="str">
        <f>ParticipantesCrossSectionTable[[#This Row],[firm_id]]</f>
        <v>F0820</v>
      </c>
      <c r="B208" s="12" t="str">
        <f>ParticipantesCrossSectionTable[[#This Row],[sector]]</f>
        <v>Consumer</v>
      </c>
      <c r="C208" s="14">
        <f>ParticipantesCrossSectionTable[[#This Row],[fcf_reported_mm]]/ParticipantesCrossSectionTable[[#This Row],[revenue_reported_mm]]</f>
        <v>6.3371277675666624E-2</v>
      </c>
      <c r="D208" s="14">
        <f>VLOOKUP(B208,Umbrales!$A$2:$F$6,2,FALSE)</f>
        <v>0.18290795794828921</v>
      </c>
      <c r="E208" s="14">
        <f>VLOOKUP(B208,Umbrales!$A$2:$F$6,3,FALSE)</f>
        <v>0.12205009004875801</v>
      </c>
      <c r="F208" s="14">
        <f>VLOOKUP(B208,Umbrales!$A$2:$F$6,4,FALSE)</f>
        <v>7.7863508878423693E-2</v>
      </c>
      <c r="G208" s="13">
        <f>VLOOKUP(B208,Umbrales!$A$2:$F$6,5,FALSE)</f>
        <v>1.5232588938928779</v>
      </c>
      <c r="H208" s="14">
        <f>VLOOKUP(B208,Umbrales!$A$2:$F$6,6,FALSE)</f>
        <v>3.1674636202413592E-2</v>
      </c>
      <c r="I208">
        <f>IF(AND(Datos!AE208&gt;D208,Datos!AF208&gt;E208,Datos!AG208&gt;F208,Datos!AS208&gt;G208,C208&lt;H208),1,0)</f>
        <v>0</v>
      </c>
      <c r="J208" s="14">
        <f>ParticipantesCrossSectionTable[[#This Row],[dcf_fcf_gap_mm]]/ParticipantesCrossSectionTable[[#This Row],[revenue_reported_mm]]</f>
        <v>-7.1184485674322595E-3</v>
      </c>
      <c r="K208" s="14">
        <f>VLOOKUP(B208,Umbrales!$A$2:$H$6,7,FALSE)</f>
        <v>0.50851978099047102</v>
      </c>
      <c r="L208" s="14">
        <f>VLOOKUP(B208,Umbrales!$A$2:$H$6,8,FALSE)</f>
        <v>6.0665521451900774E-2</v>
      </c>
      <c r="M208">
        <f>IF(AND(Datos!S208&gt;0,Datos!AH208&lt;K208,Datos!AL208&gt;=1,Datos!AM208&lt;1,J208&gt;L208),1,0)</f>
        <v>0</v>
      </c>
      <c r="N208" s="14">
        <f>VLOOKUP(B208,Umbrales!$A$2:$J$6,9,FALSE)</f>
        <v>0</v>
      </c>
      <c r="O208" s="14">
        <f>VLOOKUP(B208,Umbrales!$A$2:$J$6,10,FALSE)</f>
        <v>0</v>
      </c>
      <c r="P208">
        <f>IF(AND(Datos!C208="Financials",Datos!AA208&gt;N208,Datos!AD208&lt;0,Datos!AQ208&lt;O208),1,0)</f>
        <v>0</v>
      </c>
      <c r="Q208" s="14">
        <f>VLOOKUP(B208,Umbrales!$A$2:$K$6,11,FALSE)</f>
        <v>0.94977598367308969</v>
      </c>
      <c r="R208">
        <f>IF(AND(Datos!AN208&lt;0.85,Datos!AN208&lt;Q208),1,0)</f>
        <v>0</v>
      </c>
      <c r="S208">
        <f>1+IF(Datos!S208&gt;0,1,0)+IF(Datos!C208="Financials",1.2,0)+1.3</f>
        <v>3.3</v>
      </c>
      <c r="T208" s="14">
        <f>(I208*1+M208*IF(Datos!S208&gt;0,1,0)+P208*IF(Datos!C208="Financials",1,0)+R208*1.3)/S208</f>
        <v>0</v>
      </c>
      <c r="U208" s="14">
        <f t="shared" si="6"/>
        <v>0</v>
      </c>
      <c r="V208" s="12" t="str">
        <f t="shared" si="7"/>
        <v/>
      </c>
    </row>
    <row r="209" spans="1:22">
      <c r="A209" t="str">
        <f>ParticipantesCrossSectionTable[[#This Row],[firm_id]]</f>
        <v>F0170</v>
      </c>
      <c r="B209" s="12" t="str">
        <f>ParticipantesCrossSectionTable[[#This Row],[sector]]</f>
        <v>Energy</v>
      </c>
      <c r="C209" s="14">
        <f>ParticipantesCrossSectionTable[[#This Row],[fcf_reported_mm]]/ParticipantesCrossSectionTable[[#This Row],[revenue_reported_mm]]</f>
        <v>-3.2299816288222351E-2</v>
      </c>
      <c r="D209" s="14">
        <f>VLOOKUP(B209,Umbrales!$A$2:$F$6,2,FALSE)</f>
        <v>0.31196392892080216</v>
      </c>
      <c r="E209" s="14">
        <f>VLOOKUP(B209,Umbrales!$A$2:$F$6,3,FALSE)</f>
        <v>0.22086835207327621</v>
      </c>
      <c r="F209" s="14">
        <f>VLOOKUP(B209,Umbrales!$A$2:$F$6,4,FALSE)</f>
        <v>0.28991454849456905</v>
      </c>
      <c r="G209" s="13">
        <f>VLOOKUP(B209,Umbrales!$A$2:$F$6,5,FALSE)</f>
        <v>2.8980395452652274</v>
      </c>
      <c r="H209" s="14">
        <f>VLOOKUP(B209,Umbrales!$A$2:$F$6,6,FALSE)</f>
        <v>-5.1192663180992054E-2</v>
      </c>
      <c r="I209">
        <f>IF(AND(Datos!AE209&gt;D209,Datos!AF209&gt;E209,Datos!AG209&gt;F209,Datos!AS209&gt;G209,C209&lt;H209),1,0)</f>
        <v>0</v>
      </c>
      <c r="J209" s="14">
        <f>ParticipantesCrossSectionTable[[#This Row],[dcf_fcf_gap_mm]]/ParticipantesCrossSectionTable[[#This Row],[revenue_reported_mm]]</f>
        <v>8.1433960828568075E-2</v>
      </c>
      <c r="K209" s="14">
        <f>VLOOKUP(B209,Umbrales!$A$2:$H$6,7,FALSE)</f>
        <v>0.58288412137280288</v>
      </c>
      <c r="L209" s="14">
        <f>VLOOKUP(B209,Umbrales!$A$2:$H$6,8,FALSE)</f>
        <v>0.120912265441879</v>
      </c>
      <c r="M209">
        <f>IF(AND(Datos!S209&gt;0,Datos!AH209&lt;K209,Datos!AL209&gt;=1,Datos!AM209&lt;1,J209&gt;L209),1,0)</f>
        <v>0</v>
      </c>
      <c r="N209" s="14">
        <f>VLOOKUP(B209,Umbrales!$A$2:$J$6,9,FALSE)</f>
        <v>0</v>
      </c>
      <c r="O209" s="14">
        <f>VLOOKUP(B209,Umbrales!$A$2:$J$6,10,FALSE)</f>
        <v>0</v>
      </c>
      <c r="P209">
        <f>IF(AND(Datos!C209="Financials",Datos!AA209&gt;N209,Datos!AD209&lt;0,Datos!AQ209&lt;O209),1,0)</f>
        <v>0</v>
      </c>
      <c r="Q209" s="14">
        <f>VLOOKUP(B209,Umbrales!$A$2:$K$6,11,FALSE)</f>
        <v>0.95246281107254693</v>
      </c>
      <c r="R209">
        <f>IF(AND(Datos!AN209&lt;0.85,Datos!AN209&lt;Q209),1,0)</f>
        <v>0</v>
      </c>
      <c r="S209">
        <f>1+IF(Datos!S209&gt;0,1,0)+IF(Datos!C209="Financials",1.2,0)+1.3</f>
        <v>3.3</v>
      </c>
      <c r="T209" s="14">
        <f>(I209*1+M209*IF(Datos!S209&gt;0,1,0)+P209*IF(Datos!C209="Financials",1,0)+R209*1.3)/S209</f>
        <v>0</v>
      </c>
      <c r="U209" s="14">
        <f t="shared" si="6"/>
        <v>0</v>
      </c>
      <c r="V209" s="12" t="str">
        <f t="shared" si="7"/>
        <v/>
      </c>
    </row>
    <row r="210" spans="1:22">
      <c r="A210" t="str">
        <f>ParticipantesCrossSectionTable[[#This Row],[firm_id]]</f>
        <v>F0347</v>
      </c>
      <c r="B210" s="12" t="str">
        <f>ParticipantesCrossSectionTable[[#This Row],[sector]]</f>
        <v>Financials</v>
      </c>
      <c r="C210" s="14">
        <f>ParticipantesCrossSectionTable[[#This Row],[fcf_reported_mm]]/ParticipantesCrossSectionTable[[#This Row],[revenue_reported_mm]]</f>
        <v>8.5998812665075725E-2</v>
      </c>
      <c r="D210" s="14">
        <f>VLOOKUP(B210,Umbrales!$A$2:$F$6,2,FALSE)</f>
        <v>0.388774346882514</v>
      </c>
      <c r="E210" s="14">
        <f>VLOOKUP(B210,Umbrales!$A$2:$F$6,3,FALSE)</f>
        <v>0.2842719606666555</v>
      </c>
      <c r="F210" s="14">
        <f>VLOOKUP(B210,Umbrales!$A$2:$F$6,4,FALSE)</f>
        <v>3.7547324588306716E-2</v>
      </c>
      <c r="G210" s="13">
        <f>VLOOKUP(B210,Umbrales!$A$2:$F$6,5,FALSE)</f>
        <v>5.6564154445784265</v>
      </c>
      <c r="H210" s="14">
        <f>VLOOKUP(B210,Umbrales!$A$2:$F$6,6,FALSE)</f>
        <v>0.21790144142181125</v>
      </c>
      <c r="I210">
        <f>IF(AND(Datos!AE210&gt;D210,Datos!AF210&gt;E210,Datos!AG210&gt;F210,Datos!AS210&gt;G210,C210&lt;H210),1,0)</f>
        <v>0</v>
      </c>
      <c r="J210" s="14">
        <f>ParticipantesCrossSectionTable[[#This Row],[dcf_fcf_gap_mm]]/ParticipantesCrossSectionTable[[#This Row],[revenue_reported_mm]]</f>
        <v>1.6825991977055272E-2</v>
      </c>
      <c r="K210" s="14">
        <f>VLOOKUP(B210,Umbrales!$A$2:$H$6,7,FALSE)</f>
        <v>0.45222619371524486</v>
      </c>
      <c r="L210" s="14">
        <f>VLOOKUP(B210,Umbrales!$A$2:$H$6,8,FALSE)</f>
        <v>1.8748568215778003E-2</v>
      </c>
      <c r="M210">
        <f>IF(AND(Datos!S210&gt;0,Datos!AH210&lt;K210,Datos!AL210&gt;=1,Datos!AM210&lt;1,J210&gt;L210),1,0)</f>
        <v>0</v>
      </c>
      <c r="N210" s="14">
        <f>VLOOKUP(B210,Umbrales!$A$2:$J$6,9,FALSE)</f>
        <v>0.2055436255630648</v>
      </c>
      <c r="O210" s="14">
        <f>VLOOKUP(B210,Umbrales!$A$2:$J$6,10,FALSE)</f>
        <v>0.33577848833803048</v>
      </c>
      <c r="P210">
        <f>IF(AND(Datos!C210="Financials",Datos!AA210&gt;N210,Datos!AD210&lt;0,Datos!AQ210&lt;O210),1,0)</f>
        <v>0</v>
      </c>
      <c r="Q210" s="14">
        <f>VLOOKUP(B210,Umbrales!$A$2:$K$6,11,FALSE)</f>
        <v>0.94867619108199597</v>
      </c>
      <c r="R210">
        <f>IF(AND(Datos!AN210&lt;0.85,Datos!AN210&lt;Q210),1,0)</f>
        <v>0</v>
      </c>
      <c r="S210">
        <f>1+IF(Datos!S210&gt;0,1,0)+IF(Datos!C210="Financials",1.2,0)+1.3</f>
        <v>4.5</v>
      </c>
      <c r="T210" s="14">
        <f>(I210*1+M210*IF(Datos!S210&gt;0,1,0)+P210*IF(Datos!C210="Financials",1,0)+R210*1.3)/S210</f>
        <v>0</v>
      </c>
      <c r="U210" s="14">
        <f t="shared" si="6"/>
        <v>0</v>
      </c>
      <c r="V210" s="12" t="str">
        <f t="shared" si="7"/>
        <v/>
      </c>
    </row>
    <row r="211" spans="1:22">
      <c r="A211" t="str">
        <f>ParticipantesCrossSectionTable[[#This Row],[firm_id]]</f>
        <v>F0785</v>
      </c>
      <c r="B211" s="12" t="str">
        <f>ParticipantesCrossSectionTable[[#This Row],[sector]]</f>
        <v>Industrials</v>
      </c>
      <c r="C211" s="14">
        <f>ParticipantesCrossSectionTable[[#This Row],[fcf_reported_mm]]/ParticipantesCrossSectionTable[[#This Row],[revenue_reported_mm]]</f>
        <v>-8.2862921203645246E-2</v>
      </c>
      <c r="D211" s="14">
        <f>VLOOKUP(B211,Umbrales!$A$2:$F$6,2,FALSE)</f>
        <v>0.20187192862209885</v>
      </c>
      <c r="E211" s="14">
        <f>VLOOKUP(B211,Umbrales!$A$2:$F$6,3,FALSE)</f>
        <v>0.13780715755654266</v>
      </c>
      <c r="F211" s="14">
        <f>VLOOKUP(B211,Umbrales!$A$2:$F$6,4,FALSE)</f>
        <v>0.14324173030339896</v>
      </c>
      <c r="G211" s="13">
        <f>VLOOKUP(B211,Umbrales!$A$2:$F$6,5,FALSE)</f>
        <v>2.1323076743804079</v>
      </c>
      <c r="H211" s="14">
        <f>VLOOKUP(B211,Umbrales!$A$2:$F$6,6,FALSE)</f>
        <v>-3.5903294130974449E-3</v>
      </c>
      <c r="I211">
        <f>IF(AND(Datos!AE211&gt;D211,Datos!AF211&gt;E211,Datos!AG211&gt;F211,Datos!AS211&gt;G211,C211&lt;H211),1,0)</f>
        <v>0</v>
      </c>
      <c r="J211" s="14">
        <f>ParticipantesCrossSectionTable[[#This Row],[dcf_fcf_gap_mm]]/ParticipantesCrossSectionTable[[#This Row],[revenue_reported_mm]]</f>
        <v>6.5620648409765781E-2</v>
      </c>
      <c r="K211" s="14">
        <f>VLOOKUP(B211,Umbrales!$A$2:$H$6,7,FALSE)</f>
        <v>0.50521966232143278</v>
      </c>
      <c r="L211" s="14">
        <f>VLOOKUP(B211,Umbrales!$A$2:$H$6,8,FALSE)</f>
        <v>7.7995567229432863E-2</v>
      </c>
      <c r="M211">
        <f>IF(AND(Datos!S211&gt;0,Datos!AH211&lt;K211,Datos!AL211&gt;=1,Datos!AM211&lt;1,J211&gt;L211),1,0)</f>
        <v>0</v>
      </c>
      <c r="N211" s="14">
        <f>VLOOKUP(B211,Umbrales!$A$2:$J$6,9,FALSE)</f>
        <v>0</v>
      </c>
      <c r="O211" s="14">
        <f>VLOOKUP(B211,Umbrales!$A$2:$J$6,10,FALSE)</f>
        <v>0</v>
      </c>
      <c r="P211">
        <f>IF(AND(Datos!C211="Financials",Datos!AA211&gt;N211,Datos!AD211&lt;0,Datos!AQ211&lt;O211),1,0)</f>
        <v>0</v>
      </c>
      <c r="Q211" s="14">
        <f>VLOOKUP(B211,Umbrales!$A$2:$K$6,11,FALSE)</f>
        <v>0.94976269166978411</v>
      </c>
      <c r="R211">
        <f>IF(AND(Datos!AN211&lt;0.85,Datos!AN211&lt;Q211),1,0)</f>
        <v>1</v>
      </c>
      <c r="S211">
        <f>1+IF(Datos!S211&gt;0,1,0)+IF(Datos!C211="Financials",1.2,0)+1.3</f>
        <v>3.3</v>
      </c>
      <c r="T211" s="14">
        <f>(I211*1+M211*IF(Datos!S211&gt;0,1,0)+P211*IF(Datos!C211="Financials",1,0)+R211*1.3)/S211</f>
        <v>0.39393939393939398</v>
      </c>
      <c r="U211" s="14">
        <f t="shared" si="6"/>
        <v>1</v>
      </c>
      <c r="V211" s="12" t="str">
        <f t="shared" si="7"/>
        <v xml:space="preserve">Flag4 </v>
      </c>
    </row>
    <row r="212" spans="1:22">
      <c r="A212" t="str">
        <f>ParticipantesCrossSectionTable[[#This Row],[firm_id]]</f>
        <v>F0243</v>
      </c>
      <c r="B212" s="12" t="str">
        <f>ParticipantesCrossSectionTable[[#This Row],[sector]]</f>
        <v>Financials</v>
      </c>
      <c r="C212" s="14">
        <f>ParticipantesCrossSectionTable[[#This Row],[fcf_reported_mm]]/ParticipantesCrossSectionTable[[#This Row],[revenue_reported_mm]]</f>
        <v>0.21083902157194517</v>
      </c>
      <c r="D212" s="14">
        <f>VLOOKUP(B212,Umbrales!$A$2:$F$6,2,FALSE)</f>
        <v>0.388774346882514</v>
      </c>
      <c r="E212" s="14">
        <f>VLOOKUP(B212,Umbrales!$A$2:$F$6,3,FALSE)</f>
        <v>0.2842719606666555</v>
      </c>
      <c r="F212" s="14">
        <f>VLOOKUP(B212,Umbrales!$A$2:$F$6,4,FALSE)</f>
        <v>3.7547324588306716E-2</v>
      </c>
      <c r="G212" s="13">
        <f>VLOOKUP(B212,Umbrales!$A$2:$F$6,5,FALSE)</f>
        <v>5.6564154445784265</v>
      </c>
      <c r="H212" s="14">
        <f>VLOOKUP(B212,Umbrales!$A$2:$F$6,6,FALSE)</f>
        <v>0.21790144142181125</v>
      </c>
      <c r="I212">
        <f>IF(AND(Datos!AE212&gt;D212,Datos!AF212&gt;E212,Datos!AG212&gt;F212,Datos!AS212&gt;G212,C212&lt;H212),1,0)</f>
        <v>0</v>
      </c>
      <c r="J212" s="14">
        <f>ParticipantesCrossSectionTable[[#This Row],[dcf_fcf_gap_mm]]/ParticipantesCrossSectionTable[[#This Row],[revenue_reported_mm]]</f>
        <v>-1.8778454467392462E-3</v>
      </c>
      <c r="K212" s="14">
        <f>VLOOKUP(B212,Umbrales!$A$2:$H$6,7,FALSE)</f>
        <v>0.45222619371524486</v>
      </c>
      <c r="L212" s="14">
        <f>VLOOKUP(B212,Umbrales!$A$2:$H$6,8,FALSE)</f>
        <v>1.8748568215778003E-2</v>
      </c>
      <c r="M212">
        <f>IF(AND(Datos!S212&gt;0,Datos!AH212&lt;K212,Datos!AL212&gt;=1,Datos!AM212&lt;1,J212&gt;L212),1,0)</f>
        <v>0</v>
      </c>
      <c r="N212" s="14">
        <f>VLOOKUP(B212,Umbrales!$A$2:$J$6,9,FALSE)</f>
        <v>0.2055436255630648</v>
      </c>
      <c r="O212" s="14">
        <f>VLOOKUP(B212,Umbrales!$A$2:$J$6,10,FALSE)</f>
        <v>0.33577848833803048</v>
      </c>
      <c r="P212">
        <f>IF(AND(Datos!C212="Financials",Datos!AA212&gt;N212,Datos!AD212&lt;0,Datos!AQ212&lt;O212),1,0)</f>
        <v>0</v>
      </c>
      <c r="Q212" s="14">
        <f>VLOOKUP(B212,Umbrales!$A$2:$K$6,11,FALSE)</f>
        <v>0.94867619108199597</v>
      </c>
      <c r="R212">
        <f>IF(AND(Datos!AN212&lt;0.85,Datos!AN212&lt;Q212),1,0)</f>
        <v>0</v>
      </c>
      <c r="S212">
        <f>1+IF(Datos!S212&gt;0,1,0)+IF(Datos!C212="Financials",1.2,0)+1.3</f>
        <v>4.5</v>
      </c>
      <c r="T212" s="14">
        <f>(I212*1+M212*IF(Datos!S212&gt;0,1,0)+P212*IF(Datos!C212="Financials",1,0)+R212*1.3)/S212</f>
        <v>0</v>
      </c>
      <c r="U212" s="14">
        <f t="shared" si="6"/>
        <v>0</v>
      </c>
      <c r="V212" s="12" t="str">
        <f t="shared" si="7"/>
        <v/>
      </c>
    </row>
    <row r="213" spans="1:22">
      <c r="A213" t="str">
        <f>ParticipantesCrossSectionTable[[#This Row],[firm_id]]</f>
        <v>F0414</v>
      </c>
      <c r="B213" s="12" t="str">
        <f>ParticipantesCrossSectionTable[[#This Row],[sector]]</f>
        <v>Technology</v>
      </c>
      <c r="C213" s="14">
        <f>ParticipantesCrossSectionTable[[#This Row],[fcf_reported_mm]]/ParticipantesCrossSectionTable[[#This Row],[revenue_reported_mm]]</f>
        <v>0.14108349738522707</v>
      </c>
      <c r="D213" s="14">
        <f>VLOOKUP(B213,Umbrales!$A$2:$F$6,2,FALSE)</f>
        <v>0.29147891994228936</v>
      </c>
      <c r="E213" s="14">
        <f>VLOOKUP(B213,Umbrales!$A$2:$F$6,3,FALSE)</f>
        <v>0.20310034693031653</v>
      </c>
      <c r="F213" s="14">
        <f>VLOOKUP(B213,Umbrales!$A$2:$F$6,4,FALSE)</f>
        <v>8.594459935328938E-2</v>
      </c>
      <c r="G213" s="13">
        <f>VLOOKUP(B213,Umbrales!$A$2:$F$6,5,FALSE)</f>
        <v>1.6026025182564763</v>
      </c>
      <c r="H213" s="14">
        <f>VLOOKUP(B213,Umbrales!$A$2:$F$6,6,FALSE)</f>
        <v>0.11012364032004683</v>
      </c>
      <c r="I213">
        <f>IF(AND(Datos!AE213&gt;D213,Datos!AF213&gt;E213,Datos!AG213&gt;F213,Datos!AS213&gt;G213,C213&lt;H213),1,0)</f>
        <v>0</v>
      </c>
      <c r="J213" s="14">
        <f>ParticipantesCrossSectionTable[[#This Row],[dcf_fcf_gap_mm]]/ParticipantesCrossSectionTable[[#This Row],[revenue_reported_mm]]</f>
        <v>2.2297130411862352E-2</v>
      </c>
      <c r="K213" s="14">
        <f>VLOOKUP(B213,Umbrales!$A$2:$H$6,7,FALSE)</f>
        <v>0.41762511454643481</v>
      </c>
      <c r="L213" s="14">
        <f>VLOOKUP(B213,Umbrales!$A$2:$H$6,8,FALSE)</f>
        <v>5.4196815684636399E-2</v>
      </c>
      <c r="M213">
        <f>IF(AND(Datos!S213&gt;0,Datos!AH213&lt;K213,Datos!AL213&gt;=1,Datos!AM213&lt;1,J213&gt;L213),1,0)</f>
        <v>0</v>
      </c>
      <c r="N213" s="14">
        <f>VLOOKUP(B213,Umbrales!$A$2:$J$6,9,FALSE)</f>
        <v>0</v>
      </c>
      <c r="O213" s="14">
        <f>VLOOKUP(B213,Umbrales!$A$2:$J$6,10,FALSE)</f>
        <v>0</v>
      </c>
      <c r="P213">
        <f>IF(AND(Datos!C213="Financials",Datos!AA213&gt;N213,Datos!AD213&lt;0,Datos!AQ213&lt;O213),1,0)</f>
        <v>0</v>
      </c>
      <c r="Q213" s="14">
        <f>VLOOKUP(B213,Umbrales!$A$2:$K$6,11,FALSE)</f>
        <v>0.94630804495569043</v>
      </c>
      <c r="R213">
        <f>IF(AND(Datos!AN213&lt;0.85,Datos!AN213&lt;Q213),1,0)</f>
        <v>0</v>
      </c>
      <c r="S213">
        <f>1+IF(Datos!S213&gt;0,1,0)+IF(Datos!C213="Financials",1.2,0)+1.3</f>
        <v>3.3</v>
      </c>
      <c r="T213" s="14">
        <f>(I213*1+M213*IF(Datos!S213&gt;0,1,0)+P213*IF(Datos!C213="Financials",1,0)+R213*1.3)/S213</f>
        <v>0</v>
      </c>
      <c r="U213" s="14">
        <f t="shared" si="6"/>
        <v>0</v>
      </c>
      <c r="V213" s="12" t="str">
        <f t="shared" si="7"/>
        <v/>
      </c>
    </row>
    <row r="214" spans="1:22">
      <c r="A214" t="str">
        <f>ParticipantesCrossSectionTable[[#This Row],[firm_id]]</f>
        <v>F0885</v>
      </c>
      <c r="B214" s="12" t="str">
        <f>ParticipantesCrossSectionTable[[#This Row],[sector]]</f>
        <v>Consumer</v>
      </c>
      <c r="C214" s="14">
        <f>ParticipantesCrossSectionTable[[#This Row],[fcf_reported_mm]]/ParticipantesCrossSectionTable[[#This Row],[revenue_reported_mm]]</f>
        <v>4.1940503263158901E-2</v>
      </c>
      <c r="D214" s="14">
        <f>VLOOKUP(B214,Umbrales!$A$2:$F$6,2,FALSE)</f>
        <v>0.18290795794828921</v>
      </c>
      <c r="E214" s="14">
        <f>VLOOKUP(B214,Umbrales!$A$2:$F$6,3,FALSE)</f>
        <v>0.12205009004875801</v>
      </c>
      <c r="F214" s="14">
        <f>VLOOKUP(B214,Umbrales!$A$2:$F$6,4,FALSE)</f>
        <v>7.7863508878423693E-2</v>
      </c>
      <c r="G214" s="13">
        <f>VLOOKUP(B214,Umbrales!$A$2:$F$6,5,FALSE)</f>
        <v>1.5232588938928779</v>
      </c>
      <c r="H214" s="14">
        <f>VLOOKUP(B214,Umbrales!$A$2:$F$6,6,FALSE)</f>
        <v>3.1674636202413592E-2</v>
      </c>
      <c r="I214">
        <f>IF(AND(Datos!AE214&gt;D214,Datos!AF214&gt;E214,Datos!AG214&gt;F214,Datos!AS214&gt;G214,C214&lt;H214),1,0)</f>
        <v>0</v>
      </c>
      <c r="J214" s="14">
        <f>ParticipantesCrossSectionTable[[#This Row],[dcf_fcf_gap_mm]]/ParticipantesCrossSectionTable[[#This Row],[revenue_reported_mm]]</f>
        <v>5.3270380105455029E-3</v>
      </c>
      <c r="K214" s="14">
        <f>VLOOKUP(B214,Umbrales!$A$2:$H$6,7,FALSE)</f>
        <v>0.50851978099047102</v>
      </c>
      <c r="L214" s="14">
        <f>VLOOKUP(B214,Umbrales!$A$2:$H$6,8,FALSE)</f>
        <v>6.0665521451900774E-2</v>
      </c>
      <c r="M214">
        <f>IF(AND(Datos!S214&gt;0,Datos!AH214&lt;K214,Datos!AL214&gt;=1,Datos!AM214&lt;1,J214&gt;L214),1,0)</f>
        <v>0</v>
      </c>
      <c r="N214" s="14">
        <f>VLOOKUP(B214,Umbrales!$A$2:$J$6,9,FALSE)</f>
        <v>0</v>
      </c>
      <c r="O214" s="14">
        <f>VLOOKUP(B214,Umbrales!$A$2:$J$6,10,FALSE)</f>
        <v>0</v>
      </c>
      <c r="P214">
        <f>IF(AND(Datos!C214="Financials",Datos!AA214&gt;N214,Datos!AD214&lt;0,Datos!AQ214&lt;O214),1,0)</f>
        <v>0</v>
      </c>
      <c r="Q214" s="14">
        <f>VLOOKUP(B214,Umbrales!$A$2:$K$6,11,FALSE)</f>
        <v>0.94977598367308969</v>
      </c>
      <c r="R214">
        <f>IF(AND(Datos!AN214&lt;0.85,Datos!AN214&lt;Q214),1,0)</f>
        <v>0</v>
      </c>
      <c r="S214">
        <f>1+IF(Datos!S214&gt;0,1,0)+IF(Datos!C214="Financials",1.2,0)+1.3</f>
        <v>3.3</v>
      </c>
      <c r="T214" s="14">
        <f>(I214*1+M214*IF(Datos!S214&gt;0,1,0)+P214*IF(Datos!C214="Financials",1,0)+R214*1.3)/S214</f>
        <v>0</v>
      </c>
      <c r="U214" s="14">
        <f t="shared" si="6"/>
        <v>0</v>
      </c>
      <c r="V214" s="12" t="str">
        <f t="shared" si="7"/>
        <v/>
      </c>
    </row>
    <row r="215" spans="1:22">
      <c r="A215" t="str">
        <f>ParticipantesCrossSectionTable[[#This Row],[firm_id]]</f>
        <v>F0530</v>
      </c>
      <c r="B215" s="12" t="str">
        <f>ParticipantesCrossSectionTable[[#This Row],[sector]]</f>
        <v>Technology</v>
      </c>
      <c r="C215" s="14">
        <f>ParticipantesCrossSectionTable[[#This Row],[fcf_reported_mm]]/ParticipantesCrossSectionTable[[#This Row],[revenue_reported_mm]]</f>
        <v>5.9855338305408089E-2</v>
      </c>
      <c r="D215" s="14">
        <f>VLOOKUP(B215,Umbrales!$A$2:$F$6,2,FALSE)</f>
        <v>0.29147891994228936</v>
      </c>
      <c r="E215" s="14">
        <f>VLOOKUP(B215,Umbrales!$A$2:$F$6,3,FALSE)</f>
        <v>0.20310034693031653</v>
      </c>
      <c r="F215" s="14">
        <f>VLOOKUP(B215,Umbrales!$A$2:$F$6,4,FALSE)</f>
        <v>8.594459935328938E-2</v>
      </c>
      <c r="G215" s="13">
        <f>VLOOKUP(B215,Umbrales!$A$2:$F$6,5,FALSE)</f>
        <v>1.6026025182564763</v>
      </c>
      <c r="H215" s="14">
        <f>VLOOKUP(B215,Umbrales!$A$2:$F$6,6,FALSE)</f>
        <v>0.11012364032004683</v>
      </c>
      <c r="I215">
        <f>IF(AND(Datos!AE215&gt;D215,Datos!AF215&gt;E215,Datos!AG215&gt;F215,Datos!AS215&gt;G215,C215&lt;H215),1,0)</f>
        <v>0</v>
      </c>
      <c r="J215" s="14">
        <f>ParticipantesCrossSectionTable[[#This Row],[dcf_fcf_gap_mm]]/ParticipantesCrossSectionTable[[#This Row],[revenue_reported_mm]]</f>
        <v>6.2275839464799435E-2</v>
      </c>
      <c r="K215" s="14">
        <f>VLOOKUP(B215,Umbrales!$A$2:$H$6,7,FALSE)</f>
        <v>0.41762511454643481</v>
      </c>
      <c r="L215" s="14">
        <f>VLOOKUP(B215,Umbrales!$A$2:$H$6,8,FALSE)</f>
        <v>5.4196815684636399E-2</v>
      </c>
      <c r="M215">
        <f>IF(AND(Datos!S215&gt;0,Datos!AH215&lt;K215,Datos!AL215&gt;=1,Datos!AM215&lt;1,J215&gt;L215),1,0)</f>
        <v>0</v>
      </c>
      <c r="N215" s="14">
        <f>VLOOKUP(B215,Umbrales!$A$2:$J$6,9,FALSE)</f>
        <v>0</v>
      </c>
      <c r="O215" s="14">
        <f>VLOOKUP(B215,Umbrales!$A$2:$J$6,10,FALSE)</f>
        <v>0</v>
      </c>
      <c r="P215">
        <f>IF(AND(Datos!C215="Financials",Datos!AA215&gt;N215,Datos!AD215&lt;0,Datos!AQ215&lt;O215),1,0)</f>
        <v>0</v>
      </c>
      <c r="Q215" s="14">
        <f>VLOOKUP(B215,Umbrales!$A$2:$K$6,11,FALSE)</f>
        <v>0.94630804495569043</v>
      </c>
      <c r="R215">
        <f>IF(AND(Datos!AN215&lt;0.85,Datos!AN215&lt;Q215),1,0)</f>
        <v>0</v>
      </c>
      <c r="S215">
        <f>1+IF(Datos!S215&gt;0,1,0)+IF(Datos!C215="Financials",1.2,0)+1.3</f>
        <v>3.3</v>
      </c>
      <c r="T215" s="14">
        <f>(I215*1+M215*IF(Datos!S215&gt;0,1,0)+P215*IF(Datos!C215="Financials",1,0)+R215*1.3)/S215</f>
        <v>0</v>
      </c>
      <c r="U215" s="14">
        <f t="shared" si="6"/>
        <v>0</v>
      </c>
      <c r="V215" s="12" t="str">
        <f t="shared" si="7"/>
        <v/>
      </c>
    </row>
    <row r="216" spans="1:22">
      <c r="A216" t="str">
        <f>ParticipantesCrossSectionTable[[#This Row],[firm_id]]</f>
        <v>F0232</v>
      </c>
      <c r="B216" s="12" t="str">
        <f>ParticipantesCrossSectionTable[[#This Row],[sector]]</f>
        <v>Financials</v>
      </c>
      <c r="C216" s="14">
        <f>ParticipantesCrossSectionTable[[#This Row],[fcf_reported_mm]]/ParticipantesCrossSectionTable[[#This Row],[revenue_reported_mm]]</f>
        <v>0.23713683142554609</v>
      </c>
      <c r="D216" s="14">
        <f>VLOOKUP(B216,Umbrales!$A$2:$F$6,2,FALSE)</f>
        <v>0.388774346882514</v>
      </c>
      <c r="E216" s="14">
        <f>VLOOKUP(B216,Umbrales!$A$2:$F$6,3,FALSE)</f>
        <v>0.2842719606666555</v>
      </c>
      <c r="F216" s="14">
        <f>VLOOKUP(B216,Umbrales!$A$2:$F$6,4,FALSE)</f>
        <v>3.7547324588306716E-2</v>
      </c>
      <c r="G216" s="13">
        <f>VLOOKUP(B216,Umbrales!$A$2:$F$6,5,FALSE)</f>
        <v>5.6564154445784265</v>
      </c>
      <c r="H216" s="14">
        <f>VLOOKUP(B216,Umbrales!$A$2:$F$6,6,FALSE)</f>
        <v>0.21790144142181125</v>
      </c>
      <c r="I216">
        <f>IF(AND(Datos!AE216&gt;D216,Datos!AF216&gt;E216,Datos!AG216&gt;F216,Datos!AS216&gt;G216,C216&lt;H216),1,0)</f>
        <v>0</v>
      </c>
      <c r="J216" s="14">
        <f>ParticipantesCrossSectionTable[[#This Row],[dcf_fcf_gap_mm]]/ParticipantesCrossSectionTable[[#This Row],[revenue_reported_mm]]</f>
        <v>-6.0663234929555956E-2</v>
      </c>
      <c r="K216" s="14">
        <f>VLOOKUP(B216,Umbrales!$A$2:$H$6,7,FALSE)</f>
        <v>0.45222619371524486</v>
      </c>
      <c r="L216" s="14">
        <f>VLOOKUP(B216,Umbrales!$A$2:$H$6,8,FALSE)</f>
        <v>1.8748568215778003E-2</v>
      </c>
      <c r="M216">
        <f>IF(AND(Datos!S216&gt;0,Datos!AH216&lt;K216,Datos!AL216&gt;=1,Datos!AM216&lt;1,J216&gt;L216),1,0)</f>
        <v>0</v>
      </c>
      <c r="N216" s="14">
        <f>VLOOKUP(B216,Umbrales!$A$2:$J$6,9,FALSE)</f>
        <v>0.2055436255630648</v>
      </c>
      <c r="O216" s="14">
        <f>VLOOKUP(B216,Umbrales!$A$2:$J$6,10,FALSE)</f>
        <v>0.33577848833803048</v>
      </c>
      <c r="P216">
        <f>IF(AND(Datos!C216="Financials",Datos!AA216&gt;N216,Datos!AD216&lt;0,Datos!AQ216&lt;O216),1,0)</f>
        <v>1</v>
      </c>
      <c r="Q216" s="14">
        <f>VLOOKUP(B216,Umbrales!$A$2:$K$6,11,FALSE)</f>
        <v>0.94867619108199597</v>
      </c>
      <c r="R216">
        <f>IF(AND(Datos!AN216&lt;0.85,Datos!AN216&lt;Q216),1,0)</f>
        <v>0</v>
      </c>
      <c r="S216">
        <f>1+IF(Datos!S216&gt;0,1,0)+IF(Datos!C216="Financials",1.2,0)+1.3</f>
        <v>4.5</v>
      </c>
      <c r="T216" s="14">
        <f>(I216*1+M216*IF(Datos!S216&gt;0,1,0)+P216*IF(Datos!C216="Financials",1,0)+R216*1.3)/S216</f>
        <v>0.22222222222222221</v>
      </c>
      <c r="U216" s="14">
        <f t="shared" si="6"/>
        <v>1</v>
      </c>
      <c r="V216" s="12" t="str">
        <f t="shared" si="7"/>
        <v xml:space="preserve">Flag3 </v>
      </c>
    </row>
    <row r="217" spans="1:22">
      <c r="A217" t="str">
        <f>ParticipantesCrossSectionTable[[#This Row],[firm_id]]</f>
        <v>F0955</v>
      </c>
      <c r="B217" s="12" t="str">
        <f>ParticipantesCrossSectionTable[[#This Row],[sector]]</f>
        <v>Consumer</v>
      </c>
      <c r="C217" s="14">
        <f>ParticipantesCrossSectionTable[[#This Row],[fcf_reported_mm]]/ParticipantesCrossSectionTable[[#This Row],[revenue_reported_mm]]</f>
        <v>3.4341441778274759E-3</v>
      </c>
      <c r="D217" s="14">
        <f>VLOOKUP(B217,Umbrales!$A$2:$F$6,2,FALSE)</f>
        <v>0.18290795794828921</v>
      </c>
      <c r="E217" s="14">
        <f>VLOOKUP(B217,Umbrales!$A$2:$F$6,3,FALSE)</f>
        <v>0.12205009004875801</v>
      </c>
      <c r="F217" s="14">
        <f>VLOOKUP(B217,Umbrales!$A$2:$F$6,4,FALSE)</f>
        <v>7.7863508878423693E-2</v>
      </c>
      <c r="G217" s="13">
        <f>VLOOKUP(B217,Umbrales!$A$2:$F$6,5,FALSE)</f>
        <v>1.5232588938928779</v>
      </c>
      <c r="H217" s="14">
        <f>VLOOKUP(B217,Umbrales!$A$2:$F$6,6,FALSE)</f>
        <v>3.1674636202413592E-2</v>
      </c>
      <c r="I217">
        <f>IF(AND(Datos!AE217&gt;D217,Datos!AF217&gt;E217,Datos!AG217&gt;F217,Datos!AS217&gt;G217,C217&lt;H217),1,0)</f>
        <v>0</v>
      </c>
      <c r="J217" s="14">
        <f>ParticipantesCrossSectionTable[[#This Row],[dcf_fcf_gap_mm]]/ParticipantesCrossSectionTable[[#This Row],[revenue_reported_mm]]</f>
        <v>5.4420034134324932E-2</v>
      </c>
      <c r="K217" s="14">
        <f>VLOOKUP(B217,Umbrales!$A$2:$H$6,7,FALSE)</f>
        <v>0.50851978099047102</v>
      </c>
      <c r="L217" s="14">
        <f>VLOOKUP(B217,Umbrales!$A$2:$H$6,8,FALSE)</f>
        <v>6.0665521451900774E-2</v>
      </c>
      <c r="M217">
        <f>IF(AND(Datos!S217&gt;0,Datos!AH217&lt;K217,Datos!AL217&gt;=1,Datos!AM217&lt;1,J217&gt;L217),1,0)</f>
        <v>0</v>
      </c>
      <c r="N217" s="14">
        <f>VLOOKUP(B217,Umbrales!$A$2:$J$6,9,FALSE)</f>
        <v>0</v>
      </c>
      <c r="O217" s="14">
        <f>VLOOKUP(B217,Umbrales!$A$2:$J$6,10,FALSE)</f>
        <v>0</v>
      </c>
      <c r="P217">
        <f>IF(AND(Datos!C217="Financials",Datos!AA217&gt;N217,Datos!AD217&lt;0,Datos!AQ217&lt;O217),1,0)</f>
        <v>0</v>
      </c>
      <c r="Q217" s="14">
        <f>VLOOKUP(B217,Umbrales!$A$2:$K$6,11,FALSE)</f>
        <v>0.94977598367308969</v>
      </c>
      <c r="R217">
        <f>IF(AND(Datos!AN217&lt;0.85,Datos!AN217&lt;Q217),1,0)</f>
        <v>0</v>
      </c>
      <c r="S217">
        <f>1+IF(Datos!S217&gt;0,1,0)+IF(Datos!C217="Financials",1.2,0)+1.3</f>
        <v>3.3</v>
      </c>
      <c r="T217" s="14">
        <f>(I217*1+M217*IF(Datos!S217&gt;0,1,0)+P217*IF(Datos!C217="Financials",1,0)+R217*1.3)/S217</f>
        <v>0</v>
      </c>
      <c r="U217" s="14">
        <f t="shared" si="6"/>
        <v>0</v>
      </c>
      <c r="V217" s="12" t="str">
        <f t="shared" si="7"/>
        <v/>
      </c>
    </row>
    <row r="218" spans="1:22">
      <c r="A218" t="str">
        <f>ParticipantesCrossSectionTable[[#This Row],[firm_id]]</f>
        <v>F0163</v>
      </c>
      <c r="B218" s="12" t="str">
        <f>ParticipantesCrossSectionTable[[#This Row],[sector]]</f>
        <v>Energy</v>
      </c>
      <c r="C218" s="14">
        <f>ParticipantesCrossSectionTable[[#This Row],[fcf_reported_mm]]/ParticipantesCrossSectionTable[[#This Row],[revenue_reported_mm]]</f>
        <v>7.6246877364608126E-2</v>
      </c>
      <c r="D218" s="14">
        <f>VLOOKUP(B218,Umbrales!$A$2:$F$6,2,FALSE)</f>
        <v>0.31196392892080216</v>
      </c>
      <c r="E218" s="14">
        <f>VLOOKUP(B218,Umbrales!$A$2:$F$6,3,FALSE)</f>
        <v>0.22086835207327621</v>
      </c>
      <c r="F218" s="14">
        <f>VLOOKUP(B218,Umbrales!$A$2:$F$6,4,FALSE)</f>
        <v>0.28991454849456905</v>
      </c>
      <c r="G218" s="13">
        <f>VLOOKUP(B218,Umbrales!$A$2:$F$6,5,FALSE)</f>
        <v>2.8980395452652274</v>
      </c>
      <c r="H218" s="14">
        <f>VLOOKUP(B218,Umbrales!$A$2:$F$6,6,FALSE)</f>
        <v>-5.1192663180992054E-2</v>
      </c>
      <c r="I218">
        <f>IF(AND(Datos!AE218&gt;D218,Datos!AF218&gt;E218,Datos!AG218&gt;F218,Datos!AS218&gt;G218,C218&lt;H218),1,0)</f>
        <v>0</v>
      </c>
      <c r="J218" s="14">
        <f>ParticipantesCrossSectionTable[[#This Row],[dcf_fcf_gap_mm]]/ParticipantesCrossSectionTable[[#This Row],[revenue_reported_mm]]</f>
        <v>0.1216617329503533</v>
      </c>
      <c r="K218" s="14">
        <f>VLOOKUP(B218,Umbrales!$A$2:$H$6,7,FALSE)</f>
        <v>0.58288412137280288</v>
      </c>
      <c r="L218" s="14">
        <f>VLOOKUP(B218,Umbrales!$A$2:$H$6,8,FALSE)</f>
        <v>0.120912265441879</v>
      </c>
      <c r="M218">
        <f>IF(AND(Datos!S218&gt;0,Datos!AH218&lt;K218,Datos!AL218&gt;=1,Datos!AM218&lt;1,J218&gt;L218),1,0)</f>
        <v>0</v>
      </c>
      <c r="N218" s="14">
        <f>VLOOKUP(B218,Umbrales!$A$2:$J$6,9,FALSE)</f>
        <v>0</v>
      </c>
      <c r="O218" s="14">
        <f>VLOOKUP(B218,Umbrales!$A$2:$J$6,10,FALSE)</f>
        <v>0</v>
      </c>
      <c r="P218">
        <f>IF(AND(Datos!C218="Financials",Datos!AA218&gt;N218,Datos!AD218&lt;0,Datos!AQ218&lt;O218),1,0)</f>
        <v>0</v>
      </c>
      <c r="Q218" s="14">
        <f>VLOOKUP(B218,Umbrales!$A$2:$K$6,11,FALSE)</f>
        <v>0.95246281107254693</v>
      </c>
      <c r="R218">
        <f>IF(AND(Datos!AN218&lt;0.85,Datos!AN218&lt;Q218),1,0)</f>
        <v>0</v>
      </c>
      <c r="S218">
        <f>1+IF(Datos!S218&gt;0,1,0)+IF(Datos!C218="Financials",1.2,0)+1.3</f>
        <v>3.3</v>
      </c>
      <c r="T218" s="14">
        <f>(I218*1+M218*IF(Datos!S218&gt;0,1,0)+P218*IF(Datos!C218="Financials",1,0)+R218*1.3)/S218</f>
        <v>0</v>
      </c>
      <c r="U218" s="14">
        <f t="shared" si="6"/>
        <v>0</v>
      </c>
      <c r="V218" s="12" t="str">
        <f t="shared" si="7"/>
        <v/>
      </c>
    </row>
    <row r="219" spans="1:22">
      <c r="A219" t="str">
        <f>ParticipantesCrossSectionTable[[#This Row],[firm_id]]</f>
        <v>F0645</v>
      </c>
      <c r="B219" s="12" t="str">
        <f>ParticipantesCrossSectionTable[[#This Row],[sector]]</f>
        <v>Industrials</v>
      </c>
      <c r="C219" s="14">
        <f>ParticipantesCrossSectionTable[[#This Row],[fcf_reported_mm]]/ParticipantesCrossSectionTable[[#This Row],[revenue_reported_mm]]</f>
        <v>5.311343845883669E-2</v>
      </c>
      <c r="D219" s="14">
        <f>VLOOKUP(B219,Umbrales!$A$2:$F$6,2,FALSE)</f>
        <v>0.20187192862209885</v>
      </c>
      <c r="E219" s="14">
        <f>VLOOKUP(B219,Umbrales!$A$2:$F$6,3,FALSE)</f>
        <v>0.13780715755654266</v>
      </c>
      <c r="F219" s="14">
        <f>VLOOKUP(B219,Umbrales!$A$2:$F$6,4,FALSE)</f>
        <v>0.14324173030339896</v>
      </c>
      <c r="G219" s="13">
        <f>VLOOKUP(B219,Umbrales!$A$2:$F$6,5,FALSE)</f>
        <v>2.1323076743804079</v>
      </c>
      <c r="H219" s="14">
        <f>VLOOKUP(B219,Umbrales!$A$2:$F$6,6,FALSE)</f>
        <v>-3.5903294130974449E-3</v>
      </c>
      <c r="I219">
        <f>IF(AND(Datos!AE219&gt;D219,Datos!AF219&gt;E219,Datos!AG219&gt;F219,Datos!AS219&gt;G219,C219&lt;H219),1,0)</f>
        <v>0</v>
      </c>
      <c r="J219" s="14">
        <f>ParticipantesCrossSectionTable[[#This Row],[dcf_fcf_gap_mm]]/ParticipantesCrossSectionTable[[#This Row],[revenue_reported_mm]]</f>
        <v>6.1263622520552168E-2</v>
      </c>
      <c r="K219" s="14">
        <f>VLOOKUP(B219,Umbrales!$A$2:$H$6,7,FALSE)</f>
        <v>0.50521966232143278</v>
      </c>
      <c r="L219" s="14">
        <f>VLOOKUP(B219,Umbrales!$A$2:$H$6,8,FALSE)</f>
        <v>7.7995567229432863E-2</v>
      </c>
      <c r="M219">
        <f>IF(AND(Datos!S219&gt;0,Datos!AH219&lt;K219,Datos!AL219&gt;=1,Datos!AM219&lt;1,J219&gt;L219),1,0)</f>
        <v>0</v>
      </c>
      <c r="N219" s="14">
        <f>VLOOKUP(B219,Umbrales!$A$2:$J$6,9,FALSE)</f>
        <v>0</v>
      </c>
      <c r="O219" s="14">
        <f>VLOOKUP(B219,Umbrales!$A$2:$J$6,10,FALSE)</f>
        <v>0</v>
      </c>
      <c r="P219">
        <f>IF(AND(Datos!C219="Financials",Datos!AA219&gt;N219,Datos!AD219&lt;0,Datos!AQ219&lt;O219),1,0)</f>
        <v>0</v>
      </c>
      <c r="Q219" s="14">
        <f>VLOOKUP(B219,Umbrales!$A$2:$K$6,11,FALSE)</f>
        <v>0.94976269166978411</v>
      </c>
      <c r="R219">
        <f>IF(AND(Datos!AN219&lt;0.85,Datos!AN219&lt;Q219),1,0)</f>
        <v>0</v>
      </c>
      <c r="S219">
        <f>1+IF(Datos!S219&gt;0,1,0)+IF(Datos!C219="Financials",1.2,0)+1.3</f>
        <v>3.3</v>
      </c>
      <c r="T219" s="14">
        <f>(I219*1+M219*IF(Datos!S219&gt;0,1,0)+P219*IF(Datos!C219="Financials",1,0)+R219*1.3)/S219</f>
        <v>0</v>
      </c>
      <c r="U219" s="14">
        <f t="shared" si="6"/>
        <v>0</v>
      </c>
      <c r="V219" s="12" t="str">
        <f t="shared" si="7"/>
        <v/>
      </c>
    </row>
    <row r="220" spans="1:22">
      <c r="A220" t="str">
        <f>ParticipantesCrossSectionTable[[#This Row],[firm_id]]</f>
        <v>F0402</v>
      </c>
      <c r="B220" s="12" t="str">
        <f>ParticipantesCrossSectionTable[[#This Row],[sector]]</f>
        <v>Technology</v>
      </c>
      <c r="C220" s="14">
        <f>ParticipantesCrossSectionTable[[#This Row],[fcf_reported_mm]]/ParticipantesCrossSectionTable[[#This Row],[revenue_reported_mm]]</f>
        <v>6.9981558281297998E-2</v>
      </c>
      <c r="D220" s="14">
        <f>VLOOKUP(B220,Umbrales!$A$2:$F$6,2,FALSE)</f>
        <v>0.29147891994228936</v>
      </c>
      <c r="E220" s="14">
        <f>VLOOKUP(B220,Umbrales!$A$2:$F$6,3,FALSE)</f>
        <v>0.20310034693031653</v>
      </c>
      <c r="F220" s="14">
        <f>VLOOKUP(B220,Umbrales!$A$2:$F$6,4,FALSE)</f>
        <v>8.594459935328938E-2</v>
      </c>
      <c r="G220" s="13">
        <f>VLOOKUP(B220,Umbrales!$A$2:$F$6,5,FALSE)</f>
        <v>1.6026025182564763</v>
      </c>
      <c r="H220" s="14">
        <f>VLOOKUP(B220,Umbrales!$A$2:$F$6,6,FALSE)</f>
        <v>0.11012364032004683</v>
      </c>
      <c r="I220">
        <f>IF(AND(Datos!AE220&gt;D220,Datos!AF220&gt;E220,Datos!AG220&gt;F220,Datos!AS220&gt;G220,C220&lt;H220),1,0)</f>
        <v>0</v>
      </c>
      <c r="J220" s="14">
        <f>ParticipantesCrossSectionTable[[#This Row],[dcf_fcf_gap_mm]]/ParticipantesCrossSectionTable[[#This Row],[revenue_reported_mm]]</f>
        <v>6.0399657929561881E-2</v>
      </c>
      <c r="K220" s="14">
        <f>VLOOKUP(B220,Umbrales!$A$2:$H$6,7,FALSE)</f>
        <v>0.41762511454643481</v>
      </c>
      <c r="L220" s="14">
        <f>VLOOKUP(B220,Umbrales!$A$2:$H$6,8,FALSE)</f>
        <v>5.4196815684636399E-2</v>
      </c>
      <c r="M220">
        <f>IF(AND(Datos!S220&gt;0,Datos!AH220&lt;K220,Datos!AL220&gt;=1,Datos!AM220&lt;1,J220&gt;L220),1,0)</f>
        <v>0</v>
      </c>
      <c r="N220" s="14">
        <f>VLOOKUP(B220,Umbrales!$A$2:$J$6,9,FALSE)</f>
        <v>0</v>
      </c>
      <c r="O220" s="14">
        <f>VLOOKUP(B220,Umbrales!$A$2:$J$6,10,FALSE)</f>
        <v>0</v>
      </c>
      <c r="P220">
        <f>IF(AND(Datos!C220="Financials",Datos!AA220&gt;N220,Datos!AD220&lt;0,Datos!AQ220&lt;O220),1,0)</f>
        <v>0</v>
      </c>
      <c r="Q220" s="14">
        <f>VLOOKUP(B220,Umbrales!$A$2:$K$6,11,FALSE)</f>
        <v>0.94630804495569043</v>
      </c>
      <c r="R220">
        <f>IF(AND(Datos!AN220&lt;0.85,Datos!AN220&lt;Q220),1,0)</f>
        <v>0</v>
      </c>
      <c r="S220">
        <f>1+IF(Datos!S220&gt;0,1,0)+IF(Datos!C220="Financials",1.2,0)+1.3</f>
        <v>3.3</v>
      </c>
      <c r="T220" s="14">
        <f>(I220*1+M220*IF(Datos!S220&gt;0,1,0)+P220*IF(Datos!C220="Financials",1,0)+R220*1.3)/S220</f>
        <v>0</v>
      </c>
      <c r="U220" s="14">
        <f t="shared" si="6"/>
        <v>0</v>
      </c>
      <c r="V220" s="12" t="str">
        <f t="shared" si="7"/>
        <v/>
      </c>
    </row>
    <row r="221" spans="1:22">
      <c r="A221" t="str">
        <f>ParticipantesCrossSectionTable[[#This Row],[firm_id]]</f>
        <v>F0764</v>
      </c>
      <c r="B221" s="12" t="str">
        <f>ParticipantesCrossSectionTable[[#This Row],[sector]]</f>
        <v>Industrials</v>
      </c>
      <c r="C221" s="14">
        <f>ParticipantesCrossSectionTable[[#This Row],[fcf_reported_mm]]/ParticipantesCrossSectionTable[[#This Row],[revenue_reported_mm]]</f>
        <v>-0.13281789180742037</v>
      </c>
      <c r="D221" s="14">
        <f>VLOOKUP(B221,Umbrales!$A$2:$F$6,2,FALSE)</f>
        <v>0.20187192862209885</v>
      </c>
      <c r="E221" s="14">
        <f>VLOOKUP(B221,Umbrales!$A$2:$F$6,3,FALSE)</f>
        <v>0.13780715755654266</v>
      </c>
      <c r="F221" s="14">
        <f>VLOOKUP(B221,Umbrales!$A$2:$F$6,4,FALSE)</f>
        <v>0.14324173030339896</v>
      </c>
      <c r="G221" s="13">
        <f>VLOOKUP(B221,Umbrales!$A$2:$F$6,5,FALSE)</f>
        <v>2.1323076743804079</v>
      </c>
      <c r="H221" s="14">
        <f>VLOOKUP(B221,Umbrales!$A$2:$F$6,6,FALSE)</f>
        <v>-3.5903294130974449E-3</v>
      </c>
      <c r="I221">
        <f>IF(AND(Datos!AE221&gt;D221,Datos!AF221&gt;E221,Datos!AG221&gt;F221,Datos!AS221&gt;G221,C221&lt;H221),1,0)</f>
        <v>0</v>
      </c>
      <c r="J221" s="14">
        <f>ParticipantesCrossSectionTable[[#This Row],[dcf_fcf_gap_mm]]/ParticipantesCrossSectionTable[[#This Row],[revenue_reported_mm]]</f>
        <v>9.5259170808162069E-2</v>
      </c>
      <c r="K221" s="14">
        <f>VLOOKUP(B221,Umbrales!$A$2:$H$6,7,FALSE)</f>
        <v>0.50521966232143278</v>
      </c>
      <c r="L221" s="14">
        <f>VLOOKUP(B221,Umbrales!$A$2:$H$6,8,FALSE)</f>
        <v>7.7995567229432863E-2</v>
      </c>
      <c r="M221">
        <f>IF(AND(Datos!S221&gt;0,Datos!AH221&lt;K221,Datos!AL221&gt;=1,Datos!AM221&lt;1,J221&gt;L221),1,0)</f>
        <v>0</v>
      </c>
      <c r="N221" s="14">
        <f>VLOOKUP(B221,Umbrales!$A$2:$J$6,9,FALSE)</f>
        <v>0</v>
      </c>
      <c r="O221" s="14">
        <f>VLOOKUP(B221,Umbrales!$A$2:$J$6,10,FALSE)</f>
        <v>0</v>
      </c>
      <c r="P221">
        <f>IF(AND(Datos!C221="Financials",Datos!AA221&gt;N221,Datos!AD221&lt;0,Datos!AQ221&lt;O221),1,0)</f>
        <v>0</v>
      </c>
      <c r="Q221" s="14">
        <f>VLOOKUP(B221,Umbrales!$A$2:$K$6,11,FALSE)</f>
        <v>0.94976269166978411</v>
      </c>
      <c r="R221">
        <f>IF(AND(Datos!AN221&lt;0.85,Datos!AN221&lt;Q221),1,0)</f>
        <v>0</v>
      </c>
      <c r="S221">
        <f>1+IF(Datos!S221&gt;0,1,0)+IF(Datos!C221="Financials",1.2,0)+1.3</f>
        <v>3.3</v>
      </c>
      <c r="T221" s="14">
        <f>(I221*1+M221*IF(Datos!S221&gt;0,1,0)+P221*IF(Datos!C221="Financials",1,0)+R221*1.3)/S221</f>
        <v>0</v>
      </c>
      <c r="U221" s="14">
        <f t="shared" si="6"/>
        <v>0</v>
      </c>
      <c r="V221" s="12" t="str">
        <f t="shared" si="7"/>
        <v/>
      </c>
    </row>
    <row r="222" spans="1:22">
      <c r="A222" t="str">
        <f>ParticipantesCrossSectionTable[[#This Row],[firm_id]]</f>
        <v>F0251</v>
      </c>
      <c r="B222" s="12" t="str">
        <f>ParticipantesCrossSectionTable[[#This Row],[sector]]</f>
        <v>Financials</v>
      </c>
      <c r="C222" s="14">
        <f>ParticipantesCrossSectionTable[[#This Row],[fcf_reported_mm]]/ParticipantesCrossSectionTable[[#This Row],[revenue_reported_mm]]</f>
        <v>0.20180025368439564</v>
      </c>
      <c r="D222" s="14">
        <f>VLOOKUP(B222,Umbrales!$A$2:$F$6,2,FALSE)</f>
        <v>0.388774346882514</v>
      </c>
      <c r="E222" s="14">
        <f>VLOOKUP(B222,Umbrales!$A$2:$F$6,3,FALSE)</f>
        <v>0.2842719606666555</v>
      </c>
      <c r="F222" s="14">
        <f>VLOOKUP(B222,Umbrales!$A$2:$F$6,4,FALSE)</f>
        <v>3.7547324588306716E-2</v>
      </c>
      <c r="G222" s="13">
        <f>VLOOKUP(B222,Umbrales!$A$2:$F$6,5,FALSE)</f>
        <v>5.6564154445784265</v>
      </c>
      <c r="H222" s="14">
        <f>VLOOKUP(B222,Umbrales!$A$2:$F$6,6,FALSE)</f>
        <v>0.21790144142181125</v>
      </c>
      <c r="I222">
        <f>IF(AND(Datos!AE222&gt;D222,Datos!AF222&gt;E222,Datos!AG222&gt;F222,Datos!AS222&gt;G222,C222&lt;H222),1,0)</f>
        <v>0</v>
      </c>
      <c r="J222" s="14">
        <f>ParticipantesCrossSectionTable[[#This Row],[dcf_fcf_gap_mm]]/ParticipantesCrossSectionTable[[#This Row],[revenue_reported_mm]]</f>
        <v>2.2832101725394089E-3</v>
      </c>
      <c r="K222" s="14">
        <f>VLOOKUP(B222,Umbrales!$A$2:$H$6,7,FALSE)</f>
        <v>0.45222619371524486</v>
      </c>
      <c r="L222" s="14">
        <f>VLOOKUP(B222,Umbrales!$A$2:$H$6,8,FALSE)</f>
        <v>1.8748568215778003E-2</v>
      </c>
      <c r="M222">
        <f>IF(AND(Datos!S222&gt;0,Datos!AH222&lt;K222,Datos!AL222&gt;=1,Datos!AM222&lt;1,J222&gt;L222),1,0)</f>
        <v>0</v>
      </c>
      <c r="N222" s="14">
        <f>VLOOKUP(B222,Umbrales!$A$2:$J$6,9,FALSE)</f>
        <v>0.2055436255630648</v>
      </c>
      <c r="O222" s="14">
        <f>VLOOKUP(B222,Umbrales!$A$2:$J$6,10,FALSE)</f>
        <v>0.33577848833803048</v>
      </c>
      <c r="P222">
        <f>IF(AND(Datos!C222="Financials",Datos!AA222&gt;N222,Datos!AD222&lt;0,Datos!AQ222&lt;O222),1,0)</f>
        <v>0</v>
      </c>
      <c r="Q222" s="14">
        <f>VLOOKUP(B222,Umbrales!$A$2:$K$6,11,FALSE)</f>
        <v>0.94867619108199597</v>
      </c>
      <c r="R222">
        <f>IF(AND(Datos!AN222&lt;0.85,Datos!AN222&lt;Q222),1,0)</f>
        <v>0</v>
      </c>
      <c r="S222">
        <f>1+IF(Datos!S222&gt;0,1,0)+IF(Datos!C222="Financials",1.2,0)+1.3</f>
        <v>4.5</v>
      </c>
      <c r="T222" s="14">
        <f>(I222*1+M222*IF(Datos!S222&gt;0,1,0)+P222*IF(Datos!C222="Financials",1,0)+R222*1.3)/S222</f>
        <v>0</v>
      </c>
      <c r="U222" s="14">
        <f t="shared" si="6"/>
        <v>0</v>
      </c>
      <c r="V222" s="12" t="str">
        <f t="shared" si="7"/>
        <v/>
      </c>
    </row>
    <row r="223" spans="1:22">
      <c r="A223" t="str">
        <f>ParticipantesCrossSectionTable[[#This Row],[firm_id]]</f>
        <v>F0588</v>
      </c>
      <c r="B223" s="12" t="str">
        <f>ParticipantesCrossSectionTable[[#This Row],[sector]]</f>
        <v>Technology</v>
      </c>
      <c r="C223" s="14">
        <f>ParticipantesCrossSectionTable[[#This Row],[fcf_reported_mm]]/ParticipantesCrossSectionTable[[#This Row],[revenue_reported_mm]]</f>
        <v>0.14721680532244397</v>
      </c>
      <c r="D223" s="14">
        <f>VLOOKUP(B223,Umbrales!$A$2:$F$6,2,FALSE)</f>
        <v>0.29147891994228936</v>
      </c>
      <c r="E223" s="14">
        <f>VLOOKUP(B223,Umbrales!$A$2:$F$6,3,FALSE)</f>
        <v>0.20310034693031653</v>
      </c>
      <c r="F223" s="14">
        <f>VLOOKUP(B223,Umbrales!$A$2:$F$6,4,FALSE)</f>
        <v>8.594459935328938E-2</v>
      </c>
      <c r="G223" s="13">
        <f>VLOOKUP(B223,Umbrales!$A$2:$F$6,5,FALSE)</f>
        <v>1.6026025182564763</v>
      </c>
      <c r="H223" s="14">
        <f>VLOOKUP(B223,Umbrales!$A$2:$F$6,6,FALSE)</f>
        <v>0.11012364032004683</v>
      </c>
      <c r="I223">
        <f>IF(AND(Datos!AE223&gt;D223,Datos!AF223&gt;E223,Datos!AG223&gt;F223,Datos!AS223&gt;G223,C223&lt;H223),1,0)</f>
        <v>0</v>
      </c>
      <c r="J223" s="14">
        <f>ParticipantesCrossSectionTable[[#This Row],[dcf_fcf_gap_mm]]/ParticipantesCrossSectionTable[[#This Row],[revenue_reported_mm]]</f>
        <v>2.4370565582074552E-2</v>
      </c>
      <c r="K223" s="14">
        <f>VLOOKUP(B223,Umbrales!$A$2:$H$6,7,FALSE)</f>
        <v>0.41762511454643481</v>
      </c>
      <c r="L223" s="14">
        <f>VLOOKUP(B223,Umbrales!$A$2:$H$6,8,FALSE)</f>
        <v>5.4196815684636399E-2</v>
      </c>
      <c r="M223">
        <f>IF(AND(Datos!S223&gt;0,Datos!AH223&lt;K223,Datos!AL223&gt;=1,Datos!AM223&lt;1,J223&gt;L223),1,0)</f>
        <v>0</v>
      </c>
      <c r="N223" s="14">
        <f>VLOOKUP(B223,Umbrales!$A$2:$J$6,9,FALSE)</f>
        <v>0</v>
      </c>
      <c r="O223" s="14">
        <f>VLOOKUP(B223,Umbrales!$A$2:$J$6,10,FALSE)</f>
        <v>0</v>
      </c>
      <c r="P223">
        <f>IF(AND(Datos!C223="Financials",Datos!AA223&gt;N223,Datos!AD223&lt;0,Datos!AQ223&lt;O223),1,0)</f>
        <v>0</v>
      </c>
      <c r="Q223" s="14">
        <f>VLOOKUP(B223,Umbrales!$A$2:$K$6,11,FALSE)</f>
        <v>0.94630804495569043</v>
      </c>
      <c r="R223">
        <f>IF(AND(Datos!AN223&lt;0.85,Datos!AN223&lt;Q223),1,0)</f>
        <v>0</v>
      </c>
      <c r="S223">
        <f>1+IF(Datos!S223&gt;0,1,0)+IF(Datos!C223="Financials",1.2,0)+1.3</f>
        <v>3.3</v>
      </c>
      <c r="T223" s="14">
        <f>(I223*1+M223*IF(Datos!S223&gt;0,1,0)+P223*IF(Datos!C223="Financials",1,0)+R223*1.3)/S223</f>
        <v>0</v>
      </c>
      <c r="U223" s="14">
        <f t="shared" si="6"/>
        <v>0</v>
      </c>
      <c r="V223" s="12" t="str">
        <f t="shared" si="7"/>
        <v/>
      </c>
    </row>
    <row r="224" spans="1:22">
      <c r="A224" t="str">
        <f>ParticipantesCrossSectionTable[[#This Row],[firm_id]]</f>
        <v>F0615</v>
      </c>
      <c r="B224" s="12" t="str">
        <f>ParticipantesCrossSectionTable[[#This Row],[sector]]</f>
        <v>Industrials</v>
      </c>
      <c r="C224" s="14">
        <f>ParticipantesCrossSectionTable[[#This Row],[fcf_reported_mm]]/ParticipantesCrossSectionTable[[#This Row],[revenue_reported_mm]]</f>
        <v>7.6738507161383989E-3</v>
      </c>
      <c r="D224" s="14">
        <f>VLOOKUP(B224,Umbrales!$A$2:$F$6,2,FALSE)</f>
        <v>0.20187192862209885</v>
      </c>
      <c r="E224" s="14">
        <f>VLOOKUP(B224,Umbrales!$A$2:$F$6,3,FALSE)</f>
        <v>0.13780715755654266</v>
      </c>
      <c r="F224" s="14">
        <f>VLOOKUP(B224,Umbrales!$A$2:$F$6,4,FALSE)</f>
        <v>0.14324173030339896</v>
      </c>
      <c r="G224" s="13">
        <f>VLOOKUP(B224,Umbrales!$A$2:$F$6,5,FALSE)</f>
        <v>2.1323076743804079</v>
      </c>
      <c r="H224" s="14">
        <f>VLOOKUP(B224,Umbrales!$A$2:$F$6,6,FALSE)</f>
        <v>-3.5903294130974449E-3</v>
      </c>
      <c r="I224">
        <f>IF(AND(Datos!AE224&gt;D224,Datos!AF224&gt;E224,Datos!AG224&gt;F224,Datos!AS224&gt;G224,C224&lt;H224),1,0)</f>
        <v>0</v>
      </c>
      <c r="J224" s="14">
        <f>ParticipantesCrossSectionTable[[#This Row],[dcf_fcf_gap_mm]]/ParticipantesCrossSectionTable[[#This Row],[revenue_reported_mm]]</f>
        <v>9.5484657824705096E-2</v>
      </c>
      <c r="K224" s="14">
        <f>VLOOKUP(B224,Umbrales!$A$2:$H$6,7,FALSE)</f>
        <v>0.50521966232143278</v>
      </c>
      <c r="L224" s="14">
        <f>VLOOKUP(B224,Umbrales!$A$2:$H$6,8,FALSE)</f>
        <v>7.7995567229432863E-2</v>
      </c>
      <c r="M224">
        <f>IF(AND(Datos!S224&gt;0,Datos!AH224&lt;K224,Datos!AL224&gt;=1,Datos!AM224&lt;1,J224&gt;L224),1,0)</f>
        <v>0</v>
      </c>
      <c r="N224" s="14">
        <f>VLOOKUP(B224,Umbrales!$A$2:$J$6,9,FALSE)</f>
        <v>0</v>
      </c>
      <c r="O224" s="14">
        <f>VLOOKUP(B224,Umbrales!$A$2:$J$6,10,FALSE)</f>
        <v>0</v>
      </c>
      <c r="P224">
        <f>IF(AND(Datos!C224="Financials",Datos!AA224&gt;N224,Datos!AD224&lt;0,Datos!AQ224&lt;O224),1,0)</f>
        <v>0</v>
      </c>
      <c r="Q224" s="14">
        <f>VLOOKUP(B224,Umbrales!$A$2:$K$6,11,FALSE)</f>
        <v>0.94976269166978411</v>
      </c>
      <c r="R224">
        <f>IF(AND(Datos!AN224&lt;0.85,Datos!AN224&lt;Q224),1,0)</f>
        <v>0</v>
      </c>
      <c r="S224">
        <f>1+IF(Datos!S224&gt;0,1,0)+IF(Datos!C224="Financials",1.2,0)+1.3</f>
        <v>3.3</v>
      </c>
      <c r="T224" s="14">
        <f>(I224*1+M224*IF(Datos!S224&gt;0,1,0)+P224*IF(Datos!C224="Financials",1,0)+R224*1.3)/S224</f>
        <v>0</v>
      </c>
      <c r="U224" s="14">
        <f t="shared" si="6"/>
        <v>0</v>
      </c>
      <c r="V224" s="12" t="str">
        <f t="shared" si="7"/>
        <v/>
      </c>
    </row>
    <row r="225" spans="1:22">
      <c r="A225" t="str">
        <f>ParticipantesCrossSectionTable[[#This Row],[firm_id]]</f>
        <v>F0765</v>
      </c>
      <c r="B225" s="12" t="str">
        <f>ParticipantesCrossSectionTable[[#This Row],[sector]]</f>
        <v>Industrials</v>
      </c>
      <c r="C225" s="14">
        <f>ParticipantesCrossSectionTable[[#This Row],[fcf_reported_mm]]/ParticipantesCrossSectionTable[[#This Row],[revenue_reported_mm]]</f>
        <v>-1.4313763579954699E-2</v>
      </c>
      <c r="D225" s="14">
        <f>VLOOKUP(B225,Umbrales!$A$2:$F$6,2,FALSE)</f>
        <v>0.20187192862209885</v>
      </c>
      <c r="E225" s="14">
        <f>VLOOKUP(B225,Umbrales!$A$2:$F$6,3,FALSE)</f>
        <v>0.13780715755654266</v>
      </c>
      <c r="F225" s="14">
        <f>VLOOKUP(B225,Umbrales!$A$2:$F$6,4,FALSE)</f>
        <v>0.14324173030339896</v>
      </c>
      <c r="G225" s="13">
        <f>VLOOKUP(B225,Umbrales!$A$2:$F$6,5,FALSE)</f>
        <v>2.1323076743804079</v>
      </c>
      <c r="H225" s="14">
        <f>VLOOKUP(B225,Umbrales!$A$2:$F$6,6,FALSE)</f>
        <v>-3.5903294130974449E-3</v>
      </c>
      <c r="I225">
        <f>IF(AND(Datos!AE225&gt;D225,Datos!AF225&gt;E225,Datos!AG225&gt;F225,Datos!AS225&gt;G225,C225&lt;H225),1,0)</f>
        <v>0</v>
      </c>
      <c r="J225" s="14">
        <f>ParticipantesCrossSectionTable[[#This Row],[dcf_fcf_gap_mm]]/ParticipantesCrossSectionTable[[#This Row],[revenue_reported_mm]]</f>
        <v>9.459911774066479E-2</v>
      </c>
      <c r="K225" s="14">
        <f>VLOOKUP(B225,Umbrales!$A$2:$H$6,7,FALSE)</f>
        <v>0.50521966232143278</v>
      </c>
      <c r="L225" s="14">
        <f>VLOOKUP(B225,Umbrales!$A$2:$H$6,8,FALSE)</f>
        <v>7.7995567229432863E-2</v>
      </c>
      <c r="M225">
        <f>IF(AND(Datos!S225&gt;0,Datos!AH225&lt;K225,Datos!AL225&gt;=1,Datos!AM225&lt;1,J225&gt;L225),1,0)</f>
        <v>1</v>
      </c>
      <c r="N225" s="14">
        <f>VLOOKUP(B225,Umbrales!$A$2:$J$6,9,FALSE)</f>
        <v>0</v>
      </c>
      <c r="O225" s="14">
        <f>VLOOKUP(B225,Umbrales!$A$2:$J$6,10,FALSE)</f>
        <v>0</v>
      </c>
      <c r="P225">
        <f>IF(AND(Datos!C225="Financials",Datos!AA225&gt;N225,Datos!AD225&lt;0,Datos!AQ225&lt;O225),1,0)</f>
        <v>0</v>
      </c>
      <c r="Q225" s="14">
        <f>VLOOKUP(B225,Umbrales!$A$2:$K$6,11,FALSE)</f>
        <v>0.94976269166978411</v>
      </c>
      <c r="R225">
        <f>IF(AND(Datos!AN225&lt;0.85,Datos!AN225&lt;Q225),1,0)</f>
        <v>0</v>
      </c>
      <c r="S225">
        <f>1+IF(Datos!S225&gt;0,1,0)+IF(Datos!C225="Financials",1.2,0)+1.3</f>
        <v>3.3</v>
      </c>
      <c r="T225" s="14">
        <f>(I225*1+M225*IF(Datos!S225&gt;0,1,0)+P225*IF(Datos!C225="Financials",1,0)+R225*1.3)/S225</f>
        <v>0.30303030303030304</v>
      </c>
      <c r="U225" s="14">
        <f t="shared" si="6"/>
        <v>1</v>
      </c>
      <c r="V225" s="12" t="str">
        <f t="shared" si="7"/>
        <v xml:space="preserve">Flag2 </v>
      </c>
    </row>
    <row r="226" spans="1:22">
      <c r="A226" t="str">
        <f>ParticipantesCrossSectionTable[[#This Row],[firm_id]]</f>
        <v>F0997</v>
      </c>
      <c r="B226" s="12" t="str">
        <f>ParticipantesCrossSectionTable[[#This Row],[sector]]</f>
        <v>Consumer</v>
      </c>
      <c r="C226" s="14">
        <f>ParticipantesCrossSectionTable[[#This Row],[fcf_reported_mm]]/ParticipantesCrossSectionTable[[#This Row],[revenue_reported_mm]]</f>
        <v>-9.0744315421668869E-3</v>
      </c>
      <c r="D226" s="14">
        <f>VLOOKUP(B226,Umbrales!$A$2:$F$6,2,FALSE)</f>
        <v>0.18290795794828921</v>
      </c>
      <c r="E226" s="14">
        <f>VLOOKUP(B226,Umbrales!$A$2:$F$6,3,FALSE)</f>
        <v>0.12205009004875801</v>
      </c>
      <c r="F226" s="14">
        <f>VLOOKUP(B226,Umbrales!$A$2:$F$6,4,FALSE)</f>
        <v>7.7863508878423693E-2</v>
      </c>
      <c r="G226" s="13">
        <f>VLOOKUP(B226,Umbrales!$A$2:$F$6,5,FALSE)</f>
        <v>1.5232588938928779</v>
      </c>
      <c r="H226" s="14">
        <f>VLOOKUP(B226,Umbrales!$A$2:$F$6,6,FALSE)</f>
        <v>3.1674636202413592E-2</v>
      </c>
      <c r="I226">
        <f>IF(AND(Datos!AE226&gt;D226,Datos!AF226&gt;E226,Datos!AG226&gt;F226,Datos!AS226&gt;G226,C226&lt;H226),1,0)</f>
        <v>0</v>
      </c>
      <c r="J226" s="14">
        <f>ParticipantesCrossSectionTable[[#This Row],[dcf_fcf_gap_mm]]/ParticipantesCrossSectionTable[[#This Row],[revenue_reported_mm]]</f>
        <v>4.851877078307245E-2</v>
      </c>
      <c r="K226" s="14">
        <f>VLOOKUP(B226,Umbrales!$A$2:$H$6,7,FALSE)</f>
        <v>0.50851978099047102</v>
      </c>
      <c r="L226" s="14">
        <f>VLOOKUP(B226,Umbrales!$A$2:$H$6,8,FALSE)</f>
        <v>6.0665521451900774E-2</v>
      </c>
      <c r="M226">
        <f>IF(AND(Datos!S226&gt;0,Datos!AH226&lt;K226,Datos!AL226&gt;=1,Datos!AM226&lt;1,J226&gt;L226),1,0)</f>
        <v>0</v>
      </c>
      <c r="N226" s="14">
        <f>VLOOKUP(B226,Umbrales!$A$2:$J$6,9,FALSE)</f>
        <v>0</v>
      </c>
      <c r="O226" s="14">
        <f>VLOOKUP(B226,Umbrales!$A$2:$J$6,10,FALSE)</f>
        <v>0</v>
      </c>
      <c r="P226">
        <f>IF(AND(Datos!C226="Financials",Datos!AA226&gt;N226,Datos!AD226&lt;0,Datos!AQ226&lt;O226),1,0)</f>
        <v>0</v>
      </c>
      <c r="Q226" s="14">
        <f>VLOOKUP(B226,Umbrales!$A$2:$K$6,11,FALSE)</f>
        <v>0.94977598367308969</v>
      </c>
      <c r="R226">
        <f>IF(AND(Datos!AN226&lt;0.85,Datos!AN226&lt;Q226),1,0)</f>
        <v>0</v>
      </c>
      <c r="S226">
        <f>1+IF(Datos!S226&gt;0,1,0)+IF(Datos!C226="Financials",1.2,0)+1.3</f>
        <v>3.3</v>
      </c>
      <c r="T226" s="14">
        <f>(I226*1+M226*IF(Datos!S226&gt;0,1,0)+P226*IF(Datos!C226="Financials",1,0)+R226*1.3)/S226</f>
        <v>0</v>
      </c>
      <c r="U226" s="14">
        <f t="shared" si="6"/>
        <v>0</v>
      </c>
      <c r="V226" s="12" t="str">
        <f t="shared" si="7"/>
        <v/>
      </c>
    </row>
    <row r="227" spans="1:22">
      <c r="A227" t="str">
        <f>ParticipantesCrossSectionTable[[#This Row],[firm_id]]</f>
        <v>F0960</v>
      </c>
      <c r="B227" s="12" t="str">
        <f>ParticipantesCrossSectionTable[[#This Row],[sector]]</f>
        <v>Consumer</v>
      </c>
      <c r="C227" s="14">
        <f>ParticipantesCrossSectionTable[[#This Row],[fcf_reported_mm]]/ParticipantesCrossSectionTable[[#This Row],[revenue_reported_mm]]</f>
        <v>2.1261535298672404E-2</v>
      </c>
      <c r="D227" s="14">
        <f>VLOOKUP(B227,Umbrales!$A$2:$F$6,2,FALSE)</f>
        <v>0.18290795794828921</v>
      </c>
      <c r="E227" s="14">
        <f>VLOOKUP(B227,Umbrales!$A$2:$F$6,3,FALSE)</f>
        <v>0.12205009004875801</v>
      </c>
      <c r="F227" s="14">
        <f>VLOOKUP(B227,Umbrales!$A$2:$F$6,4,FALSE)</f>
        <v>7.7863508878423693E-2</v>
      </c>
      <c r="G227" s="13">
        <f>VLOOKUP(B227,Umbrales!$A$2:$F$6,5,FALSE)</f>
        <v>1.5232588938928779</v>
      </c>
      <c r="H227" s="14">
        <f>VLOOKUP(B227,Umbrales!$A$2:$F$6,6,FALSE)</f>
        <v>3.1674636202413592E-2</v>
      </c>
      <c r="I227">
        <f>IF(AND(Datos!AE227&gt;D227,Datos!AF227&gt;E227,Datos!AG227&gt;F227,Datos!AS227&gt;G227,C227&lt;H227),1,0)</f>
        <v>0</v>
      </c>
      <c r="J227" s="14">
        <f>ParticipantesCrossSectionTable[[#This Row],[dcf_fcf_gap_mm]]/ParticipantesCrossSectionTable[[#This Row],[revenue_reported_mm]]</f>
        <v>3.1611083718189582E-2</v>
      </c>
      <c r="K227" s="14">
        <f>VLOOKUP(B227,Umbrales!$A$2:$H$6,7,FALSE)</f>
        <v>0.50851978099047102</v>
      </c>
      <c r="L227" s="14">
        <f>VLOOKUP(B227,Umbrales!$A$2:$H$6,8,FALSE)</f>
        <v>6.0665521451900774E-2</v>
      </c>
      <c r="M227">
        <f>IF(AND(Datos!S227&gt;0,Datos!AH227&lt;K227,Datos!AL227&gt;=1,Datos!AM227&lt;1,J227&gt;L227),1,0)</f>
        <v>0</v>
      </c>
      <c r="N227" s="14">
        <f>VLOOKUP(B227,Umbrales!$A$2:$J$6,9,FALSE)</f>
        <v>0</v>
      </c>
      <c r="O227" s="14">
        <f>VLOOKUP(B227,Umbrales!$A$2:$J$6,10,FALSE)</f>
        <v>0</v>
      </c>
      <c r="P227">
        <f>IF(AND(Datos!C227="Financials",Datos!AA227&gt;N227,Datos!AD227&lt;0,Datos!AQ227&lt;O227),1,0)</f>
        <v>0</v>
      </c>
      <c r="Q227" s="14">
        <f>VLOOKUP(B227,Umbrales!$A$2:$K$6,11,FALSE)</f>
        <v>0.94977598367308969</v>
      </c>
      <c r="R227">
        <f>IF(AND(Datos!AN227&lt;0.85,Datos!AN227&lt;Q227),1,0)</f>
        <v>0</v>
      </c>
      <c r="S227">
        <f>1+IF(Datos!S227&gt;0,1,0)+IF(Datos!C227="Financials",1.2,0)+1.3</f>
        <v>3.3</v>
      </c>
      <c r="T227" s="14">
        <f>(I227*1+M227*IF(Datos!S227&gt;0,1,0)+P227*IF(Datos!C227="Financials",1,0)+R227*1.3)/S227</f>
        <v>0</v>
      </c>
      <c r="U227" s="14">
        <f t="shared" si="6"/>
        <v>0</v>
      </c>
      <c r="V227" s="12" t="str">
        <f t="shared" si="7"/>
        <v/>
      </c>
    </row>
    <row r="228" spans="1:22">
      <c r="A228" t="str">
        <f>ParticipantesCrossSectionTable[[#This Row],[firm_id]]</f>
        <v>F0056</v>
      </c>
      <c r="B228" s="12" t="str">
        <f>ParticipantesCrossSectionTable[[#This Row],[sector]]</f>
        <v>Energy</v>
      </c>
      <c r="C228" s="14">
        <f>ParticipantesCrossSectionTable[[#This Row],[fcf_reported_mm]]/ParticipantesCrossSectionTable[[#This Row],[revenue_reported_mm]]</f>
        <v>-0.11242054805872821</v>
      </c>
      <c r="D228" s="14">
        <f>VLOOKUP(B228,Umbrales!$A$2:$F$6,2,FALSE)</f>
        <v>0.31196392892080216</v>
      </c>
      <c r="E228" s="14">
        <f>VLOOKUP(B228,Umbrales!$A$2:$F$6,3,FALSE)</f>
        <v>0.22086835207327621</v>
      </c>
      <c r="F228" s="14">
        <f>VLOOKUP(B228,Umbrales!$A$2:$F$6,4,FALSE)</f>
        <v>0.28991454849456905</v>
      </c>
      <c r="G228" s="13">
        <f>VLOOKUP(B228,Umbrales!$A$2:$F$6,5,FALSE)</f>
        <v>2.8980395452652274</v>
      </c>
      <c r="H228" s="14">
        <f>VLOOKUP(B228,Umbrales!$A$2:$F$6,6,FALSE)</f>
        <v>-5.1192663180992054E-2</v>
      </c>
      <c r="I228">
        <f>IF(AND(Datos!AE228&gt;D228,Datos!AF228&gt;E228,Datos!AG228&gt;F228,Datos!AS228&gt;G228,C228&lt;H228),1,0)</f>
        <v>0</v>
      </c>
      <c r="J228" s="14">
        <f>ParticipantesCrossSectionTable[[#This Row],[dcf_fcf_gap_mm]]/ParticipantesCrossSectionTable[[#This Row],[revenue_reported_mm]]</f>
        <v>5.272338516341811E-2</v>
      </c>
      <c r="K228" s="14">
        <f>VLOOKUP(B228,Umbrales!$A$2:$H$6,7,FALSE)</f>
        <v>0.58288412137280288</v>
      </c>
      <c r="L228" s="14">
        <f>VLOOKUP(B228,Umbrales!$A$2:$H$6,8,FALSE)</f>
        <v>0.120912265441879</v>
      </c>
      <c r="M228">
        <f>IF(AND(Datos!S228&gt;0,Datos!AH228&lt;K228,Datos!AL228&gt;=1,Datos!AM228&lt;1,J228&gt;L228),1,0)</f>
        <v>0</v>
      </c>
      <c r="N228" s="14">
        <f>VLOOKUP(B228,Umbrales!$A$2:$J$6,9,FALSE)</f>
        <v>0</v>
      </c>
      <c r="O228" s="14">
        <f>VLOOKUP(B228,Umbrales!$A$2:$J$6,10,FALSE)</f>
        <v>0</v>
      </c>
      <c r="P228">
        <f>IF(AND(Datos!C228="Financials",Datos!AA228&gt;N228,Datos!AD228&lt;0,Datos!AQ228&lt;O228),1,0)</f>
        <v>0</v>
      </c>
      <c r="Q228" s="14">
        <f>VLOOKUP(B228,Umbrales!$A$2:$K$6,11,FALSE)</f>
        <v>0.95246281107254693</v>
      </c>
      <c r="R228">
        <f>IF(AND(Datos!AN228&lt;0.85,Datos!AN228&lt;Q228),1,0)</f>
        <v>0</v>
      </c>
      <c r="S228">
        <f>1+IF(Datos!S228&gt;0,1,0)+IF(Datos!C228="Financials",1.2,0)+1.3</f>
        <v>3.3</v>
      </c>
      <c r="T228" s="14">
        <f>(I228*1+M228*IF(Datos!S228&gt;0,1,0)+P228*IF(Datos!C228="Financials",1,0)+R228*1.3)/S228</f>
        <v>0</v>
      </c>
      <c r="U228" s="14">
        <f t="shared" si="6"/>
        <v>0</v>
      </c>
      <c r="V228" s="12" t="str">
        <f t="shared" si="7"/>
        <v/>
      </c>
    </row>
    <row r="229" spans="1:22">
      <c r="A229" t="str">
        <f>ParticipantesCrossSectionTable[[#This Row],[firm_id]]</f>
        <v>F0359</v>
      </c>
      <c r="B229" s="12" t="str">
        <f>ParticipantesCrossSectionTable[[#This Row],[sector]]</f>
        <v>Financials</v>
      </c>
      <c r="C229" s="14">
        <f>ParticipantesCrossSectionTable[[#This Row],[fcf_reported_mm]]/ParticipantesCrossSectionTable[[#This Row],[revenue_reported_mm]]</f>
        <v>0.28927496192679547</v>
      </c>
      <c r="D229" s="14">
        <f>VLOOKUP(B229,Umbrales!$A$2:$F$6,2,FALSE)</f>
        <v>0.388774346882514</v>
      </c>
      <c r="E229" s="14">
        <f>VLOOKUP(B229,Umbrales!$A$2:$F$6,3,FALSE)</f>
        <v>0.2842719606666555</v>
      </c>
      <c r="F229" s="14">
        <f>VLOOKUP(B229,Umbrales!$A$2:$F$6,4,FALSE)</f>
        <v>3.7547324588306716E-2</v>
      </c>
      <c r="G229" s="13">
        <f>VLOOKUP(B229,Umbrales!$A$2:$F$6,5,FALSE)</f>
        <v>5.6564154445784265</v>
      </c>
      <c r="H229" s="14">
        <f>VLOOKUP(B229,Umbrales!$A$2:$F$6,6,FALSE)</f>
        <v>0.21790144142181125</v>
      </c>
      <c r="I229">
        <f>IF(AND(Datos!AE229&gt;D229,Datos!AF229&gt;E229,Datos!AG229&gt;F229,Datos!AS229&gt;G229,C229&lt;H229),1,0)</f>
        <v>0</v>
      </c>
      <c r="J229" s="14">
        <f>ParticipantesCrossSectionTable[[#This Row],[dcf_fcf_gap_mm]]/ParticipantesCrossSectionTable[[#This Row],[revenue_reported_mm]]</f>
        <v>1.0742381481305021E-2</v>
      </c>
      <c r="K229" s="14">
        <f>VLOOKUP(B229,Umbrales!$A$2:$H$6,7,FALSE)</f>
        <v>0.45222619371524486</v>
      </c>
      <c r="L229" s="14">
        <f>VLOOKUP(B229,Umbrales!$A$2:$H$6,8,FALSE)</f>
        <v>1.8748568215778003E-2</v>
      </c>
      <c r="M229">
        <f>IF(AND(Datos!S229&gt;0,Datos!AH229&lt;K229,Datos!AL229&gt;=1,Datos!AM229&lt;1,J229&gt;L229),1,0)</f>
        <v>0</v>
      </c>
      <c r="N229" s="14">
        <f>VLOOKUP(B229,Umbrales!$A$2:$J$6,9,FALSE)</f>
        <v>0.2055436255630648</v>
      </c>
      <c r="O229" s="14">
        <f>VLOOKUP(B229,Umbrales!$A$2:$J$6,10,FALSE)</f>
        <v>0.33577848833803048</v>
      </c>
      <c r="P229">
        <f>IF(AND(Datos!C229="Financials",Datos!AA229&gt;N229,Datos!AD229&lt;0,Datos!AQ229&lt;O229),1,0)</f>
        <v>0</v>
      </c>
      <c r="Q229" s="14">
        <f>VLOOKUP(B229,Umbrales!$A$2:$K$6,11,FALSE)</f>
        <v>0.94867619108199597</v>
      </c>
      <c r="R229">
        <f>IF(AND(Datos!AN229&lt;0.85,Datos!AN229&lt;Q229),1,0)</f>
        <v>0</v>
      </c>
      <c r="S229">
        <f>1+IF(Datos!S229&gt;0,1,0)+IF(Datos!C229="Financials",1.2,0)+1.3</f>
        <v>4.5</v>
      </c>
      <c r="T229" s="14">
        <f>(I229*1+M229*IF(Datos!S229&gt;0,1,0)+P229*IF(Datos!C229="Financials",1,0)+R229*1.3)/S229</f>
        <v>0</v>
      </c>
      <c r="U229" s="14">
        <f t="shared" si="6"/>
        <v>0</v>
      </c>
      <c r="V229" s="12" t="str">
        <f t="shared" si="7"/>
        <v/>
      </c>
    </row>
    <row r="230" spans="1:22">
      <c r="A230" t="str">
        <f>ParticipantesCrossSectionTable[[#This Row],[firm_id]]</f>
        <v>F0713</v>
      </c>
      <c r="B230" s="12" t="str">
        <f>ParticipantesCrossSectionTable[[#This Row],[sector]]</f>
        <v>Industrials</v>
      </c>
      <c r="C230" s="14">
        <f>ParticipantesCrossSectionTable[[#This Row],[fcf_reported_mm]]/ParticipantesCrossSectionTable[[#This Row],[revenue_reported_mm]]</f>
        <v>2.8730962395529414E-2</v>
      </c>
      <c r="D230" s="14">
        <f>VLOOKUP(B230,Umbrales!$A$2:$F$6,2,FALSE)</f>
        <v>0.20187192862209885</v>
      </c>
      <c r="E230" s="14">
        <f>VLOOKUP(B230,Umbrales!$A$2:$F$6,3,FALSE)</f>
        <v>0.13780715755654266</v>
      </c>
      <c r="F230" s="14">
        <f>VLOOKUP(B230,Umbrales!$A$2:$F$6,4,FALSE)</f>
        <v>0.14324173030339896</v>
      </c>
      <c r="G230" s="13">
        <f>VLOOKUP(B230,Umbrales!$A$2:$F$6,5,FALSE)</f>
        <v>2.1323076743804079</v>
      </c>
      <c r="H230" s="14">
        <f>VLOOKUP(B230,Umbrales!$A$2:$F$6,6,FALSE)</f>
        <v>-3.5903294130974449E-3</v>
      </c>
      <c r="I230">
        <f>IF(AND(Datos!AE230&gt;D230,Datos!AF230&gt;E230,Datos!AG230&gt;F230,Datos!AS230&gt;G230,C230&lt;H230),1,0)</f>
        <v>0</v>
      </c>
      <c r="J230" s="14">
        <f>ParticipantesCrossSectionTable[[#This Row],[dcf_fcf_gap_mm]]/ParticipantesCrossSectionTable[[#This Row],[revenue_reported_mm]]</f>
        <v>1.5904692835477081E-2</v>
      </c>
      <c r="K230" s="14">
        <f>VLOOKUP(B230,Umbrales!$A$2:$H$6,7,FALSE)</f>
        <v>0.50521966232143278</v>
      </c>
      <c r="L230" s="14">
        <f>VLOOKUP(B230,Umbrales!$A$2:$H$6,8,FALSE)</f>
        <v>7.7995567229432863E-2</v>
      </c>
      <c r="M230">
        <f>IF(AND(Datos!S230&gt;0,Datos!AH230&lt;K230,Datos!AL230&gt;=1,Datos!AM230&lt;1,J230&gt;L230),1,0)</f>
        <v>0</v>
      </c>
      <c r="N230" s="14">
        <f>VLOOKUP(B230,Umbrales!$A$2:$J$6,9,FALSE)</f>
        <v>0</v>
      </c>
      <c r="O230" s="14">
        <f>VLOOKUP(B230,Umbrales!$A$2:$J$6,10,FALSE)</f>
        <v>0</v>
      </c>
      <c r="P230">
        <f>IF(AND(Datos!C230="Financials",Datos!AA230&gt;N230,Datos!AD230&lt;0,Datos!AQ230&lt;O230),1,0)</f>
        <v>0</v>
      </c>
      <c r="Q230" s="14">
        <f>VLOOKUP(B230,Umbrales!$A$2:$K$6,11,FALSE)</f>
        <v>0.94976269166978411</v>
      </c>
      <c r="R230">
        <f>IF(AND(Datos!AN230&lt;0.85,Datos!AN230&lt;Q230),1,0)</f>
        <v>0</v>
      </c>
      <c r="S230">
        <f>1+IF(Datos!S230&gt;0,1,0)+IF(Datos!C230="Financials",1.2,0)+1.3</f>
        <v>3.3</v>
      </c>
      <c r="T230" s="14">
        <f>(I230*1+M230*IF(Datos!S230&gt;0,1,0)+P230*IF(Datos!C230="Financials",1,0)+R230*1.3)/S230</f>
        <v>0</v>
      </c>
      <c r="U230" s="14">
        <f t="shared" si="6"/>
        <v>0</v>
      </c>
      <c r="V230" s="12" t="str">
        <f t="shared" si="7"/>
        <v/>
      </c>
    </row>
    <row r="231" spans="1:22">
      <c r="A231" t="str">
        <f>ParticipantesCrossSectionTable[[#This Row],[firm_id]]</f>
        <v>F0543</v>
      </c>
      <c r="B231" s="12" t="str">
        <f>ParticipantesCrossSectionTable[[#This Row],[sector]]</f>
        <v>Technology</v>
      </c>
      <c r="C231" s="14">
        <f>ParticipantesCrossSectionTable[[#This Row],[fcf_reported_mm]]/ParticipantesCrossSectionTable[[#This Row],[revenue_reported_mm]]</f>
        <v>6.053174413960704E-2</v>
      </c>
      <c r="D231" s="14">
        <f>VLOOKUP(B231,Umbrales!$A$2:$F$6,2,FALSE)</f>
        <v>0.29147891994228936</v>
      </c>
      <c r="E231" s="14">
        <f>VLOOKUP(B231,Umbrales!$A$2:$F$6,3,FALSE)</f>
        <v>0.20310034693031653</v>
      </c>
      <c r="F231" s="14">
        <f>VLOOKUP(B231,Umbrales!$A$2:$F$6,4,FALSE)</f>
        <v>8.594459935328938E-2</v>
      </c>
      <c r="G231" s="13">
        <f>VLOOKUP(B231,Umbrales!$A$2:$F$6,5,FALSE)</f>
        <v>1.6026025182564763</v>
      </c>
      <c r="H231" s="14">
        <f>VLOOKUP(B231,Umbrales!$A$2:$F$6,6,FALSE)</f>
        <v>0.11012364032004683</v>
      </c>
      <c r="I231">
        <f>IF(AND(Datos!AE231&gt;D231,Datos!AF231&gt;E231,Datos!AG231&gt;F231,Datos!AS231&gt;G231,C231&lt;H231),1,0)</f>
        <v>0</v>
      </c>
      <c r="J231" s="14">
        <f>ParticipantesCrossSectionTable[[#This Row],[dcf_fcf_gap_mm]]/ParticipantesCrossSectionTable[[#This Row],[revenue_reported_mm]]</f>
        <v>2.0921834436672788E-2</v>
      </c>
      <c r="K231" s="14">
        <f>VLOOKUP(B231,Umbrales!$A$2:$H$6,7,FALSE)</f>
        <v>0.41762511454643481</v>
      </c>
      <c r="L231" s="14">
        <f>VLOOKUP(B231,Umbrales!$A$2:$H$6,8,FALSE)</f>
        <v>5.4196815684636399E-2</v>
      </c>
      <c r="M231">
        <f>IF(AND(Datos!S231&gt;0,Datos!AH231&lt;K231,Datos!AL231&gt;=1,Datos!AM231&lt;1,J231&gt;L231),1,0)</f>
        <v>0</v>
      </c>
      <c r="N231" s="14">
        <f>VLOOKUP(B231,Umbrales!$A$2:$J$6,9,FALSE)</f>
        <v>0</v>
      </c>
      <c r="O231" s="14">
        <f>VLOOKUP(B231,Umbrales!$A$2:$J$6,10,FALSE)</f>
        <v>0</v>
      </c>
      <c r="P231">
        <f>IF(AND(Datos!C231="Financials",Datos!AA231&gt;N231,Datos!AD231&lt;0,Datos!AQ231&lt;O231),1,0)</f>
        <v>0</v>
      </c>
      <c r="Q231" s="14">
        <f>VLOOKUP(B231,Umbrales!$A$2:$K$6,11,FALSE)</f>
        <v>0.94630804495569043</v>
      </c>
      <c r="R231">
        <f>IF(AND(Datos!AN231&lt;0.85,Datos!AN231&lt;Q231),1,0)</f>
        <v>0</v>
      </c>
      <c r="S231">
        <f>1+IF(Datos!S231&gt;0,1,0)+IF(Datos!C231="Financials",1.2,0)+1.3</f>
        <v>3.3</v>
      </c>
      <c r="T231" s="14">
        <f>(I231*1+M231*IF(Datos!S231&gt;0,1,0)+P231*IF(Datos!C231="Financials",1,0)+R231*1.3)/S231</f>
        <v>0</v>
      </c>
      <c r="U231" s="14">
        <f t="shared" si="6"/>
        <v>0</v>
      </c>
      <c r="V231" s="12" t="str">
        <f t="shared" si="7"/>
        <v/>
      </c>
    </row>
    <row r="232" spans="1:22">
      <c r="A232" t="str">
        <f>ParticipantesCrossSectionTable[[#This Row],[firm_id]]</f>
        <v>F0901</v>
      </c>
      <c r="B232" s="12" t="str">
        <f>ParticipantesCrossSectionTable[[#This Row],[sector]]</f>
        <v>Consumer</v>
      </c>
      <c r="C232" s="14">
        <f>ParticipantesCrossSectionTable[[#This Row],[fcf_reported_mm]]/ParticipantesCrossSectionTable[[#This Row],[revenue_reported_mm]]</f>
        <v>2.0154676519218363E-2</v>
      </c>
      <c r="D232" s="14">
        <f>VLOOKUP(B232,Umbrales!$A$2:$F$6,2,FALSE)</f>
        <v>0.18290795794828921</v>
      </c>
      <c r="E232" s="14">
        <f>VLOOKUP(B232,Umbrales!$A$2:$F$6,3,FALSE)</f>
        <v>0.12205009004875801</v>
      </c>
      <c r="F232" s="14">
        <f>VLOOKUP(B232,Umbrales!$A$2:$F$6,4,FALSE)</f>
        <v>7.7863508878423693E-2</v>
      </c>
      <c r="G232" s="13">
        <f>VLOOKUP(B232,Umbrales!$A$2:$F$6,5,FALSE)</f>
        <v>1.5232588938928779</v>
      </c>
      <c r="H232" s="14">
        <f>VLOOKUP(B232,Umbrales!$A$2:$F$6,6,FALSE)</f>
        <v>3.1674636202413592E-2</v>
      </c>
      <c r="I232">
        <f>IF(AND(Datos!AE232&gt;D232,Datos!AF232&gt;E232,Datos!AG232&gt;F232,Datos!AS232&gt;G232,C232&lt;H232),1,0)</f>
        <v>0</v>
      </c>
      <c r="J232" s="14">
        <f>ParticipantesCrossSectionTable[[#This Row],[dcf_fcf_gap_mm]]/ParticipantesCrossSectionTable[[#This Row],[revenue_reported_mm]]</f>
        <v>7.9773008668271445E-2</v>
      </c>
      <c r="K232" s="14">
        <f>VLOOKUP(B232,Umbrales!$A$2:$H$6,7,FALSE)</f>
        <v>0.50851978099047102</v>
      </c>
      <c r="L232" s="14">
        <f>VLOOKUP(B232,Umbrales!$A$2:$H$6,8,FALSE)</f>
        <v>6.0665521451900774E-2</v>
      </c>
      <c r="M232">
        <f>IF(AND(Datos!S232&gt;0,Datos!AH232&lt;K232,Datos!AL232&gt;=1,Datos!AM232&lt;1,J232&gt;L232),1,0)</f>
        <v>0</v>
      </c>
      <c r="N232" s="14">
        <f>VLOOKUP(B232,Umbrales!$A$2:$J$6,9,FALSE)</f>
        <v>0</v>
      </c>
      <c r="O232" s="14">
        <f>VLOOKUP(B232,Umbrales!$A$2:$J$6,10,FALSE)</f>
        <v>0</v>
      </c>
      <c r="P232">
        <f>IF(AND(Datos!C232="Financials",Datos!AA232&gt;N232,Datos!AD232&lt;0,Datos!AQ232&lt;O232),1,0)</f>
        <v>0</v>
      </c>
      <c r="Q232" s="14">
        <f>VLOOKUP(B232,Umbrales!$A$2:$K$6,11,FALSE)</f>
        <v>0.94977598367308969</v>
      </c>
      <c r="R232">
        <f>IF(AND(Datos!AN232&lt;0.85,Datos!AN232&lt;Q232),1,0)</f>
        <v>0</v>
      </c>
      <c r="S232">
        <f>1+IF(Datos!S232&gt;0,1,0)+IF(Datos!C232="Financials",1.2,0)+1.3</f>
        <v>3.3</v>
      </c>
      <c r="T232" s="14">
        <f>(I232*1+M232*IF(Datos!S232&gt;0,1,0)+P232*IF(Datos!C232="Financials",1,0)+R232*1.3)/S232</f>
        <v>0</v>
      </c>
      <c r="U232" s="14">
        <f t="shared" si="6"/>
        <v>0</v>
      </c>
      <c r="V232" s="12" t="str">
        <f t="shared" si="7"/>
        <v/>
      </c>
    </row>
    <row r="233" spans="1:22">
      <c r="A233" t="str">
        <f>ParticipantesCrossSectionTable[[#This Row],[firm_id]]</f>
        <v>F0597</v>
      </c>
      <c r="B233" s="12" t="str">
        <f>ParticipantesCrossSectionTable[[#This Row],[sector]]</f>
        <v>Technology</v>
      </c>
      <c r="C233" s="14">
        <f>ParticipantesCrossSectionTable[[#This Row],[fcf_reported_mm]]/ParticipantesCrossSectionTable[[#This Row],[revenue_reported_mm]]</f>
        <v>0.16034937957687587</v>
      </c>
      <c r="D233" s="14">
        <f>VLOOKUP(B233,Umbrales!$A$2:$F$6,2,FALSE)</f>
        <v>0.29147891994228936</v>
      </c>
      <c r="E233" s="14">
        <f>VLOOKUP(B233,Umbrales!$A$2:$F$6,3,FALSE)</f>
        <v>0.20310034693031653</v>
      </c>
      <c r="F233" s="14">
        <f>VLOOKUP(B233,Umbrales!$A$2:$F$6,4,FALSE)</f>
        <v>8.594459935328938E-2</v>
      </c>
      <c r="G233" s="13">
        <f>VLOOKUP(B233,Umbrales!$A$2:$F$6,5,FALSE)</f>
        <v>1.6026025182564763</v>
      </c>
      <c r="H233" s="14">
        <f>VLOOKUP(B233,Umbrales!$A$2:$F$6,6,FALSE)</f>
        <v>0.11012364032004683</v>
      </c>
      <c r="I233">
        <f>IF(AND(Datos!AE233&gt;D233,Datos!AF233&gt;E233,Datos!AG233&gt;F233,Datos!AS233&gt;G233,C233&lt;H233),1,0)</f>
        <v>0</v>
      </c>
      <c r="J233" s="14">
        <f>ParticipantesCrossSectionTable[[#This Row],[dcf_fcf_gap_mm]]/ParticipantesCrossSectionTable[[#This Row],[revenue_reported_mm]]</f>
        <v>2.1460877296974198E-2</v>
      </c>
      <c r="K233" s="14">
        <f>VLOOKUP(B233,Umbrales!$A$2:$H$6,7,FALSE)</f>
        <v>0.41762511454643481</v>
      </c>
      <c r="L233" s="14">
        <f>VLOOKUP(B233,Umbrales!$A$2:$H$6,8,FALSE)</f>
        <v>5.4196815684636399E-2</v>
      </c>
      <c r="M233">
        <f>IF(AND(Datos!S233&gt;0,Datos!AH233&lt;K233,Datos!AL233&gt;=1,Datos!AM233&lt;1,J233&gt;L233),1,0)</f>
        <v>0</v>
      </c>
      <c r="N233" s="14">
        <f>VLOOKUP(B233,Umbrales!$A$2:$J$6,9,FALSE)</f>
        <v>0</v>
      </c>
      <c r="O233" s="14">
        <f>VLOOKUP(B233,Umbrales!$A$2:$J$6,10,FALSE)</f>
        <v>0</v>
      </c>
      <c r="P233">
        <f>IF(AND(Datos!C233="Financials",Datos!AA233&gt;N233,Datos!AD233&lt;0,Datos!AQ233&lt;O233),1,0)</f>
        <v>0</v>
      </c>
      <c r="Q233" s="14">
        <f>VLOOKUP(B233,Umbrales!$A$2:$K$6,11,FALSE)</f>
        <v>0.94630804495569043</v>
      </c>
      <c r="R233">
        <f>IF(AND(Datos!AN233&lt;0.85,Datos!AN233&lt;Q233),1,0)</f>
        <v>0</v>
      </c>
      <c r="S233">
        <f>1+IF(Datos!S233&gt;0,1,0)+IF(Datos!C233="Financials",1.2,0)+1.3</f>
        <v>3.3</v>
      </c>
      <c r="T233" s="14">
        <f>(I233*1+M233*IF(Datos!S233&gt;0,1,0)+P233*IF(Datos!C233="Financials",1,0)+R233*1.3)/S233</f>
        <v>0</v>
      </c>
      <c r="U233" s="14">
        <f t="shared" si="6"/>
        <v>0</v>
      </c>
      <c r="V233" s="12" t="str">
        <f t="shared" si="7"/>
        <v/>
      </c>
    </row>
    <row r="234" spans="1:22">
      <c r="A234" t="str">
        <f>ParticipantesCrossSectionTable[[#This Row],[firm_id]]</f>
        <v>F0514</v>
      </c>
      <c r="B234" s="12" t="str">
        <f>ParticipantesCrossSectionTable[[#This Row],[sector]]</f>
        <v>Technology</v>
      </c>
      <c r="C234" s="14">
        <f>ParticipantesCrossSectionTable[[#This Row],[fcf_reported_mm]]/ParticipantesCrossSectionTable[[#This Row],[revenue_reported_mm]]</f>
        <v>9.7937699979271708E-2</v>
      </c>
      <c r="D234" s="14">
        <f>VLOOKUP(B234,Umbrales!$A$2:$F$6,2,FALSE)</f>
        <v>0.29147891994228936</v>
      </c>
      <c r="E234" s="14">
        <f>VLOOKUP(B234,Umbrales!$A$2:$F$6,3,FALSE)</f>
        <v>0.20310034693031653</v>
      </c>
      <c r="F234" s="14">
        <f>VLOOKUP(B234,Umbrales!$A$2:$F$6,4,FALSE)</f>
        <v>8.594459935328938E-2</v>
      </c>
      <c r="G234" s="13">
        <f>VLOOKUP(B234,Umbrales!$A$2:$F$6,5,FALSE)</f>
        <v>1.6026025182564763</v>
      </c>
      <c r="H234" s="14">
        <f>VLOOKUP(B234,Umbrales!$A$2:$F$6,6,FALSE)</f>
        <v>0.11012364032004683</v>
      </c>
      <c r="I234">
        <f>IF(AND(Datos!AE234&gt;D234,Datos!AF234&gt;E234,Datos!AG234&gt;F234,Datos!AS234&gt;G234,C234&lt;H234),1,0)</f>
        <v>0</v>
      </c>
      <c r="J234" s="14">
        <f>ParticipantesCrossSectionTable[[#This Row],[dcf_fcf_gap_mm]]/ParticipantesCrossSectionTable[[#This Row],[revenue_reported_mm]]</f>
        <v>-5.925717564621861E-3</v>
      </c>
      <c r="K234" s="14">
        <f>VLOOKUP(B234,Umbrales!$A$2:$H$6,7,FALSE)</f>
        <v>0.41762511454643481</v>
      </c>
      <c r="L234" s="14">
        <f>VLOOKUP(B234,Umbrales!$A$2:$H$6,8,FALSE)</f>
        <v>5.4196815684636399E-2</v>
      </c>
      <c r="M234">
        <f>IF(AND(Datos!S234&gt;0,Datos!AH234&lt;K234,Datos!AL234&gt;=1,Datos!AM234&lt;1,J234&gt;L234),1,0)</f>
        <v>0</v>
      </c>
      <c r="N234" s="14">
        <f>VLOOKUP(B234,Umbrales!$A$2:$J$6,9,FALSE)</f>
        <v>0</v>
      </c>
      <c r="O234" s="14">
        <f>VLOOKUP(B234,Umbrales!$A$2:$J$6,10,FALSE)</f>
        <v>0</v>
      </c>
      <c r="P234">
        <f>IF(AND(Datos!C234="Financials",Datos!AA234&gt;N234,Datos!AD234&lt;0,Datos!AQ234&lt;O234),1,0)</f>
        <v>0</v>
      </c>
      <c r="Q234" s="14">
        <f>VLOOKUP(B234,Umbrales!$A$2:$K$6,11,FALSE)</f>
        <v>0.94630804495569043</v>
      </c>
      <c r="R234">
        <f>IF(AND(Datos!AN234&lt;0.85,Datos!AN234&lt;Q234),1,0)</f>
        <v>0</v>
      </c>
      <c r="S234">
        <f>1+IF(Datos!S234&gt;0,1,0)+IF(Datos!C234="Financials",1.2,0)+1.3</f>
        <v>3.3</v>
      </c>
      <c r="T234" s="14">
        <f>(I234*1+M234*IF(Datos!S234&gt;0,1,0)+P234*IF(Datos!C234="Financials",1,0)+R234*1.3)/S234</f>
        <v>0</v>
      </c>
      <c r="U234" s="14">
        <f t="shared" si="6"/>
        <v>0</v>
      </c>
      <c r="V234" s="12" t="str">
        <f t="shared" si="7"/>
        <v/>
      </c>
    </row>
    <row r="235" spans="1:22">
      <c r="A235" t="str">
        <f>ParticipantesCrossSectionTable[[#This Row],[firm_id]]</f>
        <v>F0533</v>
      </c>
      <c r="B235" s="12" t="str">
        <f>ParticipantesCrossSectionTable[[#This Row],[sector]]</f>
        <v>Technology</v>
      </c>
      <c r="C235" s="14">
        <f>ParticipantesCrossSectionTable[[#This Row],[fcf_reported_mm]]/ParticipantesCrossSectionTable[[#This Row],[revenue_reported_mm]]</f>
        <v>-2.6480868584751682E-2</v>
      </c>
      <c r="D235" s="14">
        <f>VLOOKUP(B235,Umbrales!$A$2:$F$6,2,FALSE)</f>
        <v>0.29147891994228936</v>
      </c>
      <c r="E235" s="14">
        <f>VLOOKUP(B235,Umbrales!$A$2:$F$6,3,FALSE)</f>
        <v>0.20310034693031653</v>
      </c>
      <c r="F235" s="14">
        <f>VLOOKUP(B235,Umbrales!$A$2:$F$6,4,FALSE)</f>
        <v>8.594459935328938E-2</v>
      </c>
      <c r="G235" s="13">
        <f>VLOOKUP(B235,Umbrales!$A$2:$F$6,5,FALSE)</f>
        <v>1.6026025182564763</v>
      </c>
      <c r="H235" s="14">
        <f>VLOOKUP(B235,Umbrales!$A$2:$F$6,6,FALSE)</f>
        <v>0.11012364032004683</v>
      </c>
      <c r="I235">
        <f>IF(AND(Datos!AE235&gt;D235,Datos!AF235&gt;E235,Datos!AG235&gt;F235,Datos!AS235&gt;G235,C235&lt;H235),1,0)</f>
        <v>0</v>
      </c>
      <c r="J235" s="14">
        <f>ParticipantesCrossSectionTable[[#This Row],[dcf_fcf_gap_mm]]/ParticipantesCrossSectionTable[[#This Row],[revenue_reported_mm]]</f>
        <v>6.7827973647876932E-2</v>
      </c>
      <c r="K235" s="14">
        <f>VLOOKUP(B235,Umbrales!$A$2:$H$6,7,FALSE)</f>
        <v>0.41762511454643481</v>
      </c>
      <c r="L235" s="14">
        <f>VLOOKUP(B235,Umbrales!$A$2:$H$6,8,FALSE)</f>
        <v>5.4196815684636399E-2</v>
      </c>
      <c r="M235">
        <f>IF(AND(Datos!S235&gt;0,Datos!AH235&lt;K235,Datos!AL235&gt;=1,Datos!AM235&lt;1,J235&gt;L235),1,0)</f>
        <v>0</v>
      </c>
      <c r="N235" s="14">
        <f>VLOOKUP(B235,Umbrales!$A$2:$J$6,9,FALSE)</f>
        <v>0</v>
      </c>
      <c r="O235" s="14">
        <f>VLOOKUP(B235,Umbrales!$A$2:$J$6,10,FALSE)</f>
        <v>0</v>
      </c>
      <c r="P235">
        <f>IF(AND(Datos!C235="Financials",Datos!AA235&gt;N235,Datos!AD235&lt;0,Datos!AQ235&lt;O235),1,0)</f>
        <v>0</v>
      </c>
      <c r="Q235" s="14">
        <f>VLOOKUP(B235,Umbrales!$A$2:$K$6,11,FALSE)</f>
        <v>0.94630804495569043</v>
      </c>
      <c r="R235">
        <f>IF(AND(Datos!AN235&lt;0.85,Datos!AN235&lt;Q235),1,0)</f>
        <v>0</v>
      </c>
      <c r="S235">
        <f>1+IF(Datos!S235&gt;0,1,0)+IF(Datos!C235="Financials",1.2,0)+1.3</f>
        <v>3.3</v>
      </c>
      <c r="T235" s="14">
        <f>(I235*1+M235*IF(Datos!S235&gt;0,1,0)+P235*IF(Datos!C235="Financials",1,0)+R235*1.3)/S235</f>
        <v>0</v>
      </c>
      <c r="U235" s="14">
        <f t="shared" si="6"/>
        <v>0</v>
      </c>
      <c r="V235" s="12" t="str">
        <f t="shared" si="7"/>
        <v/>
      </c>
    </row>
    <row r="236" spans="1:22">
      <c r="A236" t="str">
        <f>ParticipantesCrossSectionTable[[#This Row],[firm_id]]</f>
        <v>F0593</v>
      </c>
      <c r="B236" s="12" t="str">
        <f>ParticipantesCrossSectionTable[[#This Row],[sector]]</f>
        <v>Technology</v>
      </c>
      <c r="C236" s="14">
        <f>ParticipantesCrossSectionTable[[#This Row],[fcf_reported_mm]]/ParticipantesCrossSectionTable[[#This Row],[revenue_reported_mm]]</f>
        <v>6.4319335090200602E-2</v>
      </c>
      <c r="D236" s="14">
        <f>VLOOKUP(B236,Umbrales!$A$2:$F$6,2,FALSE)</f>
        <v>0.29147891994228936</v>
      </c>
      <c r="E236" s="14">
        <f>VLOOKUP(B236,Umbrales!$A$2:$F$6,3,FALSE)</f>
        <v>0.20310034693031653</v>
      </c>
      <c r="F236" s="14">
        <f>VLOOKUP(B236,Umbrales!$A$2:$F$6,4,FALSE)</f>
        <v>8.594459935328938E-2</v>
      </c>
      <c r="G236" s="13">
        <f>VLOOKUP(B236,Umbrales!$A$2:$F$6,5,FALSE)</f>
        <v>1.6026025182564763</v>
      </c>
      <c r="H236" s="14">
        <f>VLOOKUP(B236,Umbrales!$A$2:$F$6,6,FALSE)</f>
        <v>0.11012364032004683</v>
      </c>
      <c r="I236">
        <f>IF(AND(Datos!AE236&gt;D236,Datos!AF236&gt;E236,Datos!AG236&gt;F236,Datos!AS236&gt;G236,C236&lt;H236),1,0)</f>
        <v>0</v>
      </c>
      <c r="J236" s="14">
        <f>ParticipantesCrossSectionTable[[#This Row],[dcf_fcf_gap_mm]]/ParticipantesCrossSectionTable[[#This Row],[revenue_reported_mm]]</f>
        <v>8.8157365139282892E-2</v>
      </c>
      <c r="K236" s="14">
        <f>VLOOKUP(B236,Umbrales!$A$2:$H$6,7,FALSE)</f>
        <v>0.41762511454643481</v>
      </c>
      <c r="L236" s="14">
        <f>VLOOKUP(B236,Umbrales!$A$2:$H$6,8,FALSE)</f>
        <v>5.4196815684636399E-2</v>
      </c>
      <c r="M236">
        <f>IF(AND(Datos!S236&gt;0,Datos!AH236&lt;K236,Datos!AL236&gt;=1,Datos!AM236&lt;1,J236&gt;L236),1,0)</f>
        <v>0</v>
      </c>
      <c r="N236" s="14">
        <f>VLOOKUP(B236,Umbrales!$A$2:$J$6,9,FALSE)</f>
        <v>0</v>
      </c>
      <c r="O236" s="14">
        <f>VLOOKUP(B236,Umbrales!$A$2:$J$6,10,FALSE)</f>
        <v>0</v>
      </c>
      <c r="P236">
        <f>IF(AND(Datos!C236="Financials",Datos!AA236&gt;N236,Datos!AD236&lt;0,Datos!AQ236&lt;O236),1,0)</f>
        <v>0</v>
      </c>
      <c r="Q236" s="14">
        <f>VLOOKUP(B236,Umbrales!$A$2:$K$6,11,FALSE)</f>
        <v>0.94630804495569043</v>
      </c>
      <c r="R236">
        <f>IF(AND(Datos!AN236&lt;0.85,Datos!AN236&lt;Q236),1,0)</f>
        <v>0</v>
      </c>
      <c r="S236">
        <f>1+IF(Datos!S236&gt;0,1,0)+IF(Datos!C236="Financials",1.2,0)+1.3</f>
        <v>3.3</v>
      </c>
      <c r="T236" s="14">
        <f>(I236*1+M236*IF(Datos!S236&gt;0,1,0)+P236*IF(Datos!C236="Financials",1,0)+R236*1.3)/S236</f>
        <v>0</v>
      </c>
      <c r="U236" s="14">
        <f t="shared" si="6"/>
        <v>0</v>
      </c>
      <c r="V236" s="12" t="str">
        <f t="shared" si="7"/>
        <v/>
      </c>
    </row>
    <row r="237" spans="1:22">
      <c r="A237" t="str">
        <f>ParticipantesCrossSectionTable[[#This Row],[firm_id]]</f>
        <v>F0427</v>
      </c>
      <c r="B237" s="12" t="str">
        <f>ParticipantesCrossSectionTable[[#This Row],[sector]]</f>
        <v>Technology</v>
      </c>
      <c r="C237" s="14">
        <f>ParticipantesCrossSectionTable[[#This Row],[fcf_reported_mm]]/ParticipantesCrossSectionTable[[#This Row],[revenue_reported_mm]]</f>
        <v>7.7582141905093757E-2</v>
      </c>
      <c r="D237" s="14">
        <f>VLOOKUP(B237,Umbrales!$A$2:$F$6,2,FALSE)</f>
        <v>0.29147891994228936</v>
      </c>
      <c r="E237" s="14">
        <f>VLOOKUP(B237,Umbrales!$A$2:$F$6,3,FALSE)</f>
        <v>0.20310034693031653</v>
      </c>
      <c r="F237" s="14">
        <f>VLOOKUP(B237,Umbrales!$A$2:$F$6,4,FALSE)</f>
        <v>8.594459935328938E-2</v>
      </c>
      <c r="G237" s="13">
        <f>VLOOKUP(B237,Umbrales!$A$2:$F$6,5,FALSE)</f>
        <v>1.6026025182564763</v>
      </c>
      <c r="H237" s="14">
        <f>VLOOKUP(B237,Umbrales!$A$2:$F$6,6,FALSE)</f>
        <v>0.11012364032004683</v>
      </c>
      <c r="I237">
        <f>IF(AND(Datos!AE237&gt;D237,Datos!AF237&gt;E237,Datos!AG237&gt;F237,Datos!AS237&gt;G237,C237&lt;H237),1,0)</f>
        <v>0</v>
      </c>
      <c r="J237" s="14">
        <f>ParticipantesCrossSectionTable[[#This Row],[dcf_fcf_gap_mm]]/ParticipantesCrossSectionTable[[#This Row],[revenue_reported_mm]]</f>
        <v>3.8586235826527281E-2</v>
      </c>
      <c r="K237" s="14">
        <f>VLOOKUP(B237,Umbrales!$A$2:$H$6,7,FALSE)</f>
        <v>0.41762511454643481</v>
      </c>
      <c r="L237" s="14">
        <f>VLOOKUP(B237,Umbrales!$A$2:$H$6,8,FALSE)</f>
        <v>5.4196815684636399E-2</v>
      </c>
      <c r="M237">
        <f>IF(AND(Datos!S237&gt;0,Datos!AH237&lt;K237,Datos!AL237&gt;=1,Datos!AM237&lt;1,J237&gt;L237),1,0)</f>
        <v>0</v>
      </c>
      <c r="N237" s="14">
        <f>VLOOKUP(B237,Umbrales!$A$2:$J$6,9,FALSE)</f>
        <v>0</v>
      </c>
      <c r="O237" s="14">
        <f>VLOOKUP(B237,Umbrales!$A$2:$J$6,10,FALSE)</f>
        <v>0</v>
      </c>
      <c r="P237">
        <f>IF(AND(Datos!C237="Financials",Datos!AA237&gt;N237,Datos!AD237&lt;0,Datos!AQ237&lt;O237),1,0)</f>
        <v>0</v>
      </c>
      <c r="Q237" s="14">
        <f>VLOOKUP(B237,Umbrales!$A$2:$K$6,11,FALSE)</f>
        <v>0.94630804495569043</v>
      </c>
      <c r="R237">
        <f>IF(AND(Datos!AN237&lt;0.85,Datos!AN237&lt;Q237),1,0)</f>
        <v>0</v>
      </c>
      <c r="S237">
        <f>1+IF(Datos!S237&gt;0,1,0)+IF(Datos!C237="Financials",1.2,0)+1.3</f>
        <v>3.3</v>
      </c>
      <c r="T237" s="14">
        <f>(I237*1+M237*IF(Datos!S237&gt;0,1,0)+P237*IF(Datos!C237="Financials",1,0)+R237*1.3)/S237</f>
        <v>0</v>
      </c>
      <c r="U237" s="14">
        <f t="shared" si="6"/>
        <v>0</v>
      </c>
      <c r="V237" s="12" t="str">
        <f t="shared" si="7"/>
        <v/>
      </c>
    </row>
    <row r="238" spans="1:22">
      <c r="A238" t="str">
        <f>ParticipantesCrossSectionTable[[#This Row],[firm_id]]</f>
        <v>F0271</v>
      </c>
      <c r="B238" s="12" t="str">
        <f>ParticipantesCrossSectionTable[[#This Row],[sector]]</f>
        <v>Financials</v>
      </c>
      <c r="C238" s="14">
        <f>ParticipantesCrossSectionTable[[#This Row],[fcf_reported_mm]]/ParticipantesCrossSectionTable[[#This Row],[revenue_reported_mm]]</f>
        <v>0.12348271386271979</v>
      </c>
      <c r="D238" s="14">
        <f>VLOOKUP(B238,Umbrales!$A$2:$F$6,2,FALSE)</f>
        <v>0.388774346882514</v>
      </c>
      <c r="E238" s="14">
        <f>VLOOKUP(B238,Umbrales!$A$2:$F$6,3,FALSE)</f>
        <v>0.2842719606666555</v>
      </c>
      <c r="F238" s="14">
        <f>VLOOKUP(B238,Umbrales!$A$2:$F$6,4,FALSE)</f>
        <v>3.7547324588306716E-2</v>
      </c>
      <c r="G238" s="13">
        <f>VLOOKUP(B238,Umbrales!$A$2:$F$6,5,FALSE)</f>
        <v>5.6564154445784265</v>
      </c>
      <c r="H238" s="14">
        <f>VLOOKUP(B238,Umbrales!$A$2:$F$6,6,FALSE)</f>
        <v>0.21790144142181125</v>
      </c>
      <c r="I238">
        <f>IF(AND(Datos!AE238&gt;D238,Datos!AF238&gt;E238,Datos!AG238&gt;F238,Datos!AS238&gt;G238,C238&lt;H238),1,0)</f>
        <v>0</v>
      </c>
      <c r="J238" s="14">
        <f>ParticipantesCrossSectionTable[[#This Row],[dcf_fcf_gap_mm]]/ParticipantesCrossSectionTable[[#This Row],[revenue_reported_mm]]</f>
        <v>1.3664196982072234E-2</v>
      </c>
      <c r="K238" s="14">
        <f>VLOOKUP(B238,Umbrales!$A$2:$H$6,7,FALSE)</f>
        <v>0.45222619371524486</v>
      </c>
      <c r="L238" s="14">
        <f>VLOOKUP(B238,Umbrales!$A$2:$H$6,8,FALSE)</f>
        <v>1.8748568215778003E-2</v>
      </c>
      <c r="M238">
        <f>IF(AND(Datos!S238&gt;0,Datos!AH238&lt;K238,Datos!AL238&gt;=1,Datos!AM238&lt;1,J238&gt;L238),1,0)</f>
        <v>0</v>
      </c>
      <c r="N238" s="14">
        <f>VLOOKUP(B238,Umbrales!$A$2:$J$6,9,FALSE)</f>
        <v>0.2055436255630648</v>
      </c>
      <c r="O238" s="14">
        <f>VLOOKUP(B238,Umbrales!$A$2:$J$6,10,FALSE)</f>
        <v>0.33577848833803048</v>
      </c>
      <c r="P238">
        <f>IF(AND(Datos!C238="Financials",Datos!AA238&gt;N238,Datos!AD238&lt;0,Datos!AQ238&lt;O238),1,0)</f>
        <v>0</v>
      </c>
      <c r="Q238" s="14">
        <f>VLOOKUP(B238,Umbrales!$A$2:$K$6,11,FALSE)</f>
        <v>0.94867619108199597</v>
      </c>
      <c r="R238">
        <f>IF(AND(Datos!AN238&lt;0.85,Datos!AN238&lt;Q238),1,0)</f>
        <v>0</v>
      </c>
      <c r="S238">
        <f>1+IF(Datos!S238&gt;0,1,0)+IF(Datos!C238="Financials",1.2,0)+1.3</f>
        <v>4.5</v>
      </c>
      <c r="T238" s="14">
        <f>(I238*1+M238*IF(Datos!S238&gt;0,1,0)+P238*IF(Datos!C238="Financials",1,0)+R238*1.3)/S238</f>
        <v>0</v>
      </c>
      <c r="U238" s="14">
        <f t="shared" si="6"/>
        <v>0</v>
      </c>
      <c r="V238" s="12" t="str">
        <f t="shared" si="7"/>
        <v/>
      </c>
    </row>
    <row r="239" spans="1:22">
      <c r="A239" t="str">
        <f>ParticipantesCrossSectionTable[[#This Row],[firm_id]]</f>
        <v>F0965</v>
      </c>
      <c r="B239" s="12" t="str">
        <f>ParticipantesCrossSectionTable[[#This Row],[sector]]</f>
        <v>Consumer</v>
      </c>
      <c r="C239" s="14">
        <f>ParticipantesCrossSectionTable[[#This Row],[fcf_reported_mm]]/ParticipantesCrossSectionTable[[#This Row],[revenue_reported_mm]]</f>
        <v>-3.7061377718325204E-2</v>
      </c>
      <c r="D239" s="14">
        <f>VLOOKUP(B239,Umbrales!$A$2:$F$6,2,FALSE)</f>
        <v>0.18290795794828921</v>
      </c>
      <c r="E239" s="14">
        <f>VLOOKUP(B239,Umbrales!$A$2:$F$6,3,FALSE)</f>
        <v>0.12205009004875801</v>
      </c>
      <c r="F239" s="14">
        <f>VLOOKUP(B239,Umbrales!$A$2:$F$6,4,FALSE)</f>
        <v>7.7863508878423693E-2</v>
      </c>
      <c r="G239" s="13">
        <f>VLOOKUP(B239,Umbrales!$A$2:$F$6,5,FALSE)</f>
        <v>1.5232588938928779</v>
      </c>
      <c r="H239" s="14">
        <f>VLOOKUP(B239,Umbrales!$A$2:$F$6,6,FALSE)</f>
        <v>3.1674636202413592E-2</v>
      </c>
      <c r="I239">
        <f>IF(AND(Datos!AE239&gt;D239,Datos!AF239&gt;E239,Datos!AG239&gt;F239,Datos!AS239&gt;G239,C239&lt;H239),1,0)</f>
        <v>0</v>
      </c>
      <c r="J239" s="14">
        <f>ParticipantesCrossSectionTable[[#This Row],[dcf_fcf_gap_mm]]/ParticipantesCrossSectionTable[[#This Row],[revenue_reported_mm]]</f>
        <v>5.3125614080129849E-2</v>
      </c>
      <c r="K239" s="14">
        <f>VLOOKUP(B239,Umbrales!$A$2:$H$6,7,FALSE)</f>
        <v>0.50851978099047102</v>
      </c>
      <c r="L239" s="14">
        <f>VLOOKUP(B239,Umbrales!$A$2:$H$6,8,FALSE)</f>
        <v>6.0665521451900774E-2</v>
      </c>
      <c r="M239">
        <f>IF(AND(Datos!S239&gt;0,Datos!AH239&lt;K239,Datos!AL239&gt;=1,Datos!AM239&lt;1,J239&gt;L239),1,0)</f>
        <v>0</v>
      </c>
      <c r="N239" s="14">
        <f>VLOOKUP(B239,Umbrales!$A$2:$J$6,9,FALSE)</f>
        <v>0</v>
      </c>
      <c r="O239" s="14">
        <f>VLOOKUP(B239,Umbrales!$A$2:$J$6,10,FALSE)</f>
        <v>0</v>
      </c>
      <c r="P239">
        <f>IF(AND(Datos!C239="Financials",Datos!AA239&gt;N239,Datos!AD239&lt;0,Datos!AQ239&lt;O239),1,0)</f>
        <v>0</v>
      </c>
      <c r="Q239" s="14">
        <f>VLOOKUP(B239,Umbrales!$A$2:$K$6,11,FALSE)</f>
        <v>0.94977598367308969</v>
      </c>
      <c r="R239">
        <f>IF(AND(Datos!AN239&lt;0.85,Datos!AN239&lt;Q239),1,0)</f>
        <v>0</v>
      </c>
      <c r="S239">
        <f>1+IF(Datos!S239&gt;0,1,0)+IF(Datos!C239="Financials",1.2,0)+1.3</f>
        <v>3.3</v>
      </c>
      <c r="T239" s="14">
        <f>(I239*1+M239*IF(Datos!S239&gt;0,1,0)+P239*IF(Datos!C239="Financials",1,0)+R239*1.3)/S239</f>
        <v>0</v>
      </c>
      <c r="U239" s="14">
        <f t="shared" si="6"/>
        <v>0</v>
      </c>
      <c r="V239" s="12" t="str">
        <f t="shared" si="7"/>
        <v/>
      </c>
    </row>
    <row r="240" spans="1:22">
      <c r="A240" t="str">
        <f>ParticipantesCrossSectionTable[[#This Row],[firm_id]]</f>
        <v>F0951</v>
      </c>
      <c r="B240" s="12" t="str">
        <f>ParticipantesCrossSectionTable[[#This Row],[sector]]</f>
        <v>Consumer</v>
      </c>
      <c r="C240" s="14">
        <f>ParticipantesCrossSectionTable[[#This Row],[fcf_reported_mm]]/ParticipantesCrossSectionTable[[#This Row],[revenue_reported_mm]]</f>
        <v>9.5643669186928713E-3</v>
      </c>
      <c r="D240" s="14">
        <f>VLOOKUP(B240,Umbrales!$A$2:$F$6,2,FALSE)</f>
        <v>0.18290795794828921</v>
      </c>
      <c r="E240" s="14">
        <f>VLOOKUP(B240,Umbrales!$A$2:$F$6,3,FALSE)</f>
        <v>0.12205009004875801</v>
      </c>
      <c r="F240" s="14">
        <f>VLOOKUP(B240,Umbrales!$A$2:$F$6,4,FALSE)</f>
        <v>7.7863508878423693E-2</v>
      </c>
      <c r="G240" s="13">
        <f>VLOOKUP(B240,Umbrales!$A$2:$F$6,5,FALSE)</f>
        <v>1.5232588938928779</v>
      </c>
      <c r="H240" s="14">
        <f>VLOOKUP(B240,Umbrales!$A$2:$F$6,6,FALSE)</f>
        <v>3.1674636202413592E-2</v>
      </c>
      <c r="I240">
        <f>IF(AND(Datos!AE240&gt;D240,Datos!AF240&gt;E240,Datos!AG240&gt;F240,Datos!AS240&gt;G240,C240&lt;H240),1,0)</f>
        <v>0</v>
      </c>
      <c r="J240" s="14">
        <f>ParticipantesCrossSectionTable[[#This Row],[dcf_fcf_gap_mm]]/ParticipantesCrossSectionTable[[#This Row],[revenue_reported_mm]]</f>
        <v>4.6933444674282919E-2</v>
      </c>
      <c r="K240" s="14">
        <f>VLOOKUP(B240,Umbrales!$A$2:$H$6,7,FALSE)</f>
        <v>0.50851978099047102</v>
      </c>
      <c r="L240" s="14">
        <f>VLOOKUP(B240,Umbrales!$A$2:$H$6,8,FALSE)</f>
        <v>6.0665521451900774E-2</v>
      </c>
      <c r="M240">
        <f>IF(AND(Datos!S240&gt;0,Datos!AH240&lt;K240,Datos!AL240&gt;=1,Datos!AM240&lt;1,J240&gt;L240),1,0)</f>
        <v>0</v>
      </c>
      <c r="N240" s="14">
        <f>VLOOKUP(B240,Umbrales!$A$2:$J$6,9,FALSE)</f>
        <v>0</v>
      </c>
      <c r="O240" s="14">
        <f>VLOOKUP(B240,Umbrales!$A$2:$J$6,10,FALSE)</f>
        <v>0</v>
      </c>
      <c r="P240">
        <f>IF(AND(Datos!C240="Financials",Datos!AA240&gt;N240,Datos!AD240&lt;0,Datos!AQ240&lt;O240),1,0)</f>
        <v>0</v>
      </c>
      <c r="Q240" s="14">
        <f>VLOOKUP(B240,Umbrales!$A$2:$K$6,11,FALSE)</f>
        <v>0.94977598367308969</v>
      </c>
      <c r="R240">
        <f>IF(AND(Datos!AN240&lt;0.85,Datos!AN240&lt;Q240),1,0)</f>
        <v>0</v>
      </c>
      <c r="S240">
        <f>1+IF(Datos!S240&gt;0,1,0)+IF(Datos!C240="Financials",1.2,0)+1.3</f>
        <v>3.3</v>
      </c>
      <c r="T240" s="14">
        <f>(I240*1+M240*IF(Datos!S240&gt;0,1,0)+P240*IF(Datos!C240="Financials",1,0)+R240*1.3)/S240</f>
        <v>0</v>
      </c>
      <c r="U240" s="14">
        <f t="shared" si="6"/>
        <v>0</v>
      </c>
      <c r="V240" s="12" t="str">
        <f t="shared" si="7"/>
        <v/>
      </c>
    </row>
    <row r="241" spans="1:22">
      <c r="A241" t="str">
        <f>ParticipantesCrossSectionTable[[#This Row],[firm_id]]</f>
        <v>F0399</v>
      </c>
      <c r="B241" s="12" t="str">
        <f>ParticipantesCrossSectionTable[[#This Row],[sector]]</f>
        <v>Financials</v>
      </c>
      <c r="C241" s="14">
        <f>ParticipantesCrossSectionTable[[#This Row],[fcf_reported_mm]]/ParticipantesCrossSectionTable[[#This Row],[revenue_reported_mm]]</f>
        <v>0.14687109369437865</v>
      </c>
      <c r="D241" s="14">
        <f>VLOOKUP(B241,Umbrales!$A$2:$F$6,2,FALSE)</f>
        <v>0.388774346882514</v>
      </c>
      <c r="E241" s="14">
        <f>VLOOKUP(B241,Umbrales!$A$2:$F$6,3,FALSE)</f>
        <v>0.2842719606666555</v>
      </c>
      <c r="F241" s="14">
        <f>VLOOKUP(B241,Umbrales!$A$2:$F$6,4,FALSE)</f>
        <v>3.7547324588306716E-2</v>
      </c>
      <c r="G241" s="13">
        <f>VLOOKUP(B241,Umbrales!$A$2:$F$6,5,FALSE)</f>
        <v>5.6564154445784265</v>
      </c>
      <c r="H241" s="14">
        <f>VLOOKUP(B241,Umbrales!$A$2:$F$6,6,FALSE)</f>
        <v>0.21790144142181125</v>
      </c>
      <c r="I241">
        <f>IF(AND(Datos!AE241&gt;D241,Datos!AF241&gt;E241,Datos!AG241&gt;F241,Datos!AS241&gt;G241,C241&lt;H241),1,0)</f>
        <v>0</v>
      </c>
      <c r="J241" s="14">
        <f>ParticipantesCrossSectionTable[[#This Row],[dcf_fcf_gap_mm]]/ParticipantesCrossSectionTable[[#This Row],[revenue_reported_mm]]</f>
        <v>3.8048711781276383E-2</v>
      </c>
      <c r="K241" s="14">
        <f>VLOOKUP(B241,Umbrales!$A$2:$H$6,7,FALSE)</f>
        <v>0.45222619371524486</v>
      </c>
      <c r="L241" s="14">
        <f>VLOOKUP(B241,Umbrales!$A$2:$H$6,8,FALSE)</f>
        <v>1.8748568215778003E-2</v>
      </c>
      <c r="M241">
        <f>IF(AND(Datos!S241&gt;0,Datos!AH241&lt;K241,Datos!AL241&gt;=1,Datos!AM241&lt;1,J241&gt;L241),1,0)</f>
        <v>0</v>
      </c>
      <c r="N241" s="14">
        <f>VLOOKUP(B241,Umbrales!$A$2:$J$6,9,FALSE)</f>
        <v>0.2055436255630648</v>
      </c>
      <c r="O241" s="14">
        <f>VLOOKUP(B241,Umbrales!$A$2:$J$6,10,FALSE)</f>
        <v>0.33577848833803048</v>
      </c>
      <c r="P241">
        <f>IF(AND(Datos!C241="Financials",Datos!AA241&gt;N241,Datos!AD241&lt;0,Datos!AQ241&lt;O241),1,0)</f>
        <v>0</v>
      </c>
      <c r="Q241" s="14">
        <f>VLOOKUP(B241,Umbrales!$A$2:$K$6,11,FALSE)</f>
        <v>0.94867619108199597</v>
      </c>
      <c r="R241">
        <f>IF(AND(Datos!AN241&lt;0.85,Datos!AN241&lt;Q241),1,0)</f>
        <v>0</v>
      </c>
      <c r="S241">
        <f>1+IF(Datos!S241&gt;0,1,0)+IF(Datos!C241="Financials",1.2,0)+1.3</f>
        <v>4.5</v>
      </c>
      <c r="T241" s="14">
        <f>(I241*1+M241*IF(Datos!S241&gt;0,1,0)+P241*IF(Datos!C241="Financials",1,0)+R241*1.3)/S241</f>
        <v>0</v>
      </c>
      <c r="U241" s="14">
        <f t="shared" si="6"/>
        <v>0</v>
      </c>
      <c r="V241" s="12" t="str">
        <f t="shared" si="7"/>
        <v/>
      </c>
    </row>
    <row r="242" spans="1:22">
      <c r="A242" t="str">
        <f>ParticipantesCrossSectionTable[[#This Row],[firm_id]]</f>
        <v>F0356</v>
      </c>
      <c r="B242" s="12" t="str">
        <f>ParticipantesCrossSectionTable[[#This Row],[sector]]</f>
        <v>Financials</v>
      </c>
      <c r="C242" s="14">
        <f>ParticipantesCrossSectionTable[[#This Row],[fcf_reported_mm]]/ParticipantesCrossSectionTable[[#This Row],[revenue_reported_mm]]</f>
        <v>0.18590030051768566</v>
      </c>
      <c r="D242" s="14">
        <f>VLOOKUP(B242,Umbrales!$A$2:$F$6,2,FALSE)</f>
        <v>0.388774346882514</v>
      </c>
      <c r="E242" s="14">
        <f>VLOOKUP(B242,Umbrales!$A$2:$F$6,3,FALSE)</f>
        <v>0.2842719606666555</v>
      </c>
      <c r="F242" s="14">
        <f>VLOOKUP(B242,Umbrales!$A$2:$F$6,4,FALSE)</f>
        <v>3.7547324588306716E-2</v>
      </c>
      <c r="G242" s="13">
        <f>VLOOKUP(B242,Umbrales!$A$2:$F$6,5,FALSE)</f>
        <v>5.6564154445784265</v>
      </c>
      <c r="H242" s="14">
        <f>VLOOKUP(B242,Umbrales!$A$2:$F$6,6,FALSE)</f>
        <v>0.21790144142181125</v>
      </c>
      <c r="I242">
        <f>IF(AND(Datos!AE242&gt;D242,Datos!AF242&gt;E242,Datos!AG242&gt;F242,Datos!AS242&gt;G242,C242&lt;H242),1,0)</f>
        <v>0</v>
      </c>
      <c r="J242" s="14">
        <f>ParticipantesCrossSectionTable[[#This Row],[dcf_fcf_gap_mm]]/ParticipantesCrossSectionTable[[#This Row],[revenue_reported_mm]]</f>
        <v>2.5227259039415097E-3</v>
      </c>
      <c r="K242" s="14">
        <f>VLOOKUP(B242,Umbrales!$A$2:$H$6,7,FALSE)</f>
        <v>0.45222619371524486</v>
      </c>
      <c r="L242" s="14">
        <f>VLOOKUP(B242,Umbrales!$A$2:$H$6,8,FALSE)</f>
        <v>1.8748568215778003E-2</v>
      </c>
      <c r="M242">
        <f>IF(AND(Datos!S242&gt;0,Datos!AH242&lt;K242,Datos!AL242&gt;=1,Datos!AM242&lt;1,J242&gt;L242),1,0)</f>
        <v>0</v>
      </c>
      <c r="N242" s="14">
        <f>VLOOKUP(B242,Umbrales!$A$2:$J$6,9,FALSE)</f>
        <v>0.2055436255630648</v>
      </c>
      <c r="O242" s="14">
        <f>VLOOKUP(B242,Umbrales!$A$2:$J$6,10,FALSE)</f>
        <v>0.33577848833803048</v>
      </c>
      <c r="P242">
        <f>IF(AND(Datos!C242="Financials",Datos!AA242&gt;N242,Datos!AD242&lt;0,Datos!AQ242&lt;O242),1,0)</f>
        <v>0</v>
      </c>
      <c r="Q242" s="14">
        <f>VLOOKUP(B242,Umbrales!$A$2:$K$6,11,FALSE)</f>
        <v>0.94867619108199597</v>
      </c>
      <c r="R242">
        <f>IF(AND(Datos!AN242&lt;0.85,Datos!AN242&lt;Q242),1,0)</f>
        <v>0</v>
      </c>
      <c r="S242">
        <f>1+IF(Datos!S242&gt;0,1,0)+IF(Datos!C242="Financials",1.2,0)+1.3</f>
        <v>4.5</v>
      </c>
      <c r="T242" s="14">
        <f>(I242*1+M242*IF(Datos!S242&gt;0,1,0)+P242*IF(Datos!C242="Financials",1,0)+R242*1.3)/S242</f>
        <v>0</v>
      </c>
      <c r="U242" s="14">
        <f t="shared" si="6"/>
        <v>0</v>
      </c>
      <c r="V242" s="12" t="str">
        <f t="shared" si="7"/>
        <v/>
      </c>
    </row>
    <row r="243" spans="1:22">
      <c r="A243" t="str">
        <f>ParticipantesCrossSectionTable[[#This Row],[firm_id]]</f>
        <v>F0192</v>
      </c>
      <c r="B243" s="12" t="str">
        <f>ParticipantesCrossSectionTable[[#This Row],[sector]]</f>
        <v>Energy</v>
      </c>
      <c r="C243" s="14">
        <f>ParticipantesCrossSectionTable[[#This Row],[fcf_reported_mm]]/ParticipantesCrossSectionTable[[#This Row],[revenue_reported_mm]]</f>
        <v>0.10627758601839551</v>
      </c>
      <c r="D243" s="14">
        <f>VLOOKUP(B243,Umbrales!$A$2:$F$6,2,FALSE)</f>
        <v>0.31196392892080216</v>
      </c>
      <c r="E243" s="14">
        <f>VLOOKUP(B243,Umbrales!$A$2:$F$6,3,FALSE)</f>
        <v>0.22086835207327621</v>
      </c>
      <c r="F243" s="14">
        <f>VLOOKUP(B243,Umbrales!$A$2:$F$6,4,FALSE)</f>
        <v>0.28991454849456905</v>
      </c>
      <c r="G243" s="13">
        <f>VLOOKUP(B243,Umbrales!$A$2:$F$6,5,FALSE)</f>
        <v>2.8980395452652274</v>
      </c>
      <c r="H243" s="14">
        <f>VLOOKUP(B243,Umbrales!$A$2:$F$6,6,FALSE)</f>
        <v>-5.1192663180992054E-2</v>
      </c>
      <c r="I243">
        <f>IF(AND(Datos!AE243&gt;D243,Datos!AF243&gt;E243,Datos!AG243&gt;F243,Datos!AS243&gt;G243,C243&lt;H243),1,0)</f>
        <v>0</v>
      </c>
      <c r="J243" s="14">
        <f>ParticipantesCrossSectionTable[[#This Row],[dcf_fcf_gap_mm]]/ParticipantesCrossSectionTable[[#This Row],[revenue_reported_mm]]</f>
        <v>-1.7723559312868006E-2</v>
      </c>
      <c r="K243" s="14">
        <f>VLOOKUP(B243,Umbrales!$A$2:$H$6,7,FALSE)</f>
        <v>0.58288412137280288</v>
      </c>
      <c r="L243" s="14">
        <f>VLOOKUP(B243,Umbrales!$A$2:$H$6,8,FALSE)</f>
        <v>0.120912265441879</v>
      </c>
      <c r="M243">
        <f>IF(AND(Datos!S243&gt;0,Datos!AH243&lt;K243,Datos!AL243&gt;=1,Datos!AM243&lt;1,J243&gt;L243),1,0)</f>
        <v>0</v>
      </c>
      <c r="N243" s="14">
        <f>VLOOKUP(B243,Umbrales!$A$2:$J$6,9,FALSE)</f>
        <v>0</v>
      </c>
      <c r="O243" s="14">
        <f>VLOOKUP(B243,Umbrales!$A$2:$J$6,10,FALSE)</f>
        <v>0</v>
      </c>
      <c r="P243">
        <f>IF(AND(Datos!C243="Financials",Datos!AA243&gt;N243,Datos!AD243&lt;0,Datos!AQ243&lt;O243),1,0)</f>
        <v>0</v>
      </c>
      <c r="Q243" s="14">
        <f>VLOOKUP(B243,Umbrales!$A$2:$K$6,11,FALSE)</f>
        <v>0.95246281107254693</v>
      </c>
      <c r="R243">
        <f>IF(AND(Datos!AN243&lt;0.85,Datos!AN243&lt;Q243),1,0)</f>
        <v>0</v>
      </c>
      <c r="S243">
        <f>1+IF(Datos!S243&gt;0,1,0)+IF(Datos!C243="Financials",1.2,0)+1.3</f>
        <v>3.3</v>
      </c>
      <c r="T243" s="14">
        <f>(I243*1+M243*IF(Datos!S243&gt;0,1,0)+P243*IF(Datos!C243="Financials",1,0)+R243*1.3)/S243</f>
        <v>0</v>
      </c>
      <c r="U243" s="14">
        <f t="shared" si="6"/>
        <v>0</v>
      </c>
      <c r="V243" s="12" t="str">
        <f t="shared" si="7"/>
        <v/>
      </c>
    </row>
    <row r="244" spans="1:22">
      <c r="A244" t="str">
        <f>ParticipantesCrossSectionTable[[#This Row],[firm_id]]</f>
        <v>F0796</v>
      </c>
      <c r="B244" s="12" t="str">
        <f>ParticipantesCrossSectionTable[[#This Row],[sector]]</f>
        <v>Industrials</v>
      </c>
      <c r="C244" s="14">
        <f>ParticipantesCrossSectionTable[[#This Row],[fcf_reported_mm]]/ParticipantesCrossSectionTable[[#This Row],[revenue_reported_mm]]</f>
        <v>-1.4119969766764377E-2</v>
      </c>
      <c r="D244" s="14">
        <f>VLOOKUP(B244,Umbrales!$A$2:$F$6,2,FALSE)</f>
        <v>0.20187192862209885</v>
      </c>
      <c r="E244" s="14">
        <f>VLOOKUP(B244,Umbrales!$A$2:$F$6,3,FALSE)</f>
        <v>0.13780715755654266</v>
      </c>
      <c r="F244" s="14">
        <f>VLOOKUP(B244,Umbrales!$A$2:$F$6,4,FALSE)</f>
        <v>0.14324173030339896</v>
      </c>
      <c r="G244" s="13">
        <f>VLOOKUP(B244,Umbrales!$A$2:$F$6,5,FALSE)</f>
        <v>2.1323076743804079</v>
      </c>
      <c r="H244" s="14">
        <f>VLOOKUP(B244,Umbrales!$A$2:$F$6,6,FALSE)</f>
        <v>-3.5903294130974449E-3</v>
      </c>
      <c r="I244">
        <f>IF(AND(Datos!AE244&gt;D244,Datos!AF244&gt;E244,Datos!AG244&gt;F244,Datos!AS244&gt;G244,C244&lt;H244),1,0)</f>
        <v>0</v>
      </c>
      <c r="J244" s="14">
        <f>ParticipantesCrossSectionTable[[#This Row],[dcf_fcf_gap_mm]]/ParticipantesCrossSectionTable[[#This Row],[revenue_reported_mm]]</f>
        <v>8.0881082708899515E-2</v>
      </c>
      <c r="K244" s="14">
        <f>VLOOKUP(B244,Umbrales!$A$2:$H$6,7,FALSE)</f>
        <v>0.50521966232143278</v>
      </c>
      <c r="L244" s="14">
        <f>VLOOKUP(B244,Umbrales!$A$2:$H$6,8,FALSE)</f>
        <v>7.7995567229432863E-2</v>
      </c>
      <c r="M244">
        <f>IF(AND(Datos!S244&gt;0,Datos!AH244&lt;K244,Datos!AL244&gt;=1,Datos!AM244&lt;1,J244&gt;L244),1,0)</f>
        <v>0</v>
      </c>
      <c r="N244" s="14">
        <f>VLOOKUP(B244,Umbrales!$A$2:$J$6,9,FALSE)</f>
        <v>0</v>
      </c>
      <c r="O244" s="14">
        <f>VLOOKUP(B244,Umbrales!$A$2:$J$6,10,FALSE)</f>
        <v>0</v>
      </c>
      <c r="P244">
        <f>IF(AND(Datos!C244="Financials",Datos!AA244&gt;N244,Datos!AD244&lt;0,Datos!AQ244&lt;O244),1,0)</f>
        <v>0</v>
      </c>
      <c r="Q244" s="14">
        <f>VLOOKUP(B244,Umbrales!$A$2:$K$6,11,FALSE)</f>
        <v>0.94976269166978411</v>
      </c>
      <c r="R244">
        <f>IF(AND(Datos!AN244&lt;0.85,Datos!AN244&lt;Q244),1,0)</f>
        <v>0</v>
      </c>
      <c r="S244">
        <f>1+IF(Datos!S244&gt;0,1,0)+IF(Datos!C244="Financials",1.2,0)+1.3</f>
        <v>3.3</v>
      </c>
      <c r="T244" s="14">
        <f>(I244*1+M244*IF(Datos!S244&gt;0,1,0)+P244*IF(Datos!C244="Financials",1,0)+R244*1.3)/S244</f>
        <v>0</v>
      </c>
      <c r="U244" s="14">
        <f t="shared" si="6"/>
        <v>0</v>
      </c>
      <c r="V244" s="12" t="str">
        <f t="shared" si="7"/>
        <v/>
      </c>
    </row>
    <row r="245" spans="1:22">
      <c r="A245" t="str">
        <f>ParticipantesCrossSectionTable[[#This Row],[firm_id]]</f>
        <v>F0026</v>
      </c>
      <c r="B245" s="12" t="str">
        <f>ParticipantesCrossSectionTable[[#This Row],[sector]]</f>
        <v>Energy</v>
      </c>
      <c r="C245" s="14">
        <f>ParticipantesCrossSectionTable[[#This Row],[fcf_reported_mm]]/ParticipantesCrossSectionTable[[#This Row],[revenue_reported_mm]]</f>
        <v>-0.11270750823354495</v>
      </c>
      <c r="D245" s="14">
        <f>VLOOKUP(B245,Umbrales!$A$2:$F$6,2,FALSE)</f>
        <v>0.31196392892080216</v>
      </c>
      <c r="E245" s="14">
        <f>VLOOKUP(B245,Umbrales!$A$2:$F$6,3,FALSE)</f>
        <v>0.22086835207327621</v>
      </c>
      <c r="F245" s="14">
        <f>VLOOKUP(B245,Umbrales!$A$2:$F$6,4,FALSE)</f>
        <v>0.28991454849456905</v>
      </c>
      <c r="G245" s="13">
        <f>VLOOKUP(B245,Umbrales!$A$2:$F$6,5,FALSE)</f>
        <v>2.8980395452652274</v>
      </c>
      <c r="H245" s="14">
        <f>VLOOKUP(B245,Umbrales!$A$2:$F$6,6,FALSE)</f>
        <v>-5.1192663180992054E-2</v>
      </c>
      <c r="I245">
        <f>IF(AND(Datos!AE245&gt;D245,Datos!AF245&gt;E245,Datos!AG245&gt;F245,Datos!AS245&gt;G245,C245&lt;H245),1,0)</f>
        <v>0</v>
      </c>
      <c r="J245" s="14">
        <f>ParticipantesCrossSectionTable[[#This Row],[dcf_fcf_gap_mm]]/ParticipantesCrossSectionTable[[#This Row],[revenue_reported_mm]]</f>
        <v>0.14676573516052852</v>
      </c>
      <c r="K245" s="14">
        <f>VLOOKUP(B245,Umbrales!$A$2:$H$6,7,FALSE)</f>
        <v>0.58288412137280288</v>
      </c>
      <c r="L245" s="14">
        <f>VLOOKUP(B245,Umbrales!$A$2:$H$6,8,FALSE)</f>
        <v>0.120912265441879</v>
      </c>
      <c r="M245">
        <f>IF(AND(Datos!S245&gt;0,Datos!AH245&lt;K245,Datos!AL245&gt;=1,Datos!AM245&lt;1,J245&gt;L245),1,0)</f>
        <v>0</v>
      </c>
      <c r="N245" s="14">
        <f>VLOOKUP(B245,Umbrales!$A$2:$J$6,9,FALSE)</f>
        <v>0</v>
      </c>
      <c r="O245" s="14">
        <f>VLOOKUP(B245,Umbrales!$A$2:$J$6,10,FALSE)</f>
        <v>0</v>
      </c>
      <c r="P245">
        <f>IF(AND(Datos!C245="Financials",Datos!AA245&gt;N245,Datos!AD245&lt;0,Datos!AQ245&lt;O245),1,0)</f>
        <v>0</v>
      </c>
      <c r="Q245" s="14">
        <f>VLOOKUP(B245,Umbrales!$A$2:$K$6,11,FALSE)</f>
        <v>0.95246281107254693</v>
      </c>
      <c r="R245">
        <f>IF(AND(Datos!AN245&lt;0.85,Datos!AN245&lt;Q245),1,0)</f>
        <v>0</v>
      </c>
      <c r="S245">
        <f>1+IF(Datos!S245&gt;0,1,0)+IF(Datos!C245="Financials",1.2,0)+1.3</f>
        <v>3.3</v>
      </c>
      <c r="T245" s="14">
        <f>(I245*1+M245*IF(Datos!S245&gt;0,1,0)+P245*IF(Datos!C245="Financials",1,0)+R245*1.3)/S245</f>
        <v>0</v>
      </c>
      <c r="U245" s="14">
        <f t="shared" si="6"/>
        <v>0</v>
      </c>
      <c r="V245" s="12" t="str">
        <f t="shared" si="7"/>
        <v/>
      </c>
    </row>
    <row r="246" spans="1:22">
      <c r="A246" t="str">
        <f>ParticipantesCrossSectionTable[[#This Row],[firm_id]]</f>
        <v>F0743</v>
      </c>
      <c r="B246" s="12" t="str">
        <f>ParticipantesCrossSectionTable[[#This Row],[sector]]</f>
        <v>Industrials</v>
      </c>
      <c r="C246" s="14">
        <f>ParticipantesCrossSectionTable[[#This Row],[fcf_reported_mm]]/ParticipantesCrossSectionTable[[#This Row],[revenue_reported_mm]]</f>
        <v>2.9457437382848523E-2</v>
      </c>
      <c r="D246" s="14">
        <f>VLOOKUP(B246,Umbrales!$A$2:$F$6,2,FALSE)</f>
        <v>0.20187192862209885</v>
      </c>
      <c r="E246" s="14">
        <f>VLOOKUP(B246,Umbrales!$A$2:$F$6,3,FALSE)</f>
        <v>0.13780715755654266</v>
      </c>
      <c r="F246" s="14">
        <f>VLOOKUP(B246,Umbrales!$A$2:$F$6,4,FALSE)</f>
        <v>0.14324173030339896</v>
      </c>
      <c r="G246" s="13">
        <f>VLOOKUP(B246,Umbrales!$A$2:$F$6,5,FALSE)</f>
        <v>2.1323076743804079</v>
      </c>
      <c r="H246" s="14">
        <f>VLOOKUP(B246,Umbrales!$A$2:$F$6,6,FALSE)</f>
        <v>-3.5903294130974449E-3</v>
      </c>
      <c r="I246">
        <f>IF(AND(Datos!AE246&gt;D246,Datos!AF246&gt;E246,Datos!AG246&gt;F246,Datos!AS246&gt;G246,C246&lt;H246),1,0)</f>
        <v>0</v>
      </c>
      <c r="J246" s="14">
        <f>ParticipantesCrossSectionTable[[#This Row],[dcf_fcf_gap_mm]]/ParticipantesCrossSectionTable[[#This Row],[revenue_reported_mm]]</f>
        <v>5.2717493429918438E-2</v>
      </c>
      <c r="K246" s="14">
        <f>VLOOKUP(B246,Umbrales!$A$2:$H$6,7,FALSE)</f>
        <v>0.50521966232143278</v>
      </c>
      <c r="L246" s="14">
        <f>VLOOKUP(B246,Umbrales!$A$2:$H$6,8,FALSE)</f>
        <v>7.7995567229432863E-2</v>
      </c>
      <c r="M246">
        <f>IF(AND(Datos!S246&gt;0,Datos!AH246&lt;K246,Datos!AL246&gt;=1,Datos!AM246&lt;1,J246&gt;L246),1,0)</f>
        <v>0</v>
      </c>
      <c r="N246" s="14">
        <f>VLOOKUP(B246,Umbrales!$A$2:$J$6,9,FALSE)</f>
        <v>0</v>
      </c>
      <c r="O246" s="14">
        <f>VLOOKUP(B246,Umbrales!$A$2:$J$6,10,FALSE)</f>
        <v>0</v>
      </c>
      <c r="P246">
        <f>IF(AND(Datos!C246="Financials",Datos!AA246&gt;N246,Datos!AD246&lt;0,Datos!AQ246&lt;O246),1,0)</f>
        <v>0</v>
      </c>
      <c r="Q246" s="14">
        <f>VLOOKUP(B246,Umbrales!$A$2:$K$6,11,FALSE)</f>
        <v>0.94976269166978411</v>
      </c>
      <c r="R246">
        <f>IF(AND(Datos!AN246&lt;0.85,Datos!AN246&lt;Q246),1,0)</f>
        <v>0</v>
      </c>
      <c r="S246">
        <f>1+IF(Datos!S246&gt;0,1,0)+IF(Datos!C246="Financials",1.2,0)+1.3</f>
        <v>3.3</v>
      </c>
      <c r="T246" s="14">
        <f>(I246*1+M246*IF(Datos!S246&gt;0,1,0)+P246*IF(Datos!C246="Financials",1,0)+R246*1.3)/S246</f>
        <v>0</v>
      </c>
      <c r="U246" s="14">
        <f t="shared" si="6"/>
        <v>0</v>
      </c>
      <c r="V246" s="12" t="str">
        <f t="shared" si="7"/>
        <v/>
      </c>
    </row>
    <row r="247" spans="1:22">
      <c r="A247" t="str">
        <f>ParticipantesCrossSectionTable[[#This Row],[firm_id]]</f>
        <v>F0561</v>
      </c>
      <c r="B247" s="12" t="str">
        <f>ParticipantesCrossSectionTable[[#This Row],[sector]]</f>
        <v>Technology</v>
      </c>
      <c r="C247" s="14">
        <f>ParticipantesCrossSectionTable[[#This Row],[fcf_reported_mm]]/ParticipantesCrossSectionTable[[#This Row],[revenue_reported_mm]]</f>
        <v>0.10728310798214875</v>
      </c>
      <c r="D247" s="14">
        <f>VLOOKUP(B247,Umbrales!$A$2:$F$6,2,FALSE)</f>
        <v>0.29147891994228936</v>
      </c>
      <c r="E247" s="14">
        <f>VLOOKUP(B247,Umbrales!$A$2:$F$6,3,FALSE)</f>
        <v>0.20310034693031653</v>
      </c>
      <c r="F247" s="14">
        <f>VLOOKUP(B247,Umbrales!$A$2:$F$6,4,FALSE)</f>
        <v>8.594459935328938E-2</v>
      </c>
      <c r="G247" s="13">
        <f>VLOOKUP(B247,Umbrales!$A$2:$F$6,5,FALSE)</f>
        <v>1.6026025182564763</v>
      </c>
      <c r="H247" s="14">
        <f>VLOOKUP(B247,Umbrales!$A$2:$F$6,6,FALSE)</f>
        <v>0.11012364032004683</v>
      </c>
      <c r="I247">
        <f>IF(AND(Datos!AE247&gt;D247,Datos!AF247&gt;E247,Datos!AG247&gt;F247,Datos!AS247&gt;G247,C247&lt;H247),1,0)</f>
        <v>0</v>
      </c>
      <c r="J247" s="14">
        <f>ParticipantesCrossSectionTable[[#This Row],[dcf_fcf_gap_mm]]/ParticipantesCrossSectionTable[[#This Row],[revenue_reported_mm]]</f>
        <v>2.5432999100248117E-2</v>
      </c>
      <c r="K247" s="14">
        <f>VLOOKUP(B247,Umbrales!$A$2:$H$6,7,FALSE)</f>
        <v>0.41762511454643481</v>
      </c>
      <c r="L247" s="14">
        <f>VLOOKUP(B247,Umbrales!$A$2:$H$6,8,FALSE)</f>
        <v>5.4196815684636399E-2</v>
      </c>
      <c r="M247">
        <f>IF(AND(Datos!S247&gt;0,Datos!AH247&lt;K247,Datos!AL247&gt;=1,Datos!AM247&lt;1,J247&gt;L247),1,0)</f>
        <v>0</v>
      </c>
      <c r="N247" s="14">
        <f>VLOOKUP(B247,Umbrales!$A$2:$J$6,9,FALSE)</f>
        <v>0</v>
      </c>
      <c r="O247" s="14">
        <f>VLOOKUP(B247,Umbrales!$A$2:$J$6,10,FALSE)</f>
        <v>0</v>
      </c>
      <c r="P247">
        <f>IF(AND(Datos!C247="Financials",Datos!AA247&gt;N247,Datos!AD247&lt;0,Datos!AQ247&lt;O247),1,0)</f>
        <v>0</v>
      </c>
      <c r="Q247" s="14">
        <f>VLOOKUP(B247,Umbrales!$A$2:$K$6,11,FALSE)</f>
        <v>0.94630804495569043</v>
      </c>
      <c r="R247">
        <f>IF(AND(Datos!AN247&lt;0.85,Datos!AN247&lt;Q247),1,0)</f>
        <v>0</v>
      </c>
      <c r="S247">
        <f>1+IF(Datos!S247&gt;0,1,0)+IF(Datos!C247="Financials",1.2,0)+1.3</f>
        <v>3.3</v>
      </c>
      <c r="T247" s="14">
        <f>(I247*1+M247*IF(Datos!S247&gt;0,1,0)+P247*IF(Datos!C247="Financials",1,0)+R247*1.3)/S247</f>
        <v>0</v>
      </c>
      <c r="U247" s="14">
        <f t="shared" si="6"/>
        <v>0</v>
      </c>
      <c r="V247" s="12" t="str">
        <f t="shared" si="7"/>
        <v/>
      </c>
    </row>
    <row r="248" spans="1:22">
      <c r="A248" t="str">
        <f>ParticipantesCrossSectionTable[[#This Row],[firm_id]]</f>
        <v>F0080</v>
      </c>
      <c r="B248" s="12" t="str">
        <f>ParticipantesCrossSectionTable[[#This Row],[sector]]</f>
        <v>Energy</v>
      </c>
      <c r="C248" s="14">
        <f>ParticipantesCrossSectionTable[[#This Row],[fcf_reported_mm]]/ParticipantesCrossSectionTable[[#This Row],[revenue_reported_mm]]</f>
        <v>-4.815348739666276E-2</v>
      </c>
      <c r="D248" s="14">
        <f>VLOOKUP(B248,Umbrales!$A$2:$F$6,2,FALSE)</f>
        <v>0.31196392892080216</v>
      </c>
      <c r="E248" s="14">
        <f>VLOOKUP(B248,Umbrales!$A$2:$F$6,3,FALSE)</f>
        <v>0.22086835207327621</v>
      </c>
      <c r="F248" s="14">
        <f>VLOOKUP(B248,Umbrales!$A$2:$F$6,4,FALSE)</f>
        <v>0.28991454849456905</v>
      </c>
      <c r="G248" s="13">
        <f>VLOOKUP(B248,Umbrales!$A$2:$F$6,5,FALSE)</f>
        <v>2.8980395452652274</v>
      </c>
      <c r="H248" s="14">
        <f>VLOOKUP(B248,Umbrales!$A$2:$F$6,6,FALSE)</f>
        <v>-5.1192663180992054E-2</v>
      </c>
      <c r="I248">
        <f>IF(AND(Datos!AE248&gt;D248,Datos!AF248&gt;E248,Datos!AG248&gt;F248,Datos!AS248&gt;G248,C248&lt;H248),1,0)</f>
        <v>0</v>
      </c>
      <c r="J248" s="14">
        <f>ParticipantesCrossSectionTable[[#This Row],[dcf_fcf_gap_mm]]/ParticipantesCrossSectionTable[[#This Row],[revenue_reported_mm]]</f>
        <v>3.7150803228946469E-2</v>
      </c>
      <c r="K248" s="14">
        <f>VLOOKUP(B248,Umbrales!$A$2:$H$6,7,FALSE)</f>
        <v>0.58288412137280288</v>
      </c>
      <c r="L248" s="14">
        <f>VLOOKUP(B248,Umbrales!$A$2:$H$6,8,FALSE)</f>
        <v>0.120912265441879</v>
      </c>
      <c r="M248">
        <f>IF(AND(Datos!S248&gt;0,Datos!AH248&lt;K248,Datos!AL248&gt;=1,Datos!AM248&lt;1,J248&gt;L248),1,0)</f>
        <v>0</v>
      </c>
      <c r="N248" s="14">
        <f>VLOOKUP(B248,Umbrales!$A$2:$J$6,9,FALSE)</f>
        <v>0</v>
      </c>
      <c r="O248" s="14">
        <f>VLOOKUP(B248,Umbrales!$A$2:$J$6,10,FALSE)</f>
        <v>0</v>
      </c>
      <c r="P248">
        <f>IF(AND(Datos!C248="Financials",Datos!AA248&gt;N248,Datos!AD248&lt;0,Datos!AQ248&lt;O248),1,0)</f>
        <v>0</v>
      </c>
      <c r="Q248" s="14">
        <f>VLOOKUP(B248,Umbrales!$A$2:$K$6,11,FALSE)</f>
        <v>0.95246281107254693</v>
      </c>
      <c r="R248">
        <f>IF(AND(Datos!AN248&lt;0.85,Datos!AN248&lt;Q248),1,0)</f>
        <v>0</v>
      </c>
      <c r="S248">
        <f>1+IF(Datos!S248&gt;0,1,0)+IF(Datos!C248="Financials",1.2,0)+1.3</f>
        <v>3.3</v>
      </c>
      <c r="T248" s="14">
        <f>(I248*1+M248*IF(Datos!S248&gt;0,1,0)+P248*IF(Datos!C248="Financials",1,0)+R248*1.3)/S248</f>
        <v>0</v>
      </c>
      <c r="U248" s="14">
        <f t="shared" si="6"/>
        <v>0</v>
      </c>
      <c r="V248" s="12" t="str">
        <f t="shared" si="7"/>
        <v/>
      </c>
    </row>
    <row r="249" spans="1:22">
      <c r="A249" t="str">
        <f>ParticipantesCrossSectionTable[[#This Row],[firm_id]]</f>
        <v>F0230</v>
      </c>
      <c r="B249" s="12" t="str">
        <f>ParticipantesCrossSectionTable[[#This Row],[sector]]</f>
        <v>Financials</v>
      </c>
      <c r="C249" s="14">
        <f>ParticipantesCrossSectionTable[[#This Row],[fcf_reported_mm]]/ParticipantesCrossSectionTable[[#This Row],[revenue_reported_mm]]</f>
        <v>0.17080050340918182</v>
      </c>
      <c r="D249" s="14">
        <f>VLOOKUP(B249,Umbrales!$A$2:$F$6,2,FALSE)</f>
        <v>0.388774346882514</v>
      </c>
      <c r="E249" s="14">
        <f>VLOOKUP(B249,Umbrales!$A$2:$F$6,3,FALSE)</f>
        <v>0.2842719606666555</v>
      </c>
      <c r="F249" s="14">
        <f>VLOOKUP(B249,Umbrales!$A$2:$F$6,4,FALSE)</f>
        <v>3.7547324588306716E-2</v>
      </c>
      <c r="G249" s="13">
        <f>VLOOKUP(B249,Umbrales!$A$2:$F$6,5,FALSE)</f>
        <v>5.6564154445784265</v>
      </c>
      <c r="H249" s="14">
        <f>VLOOKUP(B249,Umbrales!$A$2:$F$6,6,FALSE)</f>
        <v>0.21790144142181125</v>
      </c>
      <c r="I249">
        <f>IF(AND(Datos!AE249&gt;D249,Datos!AF249&gt;E249,Datos!AG249&gt;F249,Datos!AS249&gt;G249,C249&lt;H249),1,0)</f>
        <v>0</v>
      </c>
      <c r="J249" s="14">
        <f>ParticipantesCrossSectionTable[[#This Row],[dcf_fcf_gap_mm]]/ParticipantesCrossSectionTable[[#This Row],[revenue_reported_mm]]</f>
        <v>1.4531932948228549E-2</v>
      </c>
      <c r="K249" s="14">
        <f>VLOOKUP(B249,Umbrales!$A$2:$H$6,7,FALSE)</f>
        <v>0.45222619371524486</v>
      </c>
      <c r="L249" s="14">
        <f>VLOOKUP(B249,Umbrales!$A$2:$H$6,8,FALSE)</f>
        <v>1.8748568215778003E-2</v>
      </c>
      <c r="M249">
        <f>IF(AND(Datos!S249&gt;0,Datos!AH249&lt;K249,Datos!AL249&gt;=1,Datos!AM249&lt;1,J249&gt;L249),1,0)</f>
        <v>0</v>
      </c>
      <c r="N249" s="14">
        <f>VLOOKUP(B249,Umbrales!$A$2:$J$6,9,FALSE)</f>
        <v>0.2055436255630648</v>
      </c>
      <c r="O249" s="14">
        <f>VLOOKUP(B249,Umbrales!$A$2:$J$6,10,FALSE)</f>
        <v>0.33577848833803048</v>
      </c>
      <c r="P249">
        <f>IF(AND(Datos!C249="Financials",Datos!AA249&gt;N249,Datos!AD249&lt;0,Datos!AQ249&lt;O249),1,0)</f>
        <v>0</v>
      </c>
      <c r="Q249" s="14">
        <f>VLOOKUP(B249,Umbrales!$A$2:$K$6,11,FALSE)</f>
        <v>0.94867619108199597</v>
      </c>
      <c r="R249">
        <f>IF(AND(Datos!AN249&lt;0.85,Datos!AN249&lt;Q249),1,0)</f>
        <v>0</v>
      </c>
      <c r="S249">
        <f>1+IF(Datos!S249&gt;0,1,0)+IF(Datos!C249="Financials",1.2,0)+1.3</f>
        <v>4.5</v>
      </c>
      <c r="T249" s="14">
        <f>(I249*1+M249*IF(Datos!S249&gt;0,1,0)+P249*IF(Datos!C249="Financials",1,0)+R249*1.3)/S249</f>
        <v>0</v>
      </c>
      <c r="U249" s="14">
        <f t="shared" si="6"/>
        <v>0</v>
      </c>
      <c r="V249" s="12" t="str">
        <f t="shared" si="7"/>
        <v/>
      </c>
    </row>
    <row r="250" spans="1:22">
      <c r="A250" t="str">
        <f>ParticipantesCrossSectionTable[[#This Row],[firm_id]]</f>
        <v>F0669</v>
      </c>
      <c r="B250" s="12" t="str">
        <f>ParticipantesCrossSectionTable[[#This Row],[sector]]</f>
        <v>Industrials</v>
      </c>
      <c r="C250" s="14">
        <f>ParticipantesCrossSectionTable[[#This Row],[fcf_reported_mm]]/ParticipantesCrossSectionTable[[#This Row],[revenue_reported_mm]]</f>
        <v>5.1347576753932429E-2</v>
      </c>
      <c r="D250" s="14">
        <f>VLOOKUP(B250,Umbrales!$A$2:$F$6,2,FALSE)</f>
        <v>0.20187192862209885</v>
      </c>
      <c r="E250" s="14">
        <f>VLOOKUP(B250,Umbrales!$A$2:$F$6,3,FALSE)</f>
        <v>0.13780715755654266</v>
      </c>
      <c r="F250" s="14">
        <f>VLOOKUP(B250,Umbrales!$A$2:$F$6,4,FALSE)</f>
        <v>0.14324173030339896</v>
      </c>
      <c r="G250" s="13">
        <f>VLOOKUP(B250,Umbrales!$A$2:$F$6,5,FALSE)</f>
        <v>2.1323076743804079</v>
      </c>
      <c r="H250" s="14">
        <f>VLOOKUP(B250,Umbrales!$A$2:$F$6,6,FALSE)</f>
        <v>-3.5903294130974449E-3</v>
      </c>
      <c r="I250">
        <f>IF(AND(Datos!AE250&gt;D250,Datos!AF250&gt;E250,Datos!AG250&gt;F250,Datos!AS250&gt;G250,C250&lt;H250),1,0)</f>
        <v>0</v>
      </c>
      <c r="J250" s="14">
        <f>ParticipantesCrossSectionTable[[#This Row],[dcf_fcf_gap_mm]]/ParticipantesCrossSectionTable[[#This Row],[revenue_reported_mm]]</f>
        <v>4.1800360771223871E-2</v>
      </c>
      <c r="K250" s="14">
        <f>VLOOKUP(B250,Umbrales!$A$2:$H$6,7,FALSE)</f>
        <v>0.50521966232143278</v>
      </c>
      <c r="L250" s="14">
        <f>VLOOKUP(B250,Umbrales!$A$2:$H$6,8,FALSE)</f>
        <v>7.7995567229432863E-2</v>
      </c>
      <c r="M250">
        <f>IF(AND(Datos!S250&gt;0,Datos!AH250&lt;K250,Datos!AL250&gt;=1,Datos!AM250&lt;1,J250&gt;L250),1,0)</f>
        <v>0</v>
      </c>
      <c r="N250" s="14">
        <f>VLOOKUP(B250,Umbrales!$A$2:$J$6,9,FALSE)</f>
        <v>0</v>
      </c>
      <c r="O250" s="14">
        <f>VLOOKUP(B250,Umbrales!$A$2:$J$6,10,FALSE)</f>
        <v>0</v>
      </c>
      <c r="P250">
        <f>IF(AND(Datos!C250="Financials",Datos!AA250&gt;N250,Datos!AD250&lt;0,Datos!AQ250&lt;O250),1,0)</f>
        <v>0</v>
      </c>
      <c r="Q250" s="14">
        <f>VLOOKUP(B250,Umbrales!$A$2:$K$6,11,FALSE)</f>
        <v>0.94976269166978411</v>
      </c>
      <c r="R250">
        <f>IF(AND(Datos!AN250&lt;0.85,Datos!AN250&lt;Q250),1,0)</f>
        <v>0</v>
      </c>
      <c r="S250">
        <f>1+IF(Datos!S250&gt;0,1,0)+IF(Datos!C250="Financials",1.2,0)+1.3</f>
        <v>3.3</v>
      </c>
      <c r="T250" s="14">
        <f>(I250*1+M250*IF(Datos!S250&gt;0,1,0)+P250*IF(Datos!C250="Financials",1,0)+R250*1.3)/S250</f>
        <v>0</v>
      </c>
      <c r="U250" s="14">
        <f t="shared" si="6"/>
        <v>0</v>
      </c>
      <c r="V250" s="12" t="str">
        <f t="shared" si="7"/>
        <v/>
      </c>
    </row>
    <row r="251" spans="1:22">
      <c r="A251" t="str">
        <f>ParticipantesCrossSectionTable[[#This Row],[firm_id]]</f>
        <v>F0280</v>
      </c>
      <c r="B251" s="12" t="str">
        <f>ParticipantesCrossSectionTable[[#This Row],[sector]]</f>
        <v>Financials</v>
      </c>
      <c r="C251" s="14">
        <f>ParticipantesCrossSectionTable[[#This Row],[fcf_reported_mm]]/ParticipantesCrossSectionTable[[#This Row],[revenue_reported_mm]]</f>
        <v>0.1793879540213974</v>
      </c>
      <c r="D251" s="14">
        <f>VLOOKUP(B251,Umbrales!$A$2:$F$6,2,FALSE)</f>
        <v>0.388774346882514</v>
      </c>
      <c r="E251" s="14">
        <f>VLOOKUP(B251,Umbrales!$A$2:$F$6,3,FALSE)</f>
        <v>0.2842719606666555</v>
      </c>
      <c r="F251" s="14">
        <f>VLOOKUP(B251,Umbrales!$A$2:$F$6,4,FALSE)</f>
        <v>3.7547324588306716E-2</v>
      </c>
      <c r="G251" s="13">
        <f>VLOOKUP(B251,Umbrales!$A$2:$F$6,5,FALSE)</f>
        <v>5.6564154445784265</v>
      </c>
      <c r="H251" s="14">
        <f>VLOOKUP(B251,Umbrales!$A$2:$F$6,6,FALSE)</f>
        <v>0.21790144142181125</v>
      </c>
      <c r="I251">
        <f>IF(AND(Datos!AE251&gt;D251,Datos!AF251&gt;E251,Datos!AG251&gt;F251,Datos!AS251&gt;G251,C251&lt;H251),1,0)</f>
        <v>0</v>
      </c>
      <c r="J251" s="14">
        <f>ParticipantesCrossSectionTable[[#This Row],[dcf_fcf_gap_mm]]/ParticipantesCrossSectionTable[[#This Row],[revenue_reported_mm]]</f>
        <v>-2.2248589416437783E-2</v>
      </c>
      <c r="K251" s="14">
        <f>VLOOKUP(B251,Umbrales!$A$2:$H$6,7,FALSE)</f>
        <v>0.45222619371524486</v>
      </c>
      <c r="L251" s="14">
        <f>VLOOKUP(B251,Umbrales!$A$2:$H$6,8,FALSE)</f>
        <v>1.8748568215778003E-2</v>
      </c>
      <c r="M251">
        <f>IF(AND(Datos!S251&gt;0,Datos!AH251&lt;K251,Datos!AL251&gt;=1,Datos!AM251&lt;1,J251&gt;L251),1,0)</f>
        <v>0</v>
      </c>
      <c r="N251" s="14">
        <f>VLOOKUP(B251,Umbrales!$A$2:$J$6,9,FALSE)</f>
        <v>0.2055436255630648</v>
      </c>
      <c r="O251" s="14">
        <f>VLOOKUP(B251,Umbrales!$A$2:$J$6,10,FALSE)</f>
        <v>0.33577848833803048</v>
      </c>
      <c r="P251">
        <f>IF(AND(Datos!C251="Financials",Datos!AA251&gt;N251,Datos!AD251&lt;0,Datos!AQ251&lt;O251),1,0)</f>
        <v>0</v>
      </c>
      <c r="Q251" s="14">
        <f>VLOOKUP(B251,Umbrales!$A$2:$K$6,11,FALSE)</f>
        <v>0.94867619108199597</v>
      </c>
      <c r="R251">
        <f>IF(AND(Datos!AN251&lt;0.85,Datos!AN251&lt;Q251),1,0)</f>
        <v>0</v>
      </c>
      <c r="S251">
        <f>1+IF(Datos!S251&gt;0,1,0)+IF(Datos!C251="Financials",1.2,0)+1.3</f>
        <v>4.5</v>
      </c>
      <c r="T251" s="14">
        <f>(I251*1+M251*IF(Datos!S251&gt;0,1,0)+P251*IF(Datos!C251="Financials",1,0)+R251*1.3)/S251</f>
        <v>0</v>
      </c>
      <c r="U251" s="14">
        <f t="shared" si="6"/>
        <v>0</v>
      </c>
      <c r="V251" s="12" t="str">
        <f t="shared" si="7"/>
        <v/>
      </c>
    </row>
    <row r="252" spans="1:22">
      <c r="A252" t="str">
        <f>ParticipantesCrossSectionTable[[#This Row],[firm_id]]</f>
        <v>F0823</v>
      </c>
      <c r="B252" s="12" t="str">
        <f>ParticipantesCrossSectionTable[[#This Row],[sector]]</f>
        <v>Consumer</v>
      </c>
      <c r="C252" s="14">
        <f>ParticipantesCrossSectionTable[[#This Row],[fcf_reported_mm]]/ParticipantesCrossSectionTable[[#This Row],[revenue_reported_mm]]</f>
        <v>7.1242727595183464E-2</v>
      </c>
      <c r="D252" s="14">
        <f>VLOOKUP(B252,Umbrales!$A$2:$F$6,2,FALSE)</f>
        <v>0.18290795794828921</v>
      </c>
      <c r="E252" s="14">
        <f>VLOOKUP(B252,Umbrales!$A$2:$F$6,3,FALSE)</f>
        <v>0.12205009004875801</v>
      </c>
      <c r="F252" s="14">
        <f>VLOOKUP(B252,Umbrales!$A$2:$F$6,4,FALSE)</f>
        <v>7.7863508878423693E-2</v>
      </c>
      <c r="G252" s="13">
        <f>VLOOKUP(B252,Umbrales!$A$2:$F$6,5,FALSE)</f>
        <v>1.5232588938928779</v>
      </c>
      <c r="H252" s="14">
        <f>VLOOKUP(B252,Umbrales!$A$2:$F$6,6,FALSE)</f>
        <v>3.1674636202413592E-2</v>
      </c>
      <c r="I252">
        <f>IF(AND(Datos!AE252&gt;D252,Datos!AF252&gt;E252,Datos!AG252&gt;F252,Datos!AS252&gt;G252,C252&lt;H252),1,0)</f>
        <v>0</v>
      </c>
      <c r="J252" s="14">
        <f>ParticipantesCrossSectionTable[[#This Row],[dcf_fcf_gap_mm]]/ParticipantesCrossSectionTable[[#This Row],[revenue_reported_mm]]</f>
        <v>5.0114431722884404E-3</v>
      </c>
      <c r="K252" s="14">
        <f>VLOOKUP(B252,Umbrales!$A$2:$H$6,7,FALSE)</f>
        <v>0.50851978099047102</v>
      </c>
      <c r="L252" s="14">
        <f>VLOOKUP(B252,Umbrales!$A$2:$H$6,8,FALSE)</f>
        <v>6.0665521451900774E-2</v>
      </c>
      <c r="M252">
        <f>IF(AND(Datos!S252&gt;0,Datos!AH252&lt;K252,Datos!AL252&gt;=1,Datos!AM252&lt;1,J252&gt;L252),1,0)</f>
        <v>0</v>
      </c>
      <c r="N252" s="14">
        <f>VLOOKUP(B252,Umbrales!$A$2:$J$6,9,FALSE)</f>
        <v>0</v>
      </c>
      <c r="O252" s="14">
        <f>VLOOKUP(B252,Umbrales!$A$2:$J$6,10,FALSE)</f>
        <v>0</v>
      </c>
      <c r="P252">
        <f>IF(AND(Datos!C252="Financials",Datos!AA252&gt;N252,Datos!AD252&lt;0,Datos!AQ252&lt;O252),1,0)</f>
        <v>0</v>
      </c>
      <c r="Q252" s="14">
        <f>VLOOKUP(B252,Umbrales!$A$2:$K$6,11,FALSE)</f>
        <v>0.94977598367308969</v>
      </c>
      <c r="R252">
        <f>IF(AND(Datos!AN252&lt;0.85,Datos!AN252&lt;Q252),1,0)</f>
        <v>0</v>
      </c>
      <c r="S252">
        <f>1+IF(Datos!S252&gt;0,1,0)+IF(Datos!C252="Financials",1.2,0)+1.3</f>
        <v>3.3</v>
      </c>
      <c r="T252" s="14">
        <f>(I252*1+M252*IF(Datos!S252&gt;0,1,0)+P252*IF(Datos!C252="Financials",1,0)+R252*1.3)/S252</f>
        <v>0</v>
      </c>
      <c r="U252" s="14">
        <f t="shared" si="6"/>
        <v>0</v>
      </c>
      <c r="V252" s="12" t="str">
        <f t="shared" si="7"/>
        <v/>
      </c>
    </row>
    <row r="253" spans="1:22">
      <c r="A253" t="str">
        <f>ParticipantesCrossSectionTable[[#This Row],[firm_id]]</f>
        <v>F0268</v>
      </c>
      <c r="B253" s="12" t="str">
        <f>ParticipantesCrossSectionTable[[#This Row],[sector]]</f>
        <v>Financials</v>
      </c>
      <c r="C253" s="14">
        <f>ParticipantesCrossSectionTable[[#This Row],[fcf_reported_mm]]/ParticipantesCrossSectionTable[[#This Row],[revenue_reported_mm]]</f>
        <v>0.18406470292342361</v>
      </c>
      <c r="D253" s="14">
        <f>VLOOKUP(B253,Umbrales!$A$2:$F$6,2,FALSE)</f>
        <v>0.388774346882514</v>
      </c>
      <c r="E253" s="14">
        <f>VLOOKUP(B253,Umbrales!$A$2:$F$6,3,FALSE)</f>
        <v>0.2842719606666555</v>
      </c>
      <c r="F253" s="14">
        <f>VLOOKUP(B253,Umbrales!$A$2:$F$6,4,FALSE)</f>
        <v>3.7547324588306716E-2</v>
      </c>
      <c r="G253" s="13">
        <f>VLOOKUP(B253,Umbrales!$A$2:$F$6,5,FALSE)</f>
        <v>5.6564154445784265</v>
      </c>
      <c r="H253" s="14">
        <f>VLOOKUP(B253,Umbrales!$A$2:$F$6,6,FALSE)</f>
        <v>0.21790144142181125</v>
      </c>
      <c r="I253">
        <f>IF(AND(Datos!AE253&gt;D253,Datos!AF253&gt;E253,Datos!AG253&gt;F253,Datos!AS253&gt;G253,C253&lt;H253),1,0)</f>
        <v>0</v>
      </c>
      <c r="J253" s="14">
        <f>ParticipantesCrossSectionTable[[#This Row],[dcf_fcf_gap_mm]]/ParticipantesCrossSectionTable[[#This Row],[revenue_reported_mm]]</f>
        <v>4.9026643624608623E-2</v>
      </c>
      <c r="K253" s="14">
        <f>VLOOKUP(B253,Umbrales!$A$2:$H$6,7,FALSE)</f>
        <v>0.45222619371524486</v>
      </c>
      <c r="L253" s="14">
        <f>VLOOKUP(B253,Umbrales!$A$2:$H$6,8,FALSE)</f>
        <v>1.8748568215778003E-2</v>
      </c>
      <c r="M253">
        <f>IF(AND(Datos!S253&gt;0,Datos!AH253&lt;K253,Datos!AL253&gt;=1,Datos!AM253&lt;1,J253&gt;L253),1,0)</f>
        <v>0</v>
      </c>
      <c r="N253" s="14">
        <f>VLOOKUP(B253,Umbrales!$A$2:$J$6,9,FALSE)</f>
        <v>0.2055436255630648</v>
      </c>
      <c r="O253" s="14">
        <f>VLOOKUP(B253,Umbrales!$A$2:$J$6,10,FALSE)</f>
        <v>0.33577848833803048</v>
      </c>
      <c r="P253">
        <f>IF(AND(Datos!C253="Financials",Datos!AA253&gt;N253,Datos!AD253&lt;0,Datos!AQ253&lt;O253),1,0)</f>
        <v>0</v>
      </c>
      <c r="Q253" s="14">
        <f>VLOOKUP(B253,Umbrales!$A$2:$K$6,11,FALSE)</f>
        <v>0.94867619108199597</v>
      </c>
      <c r="R253">
        <f>IF(AND(Datos!AN253&lt;0.85,Datos!AN253&lt;Q253),1,0)</f>
        <v>0</v>
      </c>
      <c r="S253">
        <f>1+IF(Datos!S253&gt;0,1,0)+IF(Datos!C253="Financials",1.2,0)+1.3</f>
        <v>4.5</v>
      </c>
      <c r="T253" s="14">
        <f>(I253*1+M253*IF(Datos!S253&gt;0,1,0)+P253*IF(Datos!C253="Financials",1,0)+R253*1.3)/S253</f>
        <v>0</v>
      </c>
      <c r="U253" s="14">
        <f t="shared" si="6"/>
        <v>0</v>
      </c>
      <c r="V253" s="12" t="str">
        <f t="shared" si="7"/>
        <v/>
      </c>
    </row>
    <row r="254" spans="1:22">
      <c r="A254" t="str">
        <f>ParticipantesCrossSectionTable[[#This Row],[firm_id]]</f>
        <v>F0720</v>
      </c>
      <c r="B254" s="12" t="str">
        <f>ParticipantesCrossSectionTable[[#This Row],[sector]]</f>
        <v>Industrials</v>
      </c>
      <c r="C254" s="14">
        <f>ParticipantesCrossSectionTable[[#This Row],[fcf_reported_mm]]/ParticipantesCrossSectionTable[[#This Row],[revenue_reported_mm]]</f>
        <v>-3.797006168527417E-2</v>
      </c>
      <c r="D254" s="14">
        <f>VLOOKUP(B254,Umbrales!$A$2:$F$6,2,FALSE)</f>
        <v>0.20187192862209885</v>
      </c>
      <c r="E254" s="14">
        <f>VLOOKUP(B254,Umbrales!$A$2:$F$6,3,FALSE)</f>
        <v>0.13780715755654266</v>
      </c>
      <c r="F254" s="14">
        <f>VLOOKUP(B254,Umbrales!$A$2:$F$6,4,FALSE)</f>
        <v>0.14324173030339896</v>
      </c>
      <c r="G254" s="13">
        <f>VLOOKUP(B254,Umbrales!$A$2:$F$6,5,FALSE)</f>
        <v>2.1323076743804079</v>
      </c>
      <c r="H254" s="14">
        <f>VLOOKUP(B254,Umbrales!$A$2:$F$6,6,FALSE)</f>
        <v>-3.5903294130974449E-3</v>
      </c>
      <c r="I254">
        <f>IF(AND(Datos!AE254&gt;D254,Datos!AF254&gt;E254,Datos!AG254&gt;F254,Datos!AS254&gt;G254,C254&lt;H254),1,0)</f>
        <v>0</v>
      </c>
      <c r="J254" s="14">
        <f>ParticipantesCrossSectionTable[[#This Row],[dcf_fcf_gap_mm]]/ParticipantesCrossSectionTable[[#This Row],[revenue_reported_mm]]</f>
        <v>7.2245492470639605E-2</v>
      </c>
      <c r="K254" s="14">
        <f>VLOOKUP(B254,Umbrales!$A$2:$H$6,7,FALSE)</f>
        <v>0.50521966232143278</v>
      </c>
      <c r="L254" s="14">
        <f>VLOOKUP(B254,Umbrales!$A$2:$H$6,8,FALSE)</f>
        <v>7.7995567229432863E-2</v>
      </c>
      <c r="M254">
        <f>IF(AND(Datos!S254&gt;0,Datos!AH254&lt;K254,Datos!AL254&gt;=1,Datos!AM254&lt;1,J254&gt;L254),1,0)</f>
        <v>0</v>
      </c>
      <c r="N254" s="14">
        <f>VLOOKUP(B254,Umbrales!$A$2:$J$6,9,FALSE)</f>
        <v>0</v>
      </c>
      <c r="O254" s="14">
        <f>VLOOKUP(B254,Umbrales!$A$2:$J$6,10,FALSE)</f>
        <v>0</v>
      </c>
      <c r="P254">
        <f>IF(AND(Datos!C254="Financials",Datos!AA254&gt;N254,Datos!AD254&lt;0,Datos!AQ254&lt;O254),1,0)</f>
        <v>0</v>
      </c>
      <c r="Q254" s="14">
        <f>VLOOKUP(B254,Umbrales!$A$2:$K$6,11,FALSE)</f>
        <v>0.94976269166978411</v>
      </c>
      <c r="R254">
        <f>IF(AND(Datos!AN254&lt;0.85,Datos!AN254&lt;Q254),1,0)</f>
        <v>0</v>
      </c>
      <c r="S254">
        <f>1+IF(Datos!S254&gt;0,1,0)+IF(Datos!C254="Financials",1.2,0)+1.3</f>
        <v>3.3</v>
      </c>
      <c r="T254" s="14">
        <f>(I254*1+M254*IF(Datos!S254&gt;0,1,0)+P254*IF(Datos!C254="Financials",1,0)+R254*1.3)/S254</f>
        <v>0</v>
      </c>
      <c r="U254" s="14">
        <f t="shared" si="6"/>
        <v>0</v>
      </c>
      <c r="V254" s="12" t="str">
        <f t="shared" si="7"/>
        <v/>
      </c>
    </row>
    <row r="255" spans="1:22">
      <c r="A255" t="str">
        <f>ParticipantesCrossSectionTable[[#This Row],[firm_id]]</f>
        <v>F0564</v>
      </c>
      <c r="B255" s="12" t="str">
        <f>ParticipantesCrossSectionTable[[#This Row],[sector]]</f>
        <v>Technology</v>
      </c>
      <c r="C255" s="14">
        <f>ParticipantesCrossSectionTable[[#This Row],[fcf_reported_mm]]/ParticipantesCrossSectionTable[[#This Row],[revenue_reported_mm]]</f>
        <v>0.13609432513425207</v>
      </c>
      <c r="D255" s="14">
        <f>VLOOKUP(B255,Umbrales!$A$2:$F$6,2,FALSE)</f>
        <v>0.29147891994228936</v>
      </c>
      <c r="E255" s="14">
        <f>VLOOKUP(B255,Umbrales!$A$2:$F$6,3,FALSE)</f>
        <v>0.20310034693031653</v>
      </c>
      <c r="F255" s="14">
        <f>VLOOKUP(B255,Umbrales!$A$2:$F$6,4,FALSE)</f>
        <v>8.594459935328938E-2</v>
      </c>
      <c r="G255" s="13">
        <f>VLOOKUP(B255,Umbrales!$A$2:$F$6,5,FALSE)</f>
        <v>1.6026025182564763</v>
      </c>
      <c r="H255" s="14">
        <f>VLOOKUP(B255,Umbrales!$A$2:$F$6,6,FALSE)</f>
        <v>0.11012364032004683</v>
      </c>
      <c r="I255">
        <f>IF(AND(Datos!AE255&gt;D255,Datos!AF255&gt;E255,Datos!AG255&gt;F255,Datos!AS255&gt;G255,C255&lt;H255),1,0)</f>
        <v>0</v>
      </c>
      <c r="J255" s="14">
        <f>ParticipantesCrossSectionTable[[#This Row],[dcf_fcf_gap_mm]]/ParticipantesCrossSectionTable[[#This Row],[revenue_reported_mm]]</f>
        <v>-1.5706887455247641E-2</v>
      </c>
      <c r="K255" s="14">
        <f>VLOOKUP(B255,Umbrales!$A$2:$H$6,7,FALSE)</f>
        <v>0.41762511454643481</v>
      </c>
      <c r="L255" s="14">
        <f>VLOOKUP(B255,Umbrales!$A$2:$H$6,8,FALSE)</f>
        <v>5.4196815684636399E-2</v>
      </c>
      <c r="M255">
        <f>IF(AND(Datos!S255&gt;0,Datos!AH255&lt;K255,Datos!AL255&gt;=1,Datos!AM255&lt;1,J255&gt;L255),1,0)</f>
        <v>0</v>
      </c>
      <c r="N255" s="14">
        <f>VLOOKUP(B255,Umbrales!$A$2:$J$6,9,FALSE)</f>
        <v>0</v>
      </c>
      <c r="O255" s="14">
        <f>VLOOKUP(B255,Umbrales!$A$2:$J$6,10,FALSE)</f>
        <v>0</v>
      </c>
      <c r="P255">
        <f>IF(AND(Datos!C255="Financials",Datos!AA255&gt;N255,Datos!AD255&lt;0,Datos!AQ255&lt;O255),1,0)</f>
        <v>0</v>
      </c>
      <c r="Q255" s="14">
        <f>VLOOKUP(B255,Umbrales!$A$2:$K$6,11,FALSE)</f>
        <v>0.94630804495569043</v>
      </c>
      <c r="R255">
        <f>IF(AND(Datos!AN255&lt;0.85,Datos!AN255&lt;Q255),1,0)</f>
        <v>0</v>
      </c>
      <c r="S255">
        <f>1+IF(Datos!S255&gt;0,1,0)+IF(Datos!C255="Financials",1.2,0)+1.3</f>
        <v>3.3</v>
      </c>
      <c r="T255" s="14">
        <f>(I255*1+M255*IF(Datos!S255&gt;0,1,0)+P255*IF(Datos!C255="Financials",1,0)+R255*1.3)/S255</f>
        <v>0</v>
      </c>
      <c r="U255" s="14">
        <f t="shared" si="6"/>
        <v>0</v>
      </c>
      <c r="V255" s="12" t="str">
        <f t="shared" si="7"/>
        <v/>
      </c>
    </row>
    <row r="256" spans="1:22">
      <c r="A256" t="str">
        <f>ParticipantesCrossSectionTable[[#This Row],[firm_id]]</f>
        <v>F0950</v>
      </c>
      <c r="B256" s="12" t="str">
        <f>ParticipantesCrossSectionTable[[#This Row],[sector]]</f>
        <v>Consumer</v>
      </c>
      <c r="C256" s="14">
        <f>ParticipantesCrossSectionTable[[#This Row],[fcf_reported_mm]]/ParticipantesCrossSectionTable[[#This Row],[revenue_reported_mm]]</f>
        <v>-1.4331850374816168E-2</v>
      </c>
      <c r="D256" s="14">
        <f>VLOOKUP(B256,Umbrales!$A$2:$F$6,2,FALSE)</f>
        <v>0.18290795794828921</v>
      </c>
      <c r="E256" s="14">
        <f>VLOOKUP(B256,Umbrales!$A$2:$F$6,3,FALSE)</f>
        <v>0.12205009004875801</v>
      </c>
      <c r="F256" s="14">
        <f>VLOOKUP(B256,Umbrales!$A$2:$F$6,4,FALSE)</f>
        <v>7.7863508878423693E-2</v>
      </c>
      <c r="G256" s="13">
        <f>VLOOKUP(B256,Umbrales!$A$2:$F$6,5,FALSE)</f>
        <v>1.5232588938928779</v>
      </c>
      <c r="H256" s="14">
        <f>VLOOKUP(B256,Umbrales!$A$2:$F$6,6,FALSE)</f>
        <v>3.1674636202413592E-2</v>
      </c>
      <c r="I256">
        <f>IF(AND(Datos!AE256&gt;D256,Datos!AF256&gt;E256,Datos!AG256&gt;F256,Datos!AS256&gt;G256,C256&lt;H256),1,0)</f>
        <v>0</v>
      </c>
      <c r="J256" s="14">
        <f>ParticipantesCrossSectionTable[[#This Row],[dcf_fcf_gap_mm]]/ParticipantesCrossSectionTable[[#This Row],[revenue_reported_mm]]</f>
        <v>3.7642868069008913E-2</v>
      </c>
      <c r="K256" s="14">
        <f>VLOOKUP(B256,Umbrales!$A$2:$H$6,7,FALSE)</f>
        <v>0.50851978099047102</v>
      </c>
      <c r="L256" s="14">
        <f>VLOOKUP(B256,Umbrales!$A$2:$H$6,8,FALSE)</f>
        <v>6.0665521451900774E-2</v>
      </c>
      <c r="M256">
        <f>IF(AND(Datos!S256&gt;0,Datos!AH256&lt;K256,Datos!AL256&gt;=1,Datos!AM256&lt;1,J256&gt;L256),1,0)</f>
        <v>0</v>
      </c>
      <c r="N256" s="14">
        <f>VLOOKUP(B256,Umbrales!$A$2:$J$6,9,FALSE)</f>
        <v>0</v>
      </c>
      <c r="O256" s="14">
        <f>VLOOKUP(B256,Umbrales!$A$2:$J$6,10,FALSE)</f>
        <v>0</v>
      </c>
      <c r="P256">
        <f>IF(AND(Datos!C256="Financials",Datos!AA256&gt;N256,Datos!AD256&lt;0,Datos!AQ256&lt;O256),1,0)</f>
        <v>0</v>
      </c>
      <c r="Q256" s="14">
        <f>VLOOKUP(B256,Umbrales!$A$2:$K$6,11,FALSE)</f>
        <v>0.94977598367308969</v>
      </c>
      <c r="R256">
        <f>IF(AND(Datos!AN256&lt;0.85,Datos!AN256&lt;Q256),1,0)</f>
        <v>0</v>
      </c>
      <c r="S256">
        <f>1+IF(Datos!S256&gt;0,1,0)+IF(Datos!C256="Financials",1.2,0)+1.3</f>
        <v>3.3</v>
      </c>
      <c r="T256" s="14">
        <f>(I256*1+M256*IF(Datos!S256&gt;0,1,0)+P256*IF(Datos!C256="Financials",1,0)+R256*1.3)/S256</f>
        <v>0</v>
      </c>
      <c r="U256" s="14">
        <f t="shared" si="6"/>
        <v>0</v>
      </c>
      <c r="V256" s="12" t="str">
        <f t="shared" si="7"/>
        <v/>
      </c>
    </row>
    <row r="257" spans="1:22">
      <c r="A257" t="str">
        <f>ParticipantesCrossSectionTable[[#This Row],[firm_id]]</f>
        <v>F0328</v>
      </c>
      <c r="B257" s="12" t="str">
        <f>ParticipantesCrossSectionTable[[#This Row],[sector]]</f>
        <v>Financials</v>
      </c>
      <c r="C257" s="14">
        <f>ParticipantesCrossSectionTable[[#This Row],[fcf_reported_mm]]/ParticipantesCrossSectionTable[[#This Row],[revenue_reported_mm]]</f>
        <v>0.22606201025719105</v>
      </c>
      <c r="D257" s="14">
        <f>VLOOKUP(B257,Umbrales!$A$2:$F$6,2,FALSE)</f>
        <v>0.388774346882514</v>
      </c>
      <c r="E257" s="14">
        <f>VLOOKUP(B257,Umbrales!$A$2:$F$6,3,FALSE)</f>
        <v>0.2842719606666555</v>
      </c>
      <c r="F257" s="14">
        <f>VLOOKUP(B257,Umbrales!$A$2:$F$6,4,FALSE)</f>
        <v>3.7547324588306716E-2</v>
      </c>
      <c r="G257" s="13">
        <f>VLOOKUP(B257,Umbrales!$A$2:$F$6,5,FALSE)</f>
        <v>5.6564154445784265</v>
      </c>
      <c r="H257" s="14">
        <f>VLOOKUP(B257,Umbrales!$A$2:$F$6,6,FALSE)</f>
        <v>0.21790144142181125</v>
      </c>
      <c r="I257">
        <f>IF(AND(Datos!AE257&gt;D257,Datos!AF257&gt;E257,Datos!AG257&gt;F257,Datos!AS257&gt;G257,C257&lt;H257),1,0)</f>
        <v>0</v>
      </c>
      <c r="J257" s="14">
        <f>ParticipantesCrossSectionTable[[#This Row],[dcf_fcf_gap_mm]]/ParticipantesCrossSectionTable[[#This Row],[revenue_reported_mm]]</f>
        <v>2.5027998229058455E-2</v>
      </c>
      <c r="K257" s="14">
        <f>VLOOKUP(B257,Umbrales!$A$2:$H$6,7,FALSE)</f>
        <v>0.45222619371524486</v>
      </c>
      <c r="L257" s="14">
        <f>VLOOKUP(B257,Umbrales!$A$2:$H$6,8,FALSE)</f>
        <v>1.8748568215778003E-2</v>
      </c>
      <c r="M257">
        <f>IF(AND(Datos!S257&gt;0,Datos!AH257&lt;K257,Datos!AL257&gt;=1,Datos!AM257&lt;1,J257&gt;L257),1,0)</f>
        <v>0</v>
      </c>
      <c r="N257" s="14">
        <f>VLOOKUP(B257,Umbrales!$A$2:$J$6,9,FALSE)</f>
        <v>0.2055436255630648</v>
      </c>
      <c r="O257" s="14">
        <f>VLOOKUP(B257,Umbrales!$A$2:$J$6,10,FALSE)</f>
        <v>0.33577848833803048</v>
      </c>
      <c r="P257">
        <f>IF(AND(Datos!C257="Financials",Datos!AA257&gt;N257,Datos!AD257&lt;0,Datos!AQ257&lt;O257),1,0)</f>
        <v>0</v>
      </c>
      <c r="Q257" s="14">
        <f>VLOOKUP(B257,Umbrales!$A$2:$K$6,11,FALSE)</f>
        <v>0.94867619108199597</v>
      </c>
      <c r="R257">
        <f>IF(AND(Datos!AN257&lt;0.85,Datos!AN257&lt;Q257),1,0)</f>
        <v>0</v>
      </c>
      <c r="S257">
        <f>1+IF(Datos!S257&gt;0,1,0)+IF(Datos!C257="Financials",1.2,0)+1.3</f>
        <v>4.5</v>
      </c>
      <c r="T257" s="14">
        <f>(I257*1+M257*IF(Datos!S257&gt;0,1,0)+P257*IF(Datos!C257="Financials",1,0)+R257*1.3)/S257</f>
        <v>0</v>
      </c>
      <c r="U257" s="14">
        <f t="shared" si="6"/>
        <v>0</v>
      </c>
      <c r="V257" s="12" t="str">
        <f t="shared" si="7"/>
        <v/>
      </c>
    </row>
    <row r="258" spans="1:22">
      <c r="A258" t="str">
        <f>ParticipantesCrossSectionTable[[#This Row],[firm_id]]</f>
        <v>F0015</v>
      </c>
      <c r="B258" s="12" t="str">
        <f>ParticipantesCrossSectionTable[[#This Row],[sector]]</f>
        <v>Energy</v>
      </c>
      <c r="C258" s="14">
        <f>ParticipantesCrossSectionTable[[#This Row],[fcf_reported_mm]]/ParticipantesCrossSectionTable[[#This Row],[revenue_reported_mm]]</f>
        <v>-0.16637437745655165</v>
      </c>
      <c r="D258" s="14">
        <f>VLOOKUP(B258,Umbrales!$A$2:$F$6,2,FALSE)</f>
        <v>0.31196392892080216</v>
      </c>
      <c r="E258" s="14">
        <f>VLOOKUP(B258,Umbrales!$A$2:$F$6,3,FALSE)</f>
        <v>0.22086835207327621</v>
      </c>
      <c r="F258" s="14">
        <f>VLOOKUP(B258,Umbrales!$A$2:$F$6,4,FALSE)</f>
        <v>0.28991454849456905</v>
      </c>
      <c r="G258" s="13">
        <f>VLOOKUP(B258,Umbrales!$A$2:$F$6,5,FALSE)</f>
        <v>2.8980395452652274</v>
      </c>
      <c r="H258" s="14">
        <f>VLOOKUP(B258,Umbrales!$A$2:$F$6,6,FALSE)</f>
        <v>-5.1192663180992054E-2</v>
      </c>
      <c r="I258">
        <f>IF(AND(Datos!AE258&gt;D258,Datos!AF258&gt;E258,Datos!AG258&gt;F258,Datos!AS258&gt;G258,C258&lt;H258),1,0)</f>
        <v>0</v>
      </c>
      <c r="J258" s="14">
        <f>ParticipantesCrossSectionTable[[#This Row],[dcf_fcf_gap_mm]]/ParticipantesCrossSectionTable[[#This Row],[revenue_reported_mm]]</f>
        <v>0.18209020042149646</v>
      </c>
      <c r="K258" s="14">
        <f>VLOOKUP(B258,Umbrales!$A$2:$H$6,7,FALSE)</f>
        <v>0.58288412137280288</v>
      </c>
      <c r="L258" s="14">
        <f>VLOOKUP(B258,Umbrales!$A$2:$H$6,8,FALSE)</f>
        <v>0.120912265441879</v>
      </c>
      <c r="M258">
        <f>IF(AND(Datos!S258&gt;0,Datos!AH258&lt;K258,Datos!AL258&gt;=1,Datos!AM258&lt;1,J258&gt;L258),1,0)</f>
        <v>1</v>
      </c>
      <c r="N258" s="14">
        <f>VLOOKUP(B258,Umbrales!$A$2:$J$6,9,FALSE)</f>
        <v>0</v>
      </c>
      <c r="O258" s="14">
        <f>VLOOKUP(B258,Umbrales!$A$2:$J$6,10,FALSE)</f>
        <v>0</v>
      </c>
      <c r="P258">
        <f>IF(AND(Datos!C258="Financials",Datos!AA258&gt;N258,Datos!AD258&lt;0,Datos!AQ258&lt;O258),1,0)</f>
        <v>0</v>
      </c>
      <c r="Q258" s="14">
        <f>VLOOKUP(B258,Umbrales!$A$2:$K$6,11,FALSE)</f>
        <v>0.95246281107254693</v>
      </c>
      <c r="R258">
        <f>IF(AND(Datos!AN258&lt;0.85,Datos!AN258&lt;Q258),1,0)</f>
        <v>0</v>
      </c>
      <c r="S258">
        <f>1+IF(Datos!S258&gt;0,1,0)+IF(Datos!C258="Financials",1.2,0)+1.3</f>
        <v>3.3</v>
      </c>
      <c r="T258" s="14">
        <f>(I258*1+M258*IF(Datos!S258&gt;0,1,0)+P258*IF(Datos!C258="Financials",1,0)+R258*1.3)/S258</f>
        <v>0.30303030303030304</v>
      </c>
      <c r="U258" s="14">
        <f t="shared" si="6"/>
        <v>1</v>
      </c>
      <c r="V258" s="12" t="str">
        <f t="shared" si="7"/>
        <v xml:space="preserve">Flag2 </v>
      </c>
    </row>
    <row r="259" spans="1:22">
      <c r="A259" t="str">
        <f>ParticipantesCrossSectionTable[[#This Row],[firm_id]]</f>
        <v>F0948</v>
      </c>
      <c r="B259" s="12" t="str">
        <f>ParticipantesCrossSectionTable[[#This Row],[sector]]</f>
        <v>Consumer</v>
      </c>
      <c r="C259" s="14">
        <f>ParticipantesCrossSectionTable[[#This Row],[fcf_reported_mm]]/ParticipantesCrossSectionTable[[#This Row],[revenue_reported_mm]]</f>
        <v>0.12865498423473695</v>
      </c>
      <c r="D259" s="14">
        <f>VLOOKUP(B259,Umbrales!$A$2:$F$6,2,FALSE)</f>
        <v>0.18290795794828921</v>
      </c>
      <c r="E259" s="14">
        <f>VLOOKUP(B259,Umbrales!$A$2:$F$6,3,FALSE)</f>
        <v>0.12205009004875801</v>
      </c>
      <c r="F259" s="14">
        <f>VLOOKUP(B259,Umbrales!$A$2:$F$6,4,FALSE)</f>
        <v>7.7863508878423693E-2</v>
      </c>
      <c r="G259" s="13">
        <f>VLOOKUP(B259,Umbrales!$A$2:$F$6,5,FALSE)</f>
        <v>1.5232588938928779</v>
      </c>
      <c r="H259" s="14">
        <f>VLOOKUP(B259,Umbrales!$A$2:$F$6,6,FALSE)</f>
        <v>3.1674636202413592E-2</v>
      </c>
      <c r="I259">
        <f>IF(AND(Datos!AE259&gt;D259,Datos!AF259&gt;E259,Datos!AG259&gt;F259,Datos!AS259&gt;G259,C259&lt;H259),1,0)</f>
        <v>0</v>
      </c>
      <c r="J259" s="14">
        <f>ParticipantesCrossSectionTable[[#This Row],[dcf_fcf_gap_mm]]/ParticipantesCrossSectionTable[[#This Row],[revenue_reported_mm]]</f>
        <v>-1.5851269802242978E-2</v>
      </c>
      <c r="K259" s="14">
        <f>VLOOKUP(B259,Umbrales!$A$2:$H$6,7,FALSE)</f>
        <v>0.50851978099047102</v>
      </c>
      <c r="L259" s="14">
        <f>VLOOKUP(B259,Umbrales!$A$2:$H$6,8,FALSE)</f>
        <v>6.0665521451900774E-2</v>
      </c>
      <c r="M259">
        <f>IF(AND(Datos!S259&gt;0,Datos!AH259&lt;K259,Datos!AL259&gt;=1,Datos!AM259&lt;1,J259&gt;L259),1,0)</f>
        <v>0</v>
      </c>
      <c r="N259" s="14">
        <f>VLOOKUP(B259,Umbrales!$A$2:$J$6,9,FALSE)</f>
        <v>0</v>
      </c>
      <c r="O259" s="14">
        <f>VLOOKUP(B259,Umbrales!$A$2:$J$6,10,FALSE)</f>
        <v>0</v>
      </c>
      <c r="P259">
        <f>IF(AND(Datos!C259="Financials",Datos!AA259&gt;N259,Datos!AD259&lt;0,Datos!AQ259&lt;O259),1,0)</f>
        <v>0</v>
      </c>
      <c r="Q259" s="14">
        <f>VLOOKUP(B259,Umbrales!$A$2:$K$6,11,FALSE)</f>
        <v>0.94977598367308969</v>
      </c>
      <c r="R259">
        <f>IF(AND(Datos!AN259&lt;0.85,Datos!AN259&lt;Q259),1,0)</f>
        <v>0</v>
      </c>
      <c r="S259">
        <f>1+IF(Datos!S259&gt;0,1,0)+IF(Datos!C259="Financials",1.2,0)+1.3</f>
        <v>3.3</v>
      </c>
      <c r="T259" s="14">
        <f>(I259*1+M259*IF(Datos!S259&gt;0,1,0)+P259*IF(Datos!C259="Financials",1,0)+R259*1.3)/S259</f>
        <v>0</v>
      </c>
      <c r="U259" s="14">
        <f t="shared" ref="U259:U322" si="8">I259+M259+P259+R259</f>
        <v>0</v>
      </c>
      <c r="V259" s="12" t="str">
        <f t="shared" ref="V259:V322" si="9">IF(I259=1,"Flag1 ","")&amp;IF(M259=1,"Flag2 ","")&amp;IF(P259=1,"Flag3 ","")&amp;IF(R259=1,"Flag4 ","")</f>
        <v/>
      </c>
    </row>
    <row r="260" spans="1:22">
      <c r="A260" t="str">
        <f>ParticipantesCrossSectionTable[[#This Row],[firm_id]]</f>
        <v>F0176</v>
      </c>
      <c r="B260" s="12" t="str">
        <f>ParticipantesCrossSectionTable[[#This Row],[sector]]</f>
        <v>Energy</v>
      </c>
      <c r="C260" s="14">
        <f>ParticipantesCrossSectionTable[[#This Row],[fcf_reported_mm]]/ParticipantesCrossSectionTable[[#This Row],[revenue_reported_mm]]</f>
        <v>-0.1216856067265937</v>
      </c>
      <c r="D260" s="14">
        <f>VLOOKUP(B260,Umbrales!$A$2:$F$6,2,FALSE)</f>
        <v>0.31196392892080216</v>
      </c>
      <c r="E260" s="14">
        <f>VLOOKUP(B260,Umbrales!$A$2:$F$6,3,FALSE)</f>
        <v>0.22086835207327621</v>
      </c>
      <c r="F260" s="14">
        <f>VLOOKUP(B260,Umbrales!$A$2:$F$6,4,FALSE)</f>
        <v>0.28991454849456905</v>
      </c>
      <c r="G260" s="13">
        <f>VLOOKUP(B260,Umbrales!$A$2:$F$6,5,FALSE)</f>
        <v>2.8980395452652274</v>
      </c>
      <c r="H260" s="14">
        <f>VLOOKUP(B260,Umbrales!$A$2:$F$6,6,FALSE)</f>
        <v>-5.1192663180992054E-2</v>
      </c>
      <c r="I260">
        <f>IF(AND(Datos!AE260&gt;D260,Datos!AF260&gt;E260,Datos!AG260&gt;F260,Datos!AS260&gt;G260,C260&lt;H260),1,0)</f>
        <v>0</v>
      </c>
      <c r="J260" s="14">
        <f>ParticipantesCrossSectionTable[[#This Row],[dcf_fcf_gap_mm]]/ParticipantesCrossSectionTable[[#This Row],[revenue_reported_mm]]</f>
        <v>4.4075392972560891E-2</v>
      </c>
      <c r="K260" s="14">
        <f>VLOOKUP(B260,Umbrales!$A$2:$H$6,7,FALSE)</f>
        <v>0.58288412137280288</v>
      </c>
      <c r="L260" s="14">
        <f>VLOOKUP(B260,Umbrales!$A$2:$H$6,8,FALSE)</f>
        <v>0.120912265441879</v>
      </c>
      <c r="M260">
        <f>IF(AND(Datos!S260&gt;0,Datos!AH260&lt;K260,Datos!AL260&gt;=1,Datos!AM260&lt;1,J260&gt;L260),1,0)</f>
        <v>0</v>
      </c>
      <c r="N260" s="14">
        <f>VLOOKUP(B260,Umbrales!$A$2:$J$6,9,FALSE)</f>
        <v>0</v>
      </c>
      <c r="O260" s="14">
        <f>VLOOKUP(B260,Umbrales!$A$2:$J$6,10,FALSE)</f>
        <v>0</v>
      </c>
      <c r="P260">
        <f>IF(AND(Datos!C260="Financials",Datos!AA260&gt;N260,Datos!AD260&lt;0,Datos!AQ260&lt;O260),1,0)</f>
        <v>0</v>
      </c>
      <c r="Q260" s="14">
        <f>VLOOKUP(B260,Umbrales!$A$2:$K$6,11,FALSE)</f>
        <v>0.95246281107254693</v>
      </c>
      <c r="R260">
        <f>IF(AND(Datos!AN260&lt;0.85,Datos!AN260&lt;Q260),1,0)</f>
        <v>0</v>
      </c>
      <c r="S260">
        <f>1+IF(Datos!S260&gt;0,1,0)+IF(Datos!C260="Financials",1.2,0)+1.3</f>
        <v>3.3</v>
      </c>
      <c r="T260" s="14">
        <f>(I260*1+M260*IF(Datos!S260&gt;0,1,0)+P260*IF(Datos!C260="Financials",1,0)+R260*1.3)/S260</f>
        <v>0</v>
      </c>
      <c r="U260" s="14">
        <f t="shared" si="8"/>
        <v>0</v>
      </c>
      <c r="V260" s="12" t="str">
        <f t="shared" si="9"/>
        <v/>
      </c>
    </row>
    <row r="261" spans="1:22">
      <c r="A261" t="str">
        <f>ParticipantesCrossSectionTable[[#This Row],[firm_id]]</f>
        <v>F0907</v>
      </c>
      <c r="B261" s="12" t="str">
        <f>ParticipantesCrossSectionTable[[#This Row],[sector]]</f>
        <v>Consumer</v>
      </c>
      <c r="C261" s="14">
        <f>ParticipantesCrossSectionTable[[#This Row],[fcf_reported_mm]]/ParticipantesCrossSectionTable[[#This Row],[revenue_reported_mm]]</f>
        <v>2.2834264602404761E-2</v>
      </c>
      <c r="D261" s="14">
        <f>VLOOKUP(B261,Umbrales!$A$2:$F$6,2,FALSE)</f>
        <v>0.18290795794828921</v>
      </c>
      <c r="E261" s="14">
        <f>VLOOKUP(B261,Umbrales!$A$2:$F$6,3,FALSE)</f>
        <v>0.12205009004875801</v>
      </c>
      <c r="F261" s="14">
        <f>VLOOKUP(B261,Umbrales!$A$2:$F$6,4,FALSE)</f>
        <v>7.7863508878423693E-2</v>
      </c>
      <c r="G261" s="13">
        <f>VLOOKUP(B261,Umbrales!$A$2:$F$6,5,FALSE)</f>
        <v>1.5232588938928779</v>
      </c>
      <c r="H261" s="14">
        <f>VLOOKUP(B261,Umbrales!$A$2:$F$6,6,FALSE)</f>
        <v>3.1674636202413592E-2</v>
      </c>
      <c r="I261">
        <f>IF(AND(Datos!AE261&gt;D261,Datos!AF261&gt;E261,Datos!AG261&gt;F261,Datos!AS261&gt;G261,C261&lt;H261),1,0)</f>
        <v>0</v>
      </c>
      <c r="J261" s="14">
        <f>ParticipantesCrossSectionTable[[#This Row],[dcf_fcf_gap_mm]]/ParticipantesCrossSectionTable[[#This Row],[revenue_reported_mm]]</f>
        <v>3.5072100688472087E-2</v>
      </c>
      <c r="K261" s="14">
        <f>VLOOKUP(B261,Umbrales!$A$2:$H$6,7,FALSE)</f>
        <v>0.50851978099047102</v>
      </c>
      <c r="L261" s="14">
        <f>VLOOKUP(B261,Umbrales!$A$2:$H$6,8,FALSE)</f>
        <v>6.0665521451900774E-2</v>
      </c>
      <c r="M261">
        <f>IF(AND(Datos!S261&gt;0,Datos!AH261&lt;K261,Datos!AL261&gt;=1,Datos!AM261&lt;1,J261&gt;L261),1,0)</f>
        <v>0</v>
      </c>
      <c r="N261" s="14">
        <f>VLOOKUP(B261,Umbrales!$A$2:$J$6,9,FALSE)</f>
        <v>0</v>
      </c>
      <c r="O261" s="14">
        <f>VLOOKUP(B261,Umbrales!$A$2:$J$6,10,FALSE)</f>
        <v>0</v>
      </c>
      <c r="P261">
        <f>IF(AND(Datos!C261="Financials",Datos!AA261&gt;N261,Datos!AD261&lt;0,Datos!AQ261&lt;O261),1,0)</f>
        <v>0</v>
      </c>
      <c r="Q261" s="14">
        <f>VLOOKUP(B261,Umbrales!$A$2:$K$6,11,FALSE)</f>
        <v>0.94977598367308969</v>
      </c>
      <c r="R261">
        <f>IF(AND(Datos!AN261&lt;0.85,Datos!AN261&lt;Q261),1,0)</f>
        <v>0</v>
      </c>
      <c r="S261">
        <f>1+IF(Datos!S261&gt;0,1,0)+IF(Datos!C261="Financials",1.2,0)+1.3</f>
        <v>3.3</v>
      </c>
      <c r="T261" s="14">
        <f>(I261*1+M261*IF(Datos!S261&gt;0,1,0)+P261*IF(Datos!C261="Financials",1,0)+R261*1.3)/S261</f>
        <v>0</v>
      </c>
      <c r="U261" s="14">
        <f t="shared" si="8"/>
        <v>0</v>
      </c>
      <c r="V261" s="12" t="str">
        <f t="shared" si="9"/>
        <v/>
      </c>
    </row>
    <row r="262" spans="1:22">
      <c r="A262" t="str">
        <f>ParticipantesCrossSectionTable[[#This Row],[firm_id]]</f>
        <v>F0674</v>
      </c>
      <c r="B262" s="12" t="str">
        <f>ParticipantesCrossSectionTable[[#This Row],[sector]]</f>
        <v>Industrials</v>
      </c>
      <c r="C262" s="14">
        <f>ParticipantesCrossSectionTable[[#This Row],[fcf_reported_mm]]/ParticipantesCrossSectionTable[[#This Row],[revenue_reported_mm]]</f>
        <v>3.325746306689506E-2</v>
      </c>
      <c r="D262" s="14">
        <f>VLOOKUP(B262,Umbrales!$A$2:$F$6,2,FALSE)</f>
        <v>0.20187192862209885</v>
      </c>
      <c r="E262" s="14">
        <f>VLOOKUP(B262,Umbrales!$A$2:$F$6,3,FALSE)</f>
        <v>0.13780715755654266</v>
      </c>
      <c r="F262" s="14">
        <f>VLOOKUP(B262,Umbrales!$A$2:$F$6,4,FALSE)</f>
        <v>0.14324173030339896</v>
      </c>
      <c r="G262" s="13">
        <f>VLOOKUP(B262,Umbrales!$A$2:$F$6,5,FALSE)</f>
        <v>2.1323076743804079</v>
      </c>
      <c r="H262" s="14">
        <f>VLOOKUP(B262,Umbrales!$A$2:$F$6,6,FALSE)</f>
        <v>-3.5903294130974449E-3</v>
      </c>
      <c r="I262">
        <f>IF(AND(Datos!AE262&gt;D262,Datos!AF262&gt;E262,Datos!AG262&gt;F262,Datos!AS262&gt;G262,C262&lt;H262),1,0)</f>
        <v>0</v>
      </c>
      <c r="J262" s="14">
        <f>ParticipantesCrossSectionTable[[#This Row],[dcf_fcf_gap_mm]]/ParticipantesCrossSectionTable[[#This Row],[revenue_reported_mm]]</f>
        <v>7.8745326736661181E-2</v>
      </c>
      <c r="K262" s="14">
        <f>VLOOKUP(B262,Umbrales!$A$2:$H$6,7,FALSE)</f>
        <v>0.50521966232143278</v>
      </c>
      <c r="L262" s="14">
        <f>VLOOKUP(B262,Umbrales!$A$2:$H$6,8,FALSE)</f>
        <v>7.7995567229432863E-2</v>
      </c>
      <c r="M262">
        <f>IF(AND(Datos!S262&gt;0,Datos!AH262&lt;K262,Datos!AL262&gt;=1,Datos!AM262&lt;1,J262&gt;L262),1,0)</f>
        <v>0</v>
      </c>
      <c r="N262" s="14">
        <f>VLOOKUP(B262,Umbrales!$A$2:$J$6,9,FALSE)</f>
        <v>0</v>
      </c>
      <c r="O262" s="14">
        <f>VLOOKUP(B262,Umbrales!$A$2:$J$6,10,FALSE)</f>
        <v>0</v>
      </c>
      <c r="P262">
        <f>IF(AND(Datos!C262="Financials",Datos!AA262&gt;N262,Datos!AD262&lt;0,Datos!AQ262&lt;O262),1,0)</f>
        <v>0</v>
      </c>
      <c r="Q262" s="14">
        <f>VLOOKUP(B262,Umbrales!$A$2:$K$6,11,FALSE)</f>
        <v>0.94976269166978411</v>
      </c>
      <c r="R262">
        <f>IF(AND(Datos!AN262&lt;0.85,Datos!AN262&lt;Q262),1,0)</f>
        <v>0</v>
      </c>
      <c r="S262">
        <f>1+IF(Datos!S262&gt;0,1,0)+IF(Datos!C262="Financials",1.2,0)+1.3</f>
        <v>3.3</v>
      </c>
      <c r="T262" s="14">
        <f>(I262*1+M262*IF(Datos!S262&gt;0,1,0)+P262*IF(Datos!C262="Financials",1,0)+R262*1.3)/S262</f>
        <v>0</v>
      </c>
      <c r="U262" s="14">
        <f t="shared" si="8"/>
        <v>0</v>
      </c>
      <c r="V262" s="12" t="str">
        <f t="shared" si="9"/>
        <v/>
      </c>
    </row>
    <row r="263" spans="1:22">
      <c r="A263" t="str">
        <f>ParticipantesCrossSectionTable[[#This Row],[firm_id]]</f>
        <v>F0352</v>
      </c>
      <c r="B263" s="12" t="str">
        <f>ParticipantesCrossSectionTable[[#This Row],[sector]]</f>
        <v>Financials</v>
      </c>
      <c r="C263" s="14">
        <f>ParticipantesCrossSectionTable[[#This Row],[fcf_reported_mm]]/ParticipantesCrossSectionTable[[#This Row],[revenue_reported_mm]]</f>
        <v>0.15876698065181422</v>
      </c>
      <c r="D263" s="14">
        <f>VLOOKUP(B263,Umbrales!$A$2:$F$6,2,FALSE)</f>
        <v>0.388774346882514</v>
      </c>
      <c r="E263" s="14">
        <f>VLOOKUP(B263,Umbrales!$A$2:$F$6,3,FALSE)</f>
        <v>0.2842719606666555</v>
      </c>
      <c r="F263" s="14">
        <f>VLOOKUP(B263,Umbrales!$A$2:$F$6,4,FALSE)</f>
        <v>3.7547324588306716E-2</v>
      </c>
      <c r="G263" s="13">
        <f>VLOOKUP(B263,Umbrales!$A$2:$F$6,5,FALSE)</f>
        <v>5.6564154445784265</v>
      </c>
      <c r="H263" s="14">
        <f>VLOOKUP(B263,Umbrales!$A$2:$F$6,6,FALSE)</f>
        <v>0.21790144142181125</v>
      </c>
      <c r="I263">
        <f>IF(AND(Datos!AE263&gt;D263,Datos!AF263&gt;E263,Datos!AG263&gt;F263,Datos!AS263&gt;G263,C263&lt;H263),1,0)</f>
        <v>0</v>
      </c>
      <c r="J263" s="14">
        <f>ParticipantesCrossSectionTable[[#This Row],[dcf_fcf_gap_mm]]/ParticipantesCrossSectionTable[[#This Row],[revenue_reported_mm]]</f>
        <v>1.1950215342321482E-2</v>
      </c>
      <c r="K263" s="14">
        <f>VLOOKUP(B263,Umbrales!$A$2:$H$6,7,FALSE)</f>
        <v>0.45222619371524486</v>
      </c>
      <c r="L263" s="14">
        <f>VLOOKUP(B263,Umbrales!$A$2:$H$6,8,FALSE)</f>
        <v>1.8748568215778003E-2</v>
      </c>
      <c r="M263">
        <f>IF(AND(Datos!S263&gt;0,Datos!AH263&lt;K263,Datos!AL263&gt;=1,Datos!AM263&lt;1,J263&gt;L263),1,0)</f>
        <v>0</v>
      </c>
      <c r="N263" s="14">
        <f>VLOOKUP(B263,Umbrales!$A$2:$J$6,9,FALSE)</f>
        <v>0.2055436255630648</v>
      </c>
      <c r="O263" s="14">
        <f>VLOOKUP(B263,Umbrales!$A$2:$J$6,10,FALSE)</f>
        <v>0.33577848833803048</v>
      </c>
      <c r="P263">
        <f>IF(AND(Datos!C263="Financials",Datos!AA263&gt;N263,Datos!AD263&lt;0,Datos!AQ263&lt;O263),1,0)</f>
        <v>0</v>
      </c>
      <c r="Q263" s="14">
        <f>VLOOKUP(B263,Umbrales!$A$2:$K$6,11,FALSE)</f>
        <v>0.94867619108199597</v>
      </c>
      <c r="R263">
        <f>IF(AND(Datos!AN263&lt;0.85,Datos!AN263&lt;Q263),1,0)</f>
        <v>0</v>
      </c>
      <c r="S263">
        <f>1+IF(Datos!S263&gt;0,1,0)+IF(Datos!C263="Financials",1.2,0)+1.3</f>
        <v>4.5</v>
      </c>
      <c r="T263" s="14">
        <f>(I263*1+M263*IF(Datos!S263&gt;0,1,0)+P263*IF(Datos!C263="Financials",1,0)+R263*1.3)/S263</f>
        <v>0</v>
      </c>
      <c r="U263" s="14">
        <f t="shared" si="8"/>
        <v>0</v>
      </c>
      <c r="V263" s="12" t="str">
        <f t="shared" si="9"/>
        <v/>
      </c>
    </row>
    <row r="264" spans="1:22">
      <c r="A264" t="str">
        <f>ParticipantesCrossSectionTable[[#This Row],[firm_id]]</f>
        <v>F0570</v>
      </c>
      <c r="B264" s="12" t="str">
        <f>ParticipantesCrossSectionTable[[#This Row],[sector]]</f>
        <v>Technology</v>
      </c>
      <c r="C264" s="14">
        <f>ParticipantesCrossSectionTable[[#This Row],[fcf_reported_mm]]/ParticipantesCrossSectionTable[[#This Row],[revenue_reported_mm]]</f>
        <v>0.15856132390248373</v>
      </c>
      <c r="D264" s="14">
        <f>VLOOKUP(B264,Umbrales!$A$2:$F$6,2,FALSE)</f>
        <v>0.29147891994228936</v>
      </c>
      <c r="E264" s="14">
        <f>VLOOKUP(B264,Umbrales!$A$2:$F$6,3,FALSE)</f>
        <v>0.20310034693031653</v>
      </c>
      <c r="F264" s="14">
        <f>VLOOKUP(B264,Umbrales!$A$2:$F$6,4,FALSE)</f>
        <v>8.594459935328938E-2</v>
      </c>
      <c r="G264" s="13">
        <f>VLOOKUP(B264,Umbrales!$A$2:$F$6,5,FALSE)</f>
        <v>1.6026025182564763</v>
      </c>
      <c r="H264" s="14">
        <f>VLOOKUP(B264,Umbrales!$A$2:$F$6,6,FALSE)</f>
        <v>0.11012364032004683</v>
      </c>
      <c r="I264">
        <f>IF(AND(Datos!AE264&gt;D264,Datos!AF264&gt;E264,Datos!AG264&gt;F264,Datos!AS264&gt;G264,C264&lt;H264),1,0)</f>
        <v>0</v>
      </c>
      <c r="J264" s="14">
        <f>ParticipantesCrossSectionTable[[#This Row],[dcf_fcf_gap_mm]]/ParticipantesCrossSectionTable[[#This Row],[revenue_reported_mm]]</f>
        <v>1.462388354671324E-2</v>
      </c>
      <c r="K264" s="14">
        <f>VLOOKUP(B264,Umbrales!$A$2:$H$6,7,FALSE)</f>
        <v>0.41762511454643481</v>
      </c>
      <c r="L264" s="14">
        <f>VLOOKUP(B264,Umbrales!$A$2:$H$6,8,FALSE)</f>
        <v>5.4196815684636399E-2</v>
      </c>
      <c r="M264">
        <f>IF(AND(Datos!S264&gt;0,Datos!AH264&lt;K264,Datos!AL264&gt;=1,Datos!AM264&lt;1,J264&gt;L264),1,0)</f>
        <v>0</v>
      </c>
      <c r="N264" s="14">
        <f>VLOOKUP(B264,Umbrales!$A$2:$J$6,9,FALSE)</f>
        <v>0</v>
      </c>
      <c r="O264" s="14">
        <f>VLOOKUP(B264,Umbrales!$A$2:$J$6,10,FALSE)</f>
        <v>0</v>
      </c>
      <c r="P264">
        <f>IF(AND(Datos!C264="Financials",Datos!AA264&gt;N264,Datos!AD264&lt;0,Datos!AQ264&lt;O264),1,0)</f>
        <v>0</v>
      </c>
      <c r="Q264" s="14">
        <f>VLOOKUP(B264,Umbrales!$A$2:$K$6,11,FALSE)</f>
        <v>0.94630804495569043</v>
      </c>
      <c r="R264">
        <f>IF(AND(Datos!AN264&lt;0.85,Datos!AN264&lt;Q264),1,0)</f>
        <v>0</v>
      </c>
      <c r="S264">
        <f>1+IF(Datos!S264&gt;0,1,0)+IF(Datos!C264="Financials",1.2,0)+1.3</f>
        <v>3.3</v>
      </c>
      <c r="T264" s="14">
        <f>(I264*1+M264*IF(Datos!S264&gt;0,1,0)+P264*IF(Datos!C264="Financials",1,0)+R264*1.3)/S264</f>
        <v>0</v>
      </c>
      <c r="U264" s="14">
        <f t="shared" si="8"/>
        <v>0</v>
      </c>
      <c r="V264" s="12" t="str">
        <f t="shared" si="9"/>
        <v/>
      </c>
    </row>
    <row r="265" spans="1:22">
      <c r="A265" t="str">
        <f>ParticipantesCrossSectionTable[[#This Row],[firm_id]]</f>
        <v>F0187</v>
      </c>
      <c r="B265" s="12" t="str">
        <f>ParticipantesCrossSectionTable[[#This Row],[sector]]</f>
        <v>Energy</v>
      </c>
      <c r="C265" s="14">
        <f>ParticipantesCrossSectionTable[[#This Row],[fcf_reported_mm]]/ParticipantesCrossSectionTable[[#This Row],[revenue_reported_mm]]</f>
        <v>-0.10301981203795092</v>
      </c>
      <c r="D265" s="14">
        <f>VLOOKUP(B265,Umbrales!$A$2:$F$6,2,FALSE)</f>
        <v>0.31196392892080216</v>
      </c>
      <c r="E265" s="14">
        <f>VLOOKUP(B265,Umbrales!$A$2:$F$6,3,FALSE)</f>
        <v>0.22086835207327621</v>
      </c>
      <c r="F265" s="14">
        <f>VLOOKUP(B265,Umbrales!$A$2:$F$6,4,FALSE)</f>
        <v>0.28991454849456905</v>
      </c>
      <c r="G265" s="13">
        <f>VLOOKUP(B265,Umbrales!$A$2:$F$6,5,FALSE)</f>
        <v>2.8980395452652274</v>
      </c>
      <c r="H265" s="14">
        <f>VLOOKUP(B265,Umbrales!$A$2:$F$6,6,FALSE)</f>
        <v>-5.1192663180992054E-2</v>
      </c>
      <c r="I265">
        <f>IF(AND(Datos!AE265&gt;D265,Datos!AF265&gt;E265,Datos!AG265&gt;F265,Datos!AS265&gt;G265,C265&lt;H265),1,0)</f>
        <v>0</v>
      </c>
      <c r="J265" s="14">
        <f>ParticipantesCrossSectionTable[[#This Row],[dcf_fcf_gap_mm]]/ParticipantesCrossSectionTable[[#This Row],[revenue_reported_mm]]</f>
        <v>9.4981962698001673E-2</v>
      </c>
      <c r="K265" s="14">
        <f>VLOOKUP(B265,Umbrales!$A$2:$H$6,7,FALSE)</f>
        <v>0.58288412137280288</v>
      </c>
      <c r="L265" s="14">
        <f>VLOOKUP(B265,Umbrales!$A$2:$H$6,8,FALSE)</f>
        <v>0.120912265441879</v>
      </c>
      <c r="M265">
        <f>IF(AND(Datos!S265&gt;0,Datos!AH265&lt;K265,Datos!AL265&gt;=1,Datos!AM265&lt;1,J265&gt;L265),1,0)</f>
        <v>0</v>
      </c>
      <c r="N265" s="14">
        <f>VLOOKUP(B265,Umbrales!$A$2:$J$6,9,FALSE)</f>
        <v>0</v>
      </c>
      <c r="O265" s="14">
        <f>VLOOKUP(B265,Umbrales!$A$2:$J$6,10,FALSE)</f>
        <v>0</v>
      </c>
      <c r="P265">
        <f>IF(AND(Datos!C265="Financials",Datos!AA265&gt;N265,Datos!AD265&lt;0,Datos!AQ265&lt;O265),1,0)</f>
        <v>0</v>
      </c>
      <c r="Q265" s="14">
        <f>VLOOKUP(B265,Umbrales!$A$2:$K$6,11,FALSE)</f>
        <v>0.95246281107254693</v>
      </c>
      <c r="R265">
        <f>IF(AND(Datos!AN265&lt;0.85,Datos!AN265&lt;Q265),1,0)</f>
        <v>0</v>
      </c>
      <c r="S265">
        <f>1+IF(Datos!S265&gt;0,1,0)+IF(Datos!C265="Financials",1.2,0)+1.3</f>
        <v>3.3</v>
      </c>
      <c r="T265" s="14">
        <f>(I265*1+M265*IF(Datos!S265&gt;0,1,0)+P265*IF(Datos!C265="Financials",1,0)+R265*1.3)/S265</f>
        <v>0</v>
      </c>
      <c r="U265" s="14">
        <f t="shared" si="8"/>
        <v>0</v>
      </c>
      <c r="V265" s="12" t="str">
        <f t="shared" si="9"/>
        <v/>
      </c>
    </row>
    <row r="266" spans="1:22">
      <c r="A266" t="str">
        <f>ParticipantesCrossSectionTable[[#This Row],[firm_id]]</f>
        <v>F0937</v>
      </c>
      <c r="B266" s="12" t="str">
        <f>ParticipantesCrossSectionTable[[#This Row],[sector]]</f>
        <v>Consumer</v>
      </c>
      <c r="C266" s="14">
        <f>ParticipantesCrossSectionTable[[#This Row],[fcf_reported_mm]]/ParticipantesCrossSectionTable[[#This Row],[revenue_reported_mm]]</f>
        <v>4.3717969168342155E-2</v>
      </c>
      <c r="D266" s="14">
        <f>VLOOKUP(B266,Umbrales!$A$2:$F$6,2,FALSE)</f>
        <v>0.18290795794828921</v>
      </c>
      <c r="E266" s="14">
        <f>VLOOKUP(B266,Umbrales!$A$2:$F$6,3,FALSE)</f>
        <v>0.12205009004875801</v>
      </c>
      <c r="F266" s="14">
        <f>VLOOKUP(B266,Umbrales!$A$2:$F$6,4,FALSE)</f>
        <v>7.7863508878423693E-2</v>
      </c>
      <c r="G266" s="13">
        <f>VLOOKUP(B266,Umbrales!$A$2:$F$6,5,FALSE)</f>
        <v>1.5232588938928779</v>
      </c>
      <c r="H266" s="14">
        <f>VLOOKUP(B266,Umbrales!$A$2:$F$6,6,FALSE)</f>
        <v>3.1674636202413592E-2</v>
      </c>
      <c r="I266">
        <f>IF(AND(Datos!AE266&gt;D266,Datos!AF266&gt;E266,Datos!AG266&gt;F266,Datos!AS266&gt;G266,C266&lt;H266),1,0)</f>
        <v>0</v>
      </c>
      <c r="J266" s="14">
        <f>ParticipantesCrossSectionTable[[#This Row],[dcf_fcf_gap_mm]]/ParticipantesCrossSectionTable[[#This Row],[revenue_reported_mm]]</f>
        <v>3.8735236800128852E-3</v>
      </c>
      <c r="K266" s="14">
        <f>VLOOKUP(B266,Umbrales!$A$2:$H$6,7,FALSE)</f>
        <v>0.50851978099047102</v>
      </c>
      <c r="L266" s="14">
        <f>VLOOKUP(B266,Umbrales!$A$2:$H$6,8,FALSE)</f>
        <v>6.0665521451900774E-2</v>
      </c>
      <c r="M266">
        <f>IF(AND(Datos!S266&gt;0,Datos!AH266&lt;K266,Datos!AL266&gt;=1,Datos!AM266&lt;1,J266&gt;L266),1,0)</f>
        <v>0</v>
      </c>
      <c r="N266" s="14">
        <f>VLOOKUP(B266,Umbrales!$A$2:$J$6,9,FALSE)</f>
        <v>0</v>
      </c>
      <c r="O266" s="14">
        <f>VLOOKUP(B266,Umbrales!$A$2:$J$6,10,FALSE)</f>
        <v>0</v>
      </c>
      <c r="P266">
        <f>IF(AND(Datos!C266="Financials",Datos!AA266&gt;N266,Datos!AD266&lt;0,Datos!AQ266&lt;O266),1,0)</f>
        <v>0</v>
      </c>
      <c r="Q266" s="14">
        <f>VLOOKUP(B266,Umbrales!$A$2:$K$6,11,FALSE)</f>
        <v>0.94977598367308969</v>
      </c>
      <c r="R266">
        <f>IF(AND(Datos!AN266&lt;0.85,Datos!AN266&lt;Q266),1,0)</f>
        <v>0</v>
      </c>
      <c r="S266">
        <f>1+IF(Datos!S266&gt;0,1,0)+IF(Datos!C266="Financials",1.2,0)+1.3</f>
        <v>3.3</v>
      </c>
      <c r="T266" s="14">
        <f>(I266*1+M266*IF(Datos!S266&gt;0,1,0)+P266*IF(Datos!C266="Financials",1,0)+R266*1.3)/S266</f>
        <v>0</v>
      </c>
      <c r="U266" s="14">
        <f t="shared" si="8"/>
        <v>0</v>
      </c>
      <c r="V266" s="12" t="str">
        <f t="shared" si="9"/>
        <v/>
      </c>
    </row>
    <row r="267" spans="1:22">
      <c r="A267" t="str">
        <f>ParticipantesCrossSectionTable[[#This Row],[firm_id]]</f>
        <v>F0544</v>
      </c>
      <c r="B267" s="12" t="str">
        <f>ParticipantesCrossSectionTable[[#This Row],[sector]]</f>
        <v>Technology</v>
      </c>
      <c r="C267" s="14">
        <f>ParticipantesCrossSectionTable[[#This Row],[fcf_reported_mm]]/ParticipantesCrossSectionTable[[#This Row],[revenue_reported_mm]]</f>
        <v>2.4390753699153448E-2</v>
      </c>
      <c r="D267" s="14">
        <f>VLOOKUP(B267,Umbrales!$A$2:$F$6,2,FALSE)</f>
        <v>0.29147891994228936</v>
      </c>
      <c r="E267" s="14">
        <f>VLOOKUP(B267,Umbrales!$A$2:$F$6,3,FALSE)</f>
        <v>0.20310034693031653</v>
      </c>
      <c r="F267" s="14">
        <f>VLOOKUP(B267,Umbrales!$A$2:$F$6,4,FALSE)</f>
        <v>8.594459935328938E-2</v>
      </c>
      <c r="G267" s="13">
        <f>VLOOKUP(B267,Umbrales!$A$2:$F$6,5,FALSE)</f>
        <v>1.6026025182564763</v>
      </c>
      <c r="H267" s="14">
        <f>VLOOKUP(B267,Umbrales!$A$2:$F$6,6,FALSE)</f>
        <v>0.11012364032004683</v>
      </c>
      <c r="I267">
        <f>IF(AND(Datos!AE267&gt;D267,Datos!AF267&gt;E267,Datos!AG267&gt;F267,Datos!AS267&gt;G267,C267&lt;H267),1,0)</f>
        <v>0</v>
      </c>
      <c r="J267" s="14">
        <f>ParticipantesCrossSectionTable[[#This Row],[dcf_fcf_gap_mm]]/ParticipantesCrossSectionTable[[#This Row],[revenue_reported_mm]]</f>
        <v>5.2985109565591763E-2</v>
      </c>
      <c r="K267" s="14">
        <f>VLOOKUP(B267,Umbrales!$A$2:$H$6,7,FALSE)</f>
        <v>0.41762511454643481</v>
      </c>
      <c r="L267" s="14">
        <f>VLOOKUP(B267,Umbrales!$A$2:$H$6,8,FALSE)</f>
        <v>5.4196815684636399E-2</v>
      </c>
      <c r="M267">
        <f>IF(AND(Datos!S267&gt;0,Datos!AH267&lt;K267,Datos!AL267&gt;=1,Datos!AM267&lt;1,J267&gt;L267),1,0)</f>
        <v>0</v>
      </c>
      <c r="N267" s="14">
        <f>VLOOKUP(B267,Umbrales!$A$2:$J$6,9,FALSE)</f>
        <v>0</v>
      </c>
      <c r="O267" s="14">
        <f>VLOOKUP(B267,Umbrales!$A$2:$J$6,10,FALSE)</f>
        <v>0</v>
      </c>
      <c r="P267">
        <f>IF(AND(Datos!C267="Financials",Datos!AA267&gt;N267,Datos!AD267&lt;0,Datos!AQ267&lt;O267),1,0)</f>
        <v>0</v>
      </c>
      <c r="Q267" s="14">
        <f>VLOOKUP(B267,Umbrales!$A$2:$K$6,11,FALSE)</f>
        <v>0.94630804495569043</v>
      </c>
      <c r="R267">
        <f>IF(AND(Datos!AN267&lt;0.85,Datos!AN267&lt;Q267),1,0)</f>
        <v>0</v>
      </c>
      <c r="S267">
        <f>1+IF(Datos!S267&gt;0,1,0)+IF(Datos!C267="Financials",1.2,0)+1.3</f>
        <v>3.3</v>
      </c>
      <c r="T267" s="14">
        <f>(I267*1+M267*IF(Datos!S267&gt;0,1,0)+P267*IF(Datos!C267="Financials",1,0)+R267*1.3)/S267</f>
        <v>0</v>
      </c>
      <c r="U267" s="14">
        <f t="shared" si="8"/>
        <v>0</v>
      </c>
      <c r="V267" s="12" t="str">
        <f t="shared" si="9"/>
        <v/>
      </c>
    </row>
    <row r="268" spans="1:22">
      <c r="A268" t="str">
        <f>ParticipantesCrossSectionTable[[#This Row],[firm_id]]</f>
        <v>F0668</v>
      </c>
      <c r="B268" s="12" t="str">
        <f>ParticipantesCrossSectionTable[[#This Row],[sector]]</f>
        <v>Industrials</v>
      </c>
      <c r="C268" s="14">
        <f>ParticipantesCrossSectionTable[[#This Row],[fcf_reported_mm]]/ParticipantesCrossSectionTable[[#This Row],[revenue_reported_mm]]</f>
        <v>-2.8429024519331821E-2</v>
      </c>
      <c r="D268" s="14">
        <f>VLOOKUP(B268,Umbrales!$A$2:$F$6,2,FALSE)</f>
        <v>0.20187192862209885</v>
      </c>
      <c r="E268" s="14">
        <f>VLOOKUP(B268,Umbrales!$A$2:$F$6,3,FALSE)</f>
        <v>0.13780715755654266</v>
      </c>
      <c r="F268" s="14">
        <f>VLOOKUP(B268,Umbrales!$A$2:$F$6,4,FALSE)</f>
        <v>0.14324173030339896</v>
      </c>
      <c r="G268" s="13">
        <f>VLOOKUP(B268,Umbrales!$A$2:$F$6,5,FALSE)</f>
        <v>2.1323076743804079</v>
      </c>
      <c r="H268" s="14">
        <f>VLOOKUP(B268,Umbrales!$A$2:$F$6,6,FALSE)</f>
        <v>-3.5903294130974449E-3</v>
      </c>
      <c r="I268">
        <f>IF(AND(Datos!AE268&gt;D268,Datos!AF268&gt;E268,Datos!AG268&gt;F268,Datos!AS268&gt;G268,C268&lt;H268),1,0)</f>
        <v>0</v>
      </c>
      <c r="J268" s="14">
        <f>ParticipantesCrossSectionTable[[#This Row],[dcf_fcf_gap_mm]]/ParticipantesCrossSectionTable[[#This Row],[revenue_reported_mm]]</f>
        <v>0.11430586592033179</v>
      </c>
      <c r="K268" s="14">
        <f>VLOOKUP(B268,Umbrales!$A$2:$H$6,7,FALSE)</f>
        <v>0.50521966232143278</v>
      </c>
      <c r="L268" s="14">
        <f>VLOOKUP(B268,Umbrales!$A$2:$H$6,8,FALSE)</f>
        <v>7.7995567229432863E-2</v>
      </c>
      <c r="M268">
        <f>IF(AND(Datos!S268&gt;0,Datos!AH268&lt;K268,Datos!AL268&gt;=1,Datos!AM268&lt;1,J268&gt;L268),1,0)</f>
        <v>1</v>
      </c>
      <c r="N268" s="14">
        <f>VLOOKUP(B268,Umbrales!$A$2:$J$6,9,FALSE)</f>
        <v>0</v>
      </c>
      <c r="O268" s="14">
        <f>VLOOKUP(B268,Umbrales!$A$2:$J$6,10,FALSE)</f>
        <v>0</v>
      </c>
      <c r="P268">
        <f>IF(AND(Datos!C268="Financials",Datos!AA268&gt;N268,Datos!AD268&lt;0,Datos!AQ268&lt;O268),1,0)</f>
        <v>0</v>
      </c>
      <c r="Q268" s="14">
        <f>VLOOKUP(B268,Umbrales!$A$2:$K$6,11,FALSE)</f>
        <v>0.94976269166978411</v>
      </c>
      <c r="R268">
        <f>IF(AND(Datos!AN268&lt;0.85,Datos!AN268&lt;Q268),1,0)</f>
        <v>0</v>
      </c>
      <c r="S268">
        <f>1+IF(Datos!S268&gt;0,1,0)+IF(Datos!C268="Financials",1.2,0)+1.3</f>
        <v>3.3</v>
      </c>
      <c r="T268" s="14">
        <f>(I268*1+M268*IF(Datos!S268&gt;0,1,0)+P268*IF(Datos!C268="Financials",1,0)+R268*1.3)/S268</f>
        <v>0.30303030303030304</v>
      </c>
      <c r="U268" s="14">
        <f t="shared" si="8"/>
        <v>1</v>
      </c>
      <c r="V268" s="12" t="str">
        <f t="shared" si="9"/>
        <v xml:space="preserve">Flag2 </v>
      </c>
    </row>
    <row r="269" spans="1:22">
      <c r="A269" t="str">
        <f>ParticipantesCrossSectionTable[[#This Row],[firm_id]]</f>
        <v>F0959</v>
      </c>
      <c r="B269" s="12" t="str">
        <f>ParticipantesCrossSectionTable[[#This Row],[sector]]</f>
        <v>Consumer</v>
      </c>
      <c r="C269" s="14">
        <f>ParticipantesCrossSectionTable[[#This Row],[fcf_reported_mm]]/ParticipantesCrossSectionTable[[#This Row],[revenue_reported_mm]]</f>
        <v>2.239252083571825E-3</v>
      </c>
      <c r="D269" s="14">
        <f>VLOOKUP(B269,Umbrales!$A$2:$F$6,2,FALSE)</f>
        <v>0.18290795794828921</v>
      </c>
      <c r="E269" s="14">
        <f>VLOOKUP(B269,Umbrales!$A$2:$F$6,3,FALSE)</f>
        <v>0.12205009004875801</v>
      </c>
      <c r="F269" s="14">
        <f>VLOOKUP(B269,Umbrales!$A$2:$F$6,4,FALSE)</f>
        <v>7.7863508878423693E-2</v>
      </c>
      <c r="G269" s="13">
        <f>VLOOKUP(B269,Umbrales!$A$2:$F$6,5,FALSE)</f>
        <v>1.5232588938928779</v>
      </c>
      <c r="H269" s="14">
        <f>VLOOKUP(B269,Umbrales!$A$2:$F$6,6,FALSE)</f>
        <v>3.1674636202413592E-2</v>
      </c>
      <c r="I269">
        <f>IF(AND(Datos!AE269&gt;D269,Datos!AF269&gt;E269,Datos!AG269&gt;F269,Datos!AS269&gt;G269,C269&lt;H269),1,0)</f>
        <v>0</v>
      </c>
      <c r="J269" s="14">
        <f>ParticipantesCrossSectionTable[[#This Row],[dcf_fcf_gap_mm]]/ParticipantesCrossSectionTable[[#This Row],[revenue_reported_mm]]</f>
        <v>7.2391952651836136E-2</v>
      </c>
      <c r="K269" s="14">
        <f>VLOOKUP(B269,Umbrales!$A$2:$H$6,7,FALSE)</f>
        <v>0.50851978099047102</v>
      </c>
      <c r="L269" s="14">
        <f>VLOOKUP(B269,Umbrales!$A$2:$H$6,8,FALSE)</f>
        <v>6.0665521451900774E-2</v>
      </c>
      <c r="M269">
        <f>IF(AND(Datos!S269&gt;0,Datos!AH269&lt;K269,Datos!AL269&gt;=1,Datos!AM269&lt;1,J269&gt;L269),1,0)</f>
        <v>0</v>
      </c>
      <c r="N269" s="14">
        <f>VLOOKUP(B269,Umbrales!$A$2:$J$6,9,FALSE)</f>
        <v>0</v>
      </c>
      <c r="O269" s="14">
        <f>VLOOKUP(B269,Umbrales!$A$2:$J$6,10,FALSE)</f>
        <v>0</v>
      </c>
      <c r="P269">
        <f>IF(AND(Datos!C269="Financials",Datos!AA269&gt;N269,Datos!AD269&lt;0,Datos!AQ269&lt;O269),1,0)</f>
        <v>0</v>
      </c>
      <c r="Q269" s="14">
        <f>VLOOKUP(B269,Umbrales!$A$2:$K$6,11,FALSE)</f>
        <v>0.94977598367308969</v>
      </c>
      <c r="R269">
        <f>IF(AND(Datos!AN269&lt;0.85,Datos!AN269&lt;Q269),1,0)</f>
        <v>0</v>
      </c>
      <c r="S269">
        <f>1+IF(Datos!S269&gt;0,1,0)+IF(Datos!C269="Financials",1.2,0)+1.3</f>
        <v>3.3</v>
      </c>
      <c r="T269" s="14">
        <f>(I269*1+M269*IF(Datos!S269&gt;0,1,0)+P269*IF(Datos!C269="Financials",1,0)+R269*1.3)/S269</f>
        <v>0</v>
      </c>
      <c r="U269" s="14">
        <f t="shared" si="8"/>
        <v>0</v>
      </c>
      <c r="V269" s="12" t="str">
        <f t="shared" si="9"/>
        <v/>
      </c>
    </row>
    <row r="270" spans="1:22">
      <c r="A270" t="str">
        <f>ParticipantesCrossSectionTable[[#This Row],[firm_id]]</f>
        <v>F0071</v>
      </c>
      <c r="B270" s="12" t="str">
        <f>ParticipantesCrossSectionTable[[#This Row],[sector]]</f>
        <v>Energy</v>
      </c>
      <c r="C270" s="14">
        <f>ParticipantesCrossSectionTable[[#This Row],[fcf_reported_mm]]/ParticipantesCrossSectionTable[[#This Row],[revenue_reported_mm]]</f>
        <v>-0.10713440807896338</v>
      </c>
      <c r="D270" s="14">
        <f>VLOOKUP(B270,Umbrales!$A$2:$F$6,2,FALSE)</f>
        <v>0.31196392892080216</v>
      </c>
      <c r="E270" s="14">
        <f>VLOOKUP(B270,Umbrales!$A$2:$F$6,3,FALSE)</f>
        <v>0.22086835207327621</v>
      </c>
      <c r="F270" s="14">
        <f>VLOOKUP(B270,Umbrales!$A$2:$F$6,4,FALSE)</f>
        <v>0.28991454849456905</v>
      </c>
      <c r="G270" s="13">
        <f>VLOOKUP(B270,Umbrales!$A$2:$F$6,5,FALSE)</f>
        <v>2.8980395452652274</v>
      </c>
      <c r="H270" s="14">
        <f>VLOOKUP(B270,Umbrales!$A$2:$F$6,6,FALSE)</f>
        <v>-5.1192663180992054E-2</v>
      </c>
      <c r="I270">
        <f>IF(AND(Datos!AE270&gt;D270,Datos!AF270&gt;E270,Datos!AG270&gt;F270,Datos!AS270&gt;G270,C270&lt;H270),1,0)</f>
        <v>0</v>
      </c>
      <c r="J270" s="14">
        <f>ParticipantesCrossSectionTable[[#This Row],[dcf_fcf_gap_mm]]/ParticipantesCrossSectionTable[[#This Row],[revenue_reported_mm]]</f>
        <v>0.14855186552691135</v>
      </c>
      <c r="K270" s="14">
        <f>VLOOKUP(B270,Umbrales!$A$2:$H$6,7,FALSE)</f>
        <v>0.58288412137280288</v>
      </c>
      <c r="L270" s="14">
        <f>VLOOKUP(B270,Umbrales!$A$2:$H$6,8,FALSE)</f>
        <v>0.120912265441879</v>
      </c>
      <c r="M270">
        <f>IF(AND(Datos!S270&gt;0,Datos!AH270&lt;K270,Datos!AL270&gt;=1,Datos!AM270&lt;1,J270&gt;L270),1,0)</f>
        <v>1</v>
      </c>
      <c r="N270" s="14">
        <f>VLOOKUP(B270,Umbrales!$A$2:$J$6,9,FALSE)</f>
        <v>0</v>
      </c>
      <c r="O270" s="14">
        <f>VLOOKUP(B270,Umbrales!$A$2:$J$6,10,FALSE)</f>
        <v>0</v>
      </c>
      <c r="P270">
        <f>IF(AND(Datos!C270="Financials",Datos!AA270&gt;N270,Datos!AD270&lt;0,Datos!AQ270&lt;O270),1,0)</f>
        <v>0</v>
      </c>
      <c r="Q270" s="14">
        <f>VLOOKUP(B270,Umbrales!$A$2:$K$6,11,FALSE)</f>
        <v>0.95246281107254693</v>
      </c>
      <c r="R270">
        <f>IF(AND(Datos!AN270&lt;0.85,Datos!AN270&lt;Q270),1,0)</f>
        <v>0</v>
      </c>
      <c r="S270">
        <f>1+IF(Datos!S270&gt;0,1,0)+IF(Datos!C270="Financials",1.2,0)+1.3</f>
        <v>3.3</v>
      </c>
      <c r="T270" s="14">
        <f>(I270*1+M270*IF(Datos!S270&gt;0,1,0)+P270*IF(Datos!C270="Financials",1,0)+R270*1.3)/S270</f>
        <v>0.30303030303030304</v>
      </c>
      <c r="U270" s="14">
        <f t="shared" si="8"/>
        <v>1</v>
      </c>
      <c r="V270" s="12" t="str">
        <f t="shared" si="9"/>
        <v xml:space="preserve">Flag2 </v>
      </c>
    </row>
    <row r="271" spans="1:22">
      <c r="A271" t="str">
        <f>ParticipantesCrossSectionTable[[#This Row],[firm_id]]</f>
        <v>F0494</v>
      </c>
      <c r="B271" s="12" t="str">
        <f>ParticipantesCrossSectionTable[[#This Row],[sector]]</f>
        <v>Technology</v>
      </c>
      <c r="C271" s="14">
        <f>ParticipantesCrossSectionTable[[#This Row],[fcf_reported_mm]]/ParticipantesCrossSectionTable[[#This Row],[revenue_reported_mm]]</f>
        <v>0.14506642316186003</v>
      </c>
      <c r="D271" s="14">
        <f>VLOOKUP(B271,Umbrales!$A$2:$F$6,2,FALSE)</f>
        <v>0.29147891994228936</v>
      </c>
      <c r="E271" s="14">
        <f>VLOOKUP(B271,Umbrales!$A$2:$F$6,3,FALSE)</f>
        <v>0.20310034693031653</v>
      </c>
      <c r="F271" s="14">
        <f>VLOOKUP(B271,Umbrales!$A$2:$F$6,4,FALSE)</f>
        <v>8.594459935328938E-2</v>
      </c>
      <c r="G271" s="13">
        <f>VLOOKUP(B271,Umbrales!$A$2:$F$6,5,FALSE)</f>
        <v>1.6026025182564763</v>
      </c>
      <c r="H271" s="14">
        <f>VLOOKUP(B271,Umbrales!$A$2:$F$6,6,FALSE)</f>
        <v>0.11012364032004683</v>
      </c>
      <c r="I271">
        <f>IF(AND(Datos!AE271&gt;D271,Datos!AF271&gt;E271,Datos!AG271&gt;F271,Datos!AS271&gt;G271,C271&lt;H271),1,0)</f>
        <v>0</v>
      </c>
      <c r="J271" s="14">
        <f>ParticipantesCrossSectionTable[[#This Row],[dcf_fcf_gap_mm]]/ParticipantesCrossSectionTable[[#This Row],[revenue_reported_mm]]</f>
        <v>3.4674829549689118E-2</v>
      </c>
      <c r="K271" s="14">
        <f>VLOOKUP(B271,Umbrales!$A$2:$H$6,7,FALSE)</f>
        <v>0.41762511454643481</v>
      </c>
      <c r="L271" s="14">
        <f>VLOOKUP(B271,Umbrales!$A$2:$H$6,8,FALSE)</f>
        <v>5.4196815684636399E-2</v>
      </c>
      <c r="M271">
        <f>IF(AND(Datos!S271&gt;0,Datos!AH271&lt;K271,Datos!AL271&gt;=1,Datos!AM271&lt;1,J271&gt;L271),1,0)</f>
        <v>0</v>
      </c>
      <c r="N271" s="14">
        <f>VLOOKUP(B271,Umbrales!$A$2:$J$6,9,FALSE)</f>
        <v>0</v>
      </c>
      <c r="O271" s="14">
        <f>VLOOKUP(B271,Umbrales!$A$2:$J$6,10,FALSE)</f>
        <v>0</v>
      </c>
      <c r="P271">
        <f>IF(AND(Datos!C271="Financials",Datos!AA271&gt;N271,Datos!AD271&lt;0,Datos!AQ271&lt;O271),1,0)</f>
        <v>0</v>
      </c>
      <c r="Q271" s="14">
        <f>VLOOKUP(B271,Umbrales!$A$2:$K$6,11,FALSE)</f>
        <v>0.94630804495569043</v>
      </c>
      <c r="R271">
        <f>IF(AND(Datos!AN271&lt;0.85,Datos!AN271&lt;Q271),1,0)</f>
        <v>0</v>
      </c>
      <c r="S271">
        <f>1+IF(Datos!S271&gt;0,1,0)+IF(Datos!C271="Financials",1.2,0)+1.3</f>
        <v>3.3</v>
      </c>
      <c r="T271" s="14">
        <f>(I271*1+M271*IF(Datos!S271&gt;0,1,0)+P271*IF(Datos!C271="Financials",1,0)+R271*1.3)/S271</f>
        <v>0</v>
      </c>
      <c r="U271" s="14">
        <f t="shared" si="8"/>
        <v>0</v>
      </c>
      <c r="V271" s="12" t="str">
        <f t="shared" si="9"/>
        <v/>
      </c>
    </row>
    <row r="272" spans="1:22">
      <c r="A272" t="str">
        <f>ParticipantesCrossSectionTable[[#This Row],[firm_id]]</f>
        <v>F0085</v>
      </c>
      <c r="B272" s="12" t="str">
        <f>ParticipantesCrossSectionTable[[#This Row],[sector]]</f>
        <v>Energy</v>
      </c>
      <c r="C272" s="14">
        <f>ParticipantesCrossSectionTable[[#This Row],[fcf_reported_mm]]/ParticipantesCrossSectionTable[[#This Row],[revenue_reported_mm]]</f>
        <v>-6.8097522116174244E-2</v>
      </c>
      <c r="D272" s="14">
        <f>VLOOKUP(B272,Umbrales!$A$2:$F$6,2,FALSE)</f>
        <v>0.31196392892080216</v>
      </c>
      <c r="E272" s="14">
        <f>VLOOKUP(B272,Umbrales!$A$2:$F$6,3,FALSE)</f>
        <v>0.22086835207327621</v>
      </c>
      <c r="F272" s="14">
        <f>VLOOKUP(B272,Umbrales!$A$2:$F$6,4,FALSE)</f>
        <v>0.28991454849456905</v>
      </c>
      <c r="G272" s="13">
        <f>VLOOKUP(B272,Umbrales!$A$2:$F$6,5,FALSE)</f>
        <v>2.8980395452652274</v>
      </c>
      <c r="H272" s="14">
        <f>VLOOKUP(B272,Umbrales!$A$2:$F$6,6,FALSE)</f>
        <v>-5.1192663180992054E-2</v>
      </c>
      <c r="I272">
        <f>IF(AND(Datos!AE272&gt;D272,Datos!AF272&gt;E272,Datos!AG272&gt;F272,Datos!AS272&gt;G272,C272&lt;H272),1,0)</f>
        <v>0</v>
      </c>
      <c r="J272" s="14">
        <f>ParticipantesCrossSectionTable[[#This Row],[dcf_fcf_gap_mm]]/ParticipantesCrossSectionTable[[#This Row],[revenue_reported_mm]]</f>
        <v>7.6916456613335391E-2</v>
      </c>
      <c r="K272" s="14">
        <f>VLOOKUP(B272,Umbrales!$A$2:$H$6,7,FALSE)</f>
        <v>0.58288412137280288</v>
      </c>
      <c r="L272" s="14">
        <f>VLOOKUP(B272,Umbrales!$A$2:$H$6,8,FALSE)</f>
        <v>0.120912265441879</v>
      </c>
      <c r="M272">
        <f>IF(AND(Datos!S272&gt;0,Datos!AH272&lt;K272,Datos!AL272&gt;=1,Datos!AM272&lt;1,J272&gt;L272),1,0)</f>
        <v>0</v>
      </c>
      <c r="N272" s="14">
        <f>VLOOKUP(B272,Umbrales!$A$2:$J$6,9,FALSE)</f>
        <v>0</v>
      </c>
      <c r="O272" s="14">
        <f>VLOOKUP(B272,Umbrales!$A$2:$J$6,10,FALSE)</f>
        <v>0</v>
      </c>
      <c r="P272">
        <f>IF(AND(Datos!C272="Financials",Datos!AA272&gt;N272,Datos!AD272&lt;0,Datos!AQ272&lt;O272),1,0)</f>
        <v>0</v>
      </c>
      <c r="Q272" s="14">
        <f>VLOOKUP(B272,Umbrales!$A$2:$K$6,11,FALSE)</f>
        <v>0.95246281107254693</v>
      </c>
      <c r="R272">
        <f>IF(AND(Datos!AN272&lt;0.85,Datos!AN272&lt;Q272),1,0)</f>
        <v>0</v>
      </c>
      <c r="S272">
        <f>1+IF(Datos!S272&gt;0,1,0)+IF(Datos!C272="Financials",1.2,0)+1.3</f>
        <v>3.3</v>
      </c>
      <c r="T272" s="14">
        <f>(I272*1+M272*IF(Datos!S272&gt;0,1,0)+P272*IF(Datos!C272="Financials",1,0)+R272*1.3)/S272</f>
        <v>0</v>
      </c>
      <c r="U272" s="14">
        <f t="shared" si="8"/>
        <v>0</v>
      </c>
      <c r="V272" s="12" t="str">
        <f t="shared" si="9"/>
        <v/>
      </c>
    </row>
    <row r="273" spans="1:22">
      <c r="A273" t="str">
        <f>ParticipantesCrossSectionTable[[#This Row],[firm_id]]</f>
        <v>F0705</v>
      </c>
      <c r="B273" s="12" t="str">
        <f>ParticipantesCrossSectionTable[[#This Row],[sector]]</f>
        <v>Industrials</v>
      </c>
      <c r="C273" s="14">
        <f>ParticipantesCrossSectionTable[[#This Row],[fcf_reported_mm]]/ParticipantesCrossSectionTable[[#This Row],[revenue_reported_mm]]</f>
        <v>-4.1594345799452819E-3</v>
      </c>
      <c r="D273" s="14">
        <f>VLOOKUP(B273,Umbrales!$A$2:$F$6,2,FALSE)</f>
        <v>0.20187192862209885</v>
      </c>
      <c r="E273" s="14">
        <f>VLOOKUP(B273,Umbrales!$A$2:$F$6,3,FALSE)</f>
        <v>0.13780715755654266</v>
      </c>
      <c r="F273" s="14">
        <f>VLOOKUP(B273,Umbrales!$A$2:$F$6,4,FALSE)</f>
        <v>0.14324173030339896</v>
      </c>
      <c r="G273" s="13">
        <f>VLOOKUP(B273,Umbrales!$A$2:$F$6,5,FALSE)</f>
        <v>2.1323076743804079</v>
      </c>
      <c r="H273" s="14">
        <f>VLOOKUP(B273,Umbrales!$A$2:$F$6,6,FALSE)</f>
        <v>-3.5903294130974449E-3</v>
      </c>
      <c r="I273">
        <f>IF(AND(Datos!AE273&gt;D273,Datos!AF273&gt;E273,Datos!AG273&gt;F273,Datos!AS273&gt;G273,C273&lt;H273),1,0)</f>
        <v>0</v>
      </c>
      <c r="J273" s="14">
        <f>ParticipantesCrossSectionTable[[#This Row],[dcf_fcf_gap_mm]]/ParticipantesCrossSectionTable[[#This Row],[revenue_reported_mm]]</f>
        <v>8.382186359635814E-2</v>
      </c>
      <c r="K273" s="14">
        <f>VLOOKUP(B273,Umbrales!$A$2:$H$6,7,FALSE)</f>
        <v>0.50521966232143278</v>
      </c>
      <c r="L273" s="14">
        <f>VLOOKUP(B273,Umbrales!$A$2:$H$6,8,FALSE)</f>
        <v>7.7995567229432863E-2</v>
      </c>
      <c r="M273">
        <f>IF(AND(Datos!S273&gt;0,Datos!AH273&lt;K273,Datos!AL273&gt;=1,Datos!AM273&lt;1,J273&gt;L273),1,0)</f>
        <v>1</v>
      </c>
      <c r="N273" s="14">
        <f>VLOOKUP(B273,Umbrales!$A$2:$J$6,9,FALSE)</f>
        <v>0</v>
      </c>
      <c r="O273" s="14">
        <f>VLOOKUP(B273,Umbrales!$A$2:$J$6,10,FALSE)</f>
        <v>0</v>
      </c>
      <c r="P273">
        <f>IF(AND(Datos!C273="Financials",Datos!AA273&gt;N273,Datos!AD273&lt;0,Datos!AQ273&lt;O273),1,0)</f>
        <v>0</v>
      </c>
      <c r="Q273" s="14">
        <f>VLOOKUP(B273,Umbrales!$A$2:$K$6,11,FALSE)</f>
        <v>0.94976269166978411</v>
      </c>
      <c r="R273">
        <f>IF(AND(Datos!AN273&lt;0.85,Datos!AN273&lt;Q273),1,0)</f>
        <v>0</v>
      </c>
      <c r="S273">
        <f>1+IF(Datos!S273&gt;0,1,0)+IF(Datos!C273="Financials",1.2,0)+1.3</f>
        <v>3.3</v>
      </c>
      <c r="T273" s="14">
        <f>(I273*1+M273*IF(Datos!S273&gt;0,1,0)+P273*IF(Datos!C273="Financials",1,0)+R273*1.3)/S273</f>
        <v>0.30303030303030304</v>
      </c>
      <c r="U273" s="14">
        <f t="shared" si="8"/>
        <v>1</v>
      </c>
      <c r="V273" s="12" t="str">
        <f t="shared" si="9"/>
        <v xml:space="preserve">Flag2 </v>
      </c>
    </row>
    <row r="274" spans="1:22">
      <c r="A274" t="str">
        <f>ParticipantesCrossSectionTable[[#This Row],[firm_id]]</f>
        <v>F0217</v>
      </c>
      <c r="B274" s="12" t="str">
        <f>ParticipantesCrossSectionTable[[#This Row],[sector]]</f>
        <v>Financials</v>
      </c>
      <c r="C274" s="14">
        <f>ParticipantesCrossSectionTable[[#This Row],[fcf_reported_mm]]/ParticipantesCrossSectionTable[[#This Row],[revenue_reported_mm]]</f>
        <v>0.19507934484840836</v>
      </c>
      <c r="D274" s="14">
        <f>VLOOKUP(B274,Umbrales!$A$2:$F$6,2,FALSE)</f>
        <v>0.388774346882514</v>
      </c>
      <c r="E274" s="14">
        <f>VLOOKUP(B274,Umbrales!$A$2:$F$6,3,FALSE)</f>
        <v>0.2842719606666555</v>
      </c>
      <c r="F274" s="14">
        <f>VLOOKUP(B274,Umbrales!$A$2:$F$6,4,FALSE)</f>
        <v>3.7547324588306716E-2</v>
      </c>
      <c r="G274" s="13">
        <f>VLOOKUP(B274,Umbrales!$A$2:$F$6,5,FALSE)</f>
        <v>5.6564154445784265</v>
      </c>
      <c r="H274" s="14">
        <f>VLOOKUP(B274,Umbrales!$A$2:$F$6,6,FALSE)</f>
        <v>0.21790144142181125</v>
      </c>
      <c r="I274">
        <f>IF(AND(Datos!AE274&gt;D274,Datos!AF274&gt;E274,Datos!AG274&gt;F274,Datos!AS274&gt;G274,C274&lt;H274),1,0)</f>
        <v>0</v>
      </c>
      <c r="J274" s="14">
        <f>ParticipantesCrossSectionTable[[#This Row],[dcf_fcf_gap_mm]]/ParticipantesCrossSectionTable[[#This Row],[revenue_reported_mm]]</f>
        <v>7.1249893673794775E-3</v>
      </c>
      <c r="K274" s="14">
        <f>VLOOKUP(B274,Umbrales!$A$2:$H$6,7,FALSE)</f>
        <v>0.45222619371524486</v>
      </c>
      <c r="L274" s="14">
        <f>VLOOKUP(B274,Umbrales!$A$2:$H$6,8,FALSE)</f>
        <v>1.8748568215778003E-2</v>
      </c>
      <c r="M274">
        <f>IF(AND(Datos!S274&gt;0,Datos!AH274&lt;K274,Datos!AL274&gt;=1,Datos!AM274&lt;1,J274&gt;L274),1,0)</f>
        <v>0</v>
      </c>
      <c r="N274" s="14">
        <f>VLOOKUP(B274,Umbrales!$A$2:$J$6,9,FALSE)</f>
        <v>0.2055436255630648</v>
      </c>
      <c r="O274" s="14">
        <f>VLOOKUP(B274,Umbrales!$A$2:$J$6,10,FALSE)</f>
        <v>0.33577848833803048</v>
      </c>
      <c r="P274">
        <f>IF(AND(Datos!C274="Financials",Datos!AA274&gt;N274,Datos!AD274&lt;0,Datos!AQ274&lt;O274),1,0)</f>
        <v>0</v>
      </c>
      <c r="Q274" s="14">
        <f>VLOOKUP(B274,Umbrales!$A$2:$K$6,11,FALSE)</f>
        <v>0.94867619108199597</v>
      </c>
      <c r="R274">
        <f>IF(AND(Datos!AN274&lt;0.85,Datos!AN274&lt;Q274),1,0)</f>
        <v>0</v>
      </c>
      <c r="S274">
        <f>1+IF(Datos!S274&gt;0,1,0)+IF(Datos!C274="Financials",1.2,0)+1.3</f>
        <v>4.5</v>
      </c>
      <c r="T274" s="14">
        <f>(I274*1+M274*IF(Datos!S274&gt;0,1,0)+P274*IF(Datos!C274="Financials",1,0)+R274*1.3)/S274</f>
        <v>0</v>
      </c>
      <c r="U274" s="14">
        <f t="shared" si="8"/>
        <v>0</v>
      </c>
      <c r="V274" s="12" t="str">
        <f t="shared" si="9"/>
        <v/>
      </c>
    </row>
    <row r="275" spans="1:22">
      <c r="A275" t="str">
        <f>ParticipantesCrossSectionTable[[#This Row],[firm_id]]</f>
        <v>F0178</v>
      </c>
      <c r="B275" s="12" t="str">
        <f>ParticipantesCrossSectionTable[[#This Row],[sector]]</f>
        <v>Energy</v>
      </c>
      <c r="C275" s="14">
        <f>ParticipantesCrossSectionTable[[#This Row],[fcf_reported_mm]]/ParticipantesCrossSectionTable[[#This Row],[revenue_reported_mm]]</f>
        <v>9.4699836980115235E-2</v>
      </c>
      <c r="D275" s="14">
        <f>VLOOKUP(B275,Umbrales!$A$2:$F$6,2,FALSE)</f>
        <v>0.31196392892080216</v>
      </c>
      <c r="E275" s="14">
        <f>VLOOKUP(B275,Umbrales!$A$2:$F$6,3,FALSE)</f>
        <v>0.22086835207327621</v>
      </c>
      <c r="F275" s="14">
        <f>VLOOKUP(B275,Umbrales!$A$2:$F$6,4,FALSE)</f>
        <v>0.28991454849456905</v>
      </c>
      <c r="G275" s="13">
        <f>VLOOKUP(B275,Umbrales!$A$2:$F$6,5,FALSE)</f>
        <v>2.8980395452652274</v>
      </c>
      <c r="H275" s="14">
        <f>VLOOKUP(B275,Umbrales!$A$2:$F$6,6,FALSE)</f>
        <v>-5.1192663180992054E-2</v>
      </c>
      <c r="I275">
        <f>IF(AND(Datos!AE275&gt;D275,Datos!AF275&gt;E275,Datos!AG275&gt;F275,Datos!AS275&gt;G275,C275&lt;H275),1,0)</f>
        <v>0</v>
      </c>
      <c r="J275" s="14">
        <f>ParticipantesCrossSectionTable[[#This Row],[dcf_fcf_gap_mm]]/ParticipantesCrossSectionTable[[#This Row],[revenue_reported_mm]]</f>
        <v>3.0360475169531644E-2</v>
      </c>
      <c r="K275" s="14">
        <f>VLOOKUP(B275,Umbrales!$A$2:$H$6,7,FALSE)</f>
        <v>0.58288412137280288</v>
      </c>
      <c r="L275" s="14">
        <f>VLOOKUP(B275,Umbrales!$A$2:$H$6,8,FALSE)</f>
        <v>0.120912265441879</v>
      </c>
      <c r="M275">
        <f>IF(AND(Datos!S275&gt;0,Datos!AH275&lt;K275,Datos!AL275&gt;=1,Datos!AM275&lt;1,J275&gt;L275),1,0)</f>
        <v>0</v>
      </c>
      <c r="N275" s="14">
        <f>VLOOKUP(B275,Umbrales!$A$2:$J$6,9,FALSE)</f>
        <v>0</v>
      </c>
      <c r="O275" s="14">
        <f>VLOOKUP(B275,Umbrales!$A$2:$J$6,10,FALSE)</f>
        <v>0</v>
      </c>
      <c r="P275">
        <f>IF(AND(Datos!C275="Financials",Datos!AA275&gt;N275,Datos!AD275&lt;0,Datos!AQ275&lt;O275),1,0)</f>
        <v>0</v>
      </c>
      <c r="Q275" s="14">
        <f>VLOOKUP(B275,Umbrales!$A$2:$K$6,11,FALSE)</f>
        <v>0.95246281107254693</v>
      </c>
      <c r="R275">
        <f>IF(AND(Datos!AN275&lt;0.85,Datos!AN275&lt;Q275),1,0)</f>
        <v>0</v>
      </c>
      <c r="S275">
        <f>1+IF(Datos!S275&gt;0,1,0)+IF(Datos!C275="Financials",1.2,0)+1.3</f>
        <v>3.3</v>
      </c>
      <c r="T275" s="14">
        <f>(I275*1+M275*IF(Datos!S275&gt;0,1,0)+P275*IF(Datos!C275="Financials",1,0)+R275*1.3)/S275</f>
        <v>0</v>
      </c>
      <c r="U275" s="14">
        <f t="shared" si="8"/>
        <v>0</v>
      </c>
      <c r="V275" s="12" t="str">
        <f t="shared" si="9"/>
        <v/>
      </c>
    </row>
    <row r="276" spans="1:22">
      <c r="A276" t="str">
        <f>ParticipantesCrossSectionTable[[#This Row],[firm_id]]</f>
        <v>F0094</v>
      </c>
      <c r="B276" s="12" t="str">
        <f>ParticipantesCrossSectionTable[[#This Row],[sector]]</f>
        <v>Energy</v>
      </c>
      <c r="C276" s="14">
        <f>ParticipantesCrossSectionTable[[#This Row],[fcf_reported_mm]]/ParticipantesCrossSectionTable[[#This Row],[revenue_reported_mm]]</f>
        <v>-5.587186211672001E-2</v>
      </c>
      <c r="D276" s="14">
        <f>VLOOKUP(B276,Umbrales!$A$2:$F$6,2,FALSE)</f>
        <v>0.31196392892080216</v>
      </c>
      <c r="E276" s="14">
        <f>VLOOKUP(B276,Umbrales!$A$2:$F$6,3,FALSE)</f>
        <v>0.22086835207327621</v>
      </c>
      <c r="F276" s="14">
        <f>VLOOKUP(B276,Umbrales!$A$2:$F$6,4,FALSE)</f>
        <v>0.28991454849456905</v>
      </c>
      <c r="G276" s="13">
        <f>VLOOKUP(B276,Umbrales!$A$2:$F$6,5,FALSE)</f>
        <v>2.8980395452652274</v>
      </c>
      <c r="H276" s="14">
        <f>VLOOKUP(B276,Umbrales!$A$2:$F$6,6,FALSE)</f>
        <v>-5.1192663180992054E-2</v>
      </c>
      <c r="I276">
        <f>IF(AND(Datos!AE276&gt;D276,Datos!AF276&gt;E276,Datos!AG276&gt;F276,Datos!AS276&gt;G276,C276&lt;H276),1,0)</f>
        <v>0</v>
      </c>
      <c r="J276" s="14">
        <f>ParticipantesCrossSectionTable[[#This Row],[dcf_fcf_gap_mm]]/ParticipantesCrossSectionTable[[#This Row],[revenue_reported_mm]]</f>
        <v>5.4975145811678686E-2</v>
      </c>
      <c r="K276" s="14">
        <f>VLOOKUP(B276,Umbrales!$A$2:$H$6,7,FALSE)</f>
        <v>0.58288412137280288</v>
      </c>
      <c r="L276" s="14">
        <f>VLOOKUP(B276,Umbrales!$A$2:$H$6,8,FALSE)</f>
        <v>0.120912265441879</v>
      </c>
      <c r="M276">
        <f>IF(AND(Datos!S276&gt;0,Datos!AH276&lt;K276,Datos!AL276&gt;=1,Datos!AM276&lt;1,J276&gt;L276),1,0)</f>
        <v>0</v>
      </c>
      <c r="N276" s="14">
        <f>VLOOKUP(B276,Umbrales!$A$2:$J$6,9,FALSE)</f>
        <v>0</v>
      </c>
      <c r="O276" s="14">
        <f>VLOOKUP(B276,Umbrales!$A$2:$J$6,10,FALSE)</f>
        <v>0</v>
      </c>
      <c r="P276">
        <f>IF(AND(Datos!C276="Financials",Datos!AA276&gt;N276,Datos!AD276&lt;0,Datos!AQ276&lt;O276),1,0)</f>
        <v>0</v>
      </c>
      <c r="Q276" s="14">
        <f>VLOOKUP(B276,Umbrales!$A$2:$K$6,11,FALSE)</f>
        <v>0.95246281107254693</v>
      </c>
      <c r="R276">
        <f>IF(AND(Datos!AN276&lt;0.85,Datos!AN276&lt;Q276),1,0)</f>
        <v>0</v>
      </c>
      <c r="S276">
        <f>1+IF(Datos!S276&gt;0,1,0)+IF(Datos!C276="Financials",1.2,0)+1.3</f>
        <v>3.3</v>
      </c>
      <c r="T276" s="14">
        <f>(I276*1+M276*IF(Datos!S276&gt;0,1,0)+P276*IF(Datos!C276="Financials",1,0)+R276*1.3)/S276</f>
        <v>0</v>
      </c>
      <c r="U276" s="14">
        <f t="shared" si="8"/>
        <v>0</v>
      </c>
      <c r="V276" s="12" t="str">
        <f t="shared" si="9"/>
        <v/>
      </c>
    </row>
    <row r="277" spans="1:22">
      <c r="A277" t="str">
        <f>ParticipantesCrossSectionTable[[#This Row],[firm_id]]</f>
        <v>F0854</v>
      </c>
      <c r="B277" s="12" t="str">
        <f>ParticipantesCrossSectionTable[[#This Row],[sector]]</f>
        <v>Consumer</v>
      </c>
      <c r="C277" s="14">
        <f>ParticipantesCrossSectionTable[[#This Row],[fcf_reported_mm]]/ParticipantesCrossSectionTable[[#This Row],[revenue_reported_mm]]</f>
        <v>9.9429785820998706E-2</v>
      </c>
      <c r="D277" s="14">
        <f>VLOOKUP(B277,Umbrales!$A$2:$F$6,2,FALSE)</f>
        <v>0.18290795794828921</v>
      </c>
      <c r="E277" s="14">
        <f>VLOOKUP(B277,Umbrales!$A$2:$F$6,3,FALSE)</f>
        <v>0.12205009004875801</v>
      </c>
      <c r="F277" s="14">
        <f>VLOOKUP(B277,Umbrales!$A$2:$F$6,4,FALSE)</f>
        <v>7.7863508878423693E-2</v>
      </c>
      <c r="G277" s="13">
        <f>VLOOKUP(B277,Umbrales!$A$2:$F$6,5,FALSE)</f>
        <v>1.5232588938928779</v>
      </c>
      <c r="H277" s="14">
        <f>VLOOKUP(B277,Umbrales!$A$2:$F$6,6,FALSE)</f>
        <v>3.1674636202413592E-2</v>
      </c>
      <c r="I277">
        <f>IF(AND(Datos!AE277&gt;D277,Datos!AF277&gt;E277,Datos!AG277&gt;F277,Datos!AS277&gt;G277,C277&lt;H277),1,0)</f>
        <v>0</v>
      </c>
      <c r="J277" s="14">
        <f>ParticipantesCrossSectionTable[[#This Row],[dcf_fcf_gap_mm]]/ParticipantesCrossSectionTable[[#This Row],[revenue_reported_mm]]</f>
        <v>1.8714465006326399E-3</v>
      </c>
      <c r="K277" s="14">
        <f>VLOOKUP(B277,Umbrales!$A$2:$H$6,7,FALSE)</f>
        <v>0.50851978099047102</v>
      </c>
      <c r="L277" s="14">
        <f>VLOOKUP(B277,Umbrales!$A$2:$H$6,8,FALSE)</f>
        <v>6.0665521451900774E-2</v>
      </c>
      <c r="M277">
        <f>IF(AND(Datos!S277&gt;0,Datos!AH277&lt;K277,Datos!AL277&gt;=1,Datos!AM277&lt;1,J277&gt;L277),1,0)</f>
        <v>0</v>
      </c>
      <c r="N277" s="14">
        <f>VLOOKUP(B277,Umbrales!$A$2:$J$6,9,FALSE)</f>
        <v>0</v>
      </c>
      <c r="O277" s="14">
        <f>VLOOKUP(B277,Umbrales!$A$2:$J$6,10,FALSE)</f>
        <v>0</v>
      </c>
      <c r="P277">
        <f>IF(AND(Datos!C277="Financials",Datos!AA277&gt;N277,Datos!AD277&lt;0,Datos!AQ277&lt;O277),1,0)</f>
        <v>0</v>
      </c>
      <c r="Q277" s="14">
        <f>VLOOKUP(B277,Umbrales!$A$2:$K$6,11,FALSE)</f>
        <v>0.94977598367308969</v>
      </c>
      <c r="R277">
        <f>IF(AND(Datos!AN277&lt;0.85,Datos!AN277&lt;Q277),1,0)</f>
        <v>0</v>
      </c>
      <c r="S277">
        <f>1+IF(Datos!S277&gt;0,1,0)+IF(Datos!C277="Financials",1.2,0)+1.3</f>
        <v>3.3</v>
      </c>
      <c r="T277" s="14">
        <f>(I277*1+M277*IF(Datos!S277&gt;0,1,0)+P277*IF(Datos!C277="Financials",1,0)+R277*1.3)/S277</f>
        <v>0</v>
      </c>
      <c r="U277" s="14">
        <f t="shared" si="8"/>
        <v>0</v>
      </c>
      <c r="V277" s="12" t="str">
        <f t="shared" si="9"/>
        <v/>
      </c>
    </row>
    <row r="278" spans="1:22">
      <c r="A278" t="str">
        <f>ParticipantesCrossSectionTable[[#This Row],[firm_id]]</f>
        <v>F0024</v>
      </c>
      <c r="B278" s="12" t="str">
        <f>ParticipantesCrossSectionTable[[#This Row],[sector]]</f>
        <v>Energy</v>
      </c>
      <c r="C278" s="14">
        <f>ParticipantesCrossSectionTable[[#This Row],[fcf_reported_mm]]/ParticipantesCrossSectionTable[[#This Row],[revenue_reported_mm]]</f>
        <v>-6.4152258226476702E-2</v>
      </c>
      <c r="D278" s="14">
        <f>VLOOKUP(B278,Umbrales!$A$2:$F$6,2,FALSE)</f>
        <v>0.31196392892080216</v>
      </c>
      <c r="E278" s="14">
        <f>VLOOKUP(B278,Umbrales!$A$2:$F$6,3,FALSE)</f>
        <v>0.22086835207327621</v>
      </c>
      <c r="F278" s="14">
        <f>VLOOKUP(B278,Umbrales!$A$2:$F$6,4,FALSE)</f>
        <v>0.28991454849456905</v>
      </c>
      <c r="G278" s="13">
        <f>VLOOKUP(B278,Umbrales!$A$2:$F$6,5,FALSE)</f>
        <v>2.8980395452652274</v>
      </c>
      <c r="H278" s="14">
        <f>VLOOKUP(B278,Umbrales!$A$2:$F$6,6,FALSE)</f>
        <v>-5.1192663180992054E-2</v>
      </c>
      <c r="I278">
        <f>IF(AND(Datos!AE278&gt;D278,Datos!AF278&gt;E278,Datos!AG278&gt;F278,Datos!AS278&gt;G278,C278&lt;H278),1,0)</f>
        <v>0</v>
      </c>
      <c r="J278" s="14">
        <f>ParticipantesCrossSectionTable[[#This Row],[dcf_fcf_gap_mm]]/ParticipantesCrossSectionTable[[#This Row],[revenue_reported_mm]]</f>
        <v>8.4107339314407947E-2</v>
      </c>
      <c r="K278" s="14">
        <f>VLOOKUP(B278,Umbrales!$A$2:$H$6,7,FALSE)</f>
        <v>0.58288412137280288</v>
      </c>
      <c r="L278" s="14">
        <f>VLOOKUP(B278,Umbrales!$A$2:$H$6,8,FALSE)</f>
        <v>0.120912265441879</v>
      </c>
      <c r="M278">
        <f>IF(AND(Datos!S278&gt;0,Datos!AH278&lt;K278,Datos!AL278&gt;=1,Datos!AM278&lt;1,J278&gt;L278),1,0)</f>
        <v>0</v>
      </c>
      <c r="N278" s="14">
        <f>VLOOKUP(B278,Umbrales!$A$2:$J$6,9,FALSE)</f>
        <v>0</v>
      </c>
      <c r="O278" s="14">
        <f>VLOOKUP(B278,Umbrales!$A$2:$J$6,10,FALSE)</f>
        <v>0</v>
      </c>
      <c r="P278">
        <f>IF(AND(Datos!C278="Financials",Datos!AA278&gt;N278,Datos!AD278&lt;0,Datos!AQ278&lt;O278),1,0)</f>
        <v>0</v>
      </c>
      <c r="Q278" s="14">
        <f>VLOOKUP(B278,Umbrales!$A$2:$K$6,11,FALSE)</f>
        <v>0.95246281107254693</v>
      </c>
      <c r="R278">
        <f>IF(AND(Datos!AN278&lt;0.85,Datos!AN278&lt;Q278),1,0)</f>
        <v>0</v>
      </c>
      <c r="S278">
        <f>1+IF(Datos!S278&gt;0,1,0)+IF(Datos!C278="Financials",1.2,0)+1.3</f>
        <v>3.3</v>
      </c>
      <c r="T278" s="14">
        <f>(I278*1+M278*IF(Datos!S278&gt;0,1,0)+P278*IF(Datos!C278="Financials",1,0)+R278*1.3)/S278</f>
        <v>0</v>
      </c>
      <c r="U278" s="14">
        <f t="shared" si="8"/>
        <v>0</v>
      </c>
      <c r="V278" s="12" t="str">
        <f t="shared" si="9"/>
        <v/>
      </c>
    </row>
    <row r="279" spans="1:22">
      <c r="A279" t="str">
        <f>ParticipantesCrossSectionTable[[#This Row],[firm_id]]</f>
        <v>F0988</v>
      </c>
      <c r="B279" s="12" t="str">
        <f>ParticipantesCrossSectionTable[[#This Row],[sector]]</f>
        <v>Consumer</v>
      </c>
      <c r="C279" s="14">
        <f>ParticipantesCrossSectionTable[[#This Row],[fcf_reported_mm]]/ParticipantesCrossSectionTable[[#This Row],[revenue_reported_mm]]</f>
        <v>5.8827520279113754E-2</v>
      </c>
      <c r="D279" s="14">
        <f>VLOOKUP(B279,Umbrales!$A$2:$F$6,2,FALSE)</f>
        <v>0.18290795794828921</v>
      </c>
      <c r="E279" s="14">
        <f>VLOOKUP(B279,Umbrales!$A$2:$F$6,3,FALSE)</f>
        <v>0.12205009004875801</v>
      </c>
      <c r="F279" s="14">
        <f>VLOOKUP(B279,Umbrales!$A$2:$F$6,4,FALSE)</f>
        <v>7.7863508878423693E-2</v>
      </c>
      <c r="G279" s="13">
        <f>VLOOKUP(B279,Umbrales!$A$2:$F$6,5,FALSE)</f>
        <v>1.5232588938928779</v>
      </c>
      <c r="H279" s="14">
        <f>VLOOKUP(B279,Umbrales!$A$2:$F$6,6,FALSE)</f>
        <v>3.1674636202413592E-2</v>
      </c>
      <c r="I279">
        <f>IF(AND(Datos!AE279&gt;D279,Datos!AF279&gt;E279,Datos!AG279&gt;F279,Datos!AS279&gt;G279,C279&lt;H279),1,0)</f>
        <v>0</v>
      </c>
      <c r="J279" s="14">
        <f>ParticipantesCrossSectionTable[[#This Row],[dcf_fcf_gap_mm]]/ParticipantesCrossSectionTable[[#This Row],[revenue_reported_mm]]</f>
        <v>4.0075833994690335E-2</v>
      </c>
      <c r="K279" s="14">
        <f>VLOOKUP(B279,Umbrales!$A$2:$H$6,7,FALSE)</f>
        <v>0.50851978099047102</v>
      </c>
      <c r="L279" s="14">
        <f>VLOOKUP(B279,Umbrales!$A$2:$H$6,8,FALSE)</f>
        <v>6.0665521451900774E-2</v>
      </c>
      <c r="M279">
        <f>IF(AND(Datos!S279&gt;0,Datos!AH279&lt;K279,Datos!AL279&gt;=1,Datos!AM279&lt;1,J279&gt;L279),1,0)</f>
        <v>0</v>
      </c>
      <c r="N279" s="14">
        <f>VLOOKUP(B279,Umbrales!$A$2:$J$6,9,FALSE)</f>
        <v>0</v>
      </c>
      <c r="O279" s="14">
        <f>VLOOKUP(B279,Umbrales!$A$2:$J$6,10,FALSE)</f>
        <v>0</v>
      </c>
      <c r="P279">
        <f>IF(AND(Datos!C279="Financials",Datos!AA279&gt;N279,Datos!AD279&lt;0,Datos!AQ279&lt;O279),1,0)</f>
        <v>0</v>
      </c>
      <c r="Q279" s="14">
        <f>VLOOKUP(B279,Umbrales!$A$2:$K$6,11,FALSE)</f>
        <v>0.94977598367308969</v>
      </c>
      <c r="R279">
        <f>IF(AND(Datos!AN279&lt;0.85,Datos!AN279&lt;Q279),1,0)</f>
        <v>0</v>
      </c>
      <c r="S279">
        <f>1+IF(Datos!S279&gt;0,1,0)+IF(Datos!C279="Financials",1.2,0)+1.3</f>
        <v>3.3</v>
      </c>
      <c r="T279" s="14">
        <f>(I279*1+M279*IF(Datos!S279&gt;0,1,0)+P279*IF(Datos!C279="Financials",1,0)+R279*1.3)/S279</f>
        <v>0</v>
      </c>
      <c r="U279" s="14">
        <f t="shared" si="8"/>
        <v>0</v>
      </c>
      <c r="V279" s="12" t="str">
        <f t="shared" si="9"/>
        <v/>
      </c>
    </row>
    <row r="280" spans="1:22">
      <c r="A280" t="str">
        <f>ParticipantesCrossSectionTable[[#This Row],[firm_id]]</f>
        <v>F0595</v>
      </c>
      <c r="B280" s="12" t="str">
        <f>ParticipantesCrossSectionTable[[#This Row],[sector]]</f>
        <v>Technology</v>
      </c>
      <c r="C280" s="14">
        <f>ParticipantesCrossSectionTable[[#This Row],[fcf_reported_mm]]/ParticipantesCrossSectionTable[[#This Row],[revenue_reported_mm]]</f>
        <v>6.0637437125218421E-2</v>
      </c>
      <c r="D280" s="14">
        <f>VLOOKUP(B280,Umbrales!$A$2:$F$6,2,FALSE)</f>
        <v>0.29147891994228936</v>
      </c>
      <c r="E280" s="14">
        <f>VLOOKUP(B280,Umbrales!$A$2:$F$6,3,FALSE)</f>
        <v>0.20310034693031653</v>
      </c>
      <c r="F280" s="14">
        <f>VLOOKUP(B280,Umbrales!$A$2:$F$6,4,FALSE)</f>
        <v>8.594459935328938E-2</v>
      </c>
      <c r="G280" s="13">
        <f>VLOOKUP(B280,Umbrales!$A$2:$F$6,5,FALSE)</f>
        <v>1.6026025182564763</v>
      </c>
      <c r="H280" s="14">
        <f>VLOOKUP(B280,Umbrales!$A$2:$F$6,6,FALSE)</f>
        <v>0.11012364032004683</v>
      </c>
      <c r="I280">
        <f>IF(AND(Datos!AE280&gt;D280,Datos!AF280&gt;E280,Datos!AG280&gt;F280,Datos!AS280&gt;G280,C280&lt;H280),1,0)</f>
        <v>0</v>
      </c>
      <c r="J280" s="14">
        <f>ParticipantesCrossSectionTable[[#This Row],[dcf_fcf_gap_mm]]/ParticipantesCrossSectionTable[[#This Row],[revenue_reported_mm]]</f>
        <v>4.6704355605493145E-2</v>
      </c>
      <c r="K280" s="14">
        <f>VLOOKUP(B280,Umbrales!$A$2:$H$6,7,FALSE)</f>
        <v>0.41762511454643481</v>
      </c>
      <c r="L280" s="14">
        <f>VLOOKUP(B280,Umbrales!$A$2:$H$6,8,FALSE)</f>
        <v>5.4196815684636399E-2</v>
      </c>
      <c r="M280">
        <f>IF(AND(Datos!S280&gt;0,Datos!AH280&lt;K280,Datos!AL280&gt;=1,Datos!AM280&lt;1,J280&gt;L280),1,0)</f>
        <v>0</v>
      </c>
      <c r="N280" s="14">
        <f>VLOOKUP(B280,Umbrales!$A$2:$J$6,9,FALSE)</f>
        <v>0</v>
      </c>
      <c r="O280" s="14">
        <f>VLOOKUP(B280,Umbrales!$A$2:$J$6,10,FALSE)</f>
        <v>0</v>
      </c>
      <c r="P280">
        <f>IF(AND(Datos!C280="Financials",Datos!AA280&gt;N280,Datos!AD280&lt;0,Datos!AQ280&lt;O280),1,0)</f>
        <v>0</v>
      </c>
      <c r="Q280" s="14">
        <f>VLOOKUP(B280,Umbrales!$A$2:$K$6,11,FALSE)</f>
        <v>0.94630804495569043</v>
      </c>
      <c r="R280">
        <f>IF(AND(Datos!AN280&lt;0.85,Datos!AN280&lt;Q280),1,0)</f>
        <v>0</v>
      </c>
      <c r="S280">
        <f>1+IF(Datos!S280&gt;0,1,0)+IF(Datos!C280="Financials",1.2,0)+1.3</f>
        <v>3.3</v>
      </c>
      <c r="T280" s="14">
        <f>(I280*1+M280*IF(Datos!S280&gt;0,1,0)+P280*IF(Datos!C280="Financials",1,0)+R280*1.3)/S280</f>
        <v>0</v>
      </c>
      <c r="U280" s="14">
        <f t="shared" si="8"/>
        <v>0</v>
      </c>
      <c r="V280" s="12" t="str">
        <f t="shared" si="9"/>
        <v/>
      </c>
    </row>
    <row r="281" spans="1:22">
      <c r="A281" t="str">
        <f>ParticipantesCrossSectionTable[[#This Row],[firm_id]]</f>
        <v>F0289</v>
      </c>
      <c r="B281" s="12" t="str">
        <f>ParticipantesCrossSectionTable[[#This Row],[sector]]</f>
        <v>Financials</v>
      </c>
      <c r="C281" s="14">
        <f>ParticipantesCrossSectionTable[[#This Row],[fcf_reported_mm]]/ParticipantesCrossSectionTable[[#This Row],[revenue_reported_mm]]</f>
        <v>7.3410868259679768E-2</v>
      </c>
      <c r="D281" s="14">
        <f>VLOOKUP(B281,Umbrales!$A$2:$F$6,2,FALSE)</f>
        <v>0.388774346882514</v>
      </c>
      <c r="E281" s="14">
        <f>VLOOKUP(B281,Umbrales!$A$2:$F$6,3,FALSE)</f>
        <v>0.2842719606666555</v>
      </c>
      <c r="F281" s="14">
        <f>VLOOKUP(B281,Umbrales!$A$2:$F$6,4,FALSE)</f>
        <v>3.7547324588306716E-2</v>
      </c>
      <c r="G281" s="13">
        <f>VLOOKUP(B281,Umbrales!$A$2:$F$6,5,FALSE)</f>
        <v>5.6564154445784265</v>
      </c>
      <c r="H281" s="14">
        <f>VLOOKUP(B281,Umbrales!$A$2:$F$6,6,FALSE)</f>
        <v>0.21790144142181125</v>
      </c>
      <c r="I281">
        <f>IF(AND(Datos!AE281&gt;D281,Datos!AF281&gt;E281,Datos!AG281&gt;F281,Datos!AS281&gt;G281,C281&lt;H281),1,0)</f>
        <v>0</v>
      </c>
      <c r="J281" s="14">
        <f>ParticipantesCrossSectionTable[[#This Row],[dcf_fcf_gap_mm]]/ParticipantesCrossSectionTable[[#This Row],[revenue_reported_mm]]</f>
        <v>5.584818116081975E-2</v>
      </c>
      <c r="K281" s="14">
        <f>VLOOKUP(B281,Umbrales!$A$2:$H$6,7,FALSE)</f>
        <v>0.45222619371524486</v>
      </c>
      <c r="L281" s="14">
        <f>VLOOKUP(B281,Umbrales!$A$2:$H$6,8,FALSE)</f>
        <v>1.8748568215778003E-2</v>
      </c>
      <c r="M281">
        <f>IF(AND(Datos!S281&gt;0,Datos!AH281&lt;K281,Datos!AL281&gt;=1,Datos!AM281&lt;1,J281&gt;L281),1,0)</f>
        <v>0</v>
      </c>
      <c r="N281" s="14">
        <f>VLOOKUP(B281,Umbrales!$A$2:$J$6,9,FALSE)</f>
        <v>0.2055436255630648</v>
      </c>
      <c r="O281" s="14">
        <f>VLOOKUP(B281,Umbrales!$A$2:$J$6,10,FALSE)</f>
        <v>0.33577848833803048</v>
      </c>
      <c r="P281">
        <f>IF(AND(Datos!C281="Financials",Datos!AA281&gt;N281,Datos!AD281&lt;0,Datos!AQ281&lt;O281),1,0)</f>
        <v>0</v>
      </c>
      <c r="Q281" s="14">
        <f>VLOOKUP(B281,Umbrales!$A$2:$K$6,11,FALSE)</f>
        <v>0.94867619108199597</v>
      </c>
      <c r="R281">
        <f>IF(AND(Datos!AN281&lt;0.85,Datos!AN281&lt;Q281),1,0)</f>
        <v>0</v>
      </c>
      <c r="S281">
        <f>1+IF(Datos!S281&gt;0,1,0)+IF(Datos!C281="Financials",1.2,0)+1.3</f>
        <v>4.5</v>
      </c>
      <c r="T281" s="14">
        <f>(I281*1+M281*IF(Datos!S281&gt;0,1,0)+P281*IF(Datos!C281="Financials",1,0)+R281*1.3)/S281</f>
        <v>0</v>
      </c>
      <c r="U281" s="14">
        <f t="shared" si="8"/>
        <v>0</v>
      </c>
      <c r="V281" s="12" t="str">
        <f t="shared" si="9"/>
        <v/>
      </c>
    </row>
    <row r="282" spans="1:22">
      <c r="A282" t="str">
        <f>ParticipantesCrossSectionTable[[#This Row],[firm_id]]</f>
        <v>F0092</v>
      </c>
      <c r="B282" s="12" t="str">
        <f>ParticipantesCrossSectionTable[[#This Row],[sector]]</f>
        <v>Energy</v>
      </c>
      <c r="C282" s="14">
        <f>ParticipantesCrossSectionTable[[#This Row],[fcf_reported_mm]]/ParticipantesCrossSectionTable[[#This Row],[revenue_reported_mm]]</f>
        <v>-2.7017929231268591E-2</v>
      </c>
      <c r="D282" s="14">
        <f>VLOOKUP(B282,Umbrales!$A$2:$F$6,2,FALSE)</f>
        <v>0.31196392892080216</v>
      </c>
      <c r="E282" s="14">
        <f>VLOOKUP(B282,Umbrales!$A$2:$F$6,3,FALSE)</f>
        <v>0.22086835207327621</v>
      </c>
      <c r="F282" s="14">
        <f>VLOOKUP(B282,Umbrales!$A$2:$F$6,4,FALSE)</f>
        <v>0.28991454849456905</v>
      </c>
      <c r="G282" s="13">
        <f>VLOOKUP(B282,Umbrales!$A$2:$F$6,5,FALSE)</f>
        <v>2.8980395452652274</v>
      </c>
      <c r="H282" s="14">
        <f>VLOOKUP(B282,Umbrales!$A$2:$F$6,6,FALSE)</f>
        <v>-5.1192663180992054E-2</v>
      </c>
      <c r="I282">
        <f>IF(AND(Datos!AE282&gt;D282,Datos!AF282&gt;E282,Datos!AG282&gt;F282,Datos!AS282&gt;G282,C282&lt;H282),1,0)</f>
        <v>0</v>
      </c>
      <c r="J282" s="14">
        <f>ParticipantesCrossSectionTable[[#This Row],[dcf_fcf_gap_mm]]/ParticipantesCrossSectionTable[[#This Row],[revenue_reported_mm]]</f>
        <v>6.6238066264215537E-2</v>
      </c>
      <c r="K282" s="14">
        <f>VLOOKUP(B282,Umbrales!$A$2:$H$6,7,FALSE)</f>
        <v>0.58288412137280288</v>
      </c>
      <c r="L282" s="14">
        <f>VLOOKUP(B282,Umbrales!$A$2:$H$6,8,FALSE)</f>
        <v>0.120912265441879</v>
      </c>
      <c r="M282">
        <f>IF(AND(Datos!S282&gt;0,Datos!AH282&lt;K282,Datos!AL282&gt;=1,Datos!AM282&lt;1,J282&gt;L282),1,0)</f>
        <v>0</v>
      </c>
      <c r="N282" s="14">
        <f>VLOOKUP(B282,Umbrales!$A$2:$J$6,9,FALSE)</f>
        <v>0</v>
      </c>
      <c r="O282" s="14">
        <f>VLOOKUP(B282,Umbrales!$A$2:$J$6,10,FALSE)</f>
        <v>0</v>
      </c>
      <c r="P282">
        <f>IF(AND(Datos!C282="Financials",Datos!AA282&gt;N282,Datos!AD282&lt;0,Datos!AQ282&lt;O282),1,0)</f>
        <v>0</v>
      </c>
      <c r="Q282" s="14">
        <f>VLOOKUP(B282,Umbrales!$A$2:$K$6,11,FALSE)</f>
        <v>0.95246281107254693</v>
      </c>
      <c r="R282">
        <f>IF(AND(Datos!AN282&lt;0.85,Datos!AN282&lt;Q282),1,0)</f>
        <v>0</v>
      </c>
      <c r="S282">
        <f>1+IF(Datos!S282&gt;0,1,0)+IF(Datos!C282="Financials",1.2,0)+1.3</f>
        <v>3.3</v>
      </c>
      <c r="T282" s="14">
        <f>(I282*1+M282*IF(Datos!S282&gt;0,1,0)+P282*IF(Datos!C282="Financials",1,0)+R282*1.3)/S282</f>
        <v>0</v>
      </c>
      <c r="U282" s="14">
        <f t="shared" si="8"/>
        <v>0</v>
      </c>
      <c r="V282" s="12" t="str">
        <f t="shared" si="9"/>
        <v/>
      </c>
    </row>
    <row r="283" spans="1:22">
      <c r="A283" t="str">
        <f>ParticipantesCrossSectionTable[[#This Row],[firm_id]]</f>
        <v>F0240</v>
      </c>
      <c r="B283" s="12" t="str">
        <f>ParticipantesCrossSectionTable[[#This Row],[sector]]</f>
        <v>Financials</v>
      </c>
      <c r="C283" s="14">
        <f>ParticipantesCrossSectionTable[[#This Row],[fcf_reported_mm]]/ParticipantesCrossSectionTable[[#This Row],[revenue_reported_mm]]</f>
        <v>0.22975825636750508</v>
      </c>
      <c r="D283" s="14">
        <f>VLOOKUP(B283,Umbrales!$A$2:$F$6,2,FALSE)</f>
        <v>0.388774346882514</v>
      </c>
      <c r="E283" s="14">
        <f>VLOOKUP(B283,Umbrales!$A$2:$F$6,3,FALSE)</f>
        <v>0.2842719606666555</v>
      </c>
      <c r="F283" s="14">
        <f>VLOOKUP(B283,Umbrales!$A$2:$F$6,4,FALSE)</f>
        <v>3.7547324588306716E-2</v>
      </c>
      <c r="G283" s="13">
        <f>VLOOKUP(B283,Umbrales!$A$2:$F$6,5,FALSE)</f>
        <v>5.6564154445784265</v>
      </c>
      <c r="H283" s="14">
        <f>VLOOKUP(B283,Umbrales!$A$2:$F$6,6,FALSE)</f>
        <v>0.21790144142181125</v>
      </c>
      <c r="I283">
        <f>IF(AND(Datos!AE283&gt;D283,Datos!AF283&gt;E283,Datos!AG283&gt;F283,Datos!AS283&gt;G283,C283&lt;H283),1,0)</f>
        <v>0</v>
      </c>
      <c r="J283" s="14">
        <f>ParticipantesCrossSectionTable[[#This Row],[dcf_fcf_gap_mm]]/ParticipantesCrossSectionTable[[#This Row],[revenue_reported_mm]]</f>
        <v>-8.7682321299949618E-3</v>
      </c>
      <c r="K283" s="14">
        <f>VLOOKUP(B283,Umbrales!$A$2:$H$6,7,FALSE)</f>
        <v>0.45222619371524486</v>
      </c>
      <c r="L283" s="14">
        <f>VLOOKUP(B283,Umbrales!$A$2:$H$6,8,FALSE)</f>
        <v>1.8748568215778003E-2</v>
      </c>
      <c r="M283">
        <f>IF(AND(Datos!S283&gt;0,Datos!AH283&lt;K283,Datos!AL283&gt;=1,Datos!AM283&lt;1,J283&gt;L283),1,0)</f>
        <v>0</v>
      </c>
      <c r="N283" s="14">
        <f>VLOOKUP(B283,Umbrales!$A$2:$J$6,9,FALSE)</f>
        <v>0.2055436255630648</v>
      </c>
      <c r="O283" s="14">
        <f>VLOOKUP(B283,Umbrales!$A$2:$J$6,10,FALSE)</f>
        <v>0.33577848833803048</v>
      </c>
      <c r="P283">
        <f>IF(AND(Datos!C283="Financials",Datos!AA283&gt;N283,Datos!AD283&lt;0,Datos!AQ283&lt;O283),1,0)</f>
        <v>0</v>
      </c>
      <c r="Q283" s="14">
        <f>VLOOKUP(B283,Umbrales!$A$2:$K$6,11,FALSE)</f>
        <v>0.94867619108199597</v>
      </c>
      <c r="R283">
        <f>IF(AND(Datos!AN283&lt;0.85,Datos!AN283&lt;Q283),1,0)</f>
        <v>0</v>
      </c>
      <c r="S283">
        <f>1+IF(Datos!S283&gt;0,1,0)+IF(Datos!C283="Financials",1.2,0)+1.3</f>
        <v>4.5</v>
      </c>
      <c r="T283" s="14">
        <f>(I283*1+M283*IF(Datos!S283&gt;0,1,0)+P283*IF(Datos!C283="Financials",1,0)+R283*1.3)/S283</f>
        <v>0</v>
      </c>
      <c r="U283" s="14">
        <f t="shared" si="8"/>
        <v>0</v>
      </c>
      <c r="V283" s="12" t="str">
        <f t="shared" si="9"/>
        <v/>
      </c>
    </row>
    <row r="284" spans="1:22">
      <c r="A284" t="str">
        <f>ParticipantesCrossSectionTable[[#This Row],[firm_id]]</f>
        <v>F0218</v>
      </c>
      <c r="B284" s="12" t="str">
        <f>ParticipantesCrossSectionTable[[#This Row],[sector]]</f>
        <v>Financials</v>
      </c>
      <c r="C284" s="14">
        <f>ParticipantesCrossSectionTable[[#This Row],[fcf_reported_mm]]/ParticipantesCrossSectionTable[[#This Row],[revenue_reported_mm]]</f>
        <v>0.21701843056875864</v>
      </c>
      <c r="D284" s="14">
        <f>VLOOKUP(B284,Umbrales!$A$2:$F$6,2,FALSE)</f>
        <v>0.388774346882514</v>
      </c>
      <c r="E284" s="14">
        <f>VLOOKUP(B284,Umbrales!$A$2:$F$6,3,FALSE)</f>
        <v>0.2842719606666555</v>
      </c>
      <c r="F284" s="14">
        <f>VLOOKUP(B284,Umbrales!$A$2:$F$6,4,FALSE)</f>
        <v>3.7547324588306716E-2</v>
      </c>
      <c r="G284" s="13">
        <f>VLOOKUP(B284,Umbrales!$A$2:$F$6,5,FALSE)</f>
        <v>5.6564154445784265</v>
      </c>
      <c r="H284" s="14">
        <f>VLOOKUP(B284,Umbrales!$A$2:$F$6,6,FALSE)</f>
        <v>0.21790144142181125</v>
      </c>
      <c r="I284">
        <f>IF(AND(Datos!AE284&gt;D284,Datos!AF284&gt;E284,Datos!AG284&gt;F284,Datos!AS284&gt;G284,C284&lt;H284),1,0)</f>
        <v>0</v>
      </c>
      <c r="J284" s="14">
        <f>ParticipantesCrossSectionTable[[#This Row],[dcf_fcf_gap_mm]]/ParticipantesCrossSectionTable[[#This Row],[revenue_reported_mm]]</f>
        <v>-2.4346883404023367E-2</v>
      </c>
      <c r="K284" s="14">
        <f>VLOOKUP(B284,Umbrales!$A$2:$H$6,7,FALSE)</f>
        <v>0.45222619371524486</v>
      </c>
      <c r="L284" s="14">
        <f>VLOOKUP(B284,Umbrales!$A$2:$H$6,8,FALSE)</f>
        <v>1.8748568215778003E-2</v>
      </c>
      <c r="M284">
        <f>IF(AND(Datos!S284&gt;0,Datos!AH284&lt;K284,Datos!AL284&gt;=1,Datos!AM284&lt;1,J284&gt;L284),1,0)</f>
        <v>0</v>
      </c>
      <c r="N284" s="14">
        <f>VLOOKUP(B284,Umbrales!$A$2:$J$6,9,FALSE)</f>
        <v>0.2055436255630648</v>
      </c>
      <c r="O284" s="14">
        <f>VLOOKUP(B284,Umbrales!$A$2:$J$6,10,FALSE)</f>
        <v>0.33577848833803048</v>
      </c>
      <c r="P284">
        <f>IF(AND(Datos!C284="Financials",Datos!AA284&gt;N284,Datos!AD284&lt;0,Datos!AQ284&lt;O284),1,0)</f>
        <v>0</v>
      </c>
      <c r="Q284" s="14">
        <f>VLOOKUP(B284,Umbrales!$A$2:$K$6,11,FALSE)</f>
        <v>0.94867619108199597</v>
      </c>
      <c r="R284">
        <f>IF(AND(Datos!AN284&lt;0.85,Datos!AN284&lt;Q284),1,0)</f>
        <v>0</v>
      </c>
      <c r="S284">
        <f>1+IF(Datos!S284&gt;0,1,0)+IF(Datos!C284="Financials",1.2,0)+1.3</f>
        <v>4.5</v>
      </c>
      <c r="T284" s="14">
        <f>(I284*1+M284*IF(Datos!S284&gt;0,1,0)+P284*IF(Datos!C284="Financials",1,0)+R284*1.3)/S284</f>
        <v>0</v>
      </c>
      <c r="U284" s="14">
        <f t="shared" si="8"/>
        <v>0</v>
      </c>
      <c r="V284" s="12" t="str">
        <f t="shared" si="9"/>
        <v/>
      </c>
    </row>
    <row r="285" spans="1:22">
      <c r="A285" t="str">
        <f>ParticipantesCrossSectionTable[[#This Row],[firm_id]]</f>
        <v>F0973</v>
      </c>
      <c r="B285" s="12" t="str">
        <f>ParticipantesCrossSectionTable[[#This Row],[sector]]</f>
        <v>Consumer</v>
      </c>
      <c r="C285" s="14">
        <f>ParticipantesCrossSectionTable[[#This Row],[fcf_reported_mm]]/ParticipantesCrossSectionTable[[#This Row],[revenue_reported_mm]]</f>
        <v>-1.7420938109653394E-2</v>
      </c>
      <c r="D285" s="14">
        <f>VLOOKUP(B285,Umbrales!$A$2:$F$6,2,FALSE)</f>
        <v>0.18290795794828921</v>
      </c>
      <c r="E285" s="14">
        <f>VLOOKUP(B285,Umbrales!$A$2:$F$6,3,FALSE)</f>
        <v>0.12205009004875801</v>
      </c>
      <c r="F285" s="14">
        <f>VLOOKUP(B285,Umbrales!$A$2:$F$6,4,FALSE)</f>
        <v>7.7863508878423693E-2</v>
      </c>
      <c r="G285" s="13">
        <f>VLOOKUP(B285,Umbrales!$A$2:$F$6,5,FALSE)</f>
        <v>1.5232588938928779</v>
      </c>
      <c r="H285" s="14">
        <f>VLOOKUP(B285,Umbrales!$A$2:$F$6,6,FALSE)</f>
        <v>3.1674636202413592E-2</v>
      </c>
      <c r="I285">
        <f>IF(AND(Datos!AE285&gt;D285,Datos!AF285&gt;E285,Datos!AG285&gt;F285,Datos!AS285&gt;G285,C285&lt;H285),1,0)</f>
        <v>0</v>
      </c>
      <c r="J285" s="14">
        <f>ParticipantesCrossSectionTable[[#This Row],[dcf_fcf_gap_mm]]/ParticipantesCrossSectionTable[[#This Row],[revenue_reported_mm]]</f>
        <v>5.7315877370833615E-2</v>
      </c>
      <c r="K285" s="14">
        <f>VLOOKUP(B285,Umbrales!$A$2:$H$6,7,FALSE)</f>
        <v>0.50851978099047102</v>
      </c>
      <c r="L285" s="14">
        <f>VLOOKUP(B285,Umbrales!$A$2:$H$6,8,FALSE)</f>
        <v>6.0665521451900774E-2</v>
      </c>
      <c r="M285">
        <f>IF(AND(Datos!S285&gt;0,Datos!AH285&lt;K285,Datos!AL285&gt;=1,Datos!AM285&lt;1,J285&gt;L285),1,0)</f>
        <v>0</v>
      </c>
      <c r="N285" s="14">
        <f>VLOOKUP(B285,Umbrales!$A$2:$J$6,9,FALSE)</f>
        <v>0</v>
      </c>
      <c r="O285" s="14">
        <f>VLOOKUP(B285,Umbrales!$A$2:$J$6,10,FALSE)</f>
        <v>0</v>
      </c>
      <c r="P285">
        <f>IF(AND(Datos!C285="Financials",Datos!AA285&gt;N285,Datos!AD285&lt;0,Datos!AQ285&lt;O285),1,0)</f>
        <v>0</v>
      </c>
      <c r="Q285" s="14">
        <f>VLOOKUP(B285,Umbrales!$A$2:$K$6,11,FALSE)</f>
        <v>0.94977598367308969</v>
      </c>
      <c r="R285">
        <f>IF(AND(Datos!AN285&lt;0.85,Datos!AN285&lt;Q285),1,0)</f>
        <v>0</v>
      </c>
      <c r="S285">
        <f>1+IF(Datos!S285&gt;0,1,0)+IF(Datos!C285="Financials",1.2,0)+1.3</f>
        <v>3.3</v>
      </c>
      <c r="T285" s="14">
        <f>(I285*1+M285*IF(Datos!S285&gt;0,1,0)+P285*IF(Datos!C285="Financials",1,0)+R285*1.3)/S285</f>
        <v>0</v>
      </c>
      <c r="U285" s="14">
        <f t="shared" si="8"/>
        <v>0</v>
      </c>
      <c r="V285" s="12" t="str">
        <f t="shared" si="9"/>
        <v/>
      </c>
    </row>
    <row r="286" spans="1:22">
      <c r="A286" t="str">
        <f>ParticipantesCrossSectionTable[[#This Row],[firm_id]]</f>
        <v>F0834</v>
      </c>
      <c r="B286" s="12" t="str">
        <f>ParticipantesCrossSectionTable[[#This Row],[sector]]</f>
        <v>Consumer</v>
      </c>
      <c r="C286" s="14">
        <f>ParticipantesCrossSectionTable[[#This Row],[fcf_reported_mm]]/ParticipantesCrossSectionTable[[#This Row],[revenue_reported_mm]]</f>
        <v>4.6182486936437055E-2</v>
      </c>
      <c r="D286" s="14">
        <f>VLOOKUP(B286,Umbrales!$A$2:$F$6,2,FALSE)</f>
        <v>0.18290795794828921</v>
      </c>
      <c r="E286" s="14">
        <f>VLOOKUP(B286,Umbrales!$A$2:$F$6,3,FALSE)</f>
        <v>0.12205009004875801</v>
      </c>
      <c r="F286" s="14">
        <f>VLOOKUP(B286,Umbrales!$A$2:$F$6,4,FALSE)</f>
        <v>7.7863508878423693E-2</v>
      </c>
      <c r="G286" s="13">
        <f>VLOOKUP(B286,Umbrales!$A$2:$F$6,5,FALSE)</f>
        <v>1.5232588938928779</v>
      </c>
      <c r="H286" s="14">
        <f>VLOOKUP(B286,Umbrales!$A$2:$F$6,6,FALSE)</f>
        <v>3.1674636202413592E-2</v>
      </c>
      <c r="I286">
        <f>IF(AND(Datos!AE286&gt;D286,Datos!AF286&gt;E286,Datos!AG286&gt;F286,Datos!AS286&gt;G286,C286&lt;H286),1,0)</f>
        <v>0</v>
      </c>
      <c r="J286" s="14">
        <f>ParticipantesCrossSectionTable[[#This Row],[dcf_fcf_gap_mm]]/ParticipantesCrossSectionTable[[#This Row],[revenue_reported_mm]]</f>
        <v>2.1088222110934488E-2</v>
      </c>
      <c r="K286" s="14">
        <f>VLOOKUP(B286,Umbrales!$A$2:$H$6,7,FALSE)</f>
        <v>0.50851978099047102</v>
      </c>
      <c r="L286" s="14">
        <f>VLOOKUP(B286,Umbrales!$A$2:$H$6,8,FALSE)</f>
        <v>6.0665521451900774E-2</v>
      </c>
      <c r="M286">
        <f>IF(AND(Datos!S286&gt;0,Datos!AH286&lt;K286,Datos!AL286&gt;=1,Datos!AM286&lt;1,J286&gt;L286),1,0)</f>
        <v>0</v>
      </c>
      <c r="N286" s="14">
        <f>VLOOKUP(B286,Umbrales!$A$2:$J$6,9,FALSE)</f>
        <v>0</v>
      </c>
      <c r="O286" s="14">
        <f>VLOOKUP(B286,Umbrales!$A$2:$J$6,10,FALSE)</f>
        <v>0</v>
      </c>
      <c r="P286">
        <f>IF(AND(Datos!C286="Financials",Datos!AA286&gt;N286,Datos!AD286&lt;0,Datos!AQ286&lt;O286),1,0)</f>
        <v>0</v>
      </c>
      <c r="Q286" s="14">
        <f>VLOOKUP(B286,Umbrales!$A$2:$K$6,11,FALSE)</f>
        <v>0.94977598367308969</v>
      </c>
      <c r="R286">
        <f>IF(AND(Datos!AN286&lt;0.85,Datos!AN286&lt;Q286),1,0)</f>
        <v>0</v>
      </c>
      <c r="S286">
        <f>1+IF(Datos!S286&gt;0,1,0)+IF(Datos!C286="Financials",1.2,0)+1.3</f>
        <v>3.3</v>
      </c>
      <c r="T286" s="14">
        <f>(I286*1+M286*IF(Datos!S286&gt;0,1,0)+P286*IF(Datos!C286="Financials",1,0)+R286*1.3)/S286</f>
        <v>0</v>
      </c>
      <c r="U286" s="14">
        <f t="shared" si="8"/>
        <v>0</v>
      </c>
      <c r="V286" s="12" t="str">
        <f t="shared" si="9"/>
        <v/>
      </c>
    </row>
    <row r="287" spans="1:22">
      <c r="A287" t="str">
        <f>ParticipantesCrossSectionTable[[#This Row],[firm_id]]</f>
        <v>F0363</v>
      </c>
      <c r="B287" s="12" t="str">
        <f>ParticipantesCrossSectionTable[[#This Row],[sector]]</f>
        <v>Financials</v>
      </c>
      <c r="C287" s="14">
        <f>ParticipantesCrossSectionTable[[#This Row],[fcf_reported_mm]]/ParticipantesCrossSectionTable[[#This Row],[revenue_reported_mm]]</f>
        <v>0.32637646655538205</v>
      </c>
      <c r="D287" s="14">
        <f>VLOOKUP(B287,Umbrales!$A$2:$F$6,2,FALSE)</f>
        <v>0.388774346882514</v>
      </c>
      <c r="E287" s="14">
        <f>VLOOKUP(B287,Umbrales!$A$2:$F$6,3,FALSE)</f>
        <v>0.2842719606666555</v>
      </c>
      <c r="F287" s="14">
        <f>VLOOKUP(B287,Umbrales!$A$2:$F$6,4,FALSE)</f>
        <v>3.7547324588306716E-2</v>
      </c>
      <c r="G287" s="13">
        <f>VLOOKUP(B287,Umbrales!$A$2:$F$6,5,FALSE)</f>
        <v>5.6564154445784265</v>
      </c>
      <c r="H287" s="14">
        <f>VLOOKUP(B287,Umbrales!$A$2:$F$6,6,FALSE)</f>
        <v>0.21790144142181125</v>
      </c>
      <c r="I287">
        <f>IF(AND(Datos!AE287&gt;D287,Datos!AF287&gt;E287,Datos!AG287&gt;F287,Datos!AS287&gt;G287,C287&lt;H287),1,0)</f>
        <v>0</v>
      </c>
      <c r="J287" s="14">
        <f>ParticipantesCrossSectionTable[[#This Row],[dcf_fcf_gap_mm]]/ParticipantesCrossSectionTable[[#This Row],[revenue_reported_mm]]</f>
        <v>-7.1413050937346896E-4</v>
      </c>
      <c r="K287" s="14">
        <f>VLOOKUP(B287,Umbrales!$A$2:$H$6,7,FALSE)</f>
        <v>0.45222619371524486</v>
      </c>
      <c r="L287" s="14">
        <f>VLOOKUP(B287,Umbrales!$A$2:$H$6,8,FALSE)</f>
        <v>1.8748568215778003E-2</v>
      </c>
      <c r="M287">
        <f>IF(AND(Datos!S287&gt;0,Datos!AH287&lt;K287,Datos!AL287&gt;=1,Datos!AM287&lt;1,J287&gt;L287),1,0)</f>
        <v>0</v>
      </c>
      <c r="N287" s="14">
        <f>VLOOKUP(B287,Umbrales!$A$2:$J$6,9,FALSE)</f>
        <v>0.2055436255630648</v>
      </c>
      <c r="O287" s="14">
        <f>VLOOKUP(B287,Umbrales!$A$2:$J$6,10,FALSE)</f>
        <v>0.33577848833803048</v>
      </c>
      <c r="P287">
        <f>IF(AND(Datos!C287="Financials",Datos!AA287&gt;N287,Datos!AD287&lt;0,Datos!AQ287&lt;O287),1,0)</f>
        <v>0</v>
      </c>
      <c r="Q287" s="14">
        <f>VLOOKUP(B287,Umbrales!$A$2:$K$6,11,FALSE)</f>
        <v>0.94867619108199597</v>
      </c>
      <c r="R287">
        <f>IF(AND(Datos!AN287&lt;0.85,Datos!AN287&lt;Q287),1,0)</f>
        <v>0</v>
      </c>
      <c r="S287">
        <f>1+IF(Datos!S287&gt;0,1,0)+IF(Datos!C287="Financials",1.2,0)+1.3</f>
        <v>4.5</v>
      </c>
      <c r="T287" s="14">
        <f>(I287*1+M287*IF(Datos!S287&gt;0,1,0)+P287*IF(Datos!C287="Financials",1,0)+R287*1.3)/S287</f>
        <v>0</v>
      </c>
      <c r="U287" s="14">
        <f t="shared" si="8"/>
        <v>0</v>
      </c>
      <c r="V287" s="12" t="str">
        <f t="shared" si="9"/>
        <v/>
      </c>
    </row>
    <row r="288" spans="1:22">
      <c r="A288" t="str">
        <f>ParticipantesCrossSectionTable[[#This Row],[firm_id]]</f>
        <v>F0855</v>
      </c>
      <c r="B288" s="12" t="str">
        <f>ParticipantesCrossSectionTable[[#This Row],[sector]]</f>
        <v>Consumer</v>
      </c>
      <c r="C288" s="14">
        <f>ParticipantesCrossSectionTable[[#This Row],[fcf_reported_mm]]/ParticipantesCrossSectionTable[[#This Row],[revenue_reported_mm]]</f>
        <v>5.3757771202761769E-2</v>
      </c>
      <c r="D288" s="14">
        <f>VLOOKUP(B288,Umbrales!$A$2:$F$6,2,FALSE)</f>
        <v>0.18290795794828921</v>
      </c>
      <c r="E288" s="14">
        <f>VLOOKUP(B288,Umbrales!$A$2:$F$6,3,FALSE)</f>
        <v>0.12205009004875801</v>
      </c>
      <c r="F288" s="14">
        <f>VLOOKUP(B288,Umbrales!$A$2:$F$6,4,FALSE)</f>
        <v>7.7863508878423693E-2</v>
      </c>
      <c r="G288" s="13">
        <f>VLOOKUP(B288,Umbrales!$A$2:$F$6,5,FALSE)</f>
        <v>1.5232588938928779</v>
      </c>
      <c r="H288" s="14">
        <f>VLOOKUP(B288,Umbrales!$A$2:$F$6,6,FALSE)</f>
        <v>3.1674636202413592E-2</v>
      </c>
      <c r="I288">
        <f>IF(AND(Datos!AE288&gt;D288,Datos!AF288&gt;E288,Datos!AG288&gt;F288,Datos!AS288&gt;G288,C288&lt;H288),1,0)</f>
        <v>0</v>
      </c>
      <c r="J288" s="14">
        <f>ParticipantesCrossSectionTable[[#This Row],[dcf_fcf_gap_mm]]/ParticipantesCrossSectionTable[[#This Row],[revenue_reported_mm]]</f>
        <v>1.104278464591062E-3</v>
      </c>
      <c r="K288" s="14">
        <f>VLOOKUP(B288,Umbrales!$A$2:$H$6,7,FALSE)</f>
        <v>0.50851978099047102</v>
      </c>
      <c r="L288" s="14">
        <f>VLOOKUP(B288,Umbrales!$A$2:$H$6,8,FALSE)</f>
        <v>6.0665521451900774E-2</v>
      </c>
      <c r="M288">
        <f>IF(AND(Datos!S288&gt;0,Datos!AH288&lt;K288,Datos!AL288&gt;=1,Datos!AM288&lt;1,J288&gt;L288),1,0)</f>
        <v>0</v>
      </c>
      <c r="N288" s="14">
        <f>VLOOKUP(B288,Umbrales!$A$2:$J$6,9,FALSE)</f>
        <v>0</v>
      </c>
      <c r="O288" s="14">
        <f>VLOOKUP(B288,Umbrales!$A$2:$J$6,10,FALSE)</f>
        <v>0</v>
      </c>
      <c r="P288">
        <f>IF(AND(Datos!C288="Financials",Datos!AA288&gt;N288,Datos!AD288&lt;0,Datos!AQ288&lt;O288),1,0)</f>
        <v>0</v>
      </c>
      <c r="Q288" s="14">
        <f>VLOOKUP(B288,Umbrales!$A$2:$K$6,11,FALSE)</f>
        <v>0.94977598367308969</v>
      </c>
      <c r="R288">
        <f>IF(AND(Datos!AN288&lt;0.85,Datos!AN288&lt;Q288),1,0)</f>
        <v>0</v>
      </c>
      <c r="S288">
        <f>1+IF(Datos!S288&gt;0,1,0)+IF(Datos!C288="Financials",1.2,0)+1.3</f>
        <v>3.3</v>
      </c>
      <c r="T288" s="14">
        <f>(I288*1+M288*IF(Datos!S288&gt;0,1,0)+P288*IF(Datos!C288="Financials",1,0)+R288*1.3)/S288</f>
        <v>0</v>
      </c>
      <c r="U288" s="14">
        <f t="shared" si="8"/>
        <v>0</v>
      </c>
      <c r="V288" s="12" t="str">
        <f t="shared" si="9"/>
        <v/>
      </c>
    </row>
    <row r="289" spans="1:22">
      <c r="A289" t="str">
        <f>ParticipantesCrossSectionTable[[#This Row],[firm_id]]</f>
        <v>F0467</v>
      </c>
      <c r="B289" s="12" t="str">
        <f>ParticipantesCrossSectionTable[[#This Row],[sector]]</f>
        <v>Technology</v>
      </c>
      <c r="C289" s="14">
        <f>ParticipantesCrossSectionTable[[#This Row],[fcf_reported_mm]]/ParticipantesCrossSectionTable[[#This Row],[revenue_reported_mm]]</f>
        <v>0.19042410078693994</v>
      </c>
      <c r="D289" s="14">
        <f>VLOOKUP(B289,Umbrales!$A$2:$F$6,2,FALSE)</f>
        <v>0.29147891994228936</v>
      </c>
      <c r="E289" s="14">
        <f>VLOOKUP(B289,Umbrales!$A$2:$F$6,3,FALSE)</f>
        <v>0.20310034693031653</v>
      </c>
      <c r="F289" s="14">
        <f>VLOOKUP(B289,Umbrales!$A$2:$F$6,4,FALSE)</f>
        <v>8.594459935328938E-2</v>
      </c>
      <c r="G289" s="13">
        <f>VLOOKUP(B289,Umbrales!$A$2:$F$6,5,FALSE)</f>
        <v>1.6026025182564763</v>
      </c>
      <c r="H289" s="14">
        <f>VLOOKUP(B289,Umbrales!$A$2:$F$6,6,FALSE)</f>
        <v>0.11012364032004683</v>
      </c>
      <c r="I289">
        <f>IF(AND(Datos!AE289&gt;D289,Datos!AF289&gt;E289,Datos!AG289&gt;F289,Datos!AS289&gt;G289,C289&lt;H289),1,0)</f>
        <v>0</v>
      </c>
      <c r="J289" s="14">
        <f>ParticipantesCrossSectionTable[[#This Row],[dcf_fcf_gap_mm]]/ParticipantesCrossSectionTable[[#This Row],[revenue_reported_mm]]</f>
        <v>1.2411480506426771E-2</v>
      </c>
      <c r="K289" s="14">
        <f>VLOOKUP(B289,Umbrales!$A$2:$H$6,7,FALSE)</f>
        <v>0.41762511454643481</v>
      </c>
      <c r="L289" s="14">
        <f>VLOOKUP(B289,Umbrales!$A$2:$H$6,8,FALSE)</f>
        <v>5.4196815684636399E-2</v>
      </c>
      <c r="M289">
        <f>IF(AND(Datos!S289&gt;0,Datos!AH289&lt;K289,Datos!AL289&gt;=1,Datos!AM289&lt;1,J289&gt;L289),1,0)</f>
        <v>0</v>
      </c>
      <c r="N289" s="14">
        <f>VLOOKUP(B289,Umbrales!$A$2:$J$6,9,FALSE)</f>
        <v>0</v>
      </c>
      <c r="O289" s="14">
        <f>VLOOKUP(B289,Umbrales!$A$2:$J$6,10,FALSE)</f>
        <v>0</v>
      </c>
      <c r="P289">
        <f>IF(AND(Datos!C289="Financials",Datos!AA289&gt;N289,Datos!AD289&lt;0,Datos!AQ289&lt;O289),1,0)</f>
        <v>0</v>
      </c>
      <c r="Q289" s="14">
        <f>VLOOKUP(B289,Umbrales!$A$2:$K$6,11,FALSE)</f>
        <v>0.94630804495569043</v>
      </c>
      <c r="R289">
        <f>IF(AND(Datos!AN289&lt;0.85,Datos!AN289&lt;Q289),1,0)</f>
        <v>0</v>
      </c>
      <c r="S289">
        <f>1+IF(Datos!S289&gt;0,1,0)+IF(Datos!C289="Financials",1.2,0)+1.3</f>
        <v>3.3</v>
      </c>
      <c r="T289" s="14">
        <f>(I289*1+M289*IF(Datos!S289&gt;0,1,0)+P289*IF(Datos!C289="Financials",1,0)+R289*1.3)/S289</f>
        <v>0</v>
      </c>
      <c r="U289" s="14">
        <f t="shared" si="8"/>
        <v>0</v>
      </c>
      <c r="V289" s="12" t="str">
        <f t="shared" si="9"/>
        <v/>
      </c>
    </row>
    <row r="290" spans="1:22">
      <c r="A290" t="str">
        <f>ParticipantesCrossSectionTable[[#This Row],[firm_id]]</f>
        <v>F1000</v>
      </c>
      <c r="B290" s="12" t="str">
        <f>ParticipantesCrossSectionTable[[#This Row],[sector]]</f>
        <v>Consumer</v>
      </c>
      <c r="C290" s="14">
        <f>ParticipantesCrossSectionTable[[#This Row],[fcf_reported_mm]]/ParticipantesCrossSectionTable[[#This Row],[revenue_reported_mm]]</f>
        <v>2.7007689973871686E-2</v>
      </c>
      <c r="D290" s="14">
        <f>VLOOKUP(B290,Umbrales!$A$2:$F$6,2,FALSE)</f>
        <v>0.18290795794828921</v>
      </c>
      <c r="E290" s="14">
        <f>VLOOKUP(B290,Umbrales!$A$2:$F$6,3,FALSE)</f>
        <v>0.12205009004875801</v>
      </c>
      <c r="F290" s="14">
        <f>VLOOKUP(B290,Umbrales!$A$2:$F$6,4,FALSE)</f>
        <v>7.7863508878423693E-2</v>
      </c>
      <c r="G290" s="13">
        <f>VLOOKUP(B290,Umbrales!$A$2:$F$6,5,FALSE)</f>
        <v>1.5232588938928779</v>
      </c>
      <c r="H290" s="14">
        <f>VLOOKUP(B290,Umbrales!$A$2:$F$6,6,FALSE)</f>
        <v>3.1674636202413592E-2</v>
      </c>
      <c r="I290">
        <f>IF(AND(Datos!AE290&gt;D290,Datos!AF290&gt;E290,Datos!AG290&gt;F290,Datos!AS290&gt;G290,C290&lt;H290),1,0)</f>
        <v>0</v>
      </c>
      <c r="J290" s="14">
        <f>ParticipantesCrossSectionTable[[#This Row],[dcf_fcf_gap_mm]]/ParticipantesCrossSectionTable[[#This Row],[revenue_reported_mm]]</f>
        <v>6.6172337607682957E-2</v>
      </c>
      <c r="K290" s="14">
        <f>VLOOKUP(B290,Umbrales!$A$2:$H$6,7,FALSE)</f>
        <v>0.50851978099047102</v>
      </c>
      <c r="L290" s="14">
        <f>VLOOKUP(B290,Umbrales!$A$2:$H$6,8,FALSE)</f>
        <v>6.0665521451900774E-2</v>
      </c>
      <c r="M290">
        <f>IF(AND(Datos!S290&gt;0,Datos!AH290&lt;K290,Datos!AL290&gt;=1,Datos!AM290&lt;1,J290&gt;L290),1,0)</f>
        <v>0</v>
      </c>
      <c r="N290" s="14">
        <f>VLOOKUP(B290,Umbrales!$A$2:$J$6,9,FALSE)</f>
        <v>0</v>
      </c>
      <c r="O290" s="14">
        <f>VLOOKUP(B290,Umbrales!$A$2:$J$6,10,FALSE)</f>
        <v>0</v>
      </c>
      <c r="P290">
        <f>IF(AND(Datos!C290="Financials",Datos!AA290&gt;N290,Datos!AD290&lt;0,Datos!AQ290&lt;O290),1,0)</f>
        <v>0</v>
      </c>
      <c r="Q290" s="14">
        <f>VLOOKUP(B290,Umbrales!$A$2:$K$6,11,FALSE)</f>
        <v>0.94977598367308969</v>
      </c>
      <c r="R290">
        <f>IF(AND(Datos!AN290&lt;0.85,Datos!AN290&lt;Q290),1,0)</f>
        <v>0</v>
      </c>
      <c r="S290">
        <f>1+IF(Datos!S290&gt;0,1,0)+IF(Datos!C290="Financials",1.2,0)+1.3</f>
        <v>3.3</v>
      </c>
      <c r="T290" s="14">
        <f>(I290*1+M290*IF(Datos!S290&gt;0,1,0)+P290*IF(Datos!C290="Financials",1,0)+R290*1.3)/S290</f>
        <v>0</v>
      </c>
      <c r="U290" s="14">
        <f t="shared" si="8"/>
        <v>0</v>
      </c>
      <c r="V290" s="12" t="str">
        <f t="shared" si="9"/>
        <v/>
      </c>
    </row>
    <row r="291" spans="1:22">
      <c r="A291" t="str">
        <f>ParticipantesCrossSectionTable[[#This Row],[firm_id]]</f>
        <v>F0577</v>
      </c>
      <c r="B291" s="12" t="str">
        <f>ParticipantesCrossSectionTable[[#This Row],[sector]]</f>
        <v>Technology</v>
      </c>
      <c r="C291" s="14">
        <f>ParticipantesCrossSectionTable[[#This Row],[fcf_reported_mm]]/ParticipantesCrossSectionTable[[#This Row],[revenue_reported_mm]]</f>
        <v>0.14565600396596623</v>
      </c>
      <c r="D291" s="14">
        <f>VLOOKUP(B291,Umbrales!$A$2:$F$6,2,FALSE)</f>
        <v>0.29147891994228936</v>
      </c>
      <c r="E291" s="14">
        <f>VLOOKUP(B291,Umbrales!$A$2:$F$6,3,FALSE)</f>
        <v>0.20310034693031653</v>
      </c>
      <c r="F291" s="14">
        <f>VLOOKUP(B291,Umbrales!$A$2:$F$6,4,FALSE)</f>
        <v>8.594459935328938E-2</v>
      </c>
      <c r="G291" s="13">
        <f>VLOOKUP(B291,Umbrales!$A$2:$F$6,5,FALSE)</f>
        <v>1.6026025182564763</v>
      </c>
      <c r="H291" s="14">
        <f>VLOOKUP(B291,Umbrales!$A$2:$F$6,6,FALSE)</f>
        <v>0.11012364032004683</v>
      </c>
      <c r="I291">
        <f>IF(AND(Datos!AE291&gt;D291,Datos!AF291&gt;E291,Datos!AG291&gt;F291,Datos!AS291&gt;G291,C291&lt;H291),1,0)</f>
        <v>0</v>
      </c>
      <c r="J291" s="14">
        <f>ParticipantesCrossSectionTable[[#This Row],[dcf_fcf_gap_mm]]/ParticipantesCrossSectionTable[[#This Row],[revenue_reported_mm]]</f>
        <v>7.3151890050964152E-3</v>
      </c>
      <c r="K291" s="14">
        <f>VLOOKUP(B291,Umbrales!$A$2:$H$6,7,FALSE)</f>
        <v>0.41762511454643481</v>
      </c>
      <c r="L291" s="14">
        <f>VLOOKUP(B291,Umbrales!$A$2:$H$6,8,FALSE)</f>
        <v>5.4196815684636399E-2</v>
      </c>
      <c r="M291">
        <f>IF(AND(Datos!S291&gt;0,Datos!AH291&lt;K291,Datos!AL291&gt;=1,Datos!AM291&lt;1,J291&gt;L291),1,0)</f>
        <v>0</v>
      </c>
      <c r="N291" s="14">
        <f>VLOOKUP(B291,Umbrales!$A$2:$J$6,9,FALSE)</f>
        <v>0</v>
      </c>
      <c r="O291" s="14">
        <f>VLOOKUP(B291,Umbrales!$A$2:$J$6,10,FALSE)</f>
        <v>0</v>
      </c>
      <c r="P291">
        <f>IF(AND(Datos!C291="Financials",Datos!AA291&gt;N291,Datos!AD291&lt;0,Datos!AQ291&lt;O291),1,0)</f>
        <v>0</v>
      </c>
      <c r="Q291" s="14">
        <f>VLOOKUP(B291,Umbrales!$A$2:$K$6,11,FALSE)</f>
        <v>0.94630804495569043</v>
      </c>
      <c r="R291">
        <f>IF(AND(Datos!AN291&lt;0.85,Datos!AN291&lt;Q291),1,0)</f>
        <v>0</v>
      </c>
      <c r="S291">
        <f>1+IF(Datos!S291&gt;0,1,0)+IF(Datos!C291="Financials",1.2,0)+1.3</f>
        <v>3.3</v>
      </c>
      <c r="T291" s="14">
        <f>(I291*1+M291*IF(Datos!S291&gt;0,1,0)+P291*IF(Datos!C291="Financials",1,0)+R291*1.3)/S291</f>
        <v>0</v>
      </c>
      <c r="U291" s="14">
        <f t="shared" si="8"/>
        <v>0</v>
      </c>
      <c r="V291" s="12" t="str">
        <f t="shared" si="9"/>
        <v/>
      </c>
    </row>
    <row r="292" spans="1:22">
      <c r="A292" t="str">
        <f>ParticipantesCrossSectionTable[[#This Row],[firm_id]]</f>
        <v>F0806</v>
      </c>
      <c r="B292" s="12" t="str">
        <f>ParticipantesCrossSectionTable[[#This Row],[sector]]</f>
        <v>Consumer</v>
      </c>
      <c r="C292" s="14">
        <f>ParticipantesCrossSectionTable[[#This Row],[fcf_reported_mm]]/ParticipantesCrossSectionTable[[#This Row],[revenue_reported_mm]]</f>
        <v>3.7977812230381197E-3</v>
      </c>
      <c r="D292" s="14">
        <f>VLOOKUP(B292,Umbrales!$A$2:$F$6,2,FALSE)</f>
        <v>0.18290795794828921</v>
      </c>
      <c r="E292" s="14">
        <f>VLOOKUP(B292,Umbrales!$A$2:$F$6,3,FALSE)</f>
        <v>0.12205009004875801</v>
      </c>
      <c r="F292" s="14">
        <f>VLOOKUP(B292,Umbrales!$A$2:$F$6,4,FALSE)</f>
        <v>7.7863508878423693E-2</v>
      </c>
      <c r="G292" s="13">
        <f>VLOOKUP(B292,Umbrales!$A$2:$F$6,5,FALSE)</f>
        <v>1.5232588938928779</v>
      </c>
      <c r="H292" s="14">
        <f>VLOOKUP(B292,Umbrales!$A$2:$F$6,6,FALSE)</f>
        <v>3.1674636202413592E-2</v>
      </c>
      <c r="I292">
        <f>IF(AND(Datos!AE292&gt;D292,Datos!AF292&gt;E292,Datos!AG292&gt;F292,Datos!AS292&gt;G292,C292&lt;H292),1,0)</f>
        <v>0</v>
      </c>
      <c r="J292" s="14">
        <f>ParticipantesCrossSectionTable[[#This Row],[dcf_fcf_gap_mm]]/ParticipantesCrossSectionTable[[#This Row],[revenue_reported_mm]]</f>
        <v>7.7263932866694668E-2</v>
      </c>
      <c r="K292" s="14">
        <f>VLOOKUP(B292,Umbrales!$A$2:$H$6,7,FALSE)</f>
        <v>0.50851978099047102</v>
      </c>
      <c r="L292" s="14">
        <f>VLOOKUP(B292,Umbrales!$A$2:$H$6,8,FALSE)</f>
        <v>6.0665521451900774E-2</v>
      </c>
      <c r="M292">
        <f>IF(AND(Datos!S292&gt;0,Datos!AH292&lt;K292,Datos!AL292&gt;=1,Datos!AM292&lt;1,J292&gt;L292),1,0)</f>
        <v>0</v>
      </c>
      <c r="N292" s="14">
        <f>VLOOKUP(B292,Umbrales!$A$2:$J$6,9,FALSE)</f>
        <v>0</v>
      </c>
      <c r="O292" s="14">
        <f>VLOOKUP(B292,Umbrales!$A$2:$J$6,10,FALSE)</f>
        <v>0</v>
      </c>
      <c r="P292">
        <f>IF(AND(Datos!C292="Financials",Datos!AA292&gt;N292,Datos!AD292&lt;0,Datos!AQ292&lt;O292),1,0)</f>
        <v>0</v>
      </c>
      <c r="Q292" s="14">
        <f>VLOOKUP(B292,Umbrales!$A$2:$K$6,11,FALSE)</f>
        <v>0.94977598367308969</v>
      </c>
      <c r="R292">
        <f>IF(AND(Datos!AN292&lt;0.85,Datos!AN292&lt;Q292),1,0)</f>
        <v>0</v>
      </c>
      <c r="S292">
        <f>1+IF(Datos!S292&gt;0,1,0)+IF(Datos!C292="Financials",1.2,0)+1.3</f>
        <v>3.3</v>
      </c>
      <c r="T292" s="14">
        <f>(I292*1+M292*IF(Datos!S292&gt;0,1,0)+P292*IF(Datos!C292="Financials",1,0)+R292*1.3)/S292</f>
        <v>0</v>
      </c>
      <c r="U292" s="14">
        <f t="shared" si="8"/>
        <v>0</v>
      </c>
      <c r="V292" s="12" t="str">
        <f t="shared" si="9"/>
        <v/>
      </c>
    </row>
    <row r="293" spans="1:22">
      <c r="A293" t="str">
        <f>ParticipantesCrossSectionTable[[#This Row],[firm_id]]</f>
        <v>F0025</v>
      </c>
      <c r="B293" s="12" t="str">
        <f>ParticipantesCrossSectionTable[[#This Row],[sector]]</f>
        <v>Energy</v>
      </c>
      <c r="C293" s="14">
        <f>ParticipantesCrossSectionTable[[#This Row],[fcf_reported_mm]]/ParticipantesCrossSectionTable[[#This Row],[revenue_reported_mm]]</f>
        <v>-5.7295708378039462E-2</v>
      </c>
      <c r="D293" s="14">
        <f>VLOOKUP(B293,Umbrales!$A$2:$F$6,2,FALSE)</f>
        <v>0.31196392892080216</v>
      </c>
      <c r="E293" s="14">
        <f>VLOOKUP(B293,Umbrales!$A$2:$F$6,3,FALSE)</f>
        <v>0.22086835207327621</v>
      </c>
      <c r="F293" s="14">
        <f>VLOOKUP(B293,Umbrales!$A$2:$F$6,4,FALSE)</f>
        <v>0.28991454849456905</v>
      </c>
      <c r="G293" s="13">
        <f>VLOOKUP(B293,Umbrales!$A$2:$F$6,5,FALSE)</f>
        <v>2.8980395452652274</v>
      </c>
      <c r="H293" s="14">
        <f>VLOOKUP(B293,Umbrales!$A$2:$F$6,6,FALSE)</f>
        <v>-5.1192663180992054E-2</v>
      </c>
      <c r="I293">
        <f>IF(AND(Datos!AE293&gt;D293,Datos!AF293&gt;E293,Datos!AG293&gt;F293,Datos!AS293&gt;G293,C293&lt;H293),1,0)</f>
        <v>0</v>
      </c>
      <c r="J293" s="14">
        <f>ParticipantesCrossSectionTable[[#This Row],[dcf_fcf_gap_mm]]/ParticipantesCrossSectionTable[[#This Row],[revenue_reported_mm]]</f>
        <v>0.12798611132917734</v>
      </c>
      <c r="K293" s="14">
        <f>VLOOKUP(B293,Umbrales!$A$2:$H$6,7,FALSE)</f>
        <v>0.58288412137280288</v>
      </c>
      <c r="L293" s="14">
        <f>VLOOKUP(B293,Umbrales!$A$2:$H$6,8,FALSE)</f>
        <v>0.120912265441879</v>
      </c>
      <c r="M293">
        <f>IF(AND(Datos!S293&gt;0,Datos!AH293&lt;K293,Datos!AL293&gt;=1,Datos!AM293&lt;1,J293&gt;L293),1,0)</f>
        <v>0</v>
      </c>
      <c r="N293" s="14">
        <f>VLOOKUP(B293,Umbrales!$A$2:$J$6,9,FALSE)</f>
        <v>0</v>
      </c>
      <c r="O293" s="14">
        <f>VLOOKUP(B293,Umbrales!$A$2:$J$6,10,FALSE)</f>
        <v>0</v>
      </c>
      <c r="P293">
        <f>IF(AND(Datos!C293="Financials",Datos!AA293&gt;N293,Datos!AD293&lt;0,Datos!AQ293&lt;O293),1,0)</f>
        <v>0</v>
      </c>
      <c r="Q293" s="14">
        <f>VLOOKUP(B293,Umbrales!$A$2:$K$6,11,FALSE)</f>
        <v>0.95246281107254693</v>
      </c>
      <c r="R293">
        <f>IF(AND(Datos!AN293&lt;0.85,Datos!AN293&lt;Q293),1,0)</f>
        <v>0</v>
      </c>
      <c r="S293">
        <f>1+IF(Datos!S293&gt;0,1,0)+IF(Datos!C293="Financials",1.2,0)+1.3</f>
        <v>3.3</v>
      </c>
      <c r="T293" s="14">
        <f>(I293*1+M293*IF(Datos!S293&gt;0,1,0)+P293*IF(Datos!C293="Financials",1,0)+R293*1.3)/S293</f>
        <v>0</v>
      </c>
      <c r="U293" s="14">
        <f t="shared" si="8"/>
        <v>0</v>
      </c>
      <c r="V293" s="12" t="str">
        <f t="shared" si="9"/>
        <v/>
      </c>
    </row>
    <row r="294" spans="1:22">
      <c r="A294" t="str">
        <f>ParticipantesCrossSectionTable[[#This Row],[firm_id]]</f>
        <v>F0560</v>
      </c>
      <c r="B294" s="12" t="str">
        <f>ParticipantesCrossSectionTable[[#This Row],[sector]]</f>
        <v>Technology</v>
      </c>
      <c r="C294" s="14">
        <f>ParticipantesCrossSectionTable[[#This Row],[fcf_reported_mm]]/ParticipantesCrossSectionTable[[#This Row],[revenue_reported_mm]]</f>
        <v>9.6214488170445617E-2</v>
      </c>
      <c r="D294" s="14">
        <f>VLOOKUP(B294,Umbrales!$A$2:$F$6,2,FALSE)</f>
        <v>0.29147891994228936</v>
      </c>
      <c r="E294" s="14">
        <f>VLOOKUP(B294,Umbrales!$A$2:$F$6,3,FALSE)</f>
        <v>0.20310034693031653</v>
      </c>
      <c r="F294" s="14">
        <f>VLOOKUP(B294,Umbrales!$A$2:$F$6,4,FALSE)</f>
        <v>8.594459935328938E-2</v>
      </c>
      <c r="G294" s="13">
        <f>VLOOKUP(B294,Umbrales!$A$2:$F$6,5,FALSE)</f>
        <v>1.6026025182564763</v>
      </c>
      <c r="H294" s="14">
        <f>VLOOKUP(B294,Umbrales!$A$2:$F$6,6,FALSE)</f>
        <v>0.11012364032004683</v>
      </c>
      <c r="I294">
        <f>IF(AND(Datos!AE294&gt;D294,Datos!AF294&gt;E294,Datos!AG294&gt;F294,Datos!AS294&gt;G294,C294&lt;H294),1,0)</f>
        <v>0</v>
      </c>
      <c r="J294" s="14">
        <f>ParticipantesCrossSectionTable[[#This Row],[dcf_fcf_gap_mm]]/ParticipantesCrossSectionTable[[#This Row],[revenue_reported_mm]]</f>
        <v>5.8572498126774862E-3</v>
      </c>
      <c r="K294" s="14">
        <f>VLOOKUP(B294,Umbrales!$A$2:$H$6,7,FALSE)</f>
        <v>0.41762511454643481</v>
      </c>
      <c r="L294" s="14">
        <f>VLOOKUP(B294,Umbrales!$A$2:$H$6,8,FALSE)</f>
        <v>5.4196815684636399E-2</v>
      </c>
      <c r="M294">
        <f>IF(AND(Datos!S294&gt;0,Datos!AH294&lt;K294,Datos!AL294&gt;=1,Datos!AM294&lt;1,J294&gt;L294),1,0)</f>
        <v>0</v>
      </c>
      <c r="N294" s="14">
        <f>VLOOKUP(B294,Umbrales!$A$2:$J$6,9,FALSE)</f>
        <v>0</v>
      </c>
      <c r="O294" s="14">
        <f>VLOOKUP(B294,Umbrales!$A$2:$J$6,10,FALSE)</f>
        <v>0</v>
      </c>
      <c r="P294">
        <f>IF(AND(Datos!C294="Financials",Datos!AA294&gt;N294,Datos!AD294&lt;0,Datos!AQ294&lt;O294),1,0)</f>
        <v>0</v>
      </c>
      <c r="Q294" s="14">
        <f>VLOOKUP(B294,Umbrales!$A$2:$K$6,11,FALSE)</f>
        <v>0.94630804495569043</v>
      </c>
      <c r="R294">
        <f>IF(AND(Datos!AN294&lt;0.85,Datos!AN294&lt;Q294),1,0)</f>
        <v>0</v>
      </c>
      <c r="S294">
        <f>1+IF(Datos!S294&gt;0,1,0)+IF(Datos!C294="Financials",1.2,0)+1.3</f>
        <v>3.3</v>
      </c>
      <c r="T294" s="14">
        <f>(I294*1+M294*IF(Datos!S294&gt;0,1,0)+P294*IF(Datos!C294="Financials",1,0)+R294*1.3)/S294</f>
        <v>0</v>
      </c>
      <c r="U294" s="14">
        <f t="shared" si="8"/>
        <v>0</v>
      </c>
      <c r="V294" s="12" t="str">
        <f t="shared" si="9"/>
        <v/>
      </c>
    </row>
    <row r="295" spans="1:22">
      <c r="A295" t="str">
        <f>ParticipantesCrossSectionTable[[#This Row],[firm_id]]</f>
        <v>F0919</v>
      </c>
      <c r="B295" s="12" t="str">
        <f>ParticipantesCrossSectionTable[[#This Row],[sector]]</f>
        <v>Consumer</v>
      </c>
      <c r="C295" s="14">
        <f>ParticipantesCrossSectionTable[[#This Row],[fcf_reported_mm]]/ParticipantesCrossSectionTable[[#This Row],[revenue_reported_mm]]</f>
        <v>8.7234550009902864E-2</v>
      </c>
      <c r="D295" s="14">
        <f>VLOOKUP(B295,Umbrales!$A$2:$F$6,2,FALSE)</f>
        <v>0.18290795794828921</v>
      </c>
      <c r="E295" s="14">
        <f>VLOOKUP(B295,Umbrales!$A$2:$F$6,3,FALSE)</f>
        <v>0.12205009004875801</v>
      </c>
      <c r="F295" s="14">
        <f>VLOOKUP(B295,Umbrales!$A$2:$F$6,4,FALSE)</f>
        <v>7.7863508878423693E-2</v>
      </c>
      <c r="G295" s="13">
        <f>VLOOKUP(B295,Umbrales!$A$2:$F$6,5,FALSE)</f>
        <v>1.5232588938928779</v>
      </c>
      <c r="H295" s="14">
        <f>VLOOKUP(B295,Umbrales!$A$2:$F$6,6,FALSE)</f>
        <v>3.1674636202413592E-2</v>
      </c>
      <c r="I295">
        <f>IF(AND(Datos!AE295&gt;D295,Datos!AF295&gt;E295,Datos!AG295&gt;F295,Datos!AS295&gt;G295,C295&lt;H295),1,0)</f>
        <v>0</v>
      </c>
      <c r="J295" s="14">
        <f>ParticipantesCrossSectionTable[[#This Row],[dcf_fcf_gap_mm]]/ParticipantesCrossSectionTable[[#This Row],[revenue_reported_mm]]</f>
        <v>-1.3143844013307447E-2</v>
      </c>
      <c r="K295" s="14">
        <f>VLOOKUP(B295,Umbrales!$A$2:$H$6,7,FALSE)</f>
        <v>0.50851978099047102</v>
      </c>
      <c r="L295" s="14">
        <f>VLOOKUP(B295,Umbrales!$A$2:$H$6,8,FALSE)</f>
        <v>6.0665521451900774E-2</v>
      </c>
      <c r="M295">
        <f>IF(AND(Datos!S295&gt;0,Datos!AH295&lt;K295,Datos!AL295&gt;=1,Datos!AM295&lt;1,J295&gt;L295),1,0)</f>
        <v>0</v>
      </c>
      <c r="N295" s="14">
        <f>VLOOKUP(B295,Umbrales!$A$2:$J$6,9,FALSE)</f>
        <v>0</v>
      </c>
      <c r="O295" s="14">
        <f>VLOOKUP(B295,Umbrales!$A$2:$J$6,10,FALSE)</f>
        <v>0</v>
      </c>
      <c r="P295">
        <f>IF(AND(Datos!C295="Financials",Datos!AA295&gt;N295,Datos!AD295&lt;0,Datos!AQ295&lt;O295),1,0)</f>
        <v>0</v>
      </c>
      <c r="Q295" s="14">
        <f>VLOOKUP(B295,Umbrales!$A$2:$K$6,11,FALSE)</f>
        <v>0.94977598367308969</v>
      </c>
      <c r="R295">
        <f>IF(AND(Datos!AN295&lt;0.85,Datos!AN295&lt;Q295),1,0)</f>
        <v>0</v>
      </c>
      <c r="S295">
        <f>1+IF(Datos!S295&gt;0,1,0)+IF(Datos!C295="Financials",1.2,0)+1.3</f>
        <v>3.3</v>
      </c>
      <c r="T295" s="14">
        <f>(I295*1+M295*IF(Datos!S295&gt;0,1,0)+P295*IF(Datos!C295="Financials",1,0)+R295*1.3)/S295</f>
        <v>0</v>
      </c>
      <c r="U295" s="14">
        <f t="shared" si="8"/>
        <v>0</v>
      </c>
      <c r="V295" s="12" t="str">
        <f t="shared" si="9"/>
        <v/>
      </c>
    </row>
    <row r="296" spans="1:22">
      <c r="A296" t="str">
        <f>ParticipantesCrossSectionTable[[#This Row],[firm_id]]</f>
        <v>F0639</v>
      </c>
      <c r="B296" s="12" t="str">
        <f>ParticipantesCrossSectionTable[[#This Row],[sector]]</f>
        <v>Industrials</v>
      </c>
      <c r="C296" s="14">
        <f>ParticipantesCrossSectionTable[[#This Row],[fcf_reported_mm]]/ParticipantesCrossSectionTable[[#This Row],[revenue_reported_mm]]</f>
        <v>-2.2259735547568854E-2</v>
      </c>
      <c r="D296" s="14">
        <f>VLOOKUP(B296,Umbrales!$A$2:$F$6,2,FALSE)</f>
        <v>0.20187192862209885</v>
      </c>
      <c r="E296" s="14">
        <f>VLOOKUP(B296,Umbrales!$A$2:$F$6,3,FALSE)</f>
        <v>0.13780715755654266</v>
      </c>
      <c r="F296" s="14">
        <f>VLOOKUP(B296,Umbrales!$A$2:$F$6,4,FALSE)</f>
        <v>0.14324173030339896</v>
      </c>
      <c r="G296" s="13">
        <f>VLOOKUP(B296,Umbrales!$A$2:$F$6,5,FALSE)</f>
        <v>2.1323076743804079</v>
      </c>
      <c r="H296" s="14">
        <f>VLOOKUP(B296,Umbrales!$A$2:$F$6,6,FALSE)</f>
        <v>-3.5903294130974449E-3</v>
      </c>
      <c r="I296">
        <f>IF(AND(Datos!AE296&gt;D296,Datos!AF296&gt;E296,Datos!AG296&gt;F296,Datos!AS296&gt;G296,C296&lt;H296),1,0)</f>
        <v>0</v>
      </c>
      <c r="J296" s="14">
        <f>ParticipantesCrossSectionTable[[#This Row],[dcf_fcf_gap_mm]]/ParticipantesCrossSectionTable[[#This Row],[revenue_reported_mm]]</f>
        <v>4.9008656879014754E-2</v>
      </c>
      <c r="K296" s="14">
        <f>VLOOKUP(B296,Umbrales!$A$2:$H$6,7,FALSE)</f>
        <v>0.50521966232143278</v>
      </c>
      <c r="L296" s="14">
        <f>VLOOKUP(B296,Umbrales!$A$2:$H$6,8,FALSE)</f>
        <v>7.7995567229432863E-2</v>
      </c>
      <c r="M296">
        <f>IF(AND(Datos!S296&gt;0,Datos!AH296&lt;K296,Datos!AL296&gt;=1,Datos!AM296&lt;1,J296&gt;L296),1,0)</f>
        <v>0</v>
      </c>
      <c r="N296" s="14">
        <f>VLOOKUP(B296,Umbrales!$A$2:$J$6,9,FALSE)</f>
        <v>0</v>
      </c>
      <c r="O296" s="14">
        <f>VLOOKUP(B296,Umbrales!$A$2:$J$6,10,FALSE)</f>
        <v>0</v>
      </c>
      <c r="P296">
        <f>IF(AND(Datos!C296="Financials",Datos!AA296&gt;N296,Datos!AD296&lt;0,Datos!AQ296&lt;O296),1,0)</f>
        <v>0</v>
      </c>
      <c r="Q296" s="14">
        <f>VLOOKUP(B296,Umbrales!$A$2:$K$6,11,FALSE)</f>
        <v>0.94976269166978411</v>
      </c>
      <c r="R296">
        <f>IF(AND(Datos!AN296&lt;0.85,Datos!AN296&lt;Q296),1,0)</f>
        <v>0</v>
      </c>
      <c r="S296">
        <f>1+IF(Datos!S296&gt;0,1,0)+IF(Datos!C296="Financials",1.2,0)+1.3</f>
        <v>3.3</v>
      </c>
      <c r="T296" s="14">
        <f>(I296*1+M296*IF(Datos!S296&gt;0,1,0)+P296*IF(Datos!C296="Financials",1,0)+R296*1.3)/S296</f>
        <v>0</v>
      </c>
      <c r="U296" s="14">
        <f t="shared" si="8"/>
        <v>0</v>
      </c>
      <c r="V296" s="12" t="str">
        <f t="shared" si="9"/>
        <v/>
      </c>
    </row>
    <row r="297" spans="1:22">
      <c r="A297" t="str">
        <f>ParticipantesCrossSectionTable[[#This Row],[firm_id]]</f>
        <v>F0905</v>
      </c>
      <c r="B297" s="12" t="str">
        <f>ParticipantesCrossSectionTable[[#This Row],[sector]]</f>
        <v>Consumer</v>
      </c>
      <c r="C297" s="14">
        <f>ParticipantesCrossSectionTable[[#This Row],[fcf_reported_mm]]/ParticipantesCrossSectionTable[[#This Row],[revenue_reported_mm]]</f>
        <v>-8.8923278299012191E-3</v>
      </c>
      <c r="D297" s="14">
        <f>VLOOKUP(B297,Umbrales!$A$2:$F$6,2,FALSE)</f>
        <v>0.18290795794828921</v>
      </c>
      <c r="E297" s="14">
        <f>VLOOKUP(B297,Umbrales!$A$2:$F$6,3,FALSE)</f>
        <v>0.12205009004875801</v>
      </c>
      <c r="F297" s="14">
        <f>VLOOKUP(B297,Umbrales!$A$2:$F$6,4,FALSE)</f>
        <v>7.7863508878423693E-2</v>
      </c>
      <c r="G297" s="13">
        <f>VLOOKUP(B297,Umbrales!$A$2:$F$6,5,FALSE)</f>
        <v>1.5232588938928779</v>
      </c>
      <c r="H297" s="14">
        <f>VLOOKUP(B297,Umbrales!$A$2:$F$6,6,FALSE)</f>
        <v>3.1674636202413592E-2</v>
      </c>
      <c r="I297">
        <f>IF(AND(Datos!AE297&gt;D297,Datos!AF297&gt;E297,Datos!AG297&gt;F297,Datos!AS297&gt;G297,C297&lt;H297),1,0)</f>
        <v>0</v>
      </c>
      <c r="J297" s="14">
        <f>ParticipantesCrossSectionTable[[#This Row],[dcf_fcf_gap_mm]]/ParticipantesCrossSectionTable[[#This Row],[revenue_reported_mm]]</f>
        <v>6.5966755272090019E-2</v>
      </c>
      <c r="K297" s="14">
        <f>VLOOKUP(B297,Umbrales!$A$2:$H$6,7,FALSE)</f>
        <v>0.50851978099047102</v>
      </c>
      <c r="L297" s="14">
        <f>VLOOKUP(B297,Umbrales!$A$2:$H$6,8,FALSE)</f>
        <v>6.0665521451900774E-2</v>
      </c>
      <c r="M297">
        <f>IF(AND(Datos!S297&gt;0,Datos!AH297&lt;K297,Datos!AL297&gt;=1,Datos!AM297&lt;1,J297&gt;L297),1,0)</f>
        <v>1</v>
      </c>
      <c r="N297" s="14">
        <f>VLOOKUP(B297,Umbrales!$A$2:$J$6,9,FALSE)</f>
        <v>0</v>
      </c>
      <c r="O297" s="14">
        <f>VLOOKUP(B297,Umbrales!$A$2:$J$6,10,FALSE)</f>
        <v>0</v>
      </c>
      <c r="P297">
        <f>IF(AND(Datos!C297="Financials",Datos!AA297&gt;N297,Datos!AD297&lt;0,Datos!AQ297&lt;O297),1,0)</f>
        <v>0</v>
      </c>
      <c r="Q297" s="14">
        <f>VLOOKUP(B297,Umbrales!$A$2:$K$6,11,FALSE)</f>
        <v>0.94977598367308969</v>
      </c>
      <c r="R297">
        <f>IF(AND(Datos!AN297&lt;0.85,Datos!AN297&lt;Q297),1,0)</f>
        <v>0</v>
      </c>
      <c r="S297">
        <f>1+IF(Datos!S297&gt;0,1,0)+IF(Datos!C297="Financials",1.2,0)+1.3</f>
        <v>3.3</v>
      </c>
      <c r="T297" s="14">
        <f>(I297*1+M297*IF(Datos!S297&gt;0,1,0)+P297*IF(Datos!C297="Financials",1,0)+R297*1.3)/S297</f>
        <v>0.30303030303030304</v>
      </c>
      <c r="U297" s="14">
        <f t="shared" si="8"/>
        <v>1</v>
      </c>
      <c r="V297" s="12" t="str">
        <f t="shared" si="9"/>
        <v xml:space="preserve">Flag2 </v>
      </c>
    </row>
    <row r="298" spans="1:22">
      <c r="A298" t="str">
        <f>ParticipantesCrossSectionTable[[#This Row],[firm_id]]</f>
        <v>F0557</v>
      </c>
      <c r="B298" s="12" t="str">
        <f>ParticipantesCrossSectionTable[[#This Row],[sector]]</f>
        <v>Technology</v>
      </c>
      <c r="C298" s="14">
        <f>ParticipantesCrossSectionTable[[#This Row],[fcf_reported_mm]]/ParticipantesCrossSectionTable[[#This Row],[revenue_reported_mm]]</f>
        <v>9.9191485571734309E-2</v>
      </c>
      <c r="D298" s="14">
        <f>VLOOKUP(B298,Umbrales!$A$2:$F$6,2,FALSE)</f>
        <v>0.29147891994228936</v>
      </c>
      <c r="E298" s="14">
        <f>VLOOKUP(B298,Umbrales!$A$2:$F$6,3,FALSE)</f>
        <v>0.20310034693031653</v>
      </c>
      <c r="F298" s="14">
        <f>VLOOKUP(B298,Umbrales!$A$2:$F$6,4,FALSE)</f>
        <v>8.594459935328938E-2</v>
      </c>
      <c r="G298" s="13">
        <f>VLOOKUP(B298,Umbrales!$A$2:$F$6,5,FALSE)</f>
        <v>1.6026025182564763</v>
      </c>
      <c r="H298" s="14">
        <f>VLOOKUP(B298,Umbrales!$A$2:$F$6,6,FALSE)</f>
        <v>0.11012364032004683</v>
      </c>
      <c r="I298">
        <f>IF(AND(Datos!AE298&gt;D298,Datos!AF298&gt;E298,Datos!AG298&gt;F298,Datos!AS298&gt;G298,C298&lt;H298),1,0)</f>
        <v>0</v>
      </c>
      <c r="J298" s="14">
        <f>ParticipantesCrossSectionTable[[#This Row],[dcf_fcf_gap_mm]]/ParticipantesCrossSectionTable[[#This Row],[revenue_reported_mm]]</f>
        <v>7.3683488772171186E-3</v>
      </c>
      <c r="K298" s="14">
        <f>VLOOKUP(B298,Umbrales!$A$2:$H$6,7,FALSE)</f>
        <v>0.41762511454643481</v>
      </c>
      <c r="L298" s="14">
        <f>VLOOKUP(B298,Umbrales!$A$2:$H$6,8,FALSE)</f>
        <v>5.4196815684636399E-2</v>
      </c>
      <c r="M298">
        <f>IF(AND(Datos!S298&gt;0,Datos!AH298&lt;K298,Datos!AL298&gt;=1,Datos!AM298&lt;1,J298&gt;L298),1,0)</f>
        <v>0</v>
      </c>
      <c r="N298" s="14">
        <f>VLOOKUP(B298,Umbrales!$A$2:$J$6,9,FALSE)</f>
        <v>0</v>
      </c>
      <c r="O298" s="14">
        <f>VLOOKUP(B298,Umbrales!$A$2:$J$6,10,FALSE)</f>
        <v>0</v>
      </c>
      <c r="P298">
        <f>IF(AND(Datos!C298="Financials",Datos!AA298&gt;N298,Datos!AD298&lt;0,Datos!AQ298&lt;O298),1,0)</f>
        <v>0</v>
      </c>
      <c r="Q298" s="14">
        <f>VLOOKUP(B298,Umbrales!$A$2:$K$6,11,FALSE)</f>
        <v>0.94630804495569043</v>
      </c>
      <c r="R298">
        <f>IF(AND(Datos!AN298&lt;0.85,Datos!AN298&lt;Q298),1,0)</f>
        <v>0</v>
      </c>
      <c r="S298">
        <f>1+IF(Datos!S298&gt;0,1,0)+IF(Datos!C298="Financials",1.2,0)+1.3</f>
        <v>3.3</v>
      </c>
      <c r="T298" s="14">
        <f>(I298*1+M298*IF(Datos!S298&gt;0,1,0)+P298*IF(Datos!C298="Financials",1,0)+R298*1.3)/S298</f>
        <v>0</v>
      </c>
      <c r="U298" s="14">
        <f t="shared" si="8"/>
        <v>0</v>
      </c>
      <c r="V298" s="12" t="str">
        <f t="shared" si="9"/>
        <v/>
      </c>
    </row>
    <row r="299" spans="1:22">
      <c r="A299" t="str">
        <f>ParticipantesCrossSectionTable[[#This Row],[firm_id]]</f>
        <v>F0725</v>
      </c>
      <c r="B299" s="12" t="str">
        <f>ParticipantesCrossSectionTable[[#This Row],[sector]]</f>
        <v>Industrials</v>
      </c>
      <c r="C299" s="14">
        <f>ParticipantesCrossSectionTable[[#This Row],[fcf_reported_mm]]/ParticipantesCrossSectionTable[[#This Row],[revenue_reported_mm]]</f>
        <v>-0.11383795301203489</v>
      </c>
      <c r="D299" s="14">
        <f>VLOOKUP(B299,Umbrales!$A$2:$F$6,2,FALSE)</f>
        <v>0.20187192862209885</v>
      </c>
      <c r="E299" s="14">
        <f>VLOOKUP(B299,Umbrales!$A$2:$F$6,3,FALSE)</f>
        <v>0.13780715755654266</v>
      </c>
      <c r="F299" s="14">
        <f>VLOOKUP(B299,Umbrales!$A$2:$F$6,4,FALSE)</f>
        <v>0.14324173030339896</v>
      </c>
      <c r="G299" s="13">
        <f>VLOOKUP(B299,Umbrales!$A$2:$F$6,5,FALSE)</f>
        <v>2.1323076743804079</v>
      </c>
      <c r="H299" s="14">
        <f>VLOOKUP(B299,Umbrales!$A$2:$F$6,6,FALSE)</f>
        <v>-3.5903294130974449E-3</v>
      </c>
      <c r="I299">
        <f>IF(AND(Datos!AE299&gt;D299,Datos!AF299&gt;E299,Datos!AG299&gt;F299,Datos!AS299&gt;G299,C299&lt;H299),1,0)</f>
        <v>0</v>
      </c>
      <c r="J299" s="14">
        <f>ParticipantesCrossSectionTable[[#This Row],[dcf_fcf_gap_mm]]/ParticipantesCrossSectionTable[[#This Row],[revenue_reported_mm]]</f>
        <v>8.876780272658541E-2</v>
      </c>
      <c r="K299" s="14">
        <f>VLOOKUP(B299,Umbrales!$A$2:$H$6,7,FALSE)</f>
        <v>0.50521966232143278</v>
      </c>
      <c r="L299" s="14">
        <f>VLOOKUP(B299,Umbrales!$A$2:$H$6,8,FALSE)</f>
        <v>7.7995567229432863E-2</v>
      </c>
      <c r="M299">
        <f>IF(AND(Datos!S299&gt;0,Datos!AH299&lt;K299,Datos!AL299&gt;=1,Datos!AM299&lt;1,J299&gt;L299),1,0)</f>
        <v>0</v>
      </c>
      <c r="N299" s="14">
        <f>VLOOKUP(B299,Umbrales!$A$2:$J$6,9,FALSE)</f>
        <v>0</v>
      </c>
      <c r="O299" s="14">
        <f>VLOOKUP(B299,Umbrales!$A$2:$J$6,10,FALSE)</f>
        <v>0</v>
      </c>
      <c r="P299">
        <f>IF(AND(Datos!C299="Financials",Datos!AA299&gt;N299,Datos!AD299&lt;0,Datos!AQ299&lt;O299),1,0)</f>
        <v>0</v>
      </c>
      <c r="Q299" s="14">
        <f>VLOOKUP(B299,Umbrales!$A$2:$K$6,11,FALSE)</f>
        <v>0.94976269166978411</v>
      </c>
      <c r="R299">
        <f>IF(AND(Datos!AN299&lt;0.85,Datos!AN299&lt;Q299),1,0)</f>
        <v>0</v>
      </c>
      <c r="S299">
        <f>1+IF(Datos!S299&gt;0,1,0)+IF(Datos!C299="Financials",1.2,0)+1.3</f>
        <v>2.2999999999999998</v>
      </c>
      <c r="T299" s="14">
        <f>(I299*1+M299*IF(Datos!S299&gt;0,1,0)+P299*IF(Datos!C299="Financials",1,0)+R299*1.3)/S299</f>
        <v>0</v>
      </c>
      <c r="U299" s="14">
        <f t="shared" si="8"/>
        <v>0</v>
      </c>
      <c r="V299" s="12" t="str">
        <f t="shared" si="9"/>
        <v/>
      </c>
    </row>
    <row r="300" spans="1:22">
      <c r="A300" t="str">
        <f>ParticipantesCrossSectionTable[[#This Row],[firm_id]]</f>
        <v>F0133</v>
      </c>
      <c r="B300" s="12" t="str">
        <f>ParticipantesCrossSectionTable[[#This Row],[sector]]</f>
        <v>Energy</v>
      </c>
      <c r="C300" s="14">
        <f>ParticipantesCrossSectionTable[[#This Row],[fcf_reported_mm]]/ParticipantesCrossSectionTable[[#This Row],[revenue_reported_mm]]</f>
        <v>1.5997345472876404E-2</v>
      </c>
      <c r="D300" s="14">
        <f>VLOOKUP(B300,Umbrales!$A$2:$F$6,2,FALSE)</f>
        <v>0.31196392892080216</v>
      </c>
      <c r="E300" s="14">
        <f>VLOOKUP(B300,Umbrales!$A$2:$F$6,3,FALSE)</f>
        <v>0.22086835207327621</v>
      </c>
      <c r="F300" s="14">
        <f>VLOOKUP(B300,Umbrales!$A$2:$F$6,4,FALSE)</f>
        <v>0.28991454849456905</v>
      </c>
      <c r="G300" s="13">
        <f>VLOOKUP(B300,Umbrales!$A$2:$F$6,5,FALSE)</f>
        <v>2.8980395452652274</v>
      </c>
      <c r="H300" s="14">
        <f>VLOOKUP(B300,Umbrales!$A$2:$F$6,6,FALSE)</f>
        <v>-5.1192663180992054E-2</v>
      </c>
      <c r="I300">
        <f>IF(AND(Datos!AE300&gt;D300,Datos!AF300&gt;E300,Datos!AG300&gt;F300,Datos!AS300&gt;G300,C300&lt;H300),1,0)</f>
        <v>0</v>
      </c>
      <c r="J300" s="14">
        <f>ParticipantesCrossSectionTable[[#This Row],[dcf_fcf_gap_mm]]/ParticipantesCrossSectionTable[[#This Row],[revenue_reported_mm]]</f>
        <v>4.5863379376660608E-2</v>
      </c>
      <c r="K300" s="14">
        <f>VLOOKUP(B300,Umbrales!$A$2:$H$6,7,FALSE)</f>
        <v>0.58288412137280288</v>
      </c>
      <c r="L300" s="14">
        <f>VLOOKUP(B300,Umbrales!$A$2:$H$6,8,FALSE)</f>
        <v>0.120912265441879</v>
      </c>
      <c r="M300">
        <f>IF(AND(Datos!S300&gt;0,Datos!AH300&lt;K300,Datos!AL300&gt;=1,Datos!AM300&lt;1,J300&gt;L300),1,0)</f>
        <v>0</v>
      </c>
      <c r="N300" s="14">
        <f>VLOOKUP(B300,Umbrales!$A$2:$J$6,9,FALSE)</f>
        <v>0</v>
      </c>
      <c r="O300" s="14">
        <f>VLOOKUP(B300,Umbrales!$A$2:$J$6,10,FALSE)</f>
        <v>0</v>
      </c>
      <c r="P300">
        <f>IF(AND(Datos!C300="Financials",Datos!AA300&gt;N300,Datos!AD300&lt;0,Datos!AQ300&lt;O300),1,0)</f>
        <v>0</v>
      </c>
      <c r="Q300" s="14">
        <f>VLOOKUP(B300,Umbrales!$A$2:$K$6,11,FALSE)</f>
        <v>0.95246281107254693</v>
      </c>
      <c r="R300">
        <f>IF(AND(Datos!AN300&lt;0.85,Datos!AN300&lt;Q300),1,0)</f>
        <v>0</v>
      </c>
      <c r="S300">
        <f>1+IF(Datos!S300&gt;0,1,0)+IF(Datos!C300="Financials",1.2,0)+1.3</f>
        <v>3.3</v>
      </c>
      <c r="T300" s="14">
        <f>(I300*1+M300*IF(Datos!S300&gt;0,1,0)+P300*IF(Datos!C300="Financials",1,0)+R300*1.3)/S300</f>
        <v>0</v>
      </c>
      <c r="U300" s="14">
        <f t="shared" si="8"/>
        <v>0</v>
      </c>
      <c r="V300" s="12" t="str">
        <f t="shared" si="9"/>
        <v/>
      </c>
    </row>
    <row r="301" spans="1:22">
      <c r="A301" t="str">
        <f>ParticipantesCrossSectionTable[[#This Row],[firm_id]]</f>
        <v>F0562</v>
      </c>
      <c r="B301" s="12" t="str">
        <f>ParticipantesCrossSectionTable[[#This Row],[sector]]</f>
        <v>Technology</v>
      </c>
      <c r="C301" s="14">
        <f>ParticipantesCrossSectionTable[[#This Row],[fcf_reported_mm]]/ParticipantesCrossSectionTable[[#This Row],[revenue_reported_mm]]</f>
        <v>8.5101470149143613E-2</v>
      </c>
      <c r="D301" s="14">
        <f>VLOOKUP(B301,Umbrales!$A$2:$F$6,2,FALSE)</f>
        <v>0.29147891994228936</v>
      </c>
      <c r="E301" s="14">
        <f>VLOOKUP(B301,Umbrales!$A$2:$F$6,3,FALSE)</f>
        <v>0.20310034693031653</v>
      </c>
      <c r="F301" s="14">
        <f>VLOOKUP(B301,Umbrales!$A$2:$F$6,4,FALSE)</f>
        <v>8.594459935328938E-2</v>
      </c>
      <c r="G301" s="13">
        <f>VLOOKUP(B301,Umbrales!$A$2:$F$6,5,FALSE)</f>
        <v>1.6026025182564763</v>
      </c>
      <c r="H301" s="14">
        <f>VLOOKUP(B301,Umbrales!$A$2:$F$6,6,FALSE)</f>
        <v>0.11012364032004683</v>
      </c>
      <c r="I301">
        <f>IF(AND(Datos!AE301&gt;D301,Datos!AF301&gt;E301,Datos!AG301&gt;F301,Datos!AS301&gt;G301,C301&lt;H301),1,0)</f>
        <v>0</v>
      </c>
      <c r="J301" s="14">
        <f>ParticipantesCrossSectionTable[[#This Row],[dcf_fcf_gap_mm]]/ParticipantesCrossSectionTable[[#This Row],[revenue_reported_mm]]</f>
        <v>3.5024659065298017E-2</v>
      </c>
      <c r="K301" s="14">
        <f>VLOOKUP(B301,Umbrales!$A$2:$H$6,7,FALSE)</f>
        <v>0.41762511454643481</v>
      </c>
      <c r="L301" s="14">
        <f>VLOOKUP(B301,Umbrales!$A$2:$H$6,8,FALSE)</f>
        <v>5.4196815684636399E-2</v>
      </c>
      <c r="M301">
        <f>IF(AND(Datos!S301&gt;0,Datos!AH301&lt;K301,Datos!AL301&gt;=1,Datos!AM301&lt;1,J301&gt;L301),1,0)</f>
        <v>0</v>
      </c>
      <c r="N301" s="14">
        <f>VLOOKUP(B301,Umbrales!$A$2:$J$6,9,FALSE)</f>
        <v>0</v>
      </c>
      <c r="O301" s="14">
        <f>VLOOKUP(B301,Umbrales!$A$2:$J$6,10,FALSE)</f>
        <v>0</v>
      </c>
      <c r="P301">
        <f>IF(AND(Datos!C301="Financials",Datos!AA301&gt;N301,Datos!AD301&lt;0,Datos!AQ301&lt;O301),1,0)</f>
        <v>0</v>
      </c>
      <c r="Q301" s="14">
        <f>VLOOKUP(B301,Umbrales!$A$2:$K$6,11,FALSE)</f>
        <v>0.94630804495569043</v>
      </c>
      <c r="R301">
        <f>IF(AND(Datos!AN301&lt;0.85,Datos!AN301&lt;Q301),1,0)</f>
        <v>0</v>
      </c>
      <c r="S301">
        <f>1+IF(Datos!S301&gt;0,1,0)+IF(Datos!C301="Financials",1.2,0)+1.3</f>
        <v>3.3</v>
      </c>
      <c r="T301" s="14">
        <f>(I301*1+M301*IF(Datos!S301&gt;0,1,0)+P301*IF(Datos!C301="Financials",1,0)+R301*1.3)/S301</f>
        <v>0</v>
      </c>
      <c r="U301" s="14">
        <f t="shared" si="8"/>
        <v>0</v>
      </c>
      <c r="V301" s="12" t="str">
        <f t="shared" si="9"/>
        <v/>
      </c>
    </row>
    <row r="302" spans="1:22">
      <c r="A302" t="str">
        <f>ParticipantesCrossSectionTable[[#This Row],[firm_id]]</f>
        <v>F0316</v>
      </c>
      <c r="B302" s="12" t="str">
        <f>ParticipantesCrossSectionTable[[#This Row],[sector]]</f>
        <v>Financials</v>
      </c>
      <c r="C302" s="14">
        <f>ParticipantesCrossSectionTable[[#This Row],[fcf_reported_mm]]/ParticipantesCrossSectionTable[[#This Row],[revenue_reported_mm]]</f>
        <v>0.23381944628150311</v>
      </c>
      <c r="D302" s="14">
        <f>VLOOKUP(B302,Umbrales!$A$2:$F$6,2,FALSE)</f>
        <v>0.388774346882514</v>
      </c>
      <c r="E302" s="14">
        <f>VLOOKUP(B302,Umbrales!$A$2:$F$6,3,FALSE)</f>
        <v>0.2842719606666555</v>
      </c>
      <c r="F302" s="14">
        <f>VLOOKUP(B302,Umbrales!$A$2:$F$6,4,FALSE)</f>
        <v>3.7547324588306716E-2</v>
      </c>
      <c r="G302" s="13">
        <f>VLOOKUP(B302,Umbrales!$A$2:$F$6,5,FALSE)</f>
        <v>5.6564154445784265</v>
      </c>
      <c r="H302" s="14">
        <f>VLOOKUP(B302,Umbrales!$A$2:$F$6,6,FALSE)</f>
        <v>0.21790144142181125</v>
      </c>
      <c r="I302">
        <f>IF(AND(Datos!AE302&gt;D302,Datos!AF302&gt;E302,Datos!AG302&gt;F302,Datos!AS302&gt;G302,C302&lt;H302),1,0)</f>
        <v>0</v>
      </c>
      <c r="J302" s="14">
        <f>ParticipantesCrossSectionTable[[#This Row],[dcf_fcf_gap_mm]]/ParticipantesCrossSectionTable[[#This Row],[revenue_reported_mm]]</f>
        <v>-4.7929004676997899E-2</v>
      </c>
      <c r="K302" s="14">
        <f>VLOOKUP(B302,Umbrales!$A$2:$H$6,7,FALSE)</f>
        <v>0.45222619371524486</v>
      </c>
      <c r="L302" s="14">
        <f>VLOOKUP(B302,Umbrales!$A$2:$H$6,8,FALSE)</f>
        <v>1.8748568215778003E-2</v>
      </c>
      <c r="M302">
        <f>IF(AND(Datos!S302&gt;0,Datos!AH302&lt;K302,Datos!AL302&gt;=1,Datos!AM302&lt;1,J302&gt;L302),1,0)</f>
        <v>0</v>
      </c>
      <c r="N302" s="14">
        <f>VLOOKUP(B302,Umbrales!$A$2:$J$6,9,FALSE)</f>
        <v>0.2055436255630648</v>
      </c>
      <c r="O302" s="14">
        <f>VLOOKUP(B302,Umbrales!$A$2:$J$6,10,FALSE)</f>
        <v>0.33577848833803048</v>
      </c>
      <c r="P302">
        <f>IF(AND(Datos!C302="Financials",Datos!AA302&gt;N302,Datos!AD302&lt;0,Datos!AQ302&lt;O302),1,0)</f>
        <v>1</v>
      </c>
      <c r="Q302" s="14">
        <f>VLOOKUP(B302,Umbrales!$A$2:$K$6,11,FALSE)</f>
        <v>0.94867619108199597</v>
      </c>
      <c r="R302">
        <f>IF(AND(Datos!AN302&lt;0.85,Datos!AN302&lt;Q302),1,0)</f>
        <v>0</v>
      </c>
      <c r="S302">
        <f>1+IF(Datos!S302&gt;0,1,0)+IF(Datos!C302="Financials",1.2,0)+1.3</f>
        <v>4.5</v>
      </c>
      <c r="T302" s="14">
        <f>(I302*1+M302*IF(Datos!S302&gt;0,1,0)+P302*IF(Datos!C302="Financials",1,0)+R302*1.3)/S302</f>
        <v>0.22222222222222221</v>
      </c>
      <c r="U302" s="14">
        <f t="shared" si="8"/>
        <v>1</v>
      </c>
      <c r="V302" s="12" t="str">
        <f t="shared" si="9"/>
        <v xml:space="preserve">Flag3 </v>
      </c>
    </row>
    <row r="303" spans="1:22">
      <c r="A303" t="str">
        <f>ParticipantesCrossSectionTable[[#This Row],[firm_id]]</f>
        <v>F0585</v>
      </c>
      <c r="B303" s="12" t="str">
        <f>ParticipantesCrossSectionTable[[#This Row],[sector]]</f>
        <v>Technology</v>
      </c>
      <c r="C303" s="14">
        <f>ParticipantesCrossSectionTable[[#This Row],[fcf_reported_mm]]/ParticipantesCrossSectionTable[[#This Row],[revenue_reported_mm]]</f>
        <v>1.235459973364136E-2</v>
      </c>
      <c r="D303" s="14">
        <f>VLOOKUP(B303,Umbrales!$A$2:$F$6,2,FALSE)</f>
        <v>0.29147891994228936</v>
      </c>
      <c r="E303" s="14">
        <f>VLOOKUP(B303,Umbrales!$A$2:$F$6,3,FALSE)</f>
        <v>0.20310034693031653</v>
      </c>
      <c r="F303" s="14">
        <f>VLOOKUP(B303,Umbrales!$A$2:$F$6,4,FALSE)</f>
        <v>8.594459935328938E-2</v>
      </c>
      <c r="G303" s="13">
        <f>VLOOKUP(B303,Umbrales!$A$2:$F$6,5,FALSE)</f>
        <v>1.6026025182564763</v>
      </c>
      <c r="H303" s="14">
        <f>VLOOKUP(B303,Umbrales!$A$2:$F$6,6,FALSE)</f>
        <v>0.11012364032004683</v>
      </c>
      <c r="I303">
        <f>IF(AND(Datos!AE303&gt;D303,Datos!AF303&gt;E303,Datos!AG303&gt;F303,Datos!AS303&gt;G303,C303&lt;H303),1,0)</f>
        <v>0</v>
      </c>
      <c r="J303" s="14">
        <f>ParticipantesCrossSectionTable[[#This Row],[dcf_fcf_gap_mm]]/ParticipantesCrossSectionTable[[#This Row],[revenue_reported_mm]]</f>
        <v>5.4117838244552956E-2</v>
      </c>
      <c r="K303" s="14">
        <f>VLOOKUP(B303,Umbrales!$A$2:$H$6,7,FALSE)</f>
        <v>0.41762511454643481</v>
      </c>
      <c r="L303" s="14">
        <f>VLOOKUP(B303,Umbrales!$A$2:$H$6,8,FALSE)</f>
        <v>5.4196815684636399E-2</v>
      </c>
      <c r="M303">
        <f>IF(AND(Datos!S303&gt;0,Datos!AH303&lt;K303,Datos!AL303&gt;=1,Datos!AM303&lt;1,J303&gt;L303),1,0)</f>
        <v>0</v>
      </c>
      <c r="N303" s="14">
        <f>VLOOKUP(B303,Umbrales!$A$2:$J$6,9,FALSE)</f>
        <v>0</v>
      </c>
      <c r="O303" s="14">
        <f>VLOOKUP(B303,Umbrales!$A$2:$J$6,10,FALSE)</f>
        <v>0</v>
      </c>
      <c r="P303">
        <f>IF(AND(Datos!C303="Financials",Datos!AA303&gt;N303,Datos!AD303&lt;0,Datos!AQ303&lt;O303),1,0)</f>
        <v>0</v>
      </c>
      <c r="Q303" s="14">
        <f>VLOOKUP(B303,Umbrales!$A$2:$K$6,11,FALSE)</f>
        <v>0.94630804495569043</v>
      </c>
      <c r="R303">
        <f>IF(AND(Datos!AN303&lt;0.85,Datos!AN303&lt;Q303),1,0)</f>
        <v>0</v>
      </c>
      <c r="S303">
        <f>1+IF(Datos!S303&gt;0,1,0)+IF(Datos!C303="Financials",1.2,0)+1.3</f>
        <v>3.3</v>
      </c>
      <c r="T303" s="14">
        <f>(I303*1+M303*IF(Datos!S303&gt;0,1,0)+P303*IF(Datos!C303="Financials",1,0)+R303*1.3)/S303</f>
        <v>0</v>
      </c>
      <c r="U303" s="14">
        <f t="shared" si="8"/>
        <v>0</v>
      </c>
      <c r="V303" s="12" t="str">
        <f t="shared" si="9"/>
        <v/>
      </c>
    </row>
    <row r="304" spans="1:22">
      <c r="A304" t="str">
        <f>ParticipantesCrossSectionTable[[#This Row],[firm_id]]</f>
        <v>F0105</v>
      </c>
      <c r="B304" s="12" t="str">
        <f>ParticipantesCrossSectionTable[[#This Row],[sector]]</f>
        <v>Energy</v>
      </c>
      <c r="C304" s="14">
        <f>ParticipantesCrossSectionTable[[#This Row],[fcf_reported_mm]]/ParticipantesCrossSectionTable[[#This Row],[revenue_reported_mm]]</f>
        <v>-8.2677054725639729E-2</v>
      </c>
      <c r="D304" s="14">
        <f>VLOOKUP(B304,Umbrales!$A$2:$F$6,2,FALSE)</f>
        <v>0.31196392892080216</v>
      </c>
      <c r="E304" s="14">
        <f>VLOOKUP(B304,Umbrales!$A$2:$F$6,3,FALSE)</f>
        <v>0.22086835207327621</v>
      </c>
      <c r="F304" s="14">
        <f>VLOOKUP(B304,Umbrales!$A$2:$F$6,4,FALSE)</f>
        <v>0.28991454849456905</v>
      </c>
      <c r="G304" s="13">
        <f>VLOOKUP(B304,Umbrales!$A$2:$F$6,5,FALSE)</f>
        <v>2.8980395452652274</v>
      </c>
      <c r="H304" s="14">
        <f>VLOOKUP(B304,Umbrales!$A$2:$F$6,6,FALSE)</f>
        <v>-5.1192663180992054E-2</v>
      </c>
      <c r="I304">
        <f>IF(AND(Datos!AE304&gt;D304,Datos!AF304&gt;E304,Datos!AG304&gt;F304,Datos!AS304&gt;G304,C304&lt;H304),1,0)</f>
        <v>0</v>
      </c>
      <c r="J304" s="14">
        <f>ParticipantesCrossSectionTable[[#This Row],[dcf_fcf_gap_mm]]/ParticipantesCrossSectionTable[[#This Row],[revenue_reported_mm]]</f>
        <v>6.9412302066318252E-2</v>
      </c>
      <c r="K304" s="14">
        <f>VLOOKUP(B304,Umbrales!$A$2:$H$6,7,FALSE)</f>
        <v>0.58288412137280288</v>
      </c>
      <c r="L304" s="14">
        <f>VLOOKUP(B304,Umbrales!$A$2:$H$6,8,FALSE)</f>
        <v>0.120912265441879</v>
      </c>
      <c r="M304">
        <f>IF(AND(Datos!S304&gt;0,Datos!AH304&lt;K304,Datos!AL304&gt;=1,Datos!AM304&lt;1,J304&gt;L304),1,0)</f>
        <v>0</v>
      </c>
      <c r="N304" s="14">
        <f>VLOOKUP(B304,Umbrales!$A$2:$J$6,9,FALSE)</f>
        <v>0</v>
      </c>
      <c r="O304" s="14">
        <f>VLOOKUP(B304,Umbrales!$A$2:$J$6,10,FALSE)</f>
        <v>0</v>
      </c>
      <c r="P304">
        <f>IF(AND(Datos!C304="Financials",Datos!AA304&gt;N304,Datos!AD304&lt;0,Datos!AQ304&lt;O304),1,0)</f>
        <v>0</v>
      </c>
      <c r="Q304" s="14">
        <f>VLOOKUP(B304,Umbrales!$A$2:$K$6,11,FALSE)</f>
        <v>0.95246281107254693</v>
      </c>
      <c r="R304">
        <f>IF(AND(Datos!AN304&lt;0.85,Datos!AN304&lt;Q304),1,0)</f>
        <v>0</v>
      </c>
      <c r="S304">
        <f>1+IF(Datos!S304&gt;0,1,0)+IF(Datos!C304="Financials",1.2,0)+1.3</f>
        <v>3.3</v>
      </c>
      <c r="T304" s="14">
        <f>(I304*1+M304*IF(Datos!S304&gt;0,1,0)+P304*IF(Datos!C304="Financials",1,0)+R304*1.3)/S304</f>
        <v>0</v>
      </c>
      <c r="U304" s="14">
        <f t="shared" si="8"/>
        <v>0</v>
      </c>
      <c r="V304" s="12" t="str">
        <f t="shared" si="9"/>
        <v/>
      </c>
    </row>
    <row r="305" spans="1:22">
      <c r="A305" t="str">
        <f>ParticipantesCrossSectionTable[[#This Row],[firm_id]]</f>
        <v>F0894</v>
      </c>
      <c r="B305" s="12" t="str">
        <f>ParticipantesCrossSectionTable[[#This Row],[sector]]</f>
        <v>Consumer</v>
      </c>
      <c r="C305" s="14">
        <f>ParticipantesCrossSectionTable[[#This Row],[fcf_reported_mm]]/ParticipantesCrossSectionTable[[#This Row],[revenue_reported_mm]]</f>
        <v>3.6511672308723049E-2</v>
      </c>
      <c r="D305" s="14">
        <f>VLOOKUP(B305,Umbrales!$A$2:$F$6,2,FALSE)</f>
        <v>0.18290795794828921</v>
      </c>
      <c r="E305" s="14">
        <f>VLOOKUP(B305,Umbrales!$A$2:$F$6,3,FALSE)</f>
        <v>0.12205009004875801</v>
      </c>
      <c r="F305" s="14">
        <f>VLOOKUP(B305,Umbrales!$A$2:$F$6,4,FALSE)</f>
        <v>7.7863508878423693E-2</v>
      </c>
      <c r="G305" s="13">
        <f>VLOOKUP(B305,Umbrales!$A$2:$F$6,5,FALSE)</f>
        <v>1.5232588938928779</v>
      </c>
      <c r="H305" s="14">
        <f>VLOOKUP(B305,Umbrales!$A$2:$F$6,6,FALSE)</f>
        <v>3.1674636202413592E-2</v>
      </c>
      <c r="I305">
        <f>IF(AND(Datos!AE305&gt;D305,Datos!AF305&gt;E305,Datos!AG305&gt;F305,Datos!AS305&gt;G305,C305&lt;H305),1,0)</f>
        <v>0</v>
      </c>
      <c r="J305" s="14">
        <f>ParticipantesCrossSectionTable[[#This Row],[dcf_fcf_gap_mm]]/ParticipantesCrossSectionTable[[#This Row],[revenue_reported_mm]]</f>
        <v>1.7384529493494474E-2</v>
      </c>
      <c r="K305" s="14">
        <f>VLOOKUP(B305,Umbrales!$A$2:$H$6,7,FALSE)</f>
        <v>0.50851978099047102</v>
      </c>
      <c r="L305" s="14">
        <f>VLOOKUP(B305,Umbrales!$A$2:$H$6,8,FALSE)</f>
        <v>6.0665521451900774E-2</v>
      </c>
      <c r="M305">
        <f>IF(AND(Datos!S305&gt;0,Datos!AH305&lt;K305,Datos!AL305&gt;=1,Datos!AM305&lt;1,J305&gt;L305),1,0)</f>
        <v>0</v>
      </c>
      <c r="N305" s="14">
        <f>VLOOKUP(B305,Umbrales!$A$2:$J$6,9,FALSE)</f>
        <v>0</v>
      </c>
      <c r="O305" s="14">
        <f>VLOOKUP(B305,Umbrales!$A$2:$J$6,10,FALSE)</f>
        <v>0</v>
      </c>
      <c r="P305">
        <f>IF(AND(Datos!C305="Financials",Datos!AA305&gt;N305,Datos!AD305&lt;0,Datos!AQ305&lt;O305),1,0)</f>
        <v>0</v>
      </c>
      <c r="Q305" s="14">
        <f>VLOOKUP(B305,Umbrales!$A$2:$K$6,11,FALSE)</f>
        <v>0.94977598367308969</v>
      </c>
      <c r="R305">
        <f>IF(AND(Datos!AN305&lt;0.85,Datos!AN305&lt;Q305),1,0)</f>
        <v>0</v>
      </c>
      <c r="S305">
        <f>1+IF(Datos!S305&gt;0,1,0)+IF(Datos!C305="Financials",1.2,0)+1.3</f>
        <v>3.3</v>
      </c>
      <c r="T305" s="14">
        <f>(I305*1+M305*IF(Datos!S305&gt;0,1,0)+P305*IF(Datos!C305="Financials",1,0)+R305*1.3)/S305</f>
        <v>0</v>
      </c>
      <c r="U305" s="14">
        <f t="shared" si="8"/>
        <v>0</v>
      </c>
      <c r="V305" s="12" t="str">
        <f t="shared" si="9"/>
        <v/>
      </c>
    </row>
    <row r="306" spans="1:22">
      <c r="A306" t="str">
        <f>ParticipantesCrossSectionTable[[#This Row],[firm_id]]</f>
        <v>F0213</v>
      </c>
      <c r="B306" s="12" t="str">
        <f>ParticipantesCrossSectionTable[[#This Row],[sector]]</f>
        <v>Financials</v>
      </c>
      <c r="C306" s="14">
        <f>ParticipantesCrossSectionTable[[#This Row],[fcf_reported_mm]]/ParticipantesCrossSectionTable[[#This Row],[revenue_reported_mm]]</f>
        <v>0.24452763564381805</v>
      </c>
      <c r="D306" s="14">
        <f>VLOOKUP(B306,Umbrales!$A$2:$F$6,2,FALSE)</f>
        <v>0.388774346882514</v>
      </c>
      <c r="E306" s="14">
        <f>VLOOKUP(B306,Umbrales!$A$2:$F$6,3,FALSE)</f>
        <v>0.2842719606666555</v>
      </c>
      <c r="F306" s="14">
        <f>VLOOKUP(B306,Umbrales!$A$2:$F$6,4,FALSE)</f>
        <v>3.7547324588306716E-2</v>
      </c>
      <c r="G306" s="13">
        <f>VLOOKUP(B306,Umbrales!$A$2:$F$6,5,FALSE)</f>
        <v>5.6564154445784265</v>
      </c>
      <c r="H306" s="14">
        <f>VLOOKUP(B306,Umbrales!$A$2:$F$6,6,FALSE)</f>
        <v>0.21790144142181125</v>
      </c>
      <c r="I306">
        <f>IF(AND(Datos!AE306&gt;D306,Datos!AF306&gt;E306,Datos!AG306&gt;F306,Datos!AS306&gt;G306,C306&lt;H306),1,0)</f>
        <v>0</v>
      </c>
      <c r="J306" s="14">
        <f>ParticipantesCrossSectionTable[[#This Row],[dcf_fcf_gap_mm]]/ParticipantesCrossSectionTable[[#This Row],[revenue_reported_mm]]</f>
        <v>2.0250331068180128E-2</v>
      </c>
      <c r="K306" s="14">
        <f>VLOOKUP(B306,Umbrales!$A$2:$H$6,7,FALSE)</f>
        <v>0.45222619371524486</v>
      </c>
      <c r="L306" s="14">
        <f>VLOOKUP(B306,Umbrales!$A$2:$H$6,8,FALSE)</f>
        <v>1.8748568215778003E-2</v>
      </c>
      <c r="M306">
        <f>IF(AND(Datos!S306&gt;0,Datos!AH306&lt;K306,Datos!AL306&gt;=1,Datos!AM306&lt;1,J306&gt;L306),1,0)</f>
        <v>0</v>
      </c>
      <c r="N306" s="14">
        <f>VLOOKUP(B306,Umbrales!$A$2:$J$6,9,FALSE)</f>
        <v>0.2055436255630648</v>
      </c>
      <c r="O306" s="14">
        <f>VLOOKUP(B306,Umbrales!$A$2:$J$6,10,FALSE)</f>
        <v>0.33577848833803048</v>
      </c>
      <c r="P306">
        <f>IF(AND(Datos!C306="Financials",Datos!AA306&gt;N306,Datos!AD306&lt;0,Datos!AQ306&lt;O306),1,0)</f>
        <v>0</v>
      </c>
      <c r="Q306" s="14">
        <f>VLOOKUP(B306,Umbrales!$A$2:$K$6,11,FALSE)</f>
        <v>0.94867619108199597</v>
      </c>
      <c r="R306">
        <f>IF(AND(Datos!AN306&lt;0.85,Datos!AN306&lt;Q306),1,0)</f>
        <v>0</v>
      </c>
      <c r="S306">
        <f>1+IF(Datos!S306&gt;0,1,0)+IF(Datos!C306="Financials",1.2,0)+1.3</f>
        <v>4.5</v>
      </c>
      <c r="T306" s="14">
        <f>(I306*1+M306*IF(Datos!S306&gt;0,1,0)+P306*IF(Datos!C306="Financials",1,0)+R306*1.3)/S306</f>
        <v>0</v>
      </c>
      <c r="U306" s="14">
        <f t="shared" si="8"/>
        <v>0</v>
      </c>
      <c r="V306" s="12" t="str">
        <f t="shared" si="9"/>
        <v/>
      </c>
    </row>
    <row r="307" spans="1:22">
      <c r="A307" t="str">
        <f>ParticipantesCrossSectionTable[[#This Row],[firm_id]]</f>
        <v>F0298</v>
      </c>
      <c r="B307" s="12" t="str">
        <f>ParticipantesCrossSectionTable[[#This Row],[sector]]</f>
        <v>Financials</v>
      </c>
      <c r="C307" s="14">
        <f>ParticipantesCrossSectionTable[[#This Row],[fcf_reported_mm]]/ParticipantesCrossSectionTable[[#This Row],[revenue_reported_mm]]</f>
        <v>0.10915373269782511</v>
      </c>
      <c r="D307" s="14">
        <f>VLOOKUP(B307,Umbrales!$A$2:$F$6,2,FALSE)</f>
        <v>0.388774346882514</v>
      </c>
      <c r="E307" s="14">
        <f>VLOOKUP(B307,Umbrales!$A$2:$F$6,3,FALSE)</f>
        <v>0.2842719606666555</v>
      </c>
      <c r="F307" s="14">
        <f>VLOOKUP(B307,Umbrales!$A$2:$F$6,4,FALSE)</f>
        <v>3.7547324588306716E-2</v>
      </c>
      <c r="G307" s="13">
        <f>VLOOKUP(B307,Umbrales!$A$2:$F$6,5,FALSE)</f>
        <v>5.6564154445784265</v>
      </c>
      <c r="H307" s="14">
        <f>VLOOKUP(B307,Umbrales!$A$2:$F$6,6,FALSE)</f>
        <v>0.21790144142181125</v>
      </c>
      <c r="I307">
        <f>IF(AND(Datos!AE307&gt;D307,Datos!AF307&gt;E307,Datos!AG307&gt;F307,Datos!AS307&gt;G307,C307&lt;H307),1,0)</f>
        <v>0</v>
      </c>
      <c r="J307" s="14">
        <f>ParticipantesCrossSectionTable[[#This Row],[dcf_fcf_gap_mm]]/ParticipantesCrossSectionTable[[#This Row],[revenue_reported_mm]]</f>
        <v>7.2351197242473686E-2</v>
      </c>
      <c r="K307" s="14">
        <f>VLOOKUP(B307,Umbrales!$A$2:$H$6,7,FALSE)</f>
        <v>0.45222619371524486</v>
      </c>
      <c r="L307" s="14">
        <f>VLOOKUP(B307,Umbrales!$A$2:$H$6,8,FALSE)</f>
        <v>1.8748568215778003E-2</v>
      </c>
      <c r="M307">
        <f>IF(AND(Datos!S307&gt;0,Datos!AH307&lt;K307,Datos!AL307&gt;=1,Datos!AM307&lt;1,J307&gt;L307),1,0)</f>
        <v>0</v>
      </c>
      <c r="N307" s="14">
        <f>VLOOKUP(B307,Umbrales!$A$2:$J$6,9,FALSE)</f>
        <v>0.2055436255630648</v>
      </c>
      <c r="O307" s="14">
        <f>VLOOKUP(B307,Umbrales!$A$2:$J$6,10,FALSE)</f>
        <v>0.33577848833803048</v>
      </c>
      <c r="P307">
        <f>IF(AND(Datos!C307="Financials",Datos!AA307&gt;N307,Datos!AD307&lt;0,Datos!AQ307&lt;O307),1,0)</f>
        <v>0</v>
      </c>
      <c r="Q307" s="14">
        <f>VLOOKUP(B307,Umbrales!$A$2:$K$6,11,FALSE)</f>
        <v>0.94867619108199597</v>
      </c>
      <c r="R307">
        <f>IF(AND(Datos!AN307&lt;0.85,Datos!AN307&lt;Q307),1,0)</f>
        <v>0</v>
      </c>
      <c r="S307">
        <f>1+IF(Datos!S307&gt;0,1,0)+IF(Datos!C307="Financials",1.2,0)+1.3</f>
        <v>4.5</v>
      </c>
      <c r="T307" s="14">
        <f>(I307*1+M307*IF(Datos!S307&gt;0,1,0)+P307*IF(Datos!C307="Financials",1,0)+R307*1.3)/S307</f>
        <v>0</v>
      </c>
      <c r="U307" s="14">
        <f t="shared" si="8"/>
        <v>0</v>
      </c>
      <c r="V307" s="12" t="str">
        <f t="shared" si="9"/>
        <v/>
      </c>
    </row>
    <row r="308" spans="1:22">
      <c r="A308" t="str">
        <f>ParticipantesCrossSectionTable[[#This Row],[firm_id]]</f>
        <v>F0035</v>
      </c>
      <c r="B308" s="12" t="str">
        <f>ParticipantesCrossSectionTable[[#This Row],[sector]]</f>
        <v>Energy</v>
      </c>
      <c r="C308" s="14">
        <f>ParticipantesCrossSectionTable[[#This Row],[fcf_reported_mm]]/ParticipantesCrossSectionTable[[#This Row],[revenue_reported_mm]]</f>
        <v>3.6400178726717802E-2</v>
      </c>
      <c r="D308" s="14">
        <f>VLOOKUP(B308,Umbrales!$A$2:$F$6,2,FALSE)</f>
        <v>0.31196392892080216</v>
      </c>
      <c r="E308" s="14">
        <f>VLOOKUP(B308,Umbrales!$A$2:$F$6,3,FALSE)</f>
        <v>0.22086835207327621</v>
      </c>
      <c r="F308" s="14">
        <f>VLOOKUP(B308,Umbrales!$A$2:$F$6,4,FALSE)</f>
        <v>0.28991454849456905</v>
      </c>
      <c r="G308" s="13">
        <f>VLOOKUP(B308,Umbrales!$A$2:$F$6,5,FALSE)</f>
        <v>2.8980395452652274</v>
      </c>
      <c r="H308" s="14">
        <f>VLOOKUP(B308,Umbrales!$A$2:$F$6,6,FALSE)</f>
        <v>-5.1192663180992054E-2</v>
      </c>
      <c r="I308">
        <f>IF(AND(Datos!AE308&gt;D308,Datos!AF308&gt;E308,Datos!AG308&gt;F308,Datos!AS308&gt;G308,C308&lt;H308),1,0)</f>
        <v>0</v>
      </c>
      <c r="J308" s="14">
        <f>ParticipantesCrossSectionTable[[#This Row],[dcf_fcf_gap_mm]]/ParticipantesCrossSectionTable[[#This Row],[revenue_reported_mm]]</f>
        <v>0.10848757619332784</v>
      </c>
      <c r="K308" s="14">
        <f>VLOOKUP(B308,Umbrales!$A$2:$H$6,7,FALSE)</f>
        <v>0.58288412137280288</v>
      </c>
      <c r="L308" s="14">
        <f>VLOOKUP(B308,Umbrales!$A$2:$H$6,8,FALSE)</f>
        <v>0.120912265441879</v>
      </c>
      <c r="M308">
        <f>IF(AND(Datos!S308&gt;0,Datos!AH308&lt;K308,Datos!AL308&gt;=1,Datos!AM308&lt;1,J308&gt;L308),1,0)</f>
        <v>0</v>
      </c>
      <c r="N308" s="14">
        <f>VLOOKUP(B308,Umbrales!$A$2:$J$6,9,FALSE)</f>
        <v>0</v>
      </c>
      <c r="O308" s="14">
        <f>VLOOKUP(B308,Umbrales!$A$2:$J$6,10,FALSE)</f>
        <v>0</v>
      </c>
      <c r="P308">
        <f>IF(AND(Datos!C308="Financials",Datos!AA308&gt;N308,Datos!AD308&lt;0,Datos!AQ308&lt;O308),1,0)</f>
        <v>0</v>
      </c>
      <c r="Q308" s="14">
        <f>VLOOKUP(B308,Umbrales!$A$2:$K$6,11,FALSE)</f>
        <v>0.95246281107254693</v>
      </c>
      <c r="R308">
        <f>IF(AND(Datos!AN308&lt;0.85,Datos!AN308&lt;Q308),1,0)</f>
        <v>0</v>
      </c>
      <c r="S308">
        <f>1+IF(Datos!S308&gt;0,1,0)+IF(Datos!C308="Financials",1.2,0)+1.3</f>
        <v>3.3</v>
      </c>
      <c r="T308" s="14">
        <f>(I308*1+M308*IF(Datos!S308&gt;0,1,0)+P308*IF(Datos!C308="Financials",1,0)+R308*1.3)/S308</f>
        <v>0</v>
      </c>
      <c r="U308" s="14">
        <f t="shared" si="8"/>
        <v>0</v>
      </c>
      <c r="V308" s="12" t="str">
        <f t="shared" si="9"/>
        <v/>
      </c>
    </row>
    <row r="309" spans="1:22">
      <c r="A309" t="str">
        <f>ParticipantesCrossSectionTable[[#This Row],[firm_id]]</f>
        <v>F0043</v>
      </c>
      <c r="B309" s="12" t="str">
        <f>ParticipantesCrossSectionTable[[#This Row],[sector]]</f>
        <v>Energy</v>
      </c>
      <c r="C309" s="14">
        <f>ParticipantesCrossSectionTable[[#This Row],[fcf_reported_mm]]/ParticipantesCrossSectionTable[[#This Row],[revenue_reported_mm]]</f>
        <v>-0.12148777287805074</v>
      </c>
      <c r="D309" s="14">
        <f>VLOOKUP(B309,Umbrales!$A$2:$F$6,2,FALSE)</f>
        <v>0.31196392892080216</v>
      </c>
      <c r="E309" s="14">
        <f>VLOOKUP(B309,Umbrales!$A$2:$F$6,3,FALSE)</f>
        <v>0.22086835207327621</v>
      </c>
      <c r="F309" s="14">
        <f>VLOOKUP(B309,Umbrales!$A$2:$F$6,4,FALSE)</f>
        <v>0.28991454849456905</v>
      </c>
      <c r="G309" s="13">
        <f>VLOOKUP(B309,Umbrales!$A$2:$F$6,5,FALSE)</f>
        <v>2.8980395452652274</v>
      </c>
      <c r="H309" s="14">
        <f>VLOOKUP(B309,Umbrales!$A$2:$F$6,6,FALSE)</f>
        <v>-5.1192663180992054E-2</v>
      </c>
      <c r="I309">
        <f>IF(AND(Datos!AE309&gt;D309,Datos!AF309&gt;E309,Datos!AG309&gt;F309,Datos!AS309&gt;G309,C309&lt;H309),1,0)</f>
        <v>0</v>
      </c>
      <c r="J309" s="14">
        <f>ParticipantesCrossSectionTable[[#This Row],[dcf_fcf_gap_mm]]/ParticipantesCrossSectionTable[[#This Row],[revenue_reported_mm]]</f>
        <v>0.12562724882907181</v>
      </c>
      <c r="K309" s="14">
        <f>VLOOKUP(B309,Umbrales!$A$2:$H$6,7,FALSE)</f>
        <v>0.58288412137280288</v>
      </c>
      <c r="L309" s="14">
        <f>VLOOKUP(B309,Umbrales!$A$2:$H$6,8,FALSE)</f>
        <v>0.120912265441879</v>
      </c>
      <c r="M309">
        <f>IF(AND(Datos!S309&gt;0,Datos!AH309&lt;K309,Datos!AL309&gt;=1,Datos!AM309&lt;1,J309&gt;L309),1,0)</f>
        <v>0</v>
      </c>
      <c r="N309" s="14">
        <f>VLOOKUP(B309,Umbrales!$A$2:$J$6,9,FALSE)</f>
        <v>0</v>
      </c>
      <c r="O309" s="14">
        <f>VLOOKUP(B309,Umbrales!$A$2:$J$6,10,FALSE)</f>
        <v>0</v>
      </c>
      <c r="P309">
        <f>IF(AND(Datos!C309="Financials",Datos!AA309&gt;N309,Datos!AD309&lt;0,Datos!AQ309&lt;O309),1,0)</f>
        <v>0</v>
      </c>
      <c r="Q309" s="14">
        <f>VLOOKUP(B309,Umbrales!$A$2:$K$6,11,FALSE)</f>
        <v>0.95246281107254693</v>
      </c>
      <c r="R309">
        <f>IF(AND(Datos!AN309&lt;0.85,Datos!AN309&lt;Q309),1,0)</f>
        <v>0</v>
      </c>
      <c r="S309">
        <f>1+IF(Datos!S309&gt;0,1,0)+IF(Datos!C309="Financials",1.2,0)+1.3</f>
        <v>3.3</v>
      </c>
      <c r="T309" s="14">
        <f>(I309*1+M309*IF(Datos!S309&gt;0,1,0)+P309*IF(Datos!C309="Financials",1,0)+R309*1.3)/S309</f>
        <v>0</v>
      </c>
      <c r="U309" s="14">
        <f t="shared" si="8"/>
        <v>0</v>
      </c>
      <c r="V309" s="12" t="str">
        <f t="shared" si="9"/>
        <v/>
      </c>
    </row>
    <row r="310" spans="1:22">
      <c r="A310" t="str">
        <f>ParticipantesCrossSectionTable[[#This Row],[firm_id]]</f>
        <v>F0840</v>
      </c>
      <c r="B310" s="12" t="str">
        <f>ParticipantesCrossSectionTable[[#This Row],[sector]]</f>
        <v>Consumer</v>
      </c>
      <c r="C310" s="14">
        <f>ParticipantesCrossSectionTable[[#This Row],[fcf_reported_mm]]/ParticipantesCrossSectionTable[[#This Row],[revenue_reported_mm]]</f>
        <v>0.13006325436354549</v>
      </c>
      <c r="D310" s="14">
        <f>VLOOKUP(B310,Umbrales!$A$2:$F$6,2,FALSE)</f>
        <v>0.18290795794828921</v>
      </c>
      <c r="E310" s="14">
        <f>VLOOKUP(B310,Umbrales!$A$2:$F$6,3,FALSE)</f>
        <v>0.12205009004875801</v>
      </c>
      <c r="F310" s="14">
        <f>VLOOKUP(B310,Umbrales!$A$2:$F$6,4,FALSE)</f>
        <v>7.7863508878423693E-2</v>
      </c>
      <c r="G310" s="13">
        <f>VLOOKUP(B310,Umbrales!$A$2:$F$6,5,FALSE)</f>
        <v>1.5232588938928779</v>
      </c>
      <c r="H310" s="14">
        <f>VLOOKUP(B310,Umbrales!$A$2:$F$6,6,FALSE)</f>
        <v>3.1674636202413592E-2</v>
      </c>
      <c r="I310">
        <f>IF(AND(Datos!AE310&gt;D310,Datos!AF310&gt;E310,Datos!AG310&gt;F310,Datos!AS310&gt;G310,C310&lt;H310),1,0)</f>
        <v>0</v>
      </c>
      <c r="J310" s="14">
        <f>ParticipantesCrossSectionTable[[#This Row],[dcf_fcf_gap_mm]]/ParticipantesCrossSectionTable[[#This Row],[revenue_reported_mm]]</f>
        <v>-1.0086714468056264E-2</v>
      </c>
      <c r="K310" s="14">
        <f>VLOOKUP(B310,Umbrales!$A$2:$H$6,7,FALSE)</f>
        <v>0.50851978099047102</v>
      </c>
      <c r="L310" s="14">
        <f>VLOOKUP(B310,Umbrales!$A$2:$H$6,8,FALSE)</f>
        <v>6.0665521451900774E-2</v>
      </c>
      <c r="M310">
        <f>IF(AND(Datos!S310&gt;0,Datos!AH310&lt;K310,Datos!AL310&gt;=1,Datos!AM310&lt;1,J310&gt;L310),1,0)</f>
        <v>0</v>
      </c>
      <c r="N310" s="14">
        <f>VLOOKUP(B310,Umbrales!$A$2:$J$6,9,FALSE)</f>
        <v>0</v>
      </c>
      <c r="O310" s="14">
        <f>VLOOKUP(B310,Umbrales!$A$2:$J$6,10,FALSE)</f>
        <v>0</v>
      </c>
      <c r="P310">
        <f>IF(AND(Datos!C310="Financials",Datos!AA310&gt;N310,Datos!AD310&lt;0,Datos!AQ310&lt;O310),1,0)</f>
        <v>0</v>
      </c>
      <c r="Q310" s="14">
        <f>VLOOKUP(B310,Umbrales!$A$2:$K$6,11,FALSE)</f>
        <v>0.94977598367308969</v>
      </c>
      <c r="R310">
        <f>IF(AND(Datos!AN310&lt;0.85,Datos!AN310&lt;Q310),1,0)</f>
        <v>0</v>
      </c>
      <c r="S310">
        <f>1+IF(Datos!S310&gt;0,1,0)+IF(Datos!C310="Financials",1.2,0)+1.3</f>
        <v>3.3</v>
      </c>
      <c r="T310" s="14">
        <f>(I310*1+M310*IF(Datos!S310&gt;0,1,0)+P310*IF(Datos!C310="Financials",1,0)+R310*1.3)/S310</f>
        <v>0</v>
      </c>
      <c r="U310" s="14">
        <f t="shared" si="8"/>
        <v>0</v>
      </c>
      <c r="V310" s="12" t="str">
        <f t="shared" si="9"/>
        <v/>
      </c>
    </row>
    <row r="311" spans="1:22">
      <c r="A311" t="str">
        <f>ParticipantesCrossSectionTable[[#This Row],[firm_id]]</f>
        <v>F0856</v>
      </c>
      <c r="B311" s="12" t="str">
        <f>ParticipantesCrossSectionTable[[#This Row],[sector]]</f>
        <v>Consumer</v>
      </c>
      <c r="C311" s="14">
        <f>ParticipantesCrossSectionTable[[#This Row],[fcf_reported_mm]]/ParticipantesCrossSectionTable[[#This Row],[revenue_reported_mm]]</f>
        <v>2.0775090213298597E-2</v>
      </c>
      <c r="D311" s="14">
        <f>VLOOKUP(B311,Umbrales!$A$2:$F$6,2,FALSE)</f>
        <v>0.18290795794828921</v>
      </c>
      <c r="E311" s="14">
        <f>VLOOKUP(B311,Umbrales!$A$2:$F$6,3,FALSE)</f>
        <v>0.12205009004875801</v>
      </c>
      <c r="F311" s="14">
        <f>VLOOKUP(B311,Umbrales!$A$2:$F$6,4,FALSE)</f>
        <v>7.7863508878423693E-2</v>
      </c>
      <c r="G311" s="13">
        <f>VLOOKUP(B311,Umbrales!$A$2:$F$6,5,FALSE)</f>
        <v>1.5232588938928779</v>
      </c>
      <c r="H311" s="14">
        <f>VLOOKUP(B311,Umbrales!$A$2:$F$6,6,FALSE)</f>
        <v>3.1674636202413592E-2</v>
      </c>
      <c r="I311">
        <f>IF(AND(Datos!AE311&gt;D311,Datos!AF311&gt;E311,Datos!AG311&gt;F311,Datos!AS311&gt;G311,C311&lt;H311),1,0)</f>
        <v>0</v>
      </c>
      <c r="J311" s="14">
        <f>ParticipantesCrossSectionTable[[#This Row],[dcf_fcf_gap_mm]]/ParticipantesCrossSectionTable[[#This Row],[revenue_reported_mm]]</f>
        <v>2.0412550792861438E-2</v>
      </c>
      <c r="K311" s="14">
        <f>VLOOKUP(B311,Umbrales!$A$2:$H$6,7,FALSE)</f>
        <v>0.50851978099047102</v>
      </c>
      <c r="L311" s="14">
        <f>VLOOKUP(B311,Umbrales!$A$2:$H$6,8,FALSE)</f>
        <v>6.0665521451900774E-2</v>
      </c>
      <c r="M311">
        <f>IF(AND(Datos!S311&gt;0,Datos!AH311&lt;K311,Datos!AL311&gt;=1,Datos!AM311&lt;1,J311&gt;L311),1,0)</f>
        <v>0</v>
      </c>
      <c r="N311" s="14">
        <f>VLOOKUP(B311,Umbrales!$A$2:$J$6,9,FALSE)</f>
        <v>0</v>
      </c>
      <c r="O311" s="14">
        <f>VLOOKUP(B311,Umbrales!$A$2:$J$6,10,FALSE)</f>
        <v>0</v>
      </c>
      <c r="P311">
        <f>IF(AND(Datos!C311="Financials",Datos!AA311&gt;N311,Datos!AD311&lt;0,Datos!AQ311&lt;O311),1,0)</f>
        <v>0</v>
      </c>
      <c r="Q311" s="14">
        <f>VLOOKUP(B311,Umbrales!$A$2:$K$6,11,FALSE)</f>
        <v>0.94977598367308969</v>
      </c>
      <c r="R311">
        <f>IF(AND(Datos!AN311&lt;0.85,Datos!AN311&lt;Q311),1,0)</f>
        <v>1</v>
      </c>
      <c r="S311">
        <f>1+IF(Datos!S311&gt;0,1,0)+IF(Datos!C311="Financials",1.2,0)+1.3</f>
        <v>3.3</v>
      </c>
      <c r="T311" s="14">
        <f>(I311*1+M311*IF(Datos!S311&gt;0,1,0)+P311*IF(Datos!C311="Financials",1,0)+R311*1.3)/S311</f>
        <v>0.39393939393939398</v>
      </c>
      <c r="U311" s="14">
        <f t="shared" si="8"/>
        <v>1</v>
      </c>
      <c r="V311" s="12" t="str">
        <f t="shared" si="9"/>
        <v xml:space="preserve">Flag4 </v>
      </c>
    </row>
    <row r="312" spans="1:22">
      <c r="A312" t="str">
        <f>ParticipantesCrossSectionTable[[#This Row],[firm_id]]</f>
        <v>F0803</v>
      </c>
      <c r="B312" s="12" t="str">
        <f>ParticipantesCrossSectionTable[[#This Row],[sector]]</f>
        <v>Consumer</v>
      </c>
      <c r="C312" s="14">
        <f>ParticipantesCrossSectionTable[[#This Row],[fcf_reported_mm]]/ParticipantesCrossSectionTable[[#This Row],[revenue_reported_mm]]</f>
        <v>3.9775459417935859E-2</v>
      </c>
      <c r="D312" s="14">
        <f>VLOOKUP(B312,Umbrales!$A$2:$F$6,2,FALSE)</f>
        <v>0.18290795794828921</v>
      </c>
      <c r="E312" s="14">
        <f>VLOOKUP(B312,Umbrales!$A$2:$F$6,3,FALSE)</f>
        <v>0.12205009004875801</v>
      </c>
      <c r="F312" s="14">
        <f>VLOOKUP(B312,Umbrales!$A$2:$F$6,4,FALSE)</f>
        <v>7.7863508878423693E-2</v>
      </c>
      <c r="G312" s="13">
        <f>VLOOKUP(B312,Umbrales!$A$2:$F$6,5,FALSE)</f>
        <v>1.5232588938928779</v>
      </c>
      <c r="H312" s="14">
        <f>VLOOKUP(B312,Umbrales!$A$2:$F$6,6,FALSE)</f>
        <v>3.1674636202413592E-2</v>
      </c>
      <c r="I312">
        <f>IF(AND(Datos!AE312&gt;D312,Datos!AF312&gt;E312,Datos!AG312&gt;F312,Datos!AS312&gt;G312,C312&lt;H312),1,0)</f>
        <v>0</v>
      </c>
      <c r="J312" s="14">
        <f>ParticipantesCrossSectionTable[[#This Row],[dcf_fcf_gap_mm]]/ParticipantesCrossSectionTable[[#This Row],[revenue_reported_mm]]</f>
        <v>3.6269034291487893E-3</v>
      </c>
      <c r="K312" s="14">
        <f>VLOOKUP(B312,Umbrales!$A$2:$H$6,7,FALSE)</f>
        <v>0.50851978099047102</v>
      </c>
      <c r="L312" s="14">
        <f>VLOOKUP(B312,Umbrales!$A$2:$H$6,8,FALSE)</f>
        <v>6.0665521451900774E-2</v>
      </c>
      <c r="M312">
        <f>IF(AND(Datos!S312&gt;0,Datos!AH312&lt;K312,Datos!AL312&gt;=1,Datos!AM312&lt;1,J312&gt;L312),1,0)</f>
        <v>0</v>
      </c>
      <c r="N312" s="14">
        <f>VLOOKUP(B312,Umbrales!$A$2:$J$6,9,FALSE)</f>
        <v>0</v>
      </c>
      <c r="O312" s="14">
        <f>VLOOKUP(B312,Umbrales!$A$2:$J$6,10,FALSE)</f>
        <v>0</v>
      </c>
      <c r="P312">
        <f>IF(AND(Datos!C312="Financials",Datos!AA312&gt;N312,Datos!AD312&lt;0,Datos!AQ312&lt;O312),1,0)</f>
        <v>0</v>
      </c>
      <c r="Q312" s="14">
        <f>VLOOKUP(B312,Umbrales!$A$2:$K$6,11,FALSE)</f>
        <v>0.94977598367308969</v>
      </c>
      <c r="R312">
        <f>IF(AND(Datos!AN312&lt;0.85,Datos!AN312&lt;Q312),1,0)</f>
        <v>0</v>
      </c>
      <c r="S312">
        <f>1+IF(Datos!S312&gt;0,1,0)+IF(Datos!C312="Financials",1.2,0)+1.3</f>
        <v>3.3</v>
      </c>
      <c r="T312" s="14">
        <f>(I312*1+M312*IF(Datos!S312&gt;0,1,0)+P312*IF(Datos!C312="Financials",1,0)+R312*1.3)/S312</f>
        <v>0</v>
      </c>
      <c r="U312" s="14">
        <f t="shared" si="8"/>
        <v>0</v>
      </c>
      <c r="V312" s="12" t="str">
        <f t="shared" si="9"/>
        <v/>
      </c>
    </row>
    <row r="313" spans="1:22">
      <c r="A313" t="str">
        <f>ParticipantesCrossSectionTable[[#This Row],[firm_id]]</f>
        <v>F0165</v>
      </c>
      <c r="B313" s="12" t="str">
        <f>ParticipantesCrossSectionTable[[#This Row],[sector]]</f>
        <v>Energy</v>
      </c>
      <c r="C313" s="14">
        <f>ParticipantesCrossSectionTable[[#This Row],[fcf_reported_mm]]/ParticipantesCrossSectionTable[[#This Row],[revenue_reported_mm]]</f>
        <v>-9.8237064537517058E-2</v>
      </c>
      <c r="D313" s="14">
        <f>VLOOKUP(B313,Umbrales!$A$2:$F$6,2,FALSE)</f>
        <v>0.31196392892080216</v>
      </c>
      <c r="E313" s="14">
        <f>VLOOKUP(B313,Umbrales!$A$2:$F$6,3,FALSE)</f>
        <v>0.22086835207327621</v>
      </c>
      <c r="F313" s="14">
        <f>VLOOKUP(B313,Umbrales!$A$2:$F$6,4,FALSE)</f>
        <v>0.28991454849456905</v>
      </c>
      <c r="G313" s="13">
        <f>VLOOKUP(B313,Umbrales!$A$2:$F$6,5,FALSE)</f>
        <v>2.8980395452652274</v>
      </c>
      <c r="H313" s="14">
        <f>VLOOKUP(B313,Umbrales!$A$2:$F$6,6,FALSE)</f>
        <v>-5.1192663180992054E-2</v>
      </c>
      <c r="I313">
        <f>IF(AND(Datos!AE313&gt;D313,Datos!AF313&gt;E313,Datos!AG313&gt;F313,Datos!AS313&gt;G313,C313&lt;H313),1,0)</f>
        <v>0</v>
      </c>
      <c r="J313" s="14">
        <f>ParticipantesCrossSectionTable[[#This Row],[dcf_fcf_gap_mm]]/ParticipantesCrossSectionTable[[#This Row],[revenue_reported_mm]]</f>
        <v>6.1987519292676721E-2</v>
      </c>
      <c r="K313" s="14">
        <f>VLOOKUP(B313,Umbrales!$A$2:$H$6,7,FALSE)</f>
        <v>0.58288412137280288</v>
      </c>
      <c r="L313" s="14">
        <f>VLOOKUP(B313,Umbrales!$A$2:$H$6,8,FALSE)</f>
        <v>0.120912265441879</v>
      </c>
      <c r="M313">
        <f>IF(AND(Datos!S313&gt;0,Datos!AH313&lt;K313,Datos!AL313&gt;=1,Datos!AM313&lt;1,J313&gt;L313),1,0)</f>
        <v>0</v>
      </c>
      <c r="N313" s="14">
        <f>VLOOKUP(B313,Umbrales!$A$2:$J$6,9,FALSE)</f>
        <v>0</v>
      </c>
      <c r="O313" s="14">
        <f>VLOOKUP(B313,Umbrales!$A$2:$J$6,10,FALSE)</f>
        <v>0</v>
      </c>
      <c r="P313">
        <f>IF(AND(Datos!C313="Financials",Datos!AA313&gt;N313,Datos!AD313&lt;0,Datos!AQ313&lt;O313),1,0)</f>
        <v>0</v>
      </c>
      <c r="Q313" s="14">
        <f>VLOOKUP(B313,Umbrales!$A$2:$K$6,11,FALSE)</f>
        <v>0.95246281107254693</v>
      </c>
      <c r="R313">
        <f>IF(AND(Datos!AN313&lt;0.85,Datos!AN313&lt;Q313),1,0)</f>
        <v>0</v>
      </c>
      <c r="S313">
        <f>1+IF(Datos!S313&gt;0,1,0)+IF(Datos!C313="Financials",1.2,0)+1.3</f>
        <v>3.3</v>
      </c>
      <c r="T313" s="14">
        <f>(I313*1+M313*IF(Datos!S313&gt;0,1,0)+P313*IF(Datos!C313="Financials",1,0)+R313*1.3)/S313</f>
        <v>0</v>
      </c>
      <c r="U313" s="14">
        <f t="shared" si="8"/>
        <v>0</v>
      </c>
      <c r="V313" s="12" t="str">
        <f t="shared" si="9"/>
        <v/>
      </c>
    </row>
    <row r="314" spans="1:22">
      <c r="A314" t="str">
        <f>ParticipantesCrossSectionTable[[#This Row],[firm_id]]</f>
        <v>F0504</v>
      </c>
      <c r="B314" s="12" t="str">
        <f>ParticipantesCrossSectionTable[[#This Row],[sector]]</f>
        <v>Technology</v>
      </c>
      <c r="C314" s="14">
        <f>ParticipantesCrossSectionTable[[#This Row],[fcf_reported_mm]]/ParticipantesCrossSectionTable[[#This Row],[revenue_reported_mm]]</f>
        <v>0.13658695078788194</v>
      </c>
      <c r="D314" s="14">
        <f>VLOOKUP(B314,Umbrales!$A$2:$F$6,2,FALSE)</f>
        <v>0.29147891994228936</v>
      </c>
      <c r="E314" s="14">
        <f>VLOOKUP(B314,Umbrales!$A$2:$F$6,3,FALSE)</f>
        <v>0.20310034693031653</v>
      </c>
      <c r="F314" s="14">
        <f>VLOOKUP(B314,Umbrales!$A$2:$F$6,4,FALSE)</f>
        <v>8.594459935328938E-2</v>
      </c>
      <c r="G314" s="13">
        <f>VLOOKUP(B314,Umbrales!$A$2:$F$6,5,FALSE)</f>
        <v>1.6026025182564763</v>
      </c>
      <c r="H314" s="14">
        <f>VLOOKUP(B314,Umbrales!$A$2:$F$6,6,FALSE)</f>
        <v>0.11012364032004683</v>
      </c>
      <c r="I314">
        <f>IF(AND(Datos!AE314&gt;D314,Datos!AF314&gt;E314,Datos!AG314&gt;F314,Datos!AS314&gt;G314,C314&lt;H314),1,0)</f>
        <v>0</v>
      </c>
      <c r="J314" s="14">
        <f>ParticipantesCrossSectionTable[[#This Row],[dcf_fcf_gap_mm]]/ParticipantesCrossSectionTable[[#This Row],[revenue_reported_mm]]</f>
        <v>3.3692577452288618E-2</v>
      </c>
      <c r="K314" s="14">
        <f>VLOOKUP(B314,Umbrales!$A$2:$H$6,7,FALSE)</f>
        <v>0.41762511454643481</v>
      </c>
      <c r="L314" s="14">
        <f>VLOOKUP(B314,Umbrales!$A$2:$H$6,8,FALSE)</f>
        <v>5.4196815684636399E-2</v>
      </c>
      <c r="M314">
        <f>IF(AND(Datos!S314&gt;0,Datos!AH314&lt;K314,Datos!AL314&gt;=1,Datos!AM314&lt;1,J314&gt;L314),1,0)</f>
        <v>0</v>
      </c>
      <c r="N314" s="14">
        <f>VLOOKUP(B314,Umbrales!$A$2:$J$6,9,FALSE)</f>
        <v>0</v>
      </c>
      <c r="O314" s="14">
        <f>VLOOKUP(B314,Umbrales!$A$2:$J$6,10,FALSE)</f>
        <v>0</v>
      </c>
      <c r="P314">
        <f>IF(AND(Datos!C314="Financials",Datos!AA314&gt;N314,Datos!AD314&lt;0,Datos!AQ314&lt;O314),1,0)</f>
        <v>0</v>
      </c>
      <c r="Q314" s="14">
        <f>VLOOKUP(B314,Umbrales!$A$2:$K$6,11,FALSE)</f>
        <v>0.94630804495569043</v>
      </c>
      <c r="R314">
        <f>IF(AND(Datos!AN314&lt;0.85,Datos!AN314&lt;Q314),1,0)</f>
        <v>0</v>
      </c>
      <c r="S314">
        <f>1+IF(Datos!S314&gt;0,1,0)+IF(Datos!C314="Financials",1.2,0)+1.3</f>
        <v>3.3</v>
      </c>
      <c r="T314" s="14">
        <f>(I314*1+M314*IF(Datos!S314&gt;0,1,0)+P314*IF(Datos!C314="Financials",1,0)+R314*1.3)/S314</f>
        <v>0</v>
      </c>
      <c r="U314" s="14">
        <f t="shared" si="8"/>
        <v>0</v>
      </c>
      <c r="V314" s="12" t="str">
        <f t="shared" si="9"/>
        <v/>
      </c>
    </row>
    <row r="315" spans="1:22">
      <c r="A315" t="str">
        <f>ParticipantesCrossSectionTable[[#This Row],[firm_id]]</f>
        <v>F0678</v>
      </c>
      <c r="B315" s="12" t="str">
        <f>ParticipantesCrossSectionTable[[#This Row],[sector]]</f>
        <v>Industrials</v>
      </c>
      <c r="C315" s="14">
        <f>ParticipantesCrossSectionTable[[#This Row],[fcf_reported_mm]]/ParticipantesCrossSectionTable[[#This Row],[revenue_reported_mm]]</f>
        <v>5.0119714857249781E-2</v>
      </c>
      <c r="D315" s="14">
        <f>VLOOKUP(B315,Umbrales!$A$2:$F$6,2,FALSE)</f>
        <v>0.20187192862209885</v>
      </c>
      <c r="E315" s="14">
        <f>VLOOKUP(B315,Umbrales!$A$2:$F$6,3,FALSE)</f>
        <v>0.13780715755654266</v>
      </c>
      <c r="F315" s="14">
        <f>VLOOKUP(B315,Umbrales!$A$2:$F$6,4,FALSE)</f>
        <v>0.14324173030339896</v>
      </c>
      <c r="G315" s="13">
        <f>VLOOKUP(B315,Umbrales!$A$2:$F$6,5,FALSE)</f>
        <v>2.1323076743804079</v>
      </c>
      <c r="H315" s="14">
        <f>VLOOKUP(B315,Umbrales!$A$2:$F$6,6,FALSE)</f>
        <v>-3.5903294130974449E-3</v>
      </c>
      <c r="I315">
        <f>IF(AND(Datos!AE315&gt;D315,Datos!AF315&gt;E315,Datos!AG315&gt;F315,Datos!AS315&gt;G315,C315&lt;H315),1,0)</f>
        <v>0</v>
      </c>
      <c r="J315" s="14">
        <f>ParticipantesCrossSectionTable[[#This Row],[dcf_fcf_gap_mm]]/ParticipantesCrossSectionTable[[#This Row],[revenue_reported_mm]]</f>
        <v>6.7110728070217729E-2</v>
      </c>
      <c r="K315" s="14">
        <f>VLOOKUP(B315,Umbrales!$A$2:$H$6,7,FALSE)</f>
        <v>0.50521966232143278</v>
      </c>
      <c r="L315" s="14">
        <f>VLOOKUP(B315,Umbrales!$A$2:$H$6,8,FALSE)</f>
        <v>7.7995567229432863E-2</v>
      </c>
      <c r="M315">
        <f>IF(AND(Datos!S315&gt;0,Datos!AH315&lt;K315,Datos!AL315&gt;=1,Datos!AM315&lt;1,J315&gt;L315),1,0)</f>
        <v>0</v>
      </c>
      <c r="N315" s="14">
        <f>VLOOKUP(B315,Umbrales!$A$2:$J$6,9,FALSE)</f>
        <v>0</v>
      </c>
      <c r="O315" s="14">
        <f>VLOOKUP(B315,Umbrales!$A$2:$J$6,10,FALSE)</f>
        <v>0</v>
      </c>
      <c r="P315">
        <f>IF(AND(Datos!C315="Financials",Datos!AA315&gt;N315,Datos!AD315&lt;0,Datos!AQ315&lt;O315),1,0)</f>
        <v>0</v>
      </c>
      <c r="Q315" s="14">
        <f>VLOOKUP(B315,Umbrales!$A$2:$K$6,11,FALSE)</f>
        <v>0.94976269166978411</v>
      </c>
      <c r="R315">
        <f>IF(AND(Datos!AN315&lt;0.85,Datos!AN315&lt;Q315),1,0)</f>
        <v>0</v>
      </c>
      <c r="S315">
        <f>1+IF(Datos!S315&gt;0,1,0)+IF(Datos!C315="Financials",1.2,0)+1.3</f>
        <v>3.3</v>
      </c>
      <c r="T315" s="14">
        <f>(I315*1+M315*IF(Datos!S315&gt;0,1,0)+P315*IF(Datos!C315="Financials",1,0)+R315*1.3)/S315</f>
        <v>0</v>
      </c>
      <c r="U315" s="14">
        <f t="shared" si="8"/>
        <v>0</v>
      </c>
      <c r="V315" s="12" t="str">
        <f t="shared" si="9"/>
        <v/>
      </c>
    </row>
    <row r="316" spans="1:22">
      <c r="A316" t="str">
        <f>ParticipantesCrossSectionTable[[#This Row],[firm_id]]</f>
        <v>F0714</v>
      </c>
      <c r="B316" s="12" t="str">
        <f>ParticipantesCrossSectionTable[[#This Row],[sector]]</f>
        <v>Industrials</v>
      </c>
      <c r="C316" s="14">
        <f>ParticipantesCrossSectionTable[[#This Row],[fcf_reported_mm]]/ParticipantesCrossSectionTable[[#This Row],[revenue_reported_mm]]</f>
        <v>3.0034820622123572E-2</v>
      </c>
      <c r="D316" s="14">
        <f>VLOOKUP(B316,Umbrales!$A$2:$F$6,2,FALSE)</f>
        <v>0.20187192862209885</v>
      </c>
      <c r="E316" s="14">
        <f>VLOOKUP(B316,Umbrales!$A$2:$F$6,3,FALSE)</f>
        <v>0.13780715755654266</v>
      </c>
      <c r="F316" s="14">
        <f>VLOOKUP(B316,Umbrales!$A$2:$F$6,4,FALSE)</f>
        <v>0.14324173030339896</v>
      </c>
      <c r="G316" s="13">
        <f>VLOOKUP(B316,Umbrales!$A$2:$F$6,5,FALSE)</f>
        <v>2.1323076743804079</v>
      </c>
      <c r="H316" s="14">
        <f>VLOOKUP(B316,Umbrales!$A$2:$F$6,6,FALSE)</f>
        <v>-3.5903294130974449E-3</v>
      </c>
      <c r="I316">
        <f>IF(AND(Datos!AE316&gt;D316,Datos!AF316&gt;E316,Datos!AG316&gt;F316,Datos!AS316&gt;G316,C316&lt;H316),1,0)</f>
        <v>0</v>
      </c>
      <c r="J316" s="14">
        <f>ParticipantesCrossSectionTable[[#This Row],[dcf_fcf_gap_mm]]/ParticipantesCrossSectionTable[[#This Row],[revenue_reported_mm]]</f>
        <v>3.13546375507383E-2</v>
      </c>
      <c r="K316" s="14">
        <f>VLOOKUP(B316,Umbrales!$A$2:$H$6,7,FALSE)</f>
        <v>0.50521966232143278</v>
      </c>
      <c r="L316" s="14">
        <f>VLOOKUP(B316,Umbrales!$A$2:$H$6,8,FALSE)</f>
        <v>7.7995567229432863E-2</v>
      </c>
      <c r="M316">
        <f>IF(AND(Datos!S316&gt;0,Datos!AH316&lt;K316,Datos!AL316&gt;=1,Datos!AM316&lt;1,J316&gt;L316),1,0)</f>
        <v>0</v>
      </c>
      <c r="N316" s="14">
        <f>VLOOKUP(B316,Umbrales!$A$2:$J$6,9,FALSE)</f>
        <v>0</v>
      </c>
      <c r="O316" s="14">
        <f>VLOOKUP(B316,Umbrales!$A$2:$J$6,10,FALSE)</f>
        <v>0</v>
      </c>
      <c r="P316">
        <f>IF(AND(Datos!C316="Financials",Datos!AA316&gt;N316,Datos!AD316&lt;0,Datos!AQ316&lt;O316),1,0)</f>
        <v>0</v>
      </c>
      <c r="Q316" s="14">
        <f>VLOOKUP(B316,Umbrales!$A$2:$K$6,11,FALSE)</f>
        <v>0.94976269166978411</v>
      </c>
      <c r="R316">
        <f>IF(AND(Datos!AN316&lt;0.85,Datos!AN316&lt;Q316),1,0)</f>
        <v>0</v>
      </c>
      <c r="S316">
        <f>1+IF(Datos!S316&gt;0,1,0)+IF(Datos!C316="Financials",1.2,0)+1.3</f>
        <v>3.3</v>
      </c>
      <c r="T316" s="14">
        <f>(I316*1+M316*IF(Datos!S316&gt;0,1,0)+P316*IF(Datos!C316="Financials",1,0)+R316*1.3)/S316</f>
        <v>0</v>
      </c>
      <c r="U316" s="14">
        <f t="shared" si="8"/>
        <v>0</v>
      </c>
      <c r="V316" s="12" t="str">
        <f t="shared" si="9"/>
        <v/>
      </c>
    </row>
    <row r="317" spans="1:22">
      <c r="A317" t="str">
        <f>ParticipantesCrossSectionTable[[#This Row],[firm_id]]</f>
        <v>F0182</v>
      </c>
      <c r="B317" s="12" t="str">
        <f>ParticipantesCrossSectionTable[[#This Row],[sector]]</f>
        <v>Energy</v>
      </c>
      <c r="C317" s="14">
        <f>ParticipantesCrossSectionTable[[#This Row],[fcf_reported_mm]]/ParticipantesCrossSectionTable[[#This Row],[revenue_reported_mm]]</f>
        <v>3.6965342307942991E-3</v>
      </c>
      <c r="D317" s="14">
        <f>VLOOKUP(B317,Umbrales!$A$2:$F$6,2,FALSE)</f>
        <v>0.31196392892080216</v>
      </c>
      <c r="E317" s="14">
        <f>VLOOKUP(B317,Umbrales!$A$2:$F$6,3,FALSE)</f>
        <v>0.22086835207327621</v>
      </c>
      <c r="F317" s="14">
        <f>VLOOKUP(B317,Umbrales!$A$2:$F$6,4,FALSE)</f>
        <v>0.28991454849456905</v>
      </c>
      <c r="G317" s="13">
        <f>VLOOKUP(B317,Umbrales!$A$2:$F$6,5,FALSE)</f>
        <v>2.8980395452652274</v>
      </c>
      <c r="H317" s="14">
        <f>VLOOKUP(B317,Umbrales!$A$2:$F$6,6,FALSE)</f>
        <v>-5.1192663180992054E-2</v>
      </c>
      <c r="I317">
        <f>IF(AND(Datos!AE317&gt;D317,Datos!AF317&gt;E317,Datos!AG317&gt;F317,Datos!AS317&gt;G317,C317&lt;H317),1,0)</f>
        <v>0</v>
      </c>
      <c r="J317" s="14">
        <f>ParticipantesCrossSectionTable[[#This Row],[dcf_fcf_gap_mm]]/ParticipantesCrossSectionTable[[#This Row],[revenue_reported_mm]]</f>
        <v>3.6827026698745262E-2</v>
      </c>
      <c r="K317" s="14">
        <f>VLOOKUP(B317,Umbrales!$A$2:$H$6,7,FALSE)</f>
        <v>0.58288412137280288</v>
      </c>
      <c r="L317" s="14">
        <f>VLOOKUP(B317,Umbrales!$A$2:$H$6,8,FALSE)</f>
        <v>0.120912265441879</v>
      </c>
      <c r="M317">
        <f>IF(AND(Datos!S317&gt;0,Datos!AH317&lt;K317,Datos!AL317&gt;=1,Datos!AM317&lt;1,J317&gt;L317),1,0)</f>
        <v>0</v>
      </c>
      <c r="N317" s="14">
        <f>VLOOKUP(B317,Umbrales!$A$2:$J$6,9,FALSE)</f>
        <v>0</v>
      </c>
      <c r="O317" s="14">
        <f>VLOOKUP(B317,Umbrales!$A$2:$J$6,10,FALSE)</f>
        <v>0</v>
      </c>
      <c r="P317">
        <f>IF(AND(Datos!C317="Financials",Datos!AA317&gt;N317,Datos!AD317&lt;0,Datos!AQ317&lt;O317),1,0)</f>
        <v>0</v>
      </c>
      <c r="Q317" s="14">
        <f>VLOOKUP(B317,Umbrales!$A$2:$K$6,11,FALSE)</f>
        <v>0.95246281107254693</v>
      </c>
      <c r="R317">
        <f>IF(AND(Datos!AN317&lt;0.85,Datos!AN317&lt;Q317),1,0)</f>
        <v>0</v>
      </c>
      <c r="S317">
        <f>1+IF(Datos!S317&gt;0,1,0)+IF(Datos!C317="Financials",1.2,0)+1.3</f>
        <v>3.3</v>
      </c>
      <c r="T317" s="14">
        <f>(I317*1+M317*IF(Datos!S317&gt;0,1,0)+P317*IF(Datos!C317="Financials",1,0)+R317*1.3)/S317</f>
        <v>0</v>
      </c>
      <c r="U317" s="14">
        <f t="shared" si="8"/>
        <v>0</v>
      </c>
      <c r="V317" s="12" t="str">
        <f t="shared" si="9"/>
        <v/>
      </c>
    </row>
    <row r="318" spans="1:22">
      <c r="A318" t="str">
        <f>ParticipantesCrossSectionTable[[#This Row],[firm_id]]</f>
        <v>F0746</v>
      </c>
      <c r="B318" s="12" t="str">
        <f>ParticipantesCrossSectionTable[[#This Row],[sector]]</f>
        <v>Industrials</v>
      </c>
      <c r="C318" s="14">
        <f>ParticipantesCrossSectionTable[[#This Row],[fcf_reported_mm]]/ParticipantesCrossSectionTable[[#This Row],[revenue_reported_mm]]</f>
        <v>-3.4064433172859142E-2</v>
      </c>
      <c r="D318" s="14">
        <f>VLOOKUP(B318,Umbrales!$A$2:$F$6,2,FALSE)</f>
        <v>0.20187192862209885</v>
      </c>
      <c r="E318" s="14">
        <f>VLOOKUP(B318,Umbrales!$A$2:$F$6,3,FALSE)</f>
        <v>0.13780715755654266</v>
      </c>
      <c r="F318" s="14">
        <f>VLOOKUP(B318,Umbrales!$A$2:$F$6,4,FALSE)</f>
        <v>0.14324173030339896</v>
      </c>
      <c r="G318" s="13">
        <f>VLOOKUP(B318,Umbrales!$A$2:$F$6,5,FALSE)</f>
        <v>2.1323076743804079</v>
      </c>
      <c r="H318" s="14">
        <f>VLOOKUP(B318,Umbrales!$A$2:$F$6,6,FALSE)</f>
        <v>-3.5903294130974449E-3</v>
      </c>
      <c r="I318">
        <f>IF(AND(Datos!AE318&gt;D318,Datos!AF318&gt;E318,Datos!AG318&gt;F318,Datos!AS318&gt;G318,C318&lt;H318),1,0)</f>
        <v>0</v>
      </c>
      <c r="J318" s="14">
        <f>ParticipantesCrossSectionTable[[#This Row],[dcf_fcf_gap_mm]]/ParticipantesCrossSectionTable[[#This Row],[revenue_reported_mm]]</f>
        <v>8.3250961513685745E-2</v>
      </c>
      <c r="K318" s="14">
        <f>VLOOKUP(B318,Umbrales!$A$2:$H$6,7,FALSE)</f>
        <v>0.50521966232143278</v>
      </c>
      <c r="L318" s="14">
        <f>VLOOKUP(B318,Umbrales!$A$2:$H$6,8,FALSE)</f>
        <v>7.7995567229432863E-2</v>
      </c>
      <c r="M318">
        <f>IF(AND(Datos!S318&gt;0,Datos!AH318&lt;K318,Datos!AL318&gt;=1,Datos!AM318&lt;1,J318&gt;L318),1,0)</f>
        <v>0</v>
      </c>
      <c r="N318" s="14">
        <f>VLOOKUP(B318,Umbrales!$A$2:$J$6,9,FALSE)</f>
        <v>0</v>
      </c>
      <c r="O318" s="14">
        <f>VLOOKUP(B318,Umbrales!$A$2:$J$6,10,FALSE)</f>
        <v>0</v>
      </c>
      <c r="P318">
        <f>IF(AND(Datos!C318="Financials",Datos!AA318&gt;N318,Datos!AD318&lt;0,Datos!AQ318&lt;O318),1,0)</f>
        <v>0</v>
      </c>
      <c r="Q318" s="14">
        <f>VLOOKUP(B318,Umbrales!$A$2:$K$6,11,FALSE)</f>
        <v>0.94976269166978411</v>
      </c>
      <c r="R318">
        <f>IF(AND(Datos!AN318&lt;0.85,Datos!AN318&lt;Q318),1,0)</f>
        <v>0</v>
      </c>
      <c r="S318">
        <f>1+IF(Datos!S318&gt;0,1,0)+IF(Datos!C318="Financials",1.2,0)+1.3</f>
        <v>3.3</v>
      </c>
      <c r="T318" s="14">
        <f>(I318*1+M318*IF(Datos!S318&gt;0,1,0)+P318*IF(Datos!C318="Financials",1,0)+R318*1.3)/S318</f>
        <v>0</v>
      </c>
      <c r="U318" s="14">
        <f t="shared" si="8"/>
        <v>0</v>
      </c>
      <c r="V318" s="12" t="str">
        <f t="shared" si="9"/>
        <v/>
      </c>
    </row>
    <row r="319" spans="1:22">
      <c r="A319" t="str">
        <f>ParticipantesCrossSectionTable[[#This Row],[firm_id]]</f>
        <v>F0423</v>
      </c>
      <c r="B319" s="12" t="str">
        <f>ParticipantesCrossSectionTable[[#This Row],[sector]]</f>
        <v>Technology</v>
      </c>
      <c r="C319" s="14">
        <f>ParticipantesCrossSectionTable[[#This Row],[fcf_reported_mm]]/ParticipantesCrossSectionTable[[#This Row],[revenue_reported_mm]]</f>
        <v>0.13031927898137388</v>
      </c>
      <c r="D319" s="14">
        <f>VLOOKUP(B319,Umbrales!$A$2:$F$6,2,FALSE)</f>
        <v>0.29147891994228936</v>
      </c>
      <c r="E319" s="14">
        <f>VLOOKUP(B319,Umbrales!$A$2:$F$6,3,FALSE)</f>
        <v>0.20310034693031653</v>
      </c>
      <c r="F319" s="14">
        <f>VLOOKUP(B319,Umbrales!$A$2:$F$6,4,FALSE)</f>
        <v>8.594459935328938E-2</v>
      </c>
      <c r="G319" s="13">
        <f>VLOOKUP(B319,Umbrales!$A$2:$F$6,5,FALSE)</f>
        <v>1.6026025182564763</v>
      </c>
      <c r="H319" s="14">
        <f>VLOOKUP(B319,Umbrales!$A$2:$F$6,6,FALSE)</f>
        <v>0.11012364032004683</v>
      </c>
      <c r="I319">
        <f>IF(AND(Datos!AE319&gt;D319,Datos!AF319&gt;E319,Datos!AG319&gt;F319,Datos!AS319&gt;G319,C319&lt;H319),1,0)</f>
        <v>0</v>
      </c>
      <c r="J319" s="14">
        <f>ParticipantesCrossSectionTable[[#This Row],[dcf_fcf_gap_mm]]/ParticipantesCrossSectionTable[[#This Row],[revenue_reported_mm]]</f>
        <v>4.9120017019765844E-2</v>
      </c>
      <c r="K319" s="14">
        <f>VLOOKUP(B319,Umbrales!$A$2:$H$6,7,FALSE)</f>
        <v>0.41762511454643481</v>
      </c>
      <c r="L319" s="14">
        <f>VLOOKUP(B319,Umbrales!$A$2:$H$6,8,FALSE)</f>
        <v>5.4196815684636399E-2</v>
      </c>
      <c r="M319">
        <f>IF(AND(Datos!S319&gt;0,Datos!AH319&lt;K319,Datos!AL319&gt;=1,Datos!AM319&lt;1,J319&gt;L319),1,0)</f>
        <v>0</v>
      </c>
      <c r="N319" s="14">
        <f>VLOOKUP(B319,Umbrales!$A$2:$J$6,9,FALSE)</f>
        <v>0</v>
      </c>
      <c r="O319" s="14">
        <f>VLOOKUP(B319,Umbrales!$A$2:$J$6,10,FALSE)</f>
        <v>0</v>
      </c>
      <c r="P319">
        <f>IF(AND(Datos!C319="Financials",Datos!AA319&gt;N319,Datos!AD319&lt;0,Datos!AQ319&lt;O319),1,0)</f>
        <v>0</v>
      </c>
      <c r="Q319" s="14">
        <f>VLOOKUP(B319,Umbrales!$A$2:$K$6,11,FALSE)</f>
        <v>0.94630804495569043</v>
      </c>
      <c r="R319">
        <f>IF(AND(Datos!AN319&lt;0.85,Datos!AN319&lt;Q319),1,0)</f>
        <v>0</v>
      </c>
      <c r="S319">
        <f>1+IF(Datos!S319&gt;0,1,0)+IF(Datos!C319="Financials",1.2,0)+1.3</f>
        <v>3.3</v>
      </c>
      <c r="T319" s="14">
        <f>(I319*1+M319*IF(Datos!S319&gt;0,1,0)+P319*IF(Datos!C319="Financials",1,0)+R319*1.3)/S319</f>
        <v>0</v>
      </c>
      <c r="U319" s="14">
        <f t="shared" si="8"/>
        <v>0</v>
      </c>
      <c r="V319" s="12" t="str">
        <f t="shared" si="9"/>
        <v/>
      </c>
    </row>
    <row r="320" spans="1:22">
      <c r="A320" t="str">
        <f>ParticipantesCrossSectionTable[[#This Row],[firm_id]]</f>
        <v>F0111</v>
      </c>
      <c r="B320" s="12" t="str">
        <f>ParticipantesCrossSectionTable[[#This Row],[sector]]</f>
        <v>Energy</v>
      </c>
      <c r="C320" s="14">
        <f>ParticipantesCrossSectionTable[[#This Row],[fcf_reported_mm]]/ParticipantesCrossSectionTable[[#This Row],[revenue_reported_mm]]</f>
        <v>-9.7768526026072583E-2</v>
      </c>
      <c r="D320" s="14">
        <f>VLOOKUP(B320,Umbrales!$A$2:$F$6,2,FALSE)</f>
        <v>0.31196392892080216</v>
      </c>
      <c r="E320" s="14">
        <f>VLOOKUP(B320,Umbrales!$A$2:$F$6,3,FALSE)</f>
        <v>0.22086835207327621</v>
      </c>
      <c r="F320" s="14">
        <f>VLOOKUP(B320,Umbrales!$A$2:$F$6,4,FALSE)</f>
        <v>0.28991454849456905</v>
      </c>
      <c r="G320" s="13">
        <f>VLOOKUP(B320,Umbrales!$A$2:$F$6,5,FALSE)</f>
        <v>2.8980395452652274</v>
      </c>
      <c r="H320" s="14">
        <f>VLOOKUP(B320,Umbrales!$A$2:$F$6,6,FALSE)</f>
        <v>-5.1192663180992054E-2</v>
      </c>
      <c r="I320">
        <f>IF(AND(Datos!AE320&gt;D320,Datos!AF320&gt;E320,Datos!AG320&gt;F320,Datos!AS320&gt;G320,C320&lt;H320),1,0)</f>
        <v>0</v>
      </c>
      <c r="J320" s="14">
        <f>ParticipantesCrossSectionTable[[#This Row],[dcf_fcf_gap_mm]]/ParticipantesCrossSectionTable[[#This Row],[revenue_reported_mm]]</f>
        <v>4.7202693947557869E-2</v>
      </c>
      <c r="K320" s="14">
        <f>VLOOKUP(B320,Umbrales!$A$2:$H$6,7,FALSE)</f>
        <v>0.58288412137280288</v>
      </c>
      <c r="L320" s="14">
        <f>VLOOKUP(B320,Umbrales!$A$2:$H$6,8,FALSE)</f>
        <v>0.120912265441879</v>
      </c>
      <c r="M320">
        <f>IF(AND(Datos!S320&gt;0,Datos!AH320&lt;K320,Datos!AL320&gt;=1,Datos!AM320&lt;1,J320&gt;L320),1,0)</f>
        <v>0</v>
      </c>
      <c r="N320" s="14">
        <f>VLOOKUP(B320,Umbrales!$A$2:$J$6,9,FALSE)</f>
        <v>0</v>
      </c>
      <c r="O320" s="14">
        <f>VLOOKUP(B320,Umbrales!$A$2:$J$6,10,FALSE)</f>
        <v>0</v>
      </c>
      <c r="P320">
        <f>IF(AND(Datos!C320="Financials",Datos!AA320&gt;N320,Datos!AD320&lt;0,Datos!AQ320&lt;O320),1,0)</f>
        <v>0</v>
      </c>
      <c r="Q320" s="14">
        <f>VLOOKUP(B320,Umbrales!$A$2:$K$6,11,FALSE)</f>
        <v>0.95246281107254693</v>
      </c>
      <c r="R320">
        <f>IF(AND(Datos!AN320&lt;0.85,Datos!AN320&lt;Q320),1,0)</f>
        <v>0</v>
      </c>
      <c r="S320">
        <f>1+IF(Datos!S320&gt;0,1,0)+IF(Datos!C320="Financials",1.2,0)+1.3</f>
        <v>3.3</v>
      </c>
      <c r="T320" s="14">
        <f>(I320*1+M320*IF(Datos!S320&gt;0,1,0)+P320*IF(Datos!C320="Financials",1,0)+R320*1.3)/S320</f>
        <v>0</v>
      </c>
      <c r="U320" s="14">
        <f t="shared" si="8"/>
        <v>0</v>
      </c>
      <c r="V320" s="12" t="str">
        <f t="shared" si="9"/>
        <v/>
      </c>
    </row>
    <row r="321" spans="1:22">
      <c r="A321" t="str">
        <f>ParticipantesCrossSectionTable[[#This Row],[firm_id]]</f>
        <v>F0451</v>
      </c>
      <c r="B321" s="12" t="str">
        <f>ParticipantesCrossSectionTable[[#This Row],[sector]]</f>
        <v>Technology</v>
      </c>
      <c r="C321" s="14">
        <f>ParticipantesCrossSectionTable[[#This Row],[fcf_reported_mm]]/ParticipantesCrossSectionTable[[#This Row],[revenue_reported_mm]]</f>
        <v>5.439579572884197E-2</v>
      </c>
      <c r="D321" s="14">
        <f>VLOOKUP(B321,Umbrales!$A$2:$F$6,2,FALSE)</f>
        <v>0.29147891994228936</v>
      </c>
      <c r="E321" s="14">
        <f>VLOOKUP(B321,Umbrales!$A$2:$F$6,3,FALSE)</f>
        <v>0.20310034693031653</v>
      </c>
      <c r="F321" s="14">
        <f>VLOOKUP(B321,Umbrales!$A$2:$F$6,4,FALSE)</f>
        <v>8.594459935328938E-2</v>
      </c>
      <c r="G321" s="13">
        <f>VLOOKUP(B321,Umbrales!$A$2:$F$6,5,FALSE)</f>
        <v>1.6026025182564763</v>
      </c>
      <c r="H321" s="14">
        <f>VLOOKUP(B321,Umbrales!$A$2:$F$6,6,FALSE)</f>
        <v>0.11012364032004683</v>
      </c>
      <c r="I321">
        <f>IF(AND(Datos!AE321&gt;D321,Datos!AF321&gt;E321,Datos!AG321&gt;F321,Datos!AS321&gt;G321,C321&lt;H321),1,0)</f>
        <v>0</v>
      </c>
      <c r="J321" s="14">
        <f>ParticipantesCrossSectionTable[[#This Row],[dcf_fcf_gap_mm]]/ParticipantesCrossSectionTable[[#This Row],[revenue_reported_mm]]</f>
        <v>2.2054773292146043E-2</v>
      </c>
      <c r="K321" s="14">
        <f>VLOOKUP(B321,Umbrales!$A$2:$H$6,7,FALSE)</f>
        <v>0.41762511454643481</v>
      </c>
      <c r="L321" s="14">
        <f>VLOOKUP(B321,Umbrales!$A$2:$H$6,8,FALSE)</f>
        <v>5.4196815684636399E-2</v>
      </c>
      <c r="M321">
        <f>IF(AND(Datos!S321&gt;0,Datos!AH321&lt;K321,Datos!AL321&gt;=1,Datos!AM321&lt;1,J321&gt;L321),1,0)</f>
        <v>0</v>
      </c>
      <c r="N321" s="14">
        <f>VLOOKUP(B321,Umbrales!$A$2:$J$6,9,FALSE)</f>
        <v>0</v>
      </c>
      <c r="O321" s="14">
        <f>VLOOKUP(B321,Umbrales!$A$2:$J$6,10,FALSE)</f>
        <v>0</v>
      </c>
      <c r="P321">
        <f>IF(AND(Datos!C321="Financials",Datos!AA321&gt;N321,Datos!AD321&lt;0,Datos!AQ321&lt;O321),1,0)</f>
        <v>0</v>
      </c>
      <c r="Q321" s="14">
        <f>VLOOKUP(B321,Umbrales!$A$2:$K$6,11,FALSE)</f>
        <v>0.94630804495569043</v>
      </c>
      <c r="R321">
        <f>IF(AND(Datos!AN321&lt;0.85,Datos!AN321&lt;Q321),1,0)</f>
        <v>0</v>
      </c>
      <c r="S321">
        <f>1+IF(Datos!S321&gt;0,1,0)+IF(Datos!C321="Financials",1.2,0)+1.3</f>
        <v>3.3</v>
      </c>
      <c r="T321" s="14">
        <f>(I321*1+M321*IF(Datos!S321&gt;0,1,0)+P321*IF(Datos!C321="Financials",1,0)+R321*1.3)/S321</f>
        <v>0</v>
      </c>
      <c r="U321" s="14">
        <f t="shared" si="8"/>
        <v>0</v>
      </c>
      <c r="V321" s="12" t="str">
        <f t="shared" si="9"/>
        <v/>
      </c>
    </row>
    <row r="322" spans="1:22">
      <c r="A322" t="str">
        <f>ParticipantesCrossSectionTable[[#This Row],[firm_id]]</f>
        <v>F0012</v>
      </c>
      <c r="B322" s="12" t="str">
        <f>ParticipantesCrossSectionTable[[#This Row],[sector]]</f>
        <v>Energy</v>
      </c>
      <c r="C322" s="14">
        <f>ParticipantesCrossSectionTable[[#This Row],[fcf_reported_mm]]/ParticipantesCrossSectionTable[[#This Row],[revenue_reported_mm]]</f>
        <v>-7.4323643201869335E-2</v>
      </c>
      <c r="D322" s="14">
        <f>VLOOKUP(B322,Umbrales!$A$2:$F$6,2,FALSE)</f>
        <v>0.31196392892080216</v>
      </c>
      <c r="E322" s="14">
        <f>VLOOKUP(B322,Umbrales!$A$2:$F$6,3,FALSE)</f>
        <v>0.22086835207327621</v>
      </c>
      <c r="F322" s="14">
        <f>VLOOKUP(B322,Umbrales!$A$2:$F$6,4,FALSE)</f>
        <v>0.28991454849456905</v>
      </c>
      <c r="G322" s="13">
        <f>VLOOKUP(B322,Umbrales!$A$2:$F$6,5,FALSE)</f>
        <v>2.8980395452652274</v>
      </c>
      <c r="H322" s="14">
        <f>VLOOKUP(B322,Umbrales!$A$2:$F$6,6,FALSE)</f>
        <v>-5.1192663180992054E-2</v>
      </c>
      <c r="I322">
        <f>IF(AND(Datos!AE322&gt;D322,Datos!AF322&gt;E322,Datos!AG322&gt;F322,Datos!AS322&gt;G322,C322&lt;H322),1,0)</f>
        <v>0</v>
      </c>
      <c r="J322" s="14">
        <f>ParticipantesCrossSectionTable[[#This Row],[dcf_fcf_gap_mm]]/ParticipantesCrossSectionTable[[#This Row],[revenue_reported_mm]]</f>
        <v>4.3839199260454938E-2</v>
      </c>
      <c r="K322" s="14">
        <f>VLOOKUP(B322,Umbrales!$A$2:$H$6,7,FALSE)</f>
        <v>0.58288412137280288</v>
      </c>
      <c r="L322" s="14">
        <f>VLOOKUP(B322,Umbrales!$A$2:$H$6,8,FALSE)</f>
        <v>0.120912265441879</v>
      </c>
      <c r="M322">
        <f>IF(AND(Datos!S322&gt;0,Datos!AH322&lt;K322,Datos!AL322&gt;=1,Datos!AM322&lt;1,J322&gt;L322),1,0)</f>
        <v>0</v>
      </c>
      <c r="N322" s="14">
        <f>VLOOKUP(B322,Umbrales!$A$2:$J$6,9,FALSE)</f>
        <v>0</v>
      </c>
      <c r="O322" s="14">
        <f>VLOOKUP(B322,Umbrales!$A$2:$J$6,10,FALSE)</f>
        <v>0</v>
      </c>
      <c r="P322">
        <f>IF(AND(Datos!C322="Financials",Datos!AA322&gt;N322,Datos!AD322&lt;0,Datos!AQ322&lt;O322),1,0)</f>
        <v>0</v>
      </c>
      <c r="Q322" s="14">
        <f>VLOOKUP(B322,Umbrales!$A$2:$K$6,11,FALSE)</f>
        <v>0.95246281107254693</v>
      </c>
      <c r="R322">
        <f>IF(AND(Datos!AN322&lt;0.85,Datos!AN322&lt;Q322),1,0)</f>
        <v>0</v>
      </c>
      <c r="S322">
        <f>1+IF(Datos!S322&gt;0,1,0)+IF(Datos!C322="Financials",1.2,0)+1.3</f>
        <v>3.3</v>
      </c>
      <c r="T322" s="14">
        <f>(I322*1+M322*IF(Datos!S322&gt;0,1,0)+P322*IF(Datos!C322="Financials",1,0)+R322*1.3)/S322</f>
        <v>0</v>
      </c>
      <c r="U322" s="14">
        <f t="shared" si="8"/>
        <v>0</v>
      </c>
      <c r="V322" s="12" t="str">
        <f t="shared" si="9"/>
        <v/>
      </c>
    </row>
    <row r="323" spans="1:22">
      <c r="A323" t="str">
        <f>ParticipantesCrossSectionTable[[#This Row],[firm_id]]</f>
        <v>F0058</v>
      </c>
      <c r="B323" s="12" t="str">
        <f>ParticipantesCrossSectionTable[[#This Row],[sector]]</f>
        <v>Energy</v>
      </c>
      <c r="C323" s="14">
        <f>ParticipantesCrossSectionTable[[#This Row],[fcf_reported_mm]]/ParticipantesCrossSectionTable[[#This Row],[revenue_reported_mm]]</f>
        <v>-7.5642855636835274E-2</v>
      </c>
      <c r="D323" s="14">
        <f>VLOOKUP(B323,Umbrales!$A$2:$F$6,2,FALSE)</f>
        <v>0.31196392892080216</v>
      </c>
      <c r="E323" s="14">
        <f>VLOOKUP(B323,Umbrales!$A$2:$F$6,3,FALSE)</f>
        <v>0.22086835207327621</v>
      </c>
      <c r="F323" s="14">
        <f>VLOOKUP(B323,Umbrales!$A$2:$F$6,4,FALSE)</f>
        <v>0.28991454849456905</v>
      </c>
      <c r="G323" s="13">
        <f>VLOOKUP(B323,Umbrales!$A$2:$F$6,5,FALSE)</f>
        <v>2.8980395452652274</v>
      </c>
      <c r="H323" s="14">
        <f>VLOOKUP(B323,Umbrales!$A$2:$F$6,6,FALSE)</f>
        <v>-5.1192663180992054E-2</v>
      </c>
      <c r="I323">
        <f>IF(AND(Datos!AE323&gt;D323,Datos!AF323&gt;E323,Datos!AG323&gt;F323,Datos!AS323&gt;G323,C323&lt;H323),1,0)</f>
        <v>0</v>
      </c>
      <c r="J323" s="14">
        <f>ParticipantesCrossSectionTable[[#This Row],[dcf_fcf_gap_mm]]/ParticipantesCrossSectionTable[[#This Row],[revenue_reported_mm]]</f>
        <v>6.8180283965741745E-2</v>
      </c>
      <c r="K323" s="14">
        <f>VLOOKUP(B323,Umbrales!$A$2:$H$6,7,FALSE)</f>
        <v>0.58288412137280288</v>
      </c>
      <c r="L323" s="14">
        <f>VLOOKUP(B323,Umbrales!$A$2:$H$6,8,FALSE)</f>
        <v>0.120912265441879</v>
      </c>
      <c r="M323">
        <f>IF(AND(Datos!S323&gt;0,Datos!AH323&lt;K323,Datos!AL323&gt;=1,Datos!AM323&lt;1,J323&gt;L323),1,0)</f>
        <v>0</v>
      </c>
      <c r="N323" s="14">
        <f>VLOOKUP(B323,Umbrales!$A$2:$J$6,9,FALSE)</f>
        <v>0</v>
      </c>
      <c r="O323" s="14">
        <f>VLOOKUP(B323,Umbrales!$A$2:$J$6,10,FALSE)</f>
        <v>0</v>
      </c>
      <c r="P323">
        <f>IF(AND(Datos!C323="Financials",Datos!AA323&gt;N323,Datos!AD323&lt;0,Datos!AQ323&lt;O323),1,0)</f>
        <v>0</v>
      </c>
      <c r="Q323" s="14">
        <f>VLOOKUP(B323,Umbrales!$A$2:$K$6,11,FALSE)</f>
        <v>0.95246281107254693</v>
      </c>
      <c r="R323">
        <f>IF(AND(Datos!AN323&lt;0.85,Datos!AN323&lt;Q323),1,0)</f>
        <v>0</v>
      </c>
      <c r="S323">
        <f>1+IF(Datos!S323&gt;0,1,0)+IF(Datos!C323="Financials",1.2,0)+1.3</f>
        <v>3.3</v>
      </c>
      <c r="T323" s="14">
        <f>(I323*1+M323*IF(Datos!S323&gt;0,1,0)+P323*IF(Datos!C323="Financials",1,0)+R323*1.3)/S323</f>
        <v>0</v>
      </c>
      <c r="U323" s="14">
        <f t="shared" ref="U323:U386" si="10">I323+M323+P323+R323</f>
        <v>0</v>
      </c>
      <c r="V323" s="12" t="str">
        <f t="shared" ref="V323:V386" si="11">IF(I323=1,"Flag1 ","")&amp;IF(M323=1,"Flag2 ","")&amp;IF(P323=1,"Flag3 ","")&amp;IF(R323=1,"Flag4 ","")</f>
        <v/>
      </c>
    </row>
    <row r="324" spans="1:22">
      <c r="A324" t="str">
        <f>ParticipantesCrossSectionTable[[#This Row],[firm_id]]</f>
        <v>F0676</v>
      </c>
      <c r="B324" s="12" t="str">
        <f>ParticipantesCrossSectionTable[[#This Row],[sector]]</f>
        <v>Industrials</v>
      </c>
      <c r="C324" s="14">
        <f>ParticipantesCrossSectionTable[[#This Row],[fcf_reported_mm]]/ParticipantesCrossSectionTable[[#This Row],[revenue_reported_mm]]</f>
        <v>-9.2774159598084924E-2</v>
      </c>
      <c r="D324" s="14">
        <f>VLOOKUP(B324,Umbrales!$A$2:$F$6,2,FALSE)</f>
        <v>0.20187192862209885</v>
      </c>
      <c r="E324" s="14">
        <f>VLOOKUP(B324,Umbrales!$A$2:$F$6,3,FALSE)</f>
        <v>0.13780715755654266</v>
      </c>
      <c r="F324" s="14">
        <f>VLOOKUP(B324,Umbrales!$A$2:$F$6,4,FALSE)</f>
        <v>0.14324173030339896</v>
      </c>
      <c r="G324" s="13">
        <f>VLOOKUP(B324,Umbrales!$A$2:$F$6,5,FALSE)</f>
        <v>2.1323076743804079</v>
      </c>
      <c r="H324" s="14">
        <f>VLOOKUP(B324,Umbrales!$A$2:$F$6,6,FALSE)</f>
        <v>-3.5903294130974449E-3</v>
      </c>
      <c r="I324">
        <f>IF(AND(Datos!AE324&gt;D324,Datos!AF324&gt;E324,Datos!AG324&gt;F324,Datos!AS324&gt;G324,C324&lt;H324),1,0)</f>
        <v>0</v>
      </c>
      <c r="J324" s="14">
        <f>ParticipantesCrossSectionTable[[#This Row],[dcf_fcf_gap_mm]]/ParticipantesCrossSectionTable[[#This Row],[revenue_reported_mm]]</f>
        <v>7.1628413719348E-2</v>
      </c>
      <c r="K324" s="14">
        <f>VLOOKUP(B324,Umbrales!$A$2:$H$6,7,FALSE)</f>
        <v>0.50521966232143278</v>
      </c>
      <c r="L324" s="14">
        <f>VLOOKUP(B324,Umbrales!$A$2:$H$6,8,FALSE)</f>
        <v>7.7995567229432863E-2</v>
      </c>
      <c r="M324">
        <f>IF(AND(Datos!S324&gt;0,Datos!AH324&lt;K324,Datos!AL324&gt;=1,Datos!AM324&lt;1,J324&gt;L324),1,0)</f>
        <v>0</v>
      </c>
      <c r="N324" s="14">
        <f>VLOOKUP(B324,Umbrales!$A$2:$J$6,9,FALSE)</f>
        <v>0</v>
      </c>
      <c r="O324" s="14">
        <f>VLOOKUP(B324,Umbrales!$A$2:$J$6,10,FALSE)</f>
        <v>0</v>
      </c>
      <c r="P324">
        <f>IF(AND(Datos!C324="Financials",Datos!AA324&gt;N324,Datos!AD324&lt;0,Datos!AQ324&lt;O324),1,0)</f>
        <v>0</v>
      </c>
      <c r="Q324" s="14">
        <f>VLOOKUP(B324,Umbrales!$A$2:$K$6,11,FALSE)</f>
        <v>0.94976269166978411</v>
      </c>
      <c r="R324">
        <f>IF(AND(Datos!AN324&lt;0.85,Datos!AN324&lt;Q324),1,0)</f>
        <v>1</v>
      </c>
      <c r="S324">
        <f>1+IF(Datos!S324&gt;0,1,0)+IF(Datos!C324="Financials",1.2,0)+1.3</f>
        <v>3.3</v>
      </c>
      <c r="T324" s="14">
        <f>(I324*1+M324*IF(Datos!S324&gt;0,1,0)+P324*IF(Datos!C324="Financials",1,0)+R324*1.3)/S324</f>
        <v>0.39393939393939398</v>
      </c>
      <c r="U324" s="14">
        <f t="shared" si="10"/>
        <v>1</v>
      </c>
      <c r="V324" s="12" t="str">
        <f t="shared" si="11"/>
        <v xml:space="preserve">Flag4 </v>
      </c>
    </row>
    <row r="325" spans="1:22">
      <c r="A325" t="str">
        <f>ParticipantesCrossSectionTable[[#This Row],[firm_id]]</f>
        <v>F0839</v>
      </c>
      <c r="B325" s="12" t="str">
        <f>ParticipantesCrossSectionTable[[#This Row],[sector]]</f>
        <v>Consumer</v>
      </c>
      <c r="C325" s="14">
        <f>ParticipantesCrossSectionTable[[#This Row],[fcf_reported_mm]]/ParticipantesCrossSectionTable[[#This Row],[revenue_reported_mm]]</f>
        <v>7.0581836107639156E-2</v>
      </c>
      <c r="D325" s="14">
        <f>VLOOKUP(B325,Umbrales!$A$2:$F$6,2,FALSE)</f>
        <v>0.18290795794828921</v>
      </c>
      <c r="E325" s="14">
        <f>VLOOKUP(B325,Umbrales!$A$2:$F$6,3,FALSE)</f>
        <v>0.12205009004875801</v>
      </c>
      <c r="F325" s="14">
        <f>VLOOKUP(B325,Umbrales!$A$2:$F$6,4,FALSE)</f>
        <v>7.7863508878423693E-2</v>
      </c>
      <c r="G325" s="13">
        <f>VLOOKUP(B325,Umbrales!$A$2:$F$6,5,FALSE)</f>
        <v>1.5232588938928779</v>
      </c>
      <c r="H325" s="14">
        <f>VLOOKUP(B325,Umbrales!$A$2:$F$6,6,FALSE)</f>
        <v>3.1674636202413592E-2</v>
      </c>
      <c r="I325">
        <f>IF(AND(Datos!AE325&gt;D325,Datos!AF325&gt;E325,Datos!AG325&gt;F325,Datos!AS325&gt;G325,C325&lt;H325),1,0)</f>
        <v>0</v>
      </c>
      <c r="J325" s="14">
        <f>ParticipantesCrossSectionTable[[#This Row],[dcf_fcf_gap_mm]]/ParticipantesCrossSectionTable[[#This Row],[revenue_reported_mm]]</f>
        <v>3.2691877808489096E-2</v>
      </c>
      <c r="K325" s="14">
        <f>VLOOKUP(B325,Umbrales!$A$2:$H$6,7,FALSE)</f>
        <v>0.50851978099047102</v>
      </c>
      <c r="L325" s="14">
        <f>VLOOKUP(B325,Umbrales!$A$2:$H$6,8,FALSE)</f>
        <v>6.0665521451900774E-2</v>
      </c>
      <c r="M325">
        <f>IF(AND(Datos!S325&gt;0,Datos!AH325&lt;K325,Datos!AL325&gt;=1,Datos!AM325&lt;1,J325&gt;L325),1,0)</f>
        <v>0</v>
      </c>
      <c r="N325" s="14">
        <f>VLOOKUP(B325,Umbrales!$A$2:$J$6,9,FALSE)</f>
        <v>0</v>
      </c>
      <c r="O325" s="14">
        <f>VLOOKUP(B325,Umbrales!$A$2:$J$6,10,FALSE)</f>
        <v>0</v>
      </c>
      <c r="P325">
        <f>IF(AND(Datos!C325="Financials",Datos!AA325&gt;N325,Datos!AD325&lt;0,Datos!AQ325&lt;O325),1,0)</f>
        <v>0</v>
      </c>
      <c r="Q325" s="14">
        <f>VLOOKUP(B325,Umbrales!$A$2:$K$6,11,FALSE)</f>
        <v>0.94977598367308969</v>
      </c>
      <c r="R325">
        <f>IF(AND(Datos!AN325&lt;0.85,Datos!AN325&lt;Q325),1,0)</f>
        <v>0</v>
      </c>
      <c r="S325">
        <f>1+IF(Datos!S325&gt;0,1,0)+IF(Datos!C325="Financials",1.2,0)+1.3</f>
        <v>3.3</v>
      </c>
      <c r="T325" s="14">
        <f>(I325*1+M325*IF(Datos!S325&gt;0,1,0)+P325*IF(Datos!C325="Financials",1,0)+R325*1.3)/S325</f>
        <v>0</v>
      </c>
      <c r="U325" s="14">
        <f t="shared" si="10"/>
        <v>0</v>
      </c>
      <c r="V325" s="12" t="str">
        <f t="shared" si="11"/>
        <v/>
      </c>
    </row>
    <row r="326" spans="1:22">
      <c r="A326" t="str">
        <f>ParticipantesCrossSectionTable[[#This Row],[firm_id]]</f>
        <v>F0680</v>
      </c>
      <c r="B326" s="12" t="str">
        <f>ParticipantesCrossSectionTable[[#This Row],[sector]]</f>
        <v>Industrials</v>
      </c>
      <c r="C326" s="14">
        <f>ParticipantesCrossSectionTable[[#This Row],[fcf_reported_mm]]/ParticipantesCrossSectionTable[[#This Row],[revenue_reported_mm]]</f>
        <v>-1.7795490787944877E-2</v>
      </c>
      <c r="D326" s="14">
        <f>VLOOKUP(B326,Umbrales!$A$2:$F$6,2,FALSE)</f>
        <v>0.20187192862209885</v>
      </c>
      <c r="E326" s="14">
        <f>VLOOKUP(B326,Umbrales!$A$2:$F$6,3,FALSE)</f>
        <v>0.13780715755654266</v>
      </c>
      <c r="F326" s="14">
        <f>VLOOKUP(B326,Umbrales!$A$2:$F$6,4,FALSE)</f>
        <v>0.14324173030339896</v>
      </c>
      <c r="G326" s="13">
        <f>VLOOKUP(B326,Umbrales!$A$2:$F$6,5,FALSE)</f>
        <v>2.1323076743804079</v>
      </c>
      <c r="H326" s="14">
        <f>VLOOKUP(B326,Umbrales!$A$2:$F$6,6,FALSE)</f>
        <v>-3.5903294130974449E-3</v>
      </c>
      <c r="I326">
        <f>IF(AND(Datos!AE326&gt;D326,Datos!AF326&gt;E326,Datos!AG326&gt;F326,Datos!AS326&gt;G326,C326&lt;H326),1,0)</f>
        <v>0</v>
      </c>
      <c r="J326" s="14">
        <f>ParticipantesCrossSectionTable[[#This Row],[dcf_fcf_gap_mm]]/ParticipantesCrossSectionTable[[#This Row],[revenue_reported_mm]]</f>
        <v>5.1892289890777946E-2</v>
      </c>
      <c r="K326" s="14">
        <f>VLOOKUP(B326,Umbrales!$A$2:$H$6,7,FALSE)</f>
        <v>0.50521966232143278</v>
      </c>
      <c r="L326" s="14">
        <f>VLOOKUP(B326,Umbrales!$A$2:$H$6,8,FALSE)</f>
        <v>7.7995567229432863E-2</v>
      </c>
      <c r="M326">
        <f>IF(AND(Datos!S326&gt;0,Datos!AH326&lt;K326,Datos!AL326&gt;=1,Datos!AM326&lt;1,J326&gt;L326),1,0)</f>
        <v>0</v>
      </c>
      <c r="N326" s="14">
        <f>VLOOKUP(B326,Umbrales!$A$2:$J$6,9,FALSE)</f>
        <v>0</v>
      </c>
      <c r="O326" s="14">
        <f>VLOOKUP(B326,Umbrales!$A$2:$J$6,10,FALSE)</f>
        <v>0</v>
      </c>
      <c r="P326">
        <f>IF(AND(Datos!C326="Financials",Datos!AA326&gt;N326,Datos!AD326&lt;0,Datos!AQ326&lt;O326),1,0)</f>
        <v>0</v>
      </c>
      <c r="Q326" s="14">
        <f>VLOOKUP(B326,Umbrales!$A$2:$K$6,11,FALSE)</f>
        <v>0.94976269166978411</v>
      </c>
      <c r="R326">
        <f>IF(AND(Datos!AN326&lt;0.85,Datos!AN326&lt;Q326),1,0)</f>
        <v>0</v>
      </c>
      <c r="S326">
        <f>1+IF(Datos!S326&gt;0,1,0)+IF(Datos!C326="Financials",1.2,0)+1.3</f>
        <v>3.3</v>
      </c>
      <c r="T326" s="14">
        <f>(I326*1+M326*IF(Datos!S326&gt;0,1,0)+P326*IF(Datos!C326="Financials",1,0)+R326*1.3)/S326</f>
        <v>0</v>
      </c>
      <c r="U326" s="14">
        <f t="shared" si="10"/>
        <v>0</v>
      </c>
      <c r="V326" s="12" t="str">
        <f t="shared" si="11"/>
        <v/>
      </c>
    </row>
    <row r="327" spans="1:22">
      <c r="A327" t="str">
        <f>ParticipantesCrossSectionTable[[#This Row],[firm_id]]</f>
        <v>F0246</v>
      </c>
      <c r="B327" s="12" t="str">
        <f>ParticipantesCrossSectionTable[[#This Row],[sector]]</f>
        <v>Financials</v>
      </c>
      <c r="C327" s="14">
        <f>ParticipantesCrossSectionTable[[#This Row],[fcf_reported_mm]]/ParticipantesCrossSectionTable[[#This Row],[revenue_reported_mm]]</f>
        <v>0.12379373771328521</v>
      </c>
      <c r="D327" s="14">
        <f>VLOOKUP(B327,Umbrales!$A$2:$F$6,2,FALSE)</f>
        <v>0.388774346882514</v>
      </c>
      <c r="E327" s="14">
        <f>VLOOKUP(B327,Umbrales!$A$2:$F$6,3,FALSE)</f>
        <v>0.2842719606666555</v>
      </c>
      <c r="F327" s="14">
        <f>VLOOKUP(B327,Umbrales!$A$2:$F$6,4,FALSE)</f>
        <v>3.7547324588306716E-2</v>
      </c>
      <c r="G327" s="13">
        <f>VLOOKUP(B327,Umbrales!$A$2:$F$6,5,FALSE)</f>
        <v>5.6564154445784265</v>
      </c>
      <c r="H327" s="14">
        <f>VLOOKUP(B327,Umbrales!$A$2:$F$6,6,FALSE)</f>
        <v>0.21790144142181125</v>
      </c>
      <c r="I327">
        <f>IF(AND(Datos!AE327&gt;D327,Datos!AF327&gt;E327,Datos!AG327&gt;F327,Datos!AS327&gt;G327,C327&lt;H327),1,0)</f>
        <v>0</v>
      </c>
      <c r="J327" s="14">
        <f>ParticipantesCrossSectionTable[[#This Row],[dcf_fcf_gap_mm]]/ParticipantesCrossSectionTable[[#This Row],[revenue_reported_mm]]</f>
        <v>2.1281560006874648E-2</v>
      </c>
      <c r="K327" s="14">
        <f>VLOOKUP(B327,Umbrales!$A$2:$H$6,7,FALSE)</f>
        <v>0.45222619371524486</v>
      </c>
      <c r="L327" s="14">
        <f>VLOOKUP(B327,Umbrales!$A$2:$H$6,8,FALSE)</f>
        <v>1.8748568215778003E-2</v>
      </c>
      <c r="M327">
        <f>IF(AND(Datos!S327&gt;0,Datos!AH327&lt;K327,Datos!AL327&gt;=1,Datos!AM327&lt;1,J327&gt;L327),1,0)</f>
        <v>0</v>
      </c>
      <c r="N327" s="14">
        <f>VLOOKUP(B327,Umbrales!$A$2:$J$6,9,FALSE)</f>
        <v>0.2055436255630648</v>
      </c>
      <c r="O327" s="14">
        <f>VLOOKUP(B327,Umbrales!$A$2:$J$6,10,FALSE)</f>
        <v>0.33577848833803048</v>
      </c>
      <c r="P327">
        <f>IF(AND(Datos!C327="Financials",Datos!AA327&gt;N327,Datos!AD327&lt;0,Datos!AQ327&lt;O327),1,0)</f>
        <v>0</v>
      </c>
      <c r="Q327" s="14">
        <f>VLOOKUP(B327,Umbrales!$A$2:$K$6,11,FALSE)</f>
        <v>0.94867619108199597</v>
      </c>
      <c r="R327">
        <f>IF(AND(Datos!AN327&lt;0.85,Datos!AN327&lt;Q327),1,0)</f>
        <v>0</v>
      </c>
      <c r="S327">
        <f>1+IF(Datos!S327&gt;0,1,0)+IF(Datos!C327="Financials",1.2,0)+1.3</f>
        <v>4.5</v>
      </c>
      <c r="T327" s="14">
        <f>(I327*1+M327*IF(Datos!S327&gt;0,1,0)+P327*IF(Datos!C327="Financials",1,0)+R327*1.3)/S327</f>
        <v>0</v>
      </c>
      <c r="U327" s="14">
        <f t="shared" si="10"/>
        <v>0</v>
      </c>
      <c r="V327" s="12" t="str">
        <f t="shared" si="11"/>
        <v/>
      </c>
    </row>
    <row r="328" spans="1:22">
      <c r="A328" t="str">
        <f>ParticipantesCrossSectionTable[[#This Row],[firm_id]]</f>
        <v>F0753</v>
      </c>
      <c r="B328" s="12" t="str">
        <f>ParticipantesCrossSectionTable[[#This Row],[sector]]</f>
        <v>Industrials</v>
      </c>
      <c r="C328" s="14">
        <f>ParticipantesCrossSectionTable[[#This Row],[fcf_reported_mm]]/ParticipantesCrossSectionTable[[#This Row],[revenue_reported_mm]]</f>
        <v>4.4723630661919846E-2</v>
      </c>
      <c r="D328" s="14">
        <f>VLOOKUP(B328,Umbrales!$A$2:$F$6,2,FALSE)</f>
        <v>0.20187192862209885</v>
      </c>
      <c r="E328" s="14">
        <f>VLOOKUP(B328,Umbrales!$A$2:$F$6,3,FALSE)</f>
        <v>0.13780715755654266</v>
      </c>
      <c r="F328" s="14">
        <f>VLOOKUP(B328,Umbrales!$A$2:$F$6,4,FALSE)</f>
        <v>0.14324173030339896</v>
      </c>
      <c r="G328" s="13">
        <f>VLOOKUP(B328,Umbrales!$A$2:$F$6,5,FALSE)</f>
        <v>2.1323076743804079</v>
      </c>
      <c r="H328" s="14">
        <f>VLOOKUP(B328,Umbrales!$A$2:$F$6,6,FALSE)</f>
        <v>-3.5903294130974449E-3</v>
      </c>
      <c r="I328">
        <f>IF(AND(Datos!AE328&gt;D328,Datos!AF328&gt;E328,Datos!AG328&gt;F328,Datos!AS328&gt;G328,C328&lt;H328),1,0)</f>
        <v>0</v>
      </c>
      <c r="J328" s="14">
        <f>ParticipantesCrossSectionTable[[#This Row],[dcf_fcf_gap_mm]]/ParticipantesCrossSectionTable[[#This Row],[revenue_reported_mm]]</f>
        <v>6.7132806032286538E-2</v>
      </c>
      <c r="K328" s="14">
        <f>VLOOKUP(B328,Umbrales!$A$2:$H$6,7,FALSE)</f>
        <v>0.50521966232143278</v>
      </c>
      <c r="L328" s="14">
        <f>VLOOKUP(B328,Umbrales!$A$2:$H$6,8,FALSE)</f>
        <v>7.7995567229432863E-2</v>
      </c>
      <c r="M328">
        <f>IF(AND(Datos!S328&gt;0,Datos!AH328&lt;K328,Datos!AL328&gt;=1,Datos!AM328&lt;1,J328&gt;L328),1,0)</f>
        <v>0</v>
      </c>
      <c r="N328" s="14">
        <f>VLOOKUP(B328,Umbrales!$A$2:$J$6,9,FALSE)</f>
        <v>0</v>
      </c>
      <c r="O328" s="14">
        <f>VLOOKUP(B328,Umbrales!$A$2:$J$6,10,FALSE)</f>
        <v>0</v>
      </c>
      <c r="P328">
        <f>IF(AND(Datos!C328="Financials",Datos!AA328&gt;N328,Datos!AD328&lt;0,Datos!AQ328&lt;O328),1,0)</f>
        <v>0</v>
      </c>
      <c r="Q328" s="14">
        <f>VLOOKUP(B328,Umbrales!$A$2:$K$6,11,FALSE)</f>
        <v>0.94976269166978411</v>
      </c>
      <c r="R328">
        <f>IF(AND(Datos!AN328&lt;0.85,Datos!AN328&lt;Q328),1,0)</f>
        <v>0</v>
      </c>
      <c r="S328">
        <f>1+IF(Datos!S328&gt;0,1,0)+IF(Datos!C328="Financials",1.2,0)+1.3</f>
        <v>3.3</v>
      </c>
      <c r="T328" s="14">
        <f>(I328*1+M328*IF(Datos!S328&gt;0,1,0)+P328*IF(Datos!C328="Financials",1,0)+R328*1.3)/S328</f>
        <v>0</v>
      </c>
      <c r="U328" s="14">
        <f t="shared" si="10"/>
        <v>0</v>
      </c>
      <c r="V328" s="12" t="str">
        <f t="shared" si="11"/>
        <v/>
      </c>
    </row>
    <row r="329" spans="1:22">
      <c r="A329" t="str">
        <f>ParticipantesCrossSectionTable[[#This Row],[firm_id]]</f>
        <v>F0762</v>
      </c>
      <c r="B329" s="12" t="str">
        <f>ParticipantesCrossSectionTable[[#This Row],[sector]]</f>
        <v>Industrials</v>
      </c>
      <c r="C329" s="14">
        <f>ParticipantesCrossSectionTable[[#This Row],[fcf_reported_mm]]/ParticipantesCrossSectionTable[[#This Row],[revenue_reported_mm]]</f>
        <v>-8.3040526299472547E-2</v>
      </c>
      <c r="D329" s="14">
        <f>VLOOKUP(B329,Umbrales!$A$2:$F$6,2,FALSE)</f>
        <v>0.20187192862209885</v>
      </c>
      <c r="E329" s="14">
        <f>VLOOKUP(B329,Umbrales!$A$2:$F$6,3,FALSE)</f>
        <v>0.13780715755654266</v>
      </c>
      <c r="F329" s="14">
        <f>VLOOKUP(B329,Umbrales!$A$2:$F$6,4,FALSE)</f>
        <v>0.14324173030339896</v>
      </c>
      <c r="G329" s="13">
        <f>VLOOKUP(B329,Umbrales!$A$2:$F$6,5,FALSE)</f>
        <v>2.1323076743804079</v>
      </c>
      <c r="H329" s="14">
        <f>VLOOKUP(B329,Umbrales!$A$2:$F$6,6,FALSE)</f>
        <v>-3.5903294130974449E-3</v>
      </c>
      <c r="I329">
        <f>IF(AND(Datos!AE329&gt;D329,Datos!AF329&gt;E329,Datos!AG329&gt;F329,Datos!AS329&gt;G329,C329&lt;H329),1,0)</f>
        <v>0</v>
      </c>
      <c r="J329" s="14">
        <f>ParticipantesCrossSectionTable[[#This Row],[dcf_fcf_gap_mm]]/ParticipantesCrossSectionTable[[#This Row],[revenue_reported_mm]]</f>
        <v>0.12056080407479854</v>
      </c>
      <c r="K329" s="14">
        <f>VLOOKUP(B329,Umbrales!$A$2:$H$6,7,FALSE)</f>
        <v>0.50521966232143278</v>
      </c>
      <c r="L329" s="14">
        <f>VLOOKUP(B329,Umbrales!$A$2:$H$6,8,FALSE)</f>
        <v>7.7995567229432863E-2</v>
      </c>
      <c r="M329">
        <f>IF(AND(Datos!S329&gt;0,Datos!AH329&lt;K329,Datos!AL329&gt;=1,Datos!AM329&lt;1,J329&gt;L329),1,0)</f>
        <v>1</v>
      </c>
      <c r="N329" s="14">
        <f>VLOOKUP(B329,Umbrales!$A$2:$J$6,9,FALSE)</f>
        <v>0</v>
      </c>
      <c r="O329" s="14">
        <f>VLOOKUP(B329,Umbrales!$A$2:$J$6,10,FALSE)</f>
        <v>0</v>
      </c>
      <c r="P329">
        <f>IF(AND(Datos!C329="Financials",Datos!AA329&gt;N329,Datos!AD329&lt;0,Datos!AQ329&lt;O329),1,0)</f>
        <v>0</v>
      </c>
      <c r="Q329" s="14">
        <f>VLOOKUP(B329,Umbrales!$A$2:$K$6,11,FALSE)</f>
        <v>0.94976269166978411</v>
      </c>
      <c r="R329">
        <f>IF(AND(Datos!AN329&lt;0.85,Datos!AN329&lt;Q329),1,0)</f>
        <v>0</v>
      </c>
      <c r="S329">
        <f>1+IF(Datos!S329&gt;0,1,0)+IF(Datos!C329="Financials",1.2,0)+1.3</f>
        <v>3.3</v>
      </c>
      <c r="T329" s="14">
        <f>(I329*1+M329*IF(Datos!S329&gt;0,1,0)+P329*IF(Datos!C329="Financials",1,0)+R329*1.3)/S329</f>
        <v>0.30303030303030304</v>
      </c>
      <c r="U329" s="14">
        <f t="shared" si="10"/>
        <v>1</v>
      </c>
      <c r="V329" s="12" t="str">
        <f t="shared" si="11"/>
        <v xml:space="preserve">Flag2 </v>
      </c>
    </row>
    <row r="330" spans="1:22">
      <c r="A330" t="str">
        <f>ParticipantesCrossSectionTable[[#This Row],[firm_id]]</f>
        <v>F0715</v>
      </c>
      <c r="B330" s="12" t="str">
        <f>ParticipantesCrossSectionTable[[#This Row],[sector]]</f>
        <v>Industrials</v>
      </c>
      <c r="C330" s="14">
        <f>ParticipantesCrossSectionTable[[#This Row],[fcf_reported_mm]]/ParticipantesCrossSectionTable[[#This Row],[revenue_reported_mm]]</f>
        <v>-4.9657750266122819E-2</v>
      </c>
      <c r="D330" s="14">
        <f>VLOOKUP(B330,Umbrales!$A$2:$F$6,2,FALSE)</f>
        <v>0.20187192862209885</v>
      </c>
      <c r="E330" s="14">
        <f>VLOOKUP(B330,Umbrales!$A$2:$F$6,3,FALSE)</f>
        <v>0.13780715755654266</v>
      </c>
      <c r="F330" s="14">
        <f>VLOOKUP(B330,Umbrales!$A$2:$F$6,4,FALSE)</f>
        <v>0.14324173030339896</v>
      </c>
      <c r="G330" s="13">
        <f>VLOOKUP(B330,Umbrales!$A$2:$F$6,5,FALSE)</f>
        <v>2.1323076743804079</v>
      </c>
      <c r="H330" s="14">
        <f>VLOOKUP(B330,Umbrales!$A$2:$F$6,6,FALSE)</f>
        <v>-3.5903294130974449E-3</v>
      </c>
      <c r="I330">
        <f>IF(AND(Datos!AE330&gt;D330,Datos!AF330&gt;E330,Datos!AG330&gt;F330,Datos!AS330&gt;G330,C330&lt;H330),1,0)</f>
        <v>0</v>
      </c>
      <c r="J330" s="14">
        <f>ParticipantesCrossSectionTable[[#This Row],[dcf_fcf_gap_mm]]/ParticipantesCrossSectionTable[[#This Row],[revenue_reported_mm]]</f>
        <v>9.9126033231940885E-2</v>
      </c>
      <c r="K330" s="14">
        <f>VLOOKUP(B330,Umbrales!$A$2:$H$6,7,FALSE)</f>
        <v>0.50521966232143278</v>
      </c>
      <c r="L330" s="14">
        <f>VLOOKUP(B330,Umbrales!$A$2:$H$6,8,FALSE)</f>
        <v>7.7995567229432863E-2</v>
      </c>
      <c r="M330">
        <f>IF(AND(Datos!S330&gt;0,Datos!AH330&lt;K330,Datos!AL330&gt;=1,Datos!AM330&lt;1,J330&gt;L330),1,0)</f>
        <v>1</v>
      </c>
      <c r="N330" s="14">
        <f>VLOOKUP(B330,Umbrales!$A$2:$J$6,9,FALSE)</f>
        <v>0</v>
      </c>
      <c r="O330" s="14">
        <f>VLOOKUP(B330,Umbrales!$A$2:$J$6,10,FALSE)</f>
        <v>0</v>
      </c>
      <c r="P330">
        <f>IF(AND(Datos!C330="Financials",Datos!AA330&gt;N330,Datos!AD330&lt;0,Datos!AQ330&lt;O330),1,0)</f>
        <v>0</v>
      </c>
      <c r="Q330" s="14">
        <f>VLOOKUP(B330,Umbrales!$A$2:$K$6,11,FALSE)</f>
        <v>0.94976269166978411</v>
      </c>
      <c r="R330">
        <f>IF(AND(Datos!AN330&lt;0.85,Datos!AN330&lt;Q330),1,0)</f>
        <v>0</v>
      </c>
      <c r="S330">
        <f>1+IF(Datos!S330&gt;0,1,0)+IF(Datos!C330="Financials",1.2,0)+1.3</f>
        <v>3.3</v>
      </c>
      <c r="T330" s="14">
        <f>(I330*1+M330*IF(Datos!S330&gt;0,1,0)+P330*IF(Datos!C330="Financials",1,0)+R330*1.3)/S330</f>
        <v>0.30303030303030304</v>
      </c>
      <c r="U330" s="14">
        <f t="shared" si="10"/>
        <v>1</v>
      </c>
      <c r="V330" s="12" t="str">
        <f t="shared" si="11"/>
        <v xml:space="preserve">Flag2 </v>
      </c>
    </row>
    <row r="331" spans="1:22">
      <c r="A331" t="str">
        <f>ParticipantesCrossSectionTable[[#This Row],[firm_id]]</f>
        <v>F0868</v>
      </c>
      <c r="B331" s="12" t="str">
        <f>ParticipantesCrossSectionTable[[#This Row],[sector]]</f>
        <v>Consumer</v>
      </c>
      <c r="C331" s="14">
        <f>ParticipantesCrossSectionTable[[#This Row],[fcf_reported_mm]]/ParticipantesCrossSectionTable[[#This Row],[revenue_reported_mm]]</f>
        <v>1.0575895658816588E-2</v>
      </c>
      <c r="D331" s="14">
        <f>VLOOKUP(B331,Umbrales!$A$2:$F$6,2,FALSE)</f>
        <v>0.18290795794828921</v>
      </c>
      <c r="E331" s="14">
        <f>VLOOKUP(B331,Umbrales!$A$2:$F$6,3,FALSE)</f>
        <v>0.12205009004875801</v>
      </c>
      <c r="F331" s="14">
        <f>VLOOKUP(B331,Umbrales!$A$2:$F$6,4,FALSE)</f>
        <v>7.7863508878423693E-2</v>
      </c>
      <c r="G331" s="13">
        <f>VLOOKUP(B331,Umbrales!$A$2:$F$6,5,FALSE)</f>
        <v>1.5232588938928779</v>
      </c>
      <c r="H331" s="14">
        <f>VLOOKUP(B331,Umbrales!$A$2:$F$6,6,FALSE)</f>
        <v>3.1674636202413592E-2</v>
      </c>
      <c r="I331">
        <f>IF(AND(Datos!AE331&gt;D331,Datos!AF331&gt;E331,Datos!AG331&gt;F331,Datos!AS331&gt;G331,C331&lt;H331),1,0)</f>
        <v>0</v>
      </c>
      <c r="J331" s="14">
        <f>ParticipantesCrossSectionTable[[#This Row],[dcf_fcf_gap_mm]]/ParticipantesCrossSectionTable[[#This Row],[revenue_reported_mm]]</f>
        <v>2.5680690581327201E-2</v>
      </c>
      <c r="K331" s="14">
        <f>VLOOKUP(B331,Umbrales!$A$2:$H$6,7,FALSE)</f>
        <v>0.50851978099047102</v>
      </c>
      <c r="L331" s="14">
        <f>VLOOKUP(B331,Umbrales!$A$2:$H$6,8,FALSE)</f>
        <v>6.0665521451900774E-2</v>
      </c>
      <c r="M331">
        <f>IF(AND(Datos!S331&gt;0,Datos!AH331&lt;K331,Datos!AL331&gt;=1,Datos!AM331&lt;1,J331&gt;L331),1,0)</f>
        <v>0</v>
      </c>
      <c r="N331" s="14">
        <f>VLOOKUP(B331,Umbrales!$A$2:$J$6,9,FALSE)</f>
        <v>0</v>
      </c>
      <c r="O331" s="14">
        <f>VLOOKUP(B331,Umbrales!$A$2:$J$6,10,FALSE)</f>
        <v>0</v>
      </c>
      <c r="P331">
        <f>IF(AND(Datos!C331="Financials",Datos!AA331&gt;N331,Datos!AD331&lt;0,Datos!AQ331&lt;O331),1,0)</f>
        <v>0</v>
      </c>
      <c r="Q331" s="14">
        <f>VLOOKUP(B331,Umbrales!$A$2:$K$6,11,FALSE)</f>
        <v>0.94977598367308969</v>
      </c>
      <c r="R331">
        <f>IF(AND(Datos!AN331&lt;0.85,Datos!AN331&lt;Q331),1,0)</f>
        <v>0</v>
      </c>
      <c r="S331">
        <f>1+IF(Datos!S331&gt;0,1,0)+IF(Datos!C331="Financials",1.2,0)+1.3</f>
        <v>3.3</v>
      </c>
      <c r="T331" s="14">
        <f>(I331*1+M331*IF(Datos!S331&gt;0,1,0)+P331*IF(Datos!C331="Financials",1,0)+R331*1.3)/S331</f>
        <v>0</v>
      </c>
      <c r="U331" s="14">
        <f t="shared" si="10"/>
        <v>0</v>
      </c>
      <c r="V331" s="12" t="str">
        <f t="shared" si="11"/>
        <v/>
      </c>
    </row>
    <row r="332" spans="1:22">
      <c r="A332" t="str">
        <f>ParticipantesCrossSectionTable[[#This Row],[firm_id]]</f>
        <v>F0837</v>
      </c>
      <c r="B332" s="12" t="str">
        <f>ParticipantesCrossSectionTable[[#This Row],[sector]]</f>
        <v>Consumer</v>
      </c>
      <c r="C332" s="14">
        <f>ParticipantesCrossSectionTable[[#This Row],[fcf_reported_mm]]/ParticipantesCrossSectionTable[[#This Row],[revenue_reported_mm]]</f>
        <v>5.763769742681045E-2</v>
      </c>
      <c r="D332" s="14">
        <f>VLOOKUP(B332,Umbrales!$A$2:$F$6,2,FALSE)</f>
        <v>0.18290795794828921</v>
      </c>
      <c r="E332" s="14">
        <f>VLOOKUP(B332,Umbrales!$A$2:$F$6,3,FALSE)</f>
        <v>0.12205009004875801</v>
      </c>
      <c r="F332" s="14">
        <f>VLOOKUP(B332,Umbrales!$A$2:$F$6,4,FALSE)</f>
        <v>7.7863508878423693E-2</v>
      </c>
      <c r="G332" s="13">
        <f>VLOOKUP(B332,Umbrales!$A$2:$F$6,5,FALSE)</f>
        <v>1.5232588938928779</v>
      </c>
      <c r="H332" s="14">
        <f>VLOOKUP(B332,Umbrales!$A$2:$F$6,6,FALSE)</f>
        <v>3.1674636202413592E-2</v>
      </c>
      <c r="I332">
        <f>IF(AND(Datos!AE332&gt;D332,Datos!AF332&gt;E332,Datos!AG332&gt;F332,Datos!AS332&gt;G332,C332&lt;H332),1,0)</f>
        <v>0</v>
      </c>
      <c r="J332" s="14">
        <f>ParticipantesCrossSectionTable[[#This Row],[dcf_fcf_gap_mm]]/ParticipantesCrossSectionTable[[#This Row],[revenue_reported_mm]]</f>
        <v>2.0500011049723137E-2</v>
      </c>
      <c r="K332" s="14">
        <f>VLOOKUP(B332,Umbrales!$A$2:$H$6,7,FALSE)</f>
        <v>0.50851978099047102</v>
      </c>
      <c r="L332" s="14">
        <f>VLOOKUP(B332,Umbrales!$A$2:$H$6,8,FALSE)</f>
        <v>6.0665521451900774E-2</v>
      </c>
      <c r="M332">
        <f>IF(AND(Datos!S332&gt;0,Datos!AH332&lt;K332,Datos!AL332&gt;=1,Datos!AM332&lt;1,J332&gt;L332),1,0)</f>
        <v>0</v>
      </c>
      <c r="N332" s="14">
        <f>VLOOKUP(B332,Umbrales!$A$2:$J$6,9,FALSE)</f>
        <v>0</v>
      </c>
      <c r="O332" s="14">
        <f>VLOOKUP(B332,Umbrales!$A$2:$J$6,10,FALSE)</f>
        <v>0</v>
      </c>
      <c r="P332">
        <f>IF(AND(Datos!C332="Financials",Datos!AA332&gt;N332,Datos!AD332&lt;0,Datos!AQ332&lt;O332),1,0)</f>
        <v>0</v>
      </c>
      <c r="Q332" s="14">
        <f>VLOOKUP(B332,Umbrales!$A$2:$K$6,11,FALSE)</f>
        <v>0.94977598367308969</v>
      </c>
      <c r="R332">
        <f>IF(AND(Datos!AN332&lt;0.85,Datos!AN332&lt;Q332),1,0)</f>
        <v>0</v>
      </c>
      <c r="S332">
        <f>1+IF(Datos!S332&gt;0,1,0)+IF(Datos!C332="Financials",1.2,0)+1.3</f>
        <v>3.3</v>
      </c>
      <c r="T332" s="14">
        <f>(I332*1+M332*IF(Datos!S332&gt;0,1,0)+P332*IF(Datos!C332="Financials",1,0)+R332*1.3)/S332</f>
        <v>0</v>
      </c>
      <c r="U332" s="14">
        <f t="shared" si="10"/>
        <v>0</v>
      </c>
      <c r="V332" s="12" t="str">
        <f t="shared" si="11"/>
        <v/>
      </c>
    </row>
    <row r="333" spans="1:22">
      <c r="A333" t="str">
        <f>ParticipantesCrossSectionTable[[#This Row],[firm_id]]</f>
        <v>F0093</v>
      </c>
      <c r="B333" s="12" t="str">
        <f>ParticipantesCrossSectionTable[[#This Row],[sector]]</f>
        <v>Energy</v>
      </c>
      <c r="C333" s="14">
        <f>ParticipantesCrossSectionTable[[#This Row],[fcf_reported_mm]]/ParticipantesCrossSectionTable[[#This Row],[revenue_reported_mm]]</f>
        <v>-0.18865564118537237</v>
      </c>
      <c r="D333" s="14">
        <f>VLOOKUP(B333,Umbrales!$A$2:$F$6,2,FALSE)</f>
        <v>0.31196392892080216</v>
      </c>
      <c r="E333" s="14">
        <f>VLOOKUP(B333,Umbrales!$A$2:$F$6,3,FALSE)</f>
        <v>0.22086835207327621</v>
      </c>
      <c r="F333" s="14">
        <f>VLOOKUP(B333,Umbrales!$A$2:$F$6,4,FALSE)</f>
        <v>0.28991454849456905</v>
      </c>
      <c r="G333" s="13">
        <f>VLOOKUP(B333,Umbrales!$A$2:$F$6,5,FALSE)</f>
        <v>2.8980395452652274</v>
      </c>
      <c r="H333" s="14">
        <f>VLOOKUP(B333,Umbrales!$A$2:$F$6,6,FALSE)</f>
        <v>-5.1192663180992054E-2</v>
      </c>
      <c r="I333">
        <f>IF(AND(Datos!AE333&gt;D333,Datos!AF333&gt;E333,Datos!AG333&gt;F333,Datos!AS333&gt;G333,C333&lt;H333),1,0)</f>
        <v>0</v>
      </c>
      <c r="J333" s="14">
        <f>ParticipantesCrossSectionTable[[#This Row],[dcf_fcf_gap_mm]]/ParticipantesCrossSectionTable[[#This Row],[revenue_reported_mm]]</f>
        <v>9.4534664028688944E-2</v>
      </c>
      <c r="K333" s="14">
        <f>VLOOKUP(B333,Umbrales!$A$2:$H$6,7,FALSE)</f>
        <v>0.58288412137280288</v>
      </c>
      <c r="L333" s="14">
        <f>VLOOKUP(B333,Umbrales!$A$2:$H$6,8,FALSE)</f>
        <v>0.120912265441879</v>
      </c>
      <c r="M333">
        <f>IF(AND(Datos!S333&gt;0,Datos!AH333&lt;K333,Datos!AL333&gt;=1,Datos!AM333&lt;1,J333&gt;L333),1,0)</f>
        <v>0</v>
      </c>
      <c r="N333" s="14">
        <f>VLOOKUP(B333,Umbrales!$A$2:$J$6,9,FALSE)</f>
        <v>0</v>
      </c>
      <c r="O333" s="14">
        <f>VLOOKUP(B333,Umbrales!$A$2:$J$6,10,FALSE)</f>
        <v>0</v>
      </c>
      <c r="P333">
        <f>IF(AND(Datos!C333="Financials",Datos!AA333&gt;N333,Datos!AD333&lt;0,Datos!AQ333&lt;O333),1,0)</f>
        <v>0</v>
      </c>
      <c r="Q333" s="14">
        <f>VLOOKUP(B333,Umbrales!$A$2:$K$6,11,FALSE)</f>
        <v>0.95246281107254693</v>
      </c>
      <c r="R333">
        <f>IF(AND(Datos!AN333&lt;0.85,Datos!AN333&lt;Q333),1,0)</f>
        <v>0</v>
      </c>
      <c r="S333">
        <f>1+IF(Datos!S333&gt;0,1,0)+IF(Datos!C333="Financials",1.2,0)+1.3</f>
        <v>3.3</v>
      </c>
      <c r="T333" s="14">
        <f>(I333*1+M333*IF(Datos!S333&gt;0,1,0)+P333*IF(Datos!C333="Financials",1,0)+R333*1.3)/S333</f>
        <v>0</v>
      </c>
      <c r="U333" s="14">
        <f t="shared" si="10"/>
        <v>0</v>
      </c>
      <c r="V333" s="12" t="str">
        <f t="shared" si="11"/>
        <v/>
      </c>
    </row>
    <row r="334" spans="1:22">
      <c r="A334" t="str">
        <f>ParticipantesCrossSectionTable[[#This Row],[firm_id]]</f>
        <v>F0167</v>
      </c>
      <c r="B334" s="12" t="str">
        <f>ParticipantesCrossSectionTable[[#This Row],[sector]]</f>
        <v>Energy</v>
      </c>
      <c r="C334" s="14">
        <f>ParticipantesCrossSectionTable[[#This Row],[fcf_reported_mm]]/ParticipantesCrossSectionTable[[#This Row],[revenue_reported_mm]]</f>
        <v>-3.6743755236254602E-2</v>
      </c>
      <c r="D334" s="14">
        <f>VLOOKUP(B334,Umbrales!$A$2:$F$6,2,FALSE)</f>
        <v>0.31196392892080216</v>
      </c>
      <c r="E334" s="14">
        <f>VLOOKUP(B334,Umbrales!$A$2:$F$6,3,FALSE)</f>
        <v>0.22086835207327621</v>
      </c>
      <c r="F334" s="14">
        <f>VLOOKUP(B334,Umbrales!$A$2:$F$6,4,FALSE)</f>
        <v>0.28991454849456905</v>
      </c>
      <c r="G334" s="13">
        <f>VLOOKUP(B334,Umbrales!$A$2:$F$6,5,FALSE)</f>
        <v>2.8980395452652274</v>
      </c>
      <c r="H334" s="14">
        <f>VLOOKUP(B334,Umbrales!$A$2:$F$6,6,FALSE)</f>
        <v>-5.1192663180992054E-2</v>
      </c>
      <c r="I334">
        <f>IF(AND(Datos!AE334&gt;D334,Datos!AF334&gt;E334,Datos!AG334&gt;F334,Datos!AS334&gt;G334,C334&lt;H334),1,0)</f>
        <v>0</v>
      </c>
      <c r="J334" s="14">
        <f>ParticipantesCrossSectionTable[[#This Row],[dcf_fcf_gap_mm]]/ParticipantesCrossSectionTable[[#This Row],[revenue_reported_mm]]</f>
        <v>3.5109620327675284E-2</v>
      </c>
      <c r="K334" s="14">
        <f>VLOOKUP(B334,Umbrales!$A$2:$H$6,7,FALSE)</f>
        <v>0.58288412137280288</v>
      </c>
      <c r="L334" s="14">
        <f>VLOOKUP(B334,Umbrales!$A$2:$H$6,8,FALSE)</f>
        <v>0.120912265441879</v>
      </c>
      <c r="M334">
        <f>IF(AND(Datos!S334&gt;0,Datos!AH334&lt;K334,Datos!AL334&gt;=1,Datos!AM334&lt;1,J334&gt;L334),1,0)</f>
        <v>0</v>
      </c>
      <c r="N334" s="14">
        <f>VLOOKUP(B334,Umbrales!$A$2:$J$6,9,FALSE)</f>
        <v>0</v>
      </c>
      <c r="O334" s="14">
        <f>VLOOKUP(B334,Umbrales!$A$2:$J$6,10,FALSE)</f>
        <v>0</v>
      </c>
      <c r="P334">
        <f>IF(AND(Datos!C334="Financials",Datos!AA334&gt;N334,Datos!AD334&lt;0,Datos!AQ334&lt;O334),1,0)</f>
        <v>0</v>
      </c>
      <c r="Q334" s="14">
        <f>VLOOKUP(B334,Umbrales!$A$2:$K$6,11,FALSE)</f>
        <v>0.95246281107254693</v>
      </c>
      <c r="R334">
        <f>IF(AND(Datos!AN334&lt;0.85,Datos!AN334&lt;Q334),1,0)</f>
        <v>0</v>
      </c>
      <c r="S334">
        <f>1+IF(Datos!S334&gt;0,1,0)+IF(Datos!C334="Financials",1.2,0)+1.3</f>
        <v>3.3</v>
      </c>
      <c r="T334" s="14">
        <f>(I334*1+M334*IF(Datos!S334&gt;0,1,0)+P334*IF(Datos!C334="Financials",1,0)+R334*1.3)/S334</f>
        <v>0</v>
      </c>
      <c r="U334" s="14">
        <f t="shared" si="10"/>
        <v>0</v>
      </c>
      <c r="V334" s="12" t="str">
        <f t="shared" si="11"/>
        <v/>
      </c>
    </row>
    <row r="335" spans="1:22">
      <c r="A335" t="str">
        <f>ParticipantesCrossSectionTable[[#This Row],[firm_id]]</f>
        <v>F0416</v>
      </c>
      <c r="B335" s="12" t="str">
        <f>ParticipantesCrossSectionTable[[#This Row],[sector]]</f>
        <v>Technology</v>
      </c>
      <c r="C335" s="14">
        <f>ParticipantesCrossSectionTable[[#This Row],[fcf_reported_mm]]/ParticipantesCrossSectionTable[[#This Row],[revenue_reported_mm]]</f>
        <v>0.13277206939049499</v>
      </c>
      <c r="D335" s="14">
        <f>VLOOKUP(B335,Umbrales!$A$2:$F$6,2,FALSE)</f>
        <v>0.29147891994228936</v>
      </c>
      <c r="E335" s="14">
        <f>VLOOKUP(B335,Umbrales!$A$2:$F$6,3,FALSE)</f>
        <v>0.20310034693031653</v>
      </c>
      <c r="F335" s="14">
        <f>VLOOKUP(B335,Umbrales!$A$2:$F$6,4,FALSE)</f>
        <v>8.594459935328938E-2</v>
      </c>
      <c r="G335" s="13">
        <f>VLOOKUP(B335,Umbrales!$A$2:$F$6,5,FALSE)</f>
        <v>1.6026025182564763</v>
      </c>
      <c r="H335" s="14">
        <f>VLOOKUP(B335,Umbrales!$A$2:$F$6,6,FALSE)</f>
        <v>0.11012364032004683</v>
      </c>
      <c r="I335">
        <f>IF(AND(Datos!AE335&gt;D335,Datos!AF335&gt;E335,Datos!AG335&gt;F335,Datos!AS335&gt;G335,C335&lt;H335),1,0)</f>
        <v>0</v>
      </c>
      <c r="J335" s="14">
        <f>ParticipantesCrossSectionTable[[#This Row],[dcf_fcf_gap_mm]]/ParticipantesCrossSectionTable[[#This Row],[revenue_reported_mm]]</f>
        <v>1.5887464245139926E-2</v>
      </c>
      <c r="K335" s="14">
        <f>VLOOKUP(B335,Umbrales!$A$2:$H$6,7,FALSE)</f>
        <v>0.41762511454643481</v>
      </c>
      <c r="L335" s="14">
        <f>VLOOKUP(B335,Umbrales!$A$2:$H$6,8,FALSE)</f>
        <v>5.4196815684636399E-2</v>
      </c>
      <c r="M335">
        <f>IF(AND(Datos!S335&gt;0,Datos!AH335&lt;K335,Datos!AL335&gt;=1,Datos!AM335&lt;1,J335&gt;L335),1,0)</f>
        <v>0</v>
      </c>
      <c r="N335" s="14">
        <f>VLOOKUP(B335,Umbrales!$A$2:$J$6,9,FALSE)</f>
        <v>0</v>
      </c>
      <c r="O335" s="14">
        <f>VLOOKUP(B335,Umbrales!$A$2:$J$6,10,FALSE)</f>
        <v>0</v>
      </c>
      <c r="P335">
        <f>IF(AND(Datos!C335="Financials",Datos!AA335&gt;N335,Datos!AD335&lt;0,Datos!AQ335&lt;O335),1,0)</f>
        <v>0</v>
      </c>
      <c r="Q335" s="14">
        <f>VLOOKUP(B335,Umbrales!$A$2:$K$6,11,FALSE)</f>
        <v>0.94630804495569043</v>
      </c>
      <c r="R335">
        <f>IF(AND(Datos!AN335&lt;0.85,Datos!AN335&lt;Q335),1,0)</f>
        <v>0</v>
      </c>
      <c r="S335">
        <f>1+IF(Datos!S335&gt;0,1,0)+IF(Datos!C335="Financials",1.2,0)+1.3</f>
        <v>3.3</v>
      </c>
      <c r="T335" s="14">
        <f>(I335*1+M335*IF(Datos!S335&gt;0,1,0)+P335*IF(Datos!C335="Financials",1,0)+R335*1.3)/S335</f>
        <v>0</v>
      </c>
      <c r="U335" s="14">
        <f t="shared" si="10"/>
        <v>0</v>
      </c>
      <c r="V335" s="12" t="str">
        <f t="shared" si="11"/>
        <v/>
      </c>
    </row>
    <row r="336" spans="1:22">
      <c r="A336" t="str">
        <f>ParticipantesCrossSectionTable[[#This Row],[firm_id]]</f>
        <v>F0775</v>
      </c>
      <c r="B336" s="12" t="str">
        <f>ParticipantesCrossSectionTable[[#This Row],[sector]]</f>
        <v>Industrials</v>
      </c>
      <c r="C336" s="14">
        <f>ParticipantesCrossSectionTable[[#This Row],[fcf_reported_mm]]/ParticipantesCrossSectionTable[[#This Row],[revenue_reported_mm]]</f>
        <v>-4.5060925638471028E-2</v>
      </c>
      <c r="D336" s="14">
        <f>VLOOKUP(B336,Umbrales!$A$2:$F$6,2,FALSE)</f>
        <v>0.20187192862209885</v>
      </c>
      <c r="E336" s="14">
        <f>VLOOKUP(B336,Umbrales!$A$2:$F$6,3,FALSE)</f>
        <v>0.13780715755654266</v>
      </c>
      <c r="F336" s="14">
        <f>VLOOKUP(B336,Umbrales!$A$2:$F$6,4,FALSE)</f>
        <v>0.14324173030339896</v>
      </c>
      <c r="G336" s="13">
        <f>VLOOKUP(B336,Umbrales!$A$2:$F$6,5,FALSE)</f>
        <v>2.1323076743804079</v>
      </c>
      <c r="H336" s="14">
        <f>VLOOKUP(B336,Umbrales!$A$2:$F$6,6,FALSE)</f>
        <v>-3.5903294130974449E-3</v>
      </c>
      <c r="I336">
        <f>IF(AND(Datos!AE336&gt;D336,Datos!AF336&gt;E336,Datos!AG336&gt;F336,Datos!AS336&gt;G336,C336&lt;H336),1,0)</f>
        <v>0</v>
      </c>
      <c r="J336" s="14">
        <f>ParticipantesCrossSectionTable[[#This Row],[dcf_fcf_gap_mm]]/ParticipantesCrossSectionTable[[#This Row],[revenue_reported_mm]]</f>
        <v>7.3978766670990362E-2</v>
      </c>
      <c r="K336" s="14">
        <f>VLOOKUP(B336,Umbrales!$A$2:$H$6,7,FALSE)</f>
        <v>0.50521966232143278</v>
      </c>
      <c r="L336" s="14">
        <f>VLOOKUP(B336,Umbrales!$A$2:$H$6,8,FALSE)</f>
        <v>7.7995567229432863E-2</v>
      </c>
      <c r="M336">
        <f>IF(AND(Datos!S336&gt;0,Datos!AH336&lt;K336,Datos!AL336&gt;=1,Datos!AM336&lt;1,J336&gt;L336),1,0)</f>
        <v>0</v>
      </c>
      <c r="N336" s="14">
        <f>VLOOKUP(B336,Umbrales!$A$2:$J$6,9,FALSE)</f>
        <v>0</v>
      </c>
      <c r="O336" s="14">
        <f>VLOOKUP(B336,Umbrales!$A$2:$J$6,10,FALSE)</f>
        <v>0</v>
      </c>
      <c r="P336">
        <f>IF(AND(Datos!C336="Financials",Datos!AA336&gt;N336,Datos!AD336&lt;0,Datos!AQ336&lt;O336),1,0)</f>
        <v>0</v>
      </c>
      <c r="Q336" s="14">
        <f>VLOOKUP(B336,Umbrales!$A$2:$K$6,11,FALSE)</f>
        <v>0.94976269166978411</v>
      </c>
      <c r="R336">
        <f>IF(AND(Datos!AN336&lt;0.85,Datos!AN336&lt;Q336),1,0)</f>
        <v>0</v>
      </c>
      <c r="S336">
        <f>1+IF(Datos!S336&gt;0,1,0)+IF(Datos!C336="Financials",1.2,0)+1.3</f>
        <v>3.3</v>
      </c>
      <c r="T336" s="14">
        <f>(I336*1+M336*IF(Datos!S336&gt;0,1,0)+P336*IF(Datos!C336="Financials",1,0)+R336*1.3)/S336</f>
        <v>0</v>
      </c>
      <c r="U336" s="14">
        <f t="shared" si="10"/>
        <v>0</v>
      </c>
      <c r="V336" s="12" t="str">
        <f t="shared" si="11"/>
        <v/>
      </c>
    </row>
    <row r="337" spans="1:22">
      <c r="A337" t="str">
        <f>ParticipantesCrossSectionTable[[#This Row],[firm_id]]</f>
        <v>F0880</v>
      </c>
      <c r="B337" s="12" t="str">
        <f>ParticipantesCrossSectionTable[[#This Row],[sector]]</f>
        <v>Consumer</v>
      </c>
      <c r="C337" s="14">
        <f>ParticipantesCrossSectionTable[[#This Row],[fcf_reported_mm]]/ParticipantesCrossSectionTable[[#This Row],[revenue_reported_mm]]</f>
        <v>-2.2935524056158438E-2</v>
      </c>
      <c r="D337" s="14">
        <f>VLOOKUP(B337,Umbrales!$A$2:$F$6,2,FALSE)</f>
        <v>0.18290795794828921</v>
      </c>
      <c r="E337" s="14">
        <f>VLOOKUP(B337,Umbrales!$A$2:$F$6,3,FALSE)</f>
        <v>0.12205009004875801</v>
      </c>
      <c r="F337" s="14">
        <f>VLOOKUP(B337,Umbrales!$A$2:$F$6,4,FALSE)</f>
        <v>7.7863508878423693E-2</v>
      </c>
      <c r="G337" s="13">
        <f>VLOOKUP(B337,Umbrales!$A$2:$F$6,5,FALSE)</f>
        <v>1.5232588938928779</v>
      </c>
      <c r="H337" s="14">
        <f>VLOOKUP(B337,Umbrales!$A$2:$F$6,6,FALSE)</f>
        <v>3.1674636202413592E-2</v>
      </c>
      <c r="I337">
        <f>IF(AND(Datos!AE337&gt;D337,Datos!AF337&gt;E337,Datos!AG337&gt;F337,Datos!AS337&gt;G337,C337&lt;H337),1,0)</f>
        <v>0</v>
      </c>
      <c r="J337" s="14">
        <f>ParticipantesCrossSectionTable[[#This Row],[dcf_fcf_gap_mm]]/ParticipantesCrossSectionTable[[#This Row],[revenue_reported_mm]]</f>
        <v>7.3121665979868911E-2</v>
      </c>
      <c r="K337" s="14">
        <f>VLOOKUP(B337,Umbrales!$A$2:$H$6,7,FALSE)</f>
        <v>0.50851978099047102</v>
      </c>
      <c r="L337" s="14">
        <f>VLOOKUP(B337,Umbrales!$A$2:$H$6,8,FALSE)</f>
        <v>6.0665521451900774E-2</v>
      </c>
      <c r="M337">
        <f>IF(AND(Datos!S337&gt;0,Datos!AH337&lt;K337,Datos!AL337&gt;=1,Datos!AM337&lt;1,J337&gt;L337),1,0)</f>
        <v>0</v>
      </c>
      <c r="N337" s="14">
        <f>VLOOKUP(B337,Umbrales!$A$2:$J$6,9,FALSE)</f>
        <v>0</v>
      </c>
      <c r="O337" s="14">
        <f>VLOOKUP(B337,Umbrales!$A$2:$J$6,10,FALSE)</f>
        <v>0</v>
      </c>
      <c r="P337">
        <f>IF(AND(Datos!C337="Financials",Datos!AA337&gt;N337,Datos!AD337&lt;0,Datos!AQ337&lt;O337),1,0)</f>
        <v>0</v>
      </c>
      <c r="Q337" s="14">
        <f>VLOOKUP(B337,Umbrales!$A$2:$K$6,11,FALSE)</f>
        <v>0.94977598367308969</v>
      </c>
      <c r="R337">
        <f>IF(AND(Datos!AN337&lt;0.85,Datos!AN337&lt;Q337),1,0)</f>
        <v>0</v>
      </c>
      <c r="S337">
        <f>1+IF(Datos!S337&gt;0,1,0)+IF(Datos!C337="Financials",1.2,0)+1.3</f>
        <v>3.3</v>
      </c>
      <c r="T337" s="14">
        <f>(I337*1+M337*IF(Datos!S337&gt;0,1,0)+P337*IF(Datos!C337="Financials",1,0)+R337*1.3)/S337</f>
        <v>0</v>
      </c>
      <c r="U337" s="14">
        <f t="shared" si="10"/>
        <v>0</v>
      </c>
      <c r="V337" s="12" t="str">
        <f t="shared" si="11"/>
        <v/>
      </c>
    </row>
    <row r="338" spans="1:22">
      <c r="A338" t="str">
        <f>ParticipantesCrossSectionTable[[#This Row],[firm_id]]</f>
        <v>F0898</v>
      </c>
      <c r="B338" s="12" t="str">
        <f>ParticipantesCrossSectionTable[[#This Row],[sector]]</f>
        <v>Consumer</v>
      </c>
      <c r="C338" s="14">
        <f>ParticipantesCrossSectionTable[[#This Row],[fcf_reported_mm]]/ParticipantesCrossSectionTable[[#This Row],[revenue_reported_mm]]</f>
        <v>6.4966713302816838E-3</v>
      </c>
      <c r="D338" s="14">
        <f>VLOOKUP(B338,Umbrales!$A$2:$F$6,2,FALSE)</f>
        <v>0.18290795794828921</v>
      </c>
      <c r="E338" s="14">
        <f>VLOOKUP(B338,Umbrales!$A$2:$F$6,3,FALSE)</f>
        <v>0.12205009004875801</v>
      </c>
      <c r="F338" s="14">
        <f>VLOOKUP(B338,Umbrales!$A$2:$F$6,4,FALSE)</f>
        <v>7.7863508878423693E-2</v>
      </c>
      <c r="G338" s="13">
        <f>VLOOKUP(B338,Umbrales!$A$2:$F$6,5,FALSE)</f>
        <v>1.5232588938928779</v>
      </c>
      <c r="H338" s="14">
        <f>VLOOKUP(B338,Umbrales!$A$2:$F$6,6,FALSE)</f>
        <v>3.1674636202413592E-2</v>
      </c>
      <c r="I338">
        <f>IF(AND(Datos!AE338&gt;D338,Datos!AF338&gt;E338,Datos!AG338&gt;F338,Datos!AS338&gt;G338,C338&lt;H338),1,0)</f>
        <v>0</v>
      </c>
      <c r="J338" s="14">
        <f>ParticipantesCrossSectionTable[[#This Row],[dcf_fcf_gap_mm]]/ParticipantesCrossSectionTable[[#This Row],[revenue_reported_mm]]</f>
        <v>6.2522040318520669E-2</v>
      </c>
      <c r="K338" s="14">
        <f>VLOOKUP(B338,Umbrales!$A$2:$H$6,7,FALSE)</f>
        <v>0.50851978099047102</v>
      </c>
      <c r="L338" s="14">
        <f>VLOOKUP(B338,Umbrales!$A$2:$H$6,8,FALSE)</f>
        <v>6.0665521451900774E-2</v>
      </c>
      <c r="M338">
        <f>IF(AND(Datos!S338&gt;0,Datos!AH338&lt;K338,Datos!AL338&gt;=1,Datos!AM338&lt;1,J338&gt;L338),1,0)</f>
        <v>1</v>
      </c>
      <c r="N338" s="14">
        <f>VLOOKUP(B338,Umbrales!$A$2:$J$6,9,FALSE)</f>
        <v>0</v>
      </c>
      <c r="O338" s="14">
        <f>VLOOKUP(B338,Umbrales!$A$2:$J$6,10,FALSE)</f>
        <v>0</v>
      </c>
      <c r="P338">
        <f>IF(AND(Datos!C338="Financials",Datos!AA338&gt;N338,Datos!AD338&lt;0,Datos!AQ338&lt;O338),1,0)</f>
        <v>0</v>
      </c>
      <c r="Q338" s="14">
        <f>VLOOKUP(B338,Umbrales!$A$2:$K$6,11,FALSE)</f>
        <v>0.94977598367308969</v>
      </c>
      <c r="R338">
        <f>IF(AND(Datos!AN338&lt;0.85,Datos!AN338&lt;Q338),1,0)</f>
        <v>0</v>
      </c>
      <c r="S338">
        <f>1+IF(Datos!S338&gt;0,1,0)+IF(Datos!C338="Financials",1.2,0)+1.3</f>
        <v>3.3</v>
      </c>
      <c r="T338" s="14">
        <f>(I338*1+M338*IF(Datos!S338&gt;0,1,0)+P338*IF(Datos!C338="Financials",1,0)+R338*1.3)/S338</f>
        <v>0.30303030303030304</v>
      </c>
      <c r="U338" s="14">
        <f t="shared" si="10"/>
        <v>1</v>
      </c>
      <c r="V338" s="12" t="str">
        <f t="shared" si="11"/>
        <v xml:space="preserve">Flag2 </v>
      </c>
    </row>
    <row r="339" spans="1:22">
      <c r="A339" t="str">
        <f>ParticipantesCrossSectionTable[[#This Row],[firm_id]]</f>
        <v>F0162</v>
      </c>
      <c r="B339" s="12" t="str">
        <f>ParticipantesCrossSectionTable[[#This Row],[sector]]</f>
        <v>Energy</v>
      </c>
      <c r="C339" s="14">
        <f>ParticipantesCrossSectionTable[[#This Row],[fcf_reported_mm]]/ParticipantesCrossSectionTable[[#This Row],[revenue_reported_mm]]</f>
        <v>-2.2751291306176312E-3</v>
      </c>
      <c r="D339" s="14">
        <f>VLOOKUP(B339,Umbrales!$A$2:$F$6,2,FALSE)</f>
        <v>0.31196392892080216</v>
      </c>
      <c r="E339" s="14">
        <f>VLOOKUP(B339,Umbrales!$A$2:$F$6,3,FALSE)</f>
        <v>0.22086835207327621</v>
      </c>
      <c r="F339" s="14">
        <f>VLOOKUP(B339,Umbrales!$A$2:$F$6,4,FALSE)</f>
        <v>0.28991454849456905</v>
      </c>
      <c r="G339" s="13">
        <f>VLOOKUP(B339,Umbrales!$A$2:$F$6,5,FALSE)</f>
        <v>2.8980395452652274</v>
      </c>
      <c r="H339" s="14">
        <f>VLOOKUP(B339,Umbrales!$A$2:$F$6,6,FALSE)</f>
        <v>-5.1192663180992054E-2</v>
      </c>
      <c r="I339">
        <f>IF(AND(Datos!AE339&gt;D339,Datos!AF339&gt;E339,Datos!AG339&gt;F339,Datos!AS339&gt;G339,C339&lt;H339),1,0)</f>
        <v>0</v>
      </c>
      <c r="J339" s="14">
        <f>ParticipantesCrossSectionTable[[#This Row],[dcf_fcf_gap_mm]]/ParticipantesCrossSectionTable[[#This Row],[revenue_reported_mm]]</f>
        <v>6.912769097468334E-2</v>
      </c>
      <c r="K339" s="14">
        <f>VLOOKUP(B339,Umbrales!$A$2:$H$6,7,FALSE)</f>
        <v>0.58288412137280288</v>
      </c>
      <c r="L339" s="14">
        <f>VLOOKUP(B339,Umbrales!$A$2:$H$6,8,FALSE)</f>
        <v>0.120912265441879</v>
      </c>
      <c r="M339">
        <f>IF(AND(Datos!S339&gt;0,Datos!AH339&lt;K339,Datos!AL339&gt;=1,Datos!AM339&lt;1,J339&gt;L339),1,0)</f>
        <v>0</v>
      </c>
      <c r="N339" s="14">
        <f>VLOOKUP(B339,Umbrales!$A$2:$J$6,9,FALSE)</f>
        <v>0</v>
      </c>
      <c r="O339" s="14">
        <f>VLOOKUP(B339,Umbrales!$A$2:$J$6,10,FALSE)</f>
        <v>0</v>
      </c>
      <c r="P339">
        <f>IF(AND(Datos!C339="Financials",Datos!AA339&gt;N339,Datos!AD339&lt;0,Datos!AQ339&lt;O339),1,0)</f>
        <v>0</v>
      </c>
      <c r="Q339" s="14">
        <f>VLOOKUP(B339,Umbrales!$A$2:$K$6,11,FALSE)</f>
        <v>0.95246281107254693</v>
      </c>
      <c r="R339">
        <f>IF(AND(Datos!AN339&lt;0.85,Datos!AN339&lt;Q339),1,0)</f>
        <v>0</v>
      </c>
      <c r="S339">
        <f>1+IF(Datos!S339&gt;0,1,0)+IF(Datos!C339="Financials",1.2,0)+1.3</f>
        <v>3.3</v>
      </c>
      <c r="T339" s="14">
        <f>(I339*1+M339*IF(Datos!S339&gt;0,1,0)+P339*IF(Datos!C339="Financials",1,0)+R339*1.3)/S339</f>
        <v>0</v>
      </c>
      <c r="U339" s="14">
        <f t="shared" si="10"/>
        <v>0</v>
      </c>
      <c r="V339" s="12" t="str">
        <f t="shared" si="11"/>
        <v/>
      </c>
    </row>
    <row r="340" spans="1:22">
      <c r="A340" t="str">
        <f>ParticipantesCrossSectionTable[[#This Row],[firm_id]]</f>
        <v>F0707</v>
      </c>
      <c r="B340" s="12" t="str">
        <f>ParticipantesCrossSectionTable[[#This Row],[sector]]</f>
        <v>Industrials</v>
      </c>
      <c r="C340" s="14">
        <f>ParticipantesCrossSectionTable[[#This Row],[fcf_reported_mm]]/ParticipantesCrossSectionTable[[#This Row],[revenue_reported_mm]]</f>
        <v>-1.2498458883134661E-2</v>
      </c>
      <c r="D340" s="14">
        <f>VLOOKUP(B340,Umbrales!$A$2:$F$6,2,FALSE)</f>
        <v>0.20187192862209885</v>
      </c>
      <c r="E340" s="14">
        <f>VLOOKUP(B340,Umbrales!$A$2:$F$6,3,FALSE)</f>
        <v>0.13780715755654266</v>
      </c>
      <c r="F340" s="14">
        <f>VLOOKUP(B340,Umbrales!$A$2:$F$6,4,FALSE)</f>
        <v>0.14324173030339896</v>
      </c>
      <c r="G340" s="13">
        <f>VLOOKUP(B340,Umbrales!$A$2:$F$6,5,FALSE)</f>
        <v>2.1323076743804079</v>
      </c>
      <c r="H340" s="14">
        <f>VLOOKUP(B340,Umbrales!$A$2:$F$6,6,FALSE)</f>
        <v>-3.5903294130974449E-3</v>
      </c>
      <c r="I340">
        <f>IF(AND(Datos!AE340&gt;D340,Datos!AF340&gt;E340,Datos!AG340&gt;F340,Datos!AS340&gt;G340,C340&lt;H340),1,0)</f>
        <v>0</v>
      </c>
      <c r="J340" s="14">
        <f>ParticipantesCrossSectionTable[[#This Row],[dcf_fcf_gap_mm]]/ParticipantesCrossSectionTable[[#This Row],[revenue_reported_mm]]</f>
        <v>8.1571631128935923E-2</v>
      </c>
      <c r="K340" s="14">
        <f>VLOOKUP(B340,Umbrales!$A$2:$H$6,7,FALSE)</f>
        <v>0.50521966232143278</v>
      </c>
      <c r="L340" s="14">
        <f>VLOOKUP(B340,Umbrales!$A$2:$H$6,8,FALSE)</f>
        <v>7.7995567229432863E-2</v>
      </c>
      <c r="M340">
        <f>IF(AND(Datos!S340&gt;0,Datos!AH340&lt;K340,Datos!AL340&gt;=1,Datos!AM340&lt;1,J340&gt;L340),1,0)</f>
        <v>0</v>
      </c>
      <c r="N340" s="14">
        <f>VLOOKUP(B340,Umbrales!$A$2:$J$6,9,FALSE)</f>
        <v>0</v>
      </c>
      <c r="O340" s="14">
        <f>VLOOKUP(B340,Umbrales!$A$2:$J$6,10,FALSE)</f>
        <v>0</v>
      </c>
      <c r="P340">
        <f>IF(AND(Datos!C340="Financials",Datos!AA340&gt;N340,Datos!AD340&lt;0,Datos!AQ340&lt;O340),1,0)</f>
        <v>0</v>
      </c>
      <c r="Q340" s="14">
        <f>VLOOKUP(B340,Umbrales!$A$2:$K$6,11,FALSE)</f>
        <v>0.94976269166978411</v>
      </c>
      <c r="R340">
        <f>IF(AND(Datos!AN340&lt;0.85,Datos!AN340&lt;Q340),1,0)</f>
        <v>0</v>
      </c>
      <c r="S340">
        <f>1+IF(Datos!S340&gt;0,1,0)+IF(Datos!C340="Financials",1.2,0)+1.3</f>
        <v>3.3</v>
      </c>
      <c r="T340" s="14">
        <f>(I340*1+M340*IF(Datos!S340&gt;0,1,0)+P340*IF(Datos!C340="Financials",1,0)+R340*1.3)/S340</f>
        <v>0</v>
      </c>
      <c r="U340" s="14">
        <f t="shared" si="10"/>
        <v>0</v>
      </c>
      <c r="V340" s="12" t="str">
        <f t="shared" si="11"/>
        <v/>
      </c>
    </row>
    <row r="341" spans="1:22">
      <c r="A341" t="str">
        <f>ParticipantesCrossSectionTable[[#This Row],[firm_id]]</f>
        <v>F0930</v>
      </c>
      <c r="B341" s="12" t="str">
        <f>ParticipantesCrossSectionTable[[#This Row],[sector]]</f>
        <v>Consumer</v>
      </c>
      <c r="C341" s="14">
        <f>ParticipantesCrossSectionTable[[#This Row],[fcf_reported_mm]]/ParticipantesCrossSectionTable[[#This Row],[revenue_reported_mm]]</f>
        <v>3.9374182657767563E-2</v>
      </c>
      <c r="D341" s="14">
        <f>VLOOKUP(B341,Umbrales!$A$2:$F$6,2,FALSE)</f>
        <v>0.18290795794828921</v>
      </c>
      <c r="E341" s="14">
        <f>VLOOKUP(B341,Umbrales!$A$2:$F$6,3,FALSE)</f>
        <v>0.12205009004875801</v>
      </c>
      <c r="F341" s="14">
        <f>VLOOKUP(B341,Umbrales!$A$2:$F$6,4,FALSE)</f>
        <v>7.7863508878423693E-2</v>
      </c>
      <c r="G341" s="13">
        <f>VLOOKUP(B341,Umbrales!$A$2:$F$6,5,FALSE)</f>
        <v>1.5232588938928779</v>
      </c>
      <c r="H341" s="14">
        <f>VLOOKUP(B341,Umbrales!$A$2:$F$6,6,FALSE)</f>
        <v>3.1674636202413592E-2</v>
      </c>
      <c r="I341">
        <f>IF(AND(Datos!AE341&gt;D341,Datos!AF341&gt;E341,Datos!AG341&gt;F341,Datos!AS341&gt;G341,C341&lt;H341),1,0)</f>
        <v>0</v>
      </c>
      <c r="J341" s="14">
        <f>ParticipantesCrossSectionTable[[#This Row],[dcf_fcf_gap_mm]]/ParticipantesCrossSectionTable[[#This Row],[revenue_reported_mm]]</f>
        <v>2.7123655643416615E-2</v>
      </c>
      <c r="K341" s="14">
        <f>VLOOKUP(B341,Umbrales!$A$2:$H$6,7,FALSE)</f>
        <v>0.50851978099047102</v>
      </c>
      <c r="L341" s="14">
        <f>VLOOKUP(B341,Umbrales!$A$2:$H$6,8,FALSE)</f>
        <v>6.0665521451900774E-2</v>
      </c>
      <c r="M341">
        <f>IF(AND(Datos!S341&gt;0,Datos!AH341&lt;K341,Datos!AL341&gt;=1,Datos!AM341&lt;1,J341&gt;L341),1,0)</f>
        <v>0</v>
      </c>
      <c r="N341" s="14">
        <f>VLOOKUP(B341,Umbrales!$A$2:$J$6,9,FALSE)</f>
        <v>0</v>
      </c>
      <c r="O341" s="14">
        <f>VLOOKUP(B341,Umbrales!$A$2:$J$6,10,FALSE)</f>
        <v>0</v>
      </c>
      <c r="P341">
        <f>IF(AND(Datos!C341="Financials",Datos!AA341&gt;N341,Datos!AD341&lt;0,Datos!AQ341&lt;O341),1,0)</f>
        <v>0</v>
      </c>
      <c r="Q341" s="14">
        <f>VLOOKUP(B341,Umbrales!$A$2:$K$6,11,FALSE)</f>
        <v>0.94977598367308969</v>
      </c>
      <c r="R341">
        <f>IF(AND(Datos!AN341&lt;0.85,Datos!AN341&lt;Q341),1,0)</f>
        <v>0</v>
      </c>
      <c r="S341">
        <f>1+IF(Datos!S341&gt;0,1,0)+IF(Datos!C341="Financials",1.2,0)+1.3</f>
        <v>3.3</v>
      </c>
      <c r="T341" s="14">
        <f>(I341*1+M341*IF(Datos!S341&gt;0,1,0)+P341*IF(Datos!C341="Financials",1,0)+R341*1.3)/S341</f>
        <v>0</v>
      </c>
      <c r="U341" s="14">
        <f t="shared" si="10"/>
        <v>0</v>
      </c>
      <c r="V341" s="12" t="str">
        <f t="shared" si="11"/>
        <v/>
      </c>
    </row>
    <row r="342" spans="1:22">
      <c r="A342" t="str">
        <f>ParticipantesCrossSectionTable[[#This Row],[firm_id]]</f>
        <v>F0385</v>
      </c>
      <c r="B342" s="12" t="str">
        <f>ParticipantesCrossSectionTable[[#This Row],[sector]]</f>
        <v>Financials</v>
      </c>
      <c r="C342" s="14">
        <f>ParticipantesCrossSectionTable[[#This Row],[fcf_reported_mm]]/ParticipantesCrossSectionTable[[#This Row],[revenue_reported_mm]]</f>
        <v>0.21645071725231324</v>
      </c>
      <c r="D342" s="14">
        <f>VLOOKUP(B342,Umbrales!$A$2:$F$6,2,FALSE)</f>
        <v>0.388774346882514</v>
      </c>
      <c r="E342" s="14">
        <f>VLOOKUP(B342,Umbrales!$A$2:$F$6,3,FALSE)</f>
        <v>0.2842719606666555</v>
      </c>
      <c r="F342" s="14">
        <f>VLOOKUP(B342,Umbrales!$A$2:$F$6,4,FALSE)</f>
        <v>3.7547324588306716E-2</v>
      </c>
      <c r="G342" s="13">
        <f>VLOOKUP(B342,Umbrales!$A$2:$F$6,5,FALSE)</f>
        <v>5.6564154445784265</v>
      </c>
      <c r="H342" s="14">
        <f>VLOOKUP(B342,Umbrales!$A$2:$F$6,6,FALSE)</f>
        <v>0.21790144142181125</v>
      </c>
      <c r="I342">
        <f>IF(AND(Datos!AE342&gt;D342,Datos!AF342&gt;E342,Datos!AG342&gt;F342,Datos!AS342&gt;G342,C342&lt;H342),1,0)</f>
        <v>0</v>
      </c>
      <c r="J342" s="14">
        <f>ParticipantesCrossSectionTable[[#This Row],[dcf_fcf_gap_mm]]/ParticipantesCrossSectionTable[[#This Row],[revenue_reported_mm]]</f>
        <v>-5.3207104424844839E-4</v>
      </c>
      <c r="K342" s="14">
        <f>VLOOKUP(B342,Umbrales!$A$2:$H$6,7,FALSE)</f>
        <v>0.45222619371524486</v>
      </c>
      <c r="L342" s="14">
        <f>VLOOKUP(B342,Umbrales!$A$2:$H$6,8,FALSE)</f>
        <v>1.8748568215778003E-2</v>
      </c>
      <c r="M342">
        <f>IF(AND(Datos!S342&gt;0,Datos!AH342&lt;K342,Datos!AL342&gt;=1,Datos!AM342&lt;1,J342&gt;L342),1,0)</f>
        <v>0</v>
      </c>
      <c r="N342" s="14">
        <f>VLOOKUP(B342,Umbrales!$A$2:$J$6,9,FALSE)</f>
        <v>0.2055436255630648</v>
      </c>
      <c r="O342" s="14">
        <f>VLOOKUP(B342,Umbrales!$A$2:$J$6,10,FALSE)</f>
        <v>0.33577848833803048</v>
      </c>
      <c r="P342">
        <f>IF(AND(Datos!C342="Financials",Datos!AA342&gt;N342,Datos!AD342&lt;0,Datos!AQ342&lt;O342),1,0)</f>
        <v>0</v>
      </c>
      <c r="Q342" s="14">
        <f>VLOOKUP(B342,Umbrales!$A$2:$K$6,11,FALSE)</f>
        <v>0.94867619108199597</v>
      </c>
      <c r="R342">
        <f>IF(AND(Datos!AN342&lt;0.85,Datos!AN342&lt;Q342),1,0)</f>
        <v>0</v>
      </c>
      <c r="S342">
        <f>1+IF(Datos!S342&gt;0,1,0)+IF(Datos!C342="Financials",1.2,0)+1.3</f>
        <v>4.5</v>
      </c>
      <c r="T342" s="14">
        <f>(I342*1+M342*IF(Datos!S342&gt;0,1,0)+P342*IF(Datos!C342="Financials",1,0)+R342*1.3)/S342</f>
        <v>0</v>
      </c>
      <c r="U342" s="14">
        <f t="shared" si="10"/>
        <v>0</v>
      </c>
      <c r="V342" s="12" t="str">
        <f t="shared" si="11"/>
        <v/>
      </c>
    </row>
    <row r="343" spans="1:22">
      <c r="A343" t="str">
        <f>ParticipantesCrossSectionTable[[#This Row],[firm_id]]</f>
        <v>F0031</v>
      </c>
      <c r="B343" s="12" t="str">
        <f>ParticipantesCrossSectionTable[[#This Row],[sector]]</f>
        <v>Energy</v>
      </c>
      <c r="C343" s="14">
        <f>ParticipantesCrossSectionTable[[#This Row],[fcf_reported_mm]]/ParticipantesCrossSectionTable[[#This Row],[revenue_reported_mm]]</f>
        <v>-8.6641044270523437E-2</v>
      </c>
      <c r="D343" s="14">
        <f>VLOOKUP(B343,Umbrales!$A$2:$F$6,2,FALSE)</f>
        <v>0.31196392892080216</v>
      </c>
      <c r="E343" s="14">
        <f>VLOOKUP(B343,Umbrales!$A$2:$F$6,3,FALSE)</f>
        <v>0.22086835207327621</v>
      </c>
      <c r="F343" s="14">
        <f>VLOOKUP(B343,Umbrales!$A$2:$F$6,4,FALSE)</f>
        <v>0.28991454849456905</v>
      </c>
      <c r="G343" s="13">
        <f>VLOOKUP(B343,Umbrales!$A$2:$F$6,5,FALSE)</f>
        <v>2.8980395452652274</v>
      </c>
      <c r="H343" s="14">
        <f>VLOOKUP(B343,Umbrales!$A$2:$F$6,6,FALSE)</f>
        <v>-5.1192663180992054E-2</v>
      </c>
      <c r="I343">
        <f>IF(AND(Datos!AE343&gt;D343,Datos!AF343&gt;E343,Datos!AG343&gt;F343,Datos!AS343&gt;G343,C343&lt;H343),1,0)</f>
        <v>0</v>
      </c>
      <c r="J343" s="14">
        <f>ParticipantesCrossSectionTable[[#This Row],[dcf_fcf_gap_mm]]/ParticipantesCrossSectionTable[[#This Row],[revenue_reported_mm]]</f>
        <v>0.14485831260054269</v>
      </c>
      <c r="K343" s="14">
        <f>VLOOKUP(B343,Umbrales!$A$2:$H$6,7,FALSE)</f>
        <v>0.58288412137280288</v>
      </c>
      <c r="L343" s="14">
        <f>VLOOKUP(B343,Umbrales!$A$2:$H$6,8,FALSE)</f>
        <v>0.120912265441879</v>
      </c>
      <c r="M343">
        <f>IF(AND(Datos!S343&gt;0,Datos!AH343&lt;K343,Datos!AL343&gt;=1,Datos!AM343&lt;1,J343&gt;L343),1,0)</f>
        <v>0</v>
      </c>
      <c r="N343" s="14">
        <f>VLOOKUP(B343,Umbrales!$A$2:$J$6,9,FALSE)</f>
        <v>0</v>
      </c>
      <c r="O343" s="14">
        <f>VLOOKUP(B343,Umbrales!$A$2:$J$6,10,FALSE)</f>
        <v>0</v>
      </c>
      <c r="P343">
        <f>IF(AND(Datos!C343="Financials",Datos!AA343&gt;N343,Datos!AD343&lt;0,Datos!AQ343&lt;O343),1,0)</f>
        <v>0</v>
      </c>
      <c r="Q343" s="14">
        <f>VLOOKUP(B343,Umbrales!$A$2:$K$6,11,FALSE)</f>
        <v>0.95246281107254693</v>
      </c>
      <c r="R343">
        <f>IF(AND(Datos!AN343&lt;0.85,Datos!AN343&lt;Q343),1,0)</f>
        <v>0</v>
      </c>
      <c r="S343">
        <f>1+IF(Datos!S343&gt;0,1,0)+IF(Datos!C343="Financials",1.2,0)+1.3</f>
        <v>3.3</v>
      </c>
      <c r="T343" s="14">
        <f>(I343*1+M343*IF(Datos!S343&gt;0,1,0)+P343*IF(Datos!C343="Financials",1,0)+R343*1.3)/S343</f>
        <v>0</v>
      </c>
      <c r="U343" s="14">
        <f t="shared" si="10"/>
        <v>0</v>
      </c>
      <c r="V343" s="12" t="str">
        <f t="shared" si="11"/>
        <v/>
      </c>
    </row>
    <row r="344" spans="1:22">
      <c r="A344" t="str">
        <f>ParticipantesCrossSectionTable[[#This Row],[firm_id]]</f>
        <v>F0131</v>
      </c>
      <c r="B344" s="12" t="str">
        <f>ParticipantesCrossSectionTable[[#This Row],[sector]]</f>
        <v>Energy</v>
      </c>
      <c r="C344" s="14">
        <f>ParticipantesCrossSectionTable[[#This Row],[fcf_reported_mm]]/ParticipantesCrossSectionTable[[#This Row],[revenue_reported_mm]]</f>
        <v>-3.7432832476025253E-2</v>
      </c>
      <c r="D344" s="14">
        <f>VLOOKUP(B344,Umbrales!$A$2:$F$6,2,FALSE)</f>
        <v>0.31196392892080216</v>
      </c>
      <c r="E344" s="14">
        <f>VLOOKUP(B344,Umbrales!$A$2:$F$6,3,FALSE)</f>
        <v>0.22086835207327621</v>
      </c>
      <c r="F344" s="14">
        <f>VLOOKUP(B344,Umbrales!$A$2:$F$6,4,FALSE)</f>
        <v>0.28991454849456905</v>
      </c>
      <c r="G344" s="13">
        <f>VLOOKUP(B344,Umbrales!$A$2:$F$6,5,FALSE)</f>
        <v>2.8980395452652274</v>
      </c>
      <c r="H344" s="14">
        <f>VLOOKUP(B344,Umbrales!$A$2:$F$6,6,FALSE)</f>
        <v>-5.1192663180992054E-2</v>
      </c>
      <c r="I344">
        <f>IF(AND(Datos!AE344&gt;D344,Datos!AF344&gt;E344,Datos!AG344&gt;F344,Datos!AS344&gt;G344,C344&lt;H344),1,0)</f>
        <v>0</v>
      </c>
      <c r="J344" s="14">
        <f>ParticipantesCrossSectionTable[[#This Row],[dcf_fcf_gap_mm]]/ParticipantesCrossSectionTable[[#This Row],[revenue_reported_mm]]</f>
        <v>6.2413746424235916E-2</v>
      </c>
      <c r="K344" s="14">
        <f>VLOOKUP(B344,Umbrales!$A$2:$H$6,7,FALSE)</f>
        <v>0.58288412137280288</v>
      </c>
      <c r="L344" s="14">
        <f>VLOOKUP(B344,Umbrales!$A$2:$H$6,8,FALSE)</f>
        <v>0.120912265441879</v>
      </c>
      <c r="M344">
        <f>IF(AND(Datos!S344&gt;0,Datos!AH344&lt;K344,Datos!AL344&gt;=1,Datos!AM344&lt;1,J344&gt;L344),1,0)</f>
        <v>0</v>
      </c>
      <c r="N344" s="14">
        <f>VLOOKUP(B344,Umbrales!$A$2:$J$6,9,FALSE)</f>
        <v>0</v>
      </c>
      <c r="O344" s="14">
        <f>VLOOKUP(B344,Umbrales!$A$2:$J$6,10,FALSE)</f>
        <v>0</v>
      </c>
      <c r="P344">
        <f>IF(AND(Datos!C344="Financials",Datos!AA344&gt;N344,Datos!AD344&lt;0,Datos!AQ344&lt;O344),1,0)</f>
        <v>0</v>
      </c>
      <c r="Q344" s="14">
        <f>VLOOKUP(B344,Umbrales!$A$2:$K$6,11,FALSE)</f>
        <v>0.95246281107254693</v>
      </c>
      <c r="R344">
        <f>IF(AND(Datos!AN344&lt;0.85,Datos!AN344&lt;Q344),1,0)</f>
        <v>0</v>
      </c>
      <c r="S344">
        <f>1+IF(Datos!S344&gt;0,1,0)+IF(Datos!C344="Financials",1.2,0)+1.3</f>
        <v>3.3</v>
      </c>
      <c r="T344" s="14">
        <f>(I344*1+M344*IF(Datos!S344&gt;0,1,0)+P344*IF(Datos!C344="Financials",1,0)+R344*1.3)/S344</f>
        <v>0</v>
      </c>
      <c r="U344" s="14">
        <f t="shared" si="10"/>
        <v>0</v>
      </c>
      <c r="V344" s="12" t="str">
        <f t="shared" si="11"/>
        <v/>
      </c>
    </row>
    <row r="345" spans="1:22">
      <c r="A345" t="str">
        <f>ParticipantesCrossSectionTable[[#This Row],[firm_id]]</f>
        <v>F0235</v>
      </c>
      <c r="B345" s="12" t="str">
        <f>ParticipantesCrossSectionTable[[#This Row],[sector]]</f>
        <v>Financials</v>
      </c>
      <c r="C345" s="14">
        <f>ParticipantesCrossSectionTable[[#This Row],[fcf_reported_mm]]/ParticipantesCrossSectionTable[[#This Row],[revenue_reported_mm]]</f>
        <v>0.17216085595328393</v>
      </c>
      <c r="D345" s="14">
        <f>VLOOKUP(B345,Umbrales!$A$2:$F$6,2,FALSE)</f>
        <v>0.388774346882514</v>
      </c>
      <c r="E345" s="14">
        <f>VLOOKUP(B345,Umbrales!$A$2:$F$6,3,FALSE)</f>
        <v>0.2842719606666555</v>
      </c>
      <c r="F345" s="14">
        <f>VLOOKUP(B345,Umbrales!$A$2:$F$6,4,FALSE)</f>
        <v>3.7547324588306716E-2</v>
      </c>
      <c r="G345" s="13">
        <f>VLOOKUP(B345,Umbrales!$A$2:$F$6,5,FALSE)</f>
        <v>5.6564154445784265</v>
      </c>
      <c r="H345" s="14">
        <f>VLOOKUP(B345,Umbrales!$A$2:$F$6,6,FALSE)</f>
        <v>0.21790144142181125</v>
      </c>
      <c r="I345">
        <f>IF(AND(Datos!AE345&gt;D345,Datos!AF345&gt;E345,Datos!AG345&gt;F345,Datos!AS345&gt;G345,C345&lt;H345),1,0)</f>
        <v>0</v>
      </c>
      <c r="J345" s="14">
        <f>ParticipantesCrossSectionTable[[#This Row],[dcf_fcf_gap_mm]]/ParticipantesCrossSectionTable[[#This Row],[revenue_reported_mm]]</f>
        <v>4.0080555659912115E-2</v>
      </c>
      <c r="K345" s="14">
        <f>VLOOKUP(B345,Umbrales!$A$2:$H$6,7,FALSE)</f>
        <v>0.45222619371524486</v>
      </c>
      <c r="L345" s="14">
        <f>VLOOKUP(B345,Umbrales!$A$2:$H$6,8,FALSE)</f>
        <v>1.8748568215778003E-2</v>
      </c>
      <c r="M345">
        <f>IF(AND(Datos!S345&gt;0,Datos!AH345&lt;K345,Datos!AL345&gt;=1,Datos!AM345&lt;1,J345&gt;L345),1,0)</f>
        <v>0</v>
      </c>
      <c r="N345" s="14">
        <f>VLOOKUP(B345,Umbrales!$A$2:$J$6,9,FALSE)</f>
        <v>0.2055436255630648</v>
      </c>
      <c r="O345" s="14">
        <f>VLOOKUP(B345,Umbrales!$A$2:$J$6,10,FALSE)</f>
        <v>0.33577848833803048</v>
      </c>
      <c r="P345">
        <f>IF(AND(Datos!C345="Financials",Datos!AA345&gt;N345,Datos!AD345&lt;0,Datos!AQ345&lt;O345),1,0)</f>
        <v>0</v>
      </c>
      <c r="Q345" s="14">
        <f>VLOOKUP(B345,Umbrales!$A$2:$K$6,11,FALSE)</f>
        <v>0.94867619108199597</v>
      </c>
      <c r="R345">
        <f>IF(AND(Datos!AN345&lt;0.85,Datos!AN345&lt;Q345),1,0)</f>
        <v>0</v>
      </c>
      <c r="S345">
        <f>1+IF(Datos!S345&gt;0,1,0)+IF(Datos!C345="Financials",1.2,0)+1.3</f>
        <v>4.5</v>
      </c>
      <c r="T345" s="14">
        <f>(I345*1+M345*IF(Datos!S345&gt;0,1,0)+P345*IF(Datos!C345="Financials",1,0)+R345*1.3)/S345</f>
        <v>0</v>
      </c>
      <c r="U345" s="14">
        <f t="shared" si="10"/>
        <v>0</v>
      </c>
      <c r="V345" s="12" t="str">
        <f t="shared" si="11"/>
        <v/>
      </c>
    </row>
    <row r="346" spans="1:22">
      <c r="A346" t="str">
        <f>ParticipantesCrossSectionTable[[#This Row],[firm_id]]</f>
        <v>F0551</v>
      </c>
      <c r="B346" s="12" t="str">
        <f>ParticipantesCrossSectionTable[[#This Row],[sector]]</f>
        <v>Technology</v>
      </c>
      <c r="C346" s="14">
        <f>ParticipantesCrossSectionTable[[#This Row],[fcf_reported_mm]]/ParticipantesCrossSectionTable[[#This Row],[revenue_reported_mm]]</f>
        <v>0.14704349599866995</v>
      </c>
      <c r="D346" s="14">
        <f>VLOOKUP(B346,Umbrales!$A$2:$F$6,2,FALSE)</f>
        <v>0.29147891994228936</v>
      </c>
      <c r="E346" s="14">
        <f>VLOOKUP(B346,Umbrales!$A$2:$F$6,3,FALSE)</f>
        <v>0.20310034693031653</v>
      </c>
      <c r="F346" s="14">
        <f>VLOOKUP(B346,Umbrales!$A$2:$F$6,4,FALSE)</f>
        <v>8.594459935328938E-2</v>
      </c>
      <c r="G346" s="13">
        <f>VLOOKUP(B346,Umbrales!$A$2:$F$6,5,FALSE)</f>
        <v>1.6026025182564763</v>
      </c>
      <c r="H346" s="14">
        <f>VLOOKUP(B346,Umbrales!$A$2:$F$6,6,FALSE)</f>
        <v>0.11012364032004683</v>
      </c>
      <c r="I346">
        <f>IF(AND(Datos!AE346&gt;D346,Datos!AF346&gt;E346,Datos!AG346&gt;F346,Datos!AS346&gt;G346,C346&lt;H346),1,0)</f>
        <v>0</v>
      </c>
      <c r="J346" s="14">
        <f>ParticipantesCrossSectionTable[[#This Row],[dcf_fcf_gap_mm]]/ParticipantesCrossSectionTable[[#This Row],[revenue_reported_mm]]</f>
        <v>4.5071733447636979E-2</v>
      </c>
      <c r="K346" s="14">
        <f>VLOOKUP(B346,Umbrales!$A$2:$H$6,7,FALSE)</f>
        <v>0.41762511454643481</v>
      </c>
      <c r="L346" s="14">
        <f>VLOOKUP(B346,Umbrales!$A$2:$H$6,8,FALSE)</f>
        <v>5.4196815684636399E-2</v>
      </c>
      <c r="M346">
        <f>IF(AND(Datos!S346&gt;0,Datos!AH346&lt;K346,Datos!AL346&gt;=1,Datos!AM346&lt;1,J346&gt;L346),1,0)</f>
        <v>0</v>
      </c>
      <c r="N346" s="14">
        <f>VLOOKUP(B346,Umbrales!$A$2:$J$6,9,FALSE)</f>
        <v>0</v>
      </c>
      <c r="O346" s="14">
        <f>VLOOKUP(B346,Umbrales!$A$2:$J$6,10,FALSE)</f>
        <v>0</v>
      </c>
      <c r="P346">
        <f>IF(AND(Datos!C346="Financials",Datos!AA346&gt;N346,Datos!AD346&lt;0,Datos!AQ346&lt;O346),1,0)</f>
        <v>0</v>
      </c>
      <c r="Q346" s="14">
        <f>VLOOKUP(B346,Umbrales!$A$2:$K$6,11,FALSE)</f>
        <v>0.94630804495569043</v>
      </c>
      <c r="R346">
        <f>IF(AND(Datos!AN346&lt;0.85,Datos!AN346&lt;Q346),1,0)</f>
        <v>0</v>
      </c>
      <c r="S346">
        <f>1+IF(Datos!S346&gt;0,1,0)+IF(Datos!C346="Financials",1.2,0)+1.3</f>
        <v>3.3</v>
      </c>
      <c r="T346" s="14">
        <f>(I346*1+M346*IF(Datos!S346&gt;0,1,0)+P346*IF(Datos!C346="Financials",1,0)+R346*1.3)/S346</f>
        <v>0</v>
      </c>
      <c r="U346" s="14">
        <f t="shared" si="10"/>
        <v>0</v>
      </c>
      <c r="V346" s="12" t="str">
        <f t="shared" si="11"/>
        <v/>
      </c>
    </row>
    <row r="347" spans="1:22">
      <c r="A347" t="str">
        <f>ParticipantesCrossSectionTable[[#This Row],[firm_id]]</f>
        <v>F0903</v>
      </c>
      <c r="B347" s="12" t="str">
        <f>ParticipantesCrossSectionTable[[#This Row],[sector]]</f>
        <v>Consumer</v>
      </c>
      <c r="C347" s="14">
        <f>ParticipantesCrossSectionTable[[#This Row],[fcf_reported_mm]]/ParticipantesCrossSectionTable[[#This Row],[revenue_reported_mm]]</f>
        <v>3.5150447268754013E-2</v>
      </c>
      <c r="D347" s="14">
        <f>VLOOKUP(B347,Umbrales!$A$2:$F$6,2,FALSE)</f>
        <v>0.18290795794828921</v>
      </c>
      <c r="E347" s="14">
        <f>VLOOKUP(B347,Umbrales!$A$2:$F$6,3,FALSE)</f>
        <v>0.12205009004875801</v>
      </c>
      <c r="F347" s="14">
        <f>VLOOKUP(B347,Umbrales!$A$2:$F$6,4,FALSE)</f>
        <v>7.7863508878423693E-2</v>
      </c>
      <c r="G347" s="13">
        <f>VLOOKUP(B347,Umbrales!$A$2:$F$6,5,FALSE)</f>
        <v>1.5232588938928779</v>
      </c>
      <c r="H347" s="14">
        <f>VLOOKUP(B347,Umbrales!$A$2:$F$6,6,FALSE)</f>
        <v>3.1674636202413592E-2</v>
      </c>
      <c r="I347">
        <f>IF(AND(Datos!AE347&gt;D347,Datos!AF347&gt;E347,Datos!AG347&gt;F347,Datos!AS347&gt;G347,C347&lt;H347),1,0)</f>
        <v>0</v>
      </c>
      <c r="J347" s="14">
        <f>ParticipantesCrossSectionTable[[#This Row],[dcf_fcf_gap_mm]]/ParticipantesCrossSectionTable[[#This Row],[revenue_reported_mm]]</f>
        <v>1.62619645352815E-2</v>
      </c>
      <c r="K347" s="14">
        <f>VLOOKUP(B347,Umbrales!$A$2:$H$6,7,FALSE)</f>
        <v>0.50851978099047102</v>
      </c>
      <c r="L347" s="14">
        <f>VLOOKUP(B347,Umbrales!$A$2:$H$6,8,FALSE)</f>
        <v>6.0665521451900774E-2</v>
      </c>
      <c r="M347">
        <f>IF(AND(Datos!S347&gt;0,Datos!AH347&lt;K347,Datos!AL347&gt;=1,Datos!AM347&lt;1,J347&gt;L347),1,0)</f>
        <v>0</v>
      </c>
      <c r="N347" s="14">
        <f>VLOOKUP(B347,Umbrales!$A$2:$J$6,9,FALSE)</f>
        <v>0</v>
      </c>
      <c r="O347" s="14">
        <f>VLOOKUP(B347,Umbrales!$A$2:$J$6,10,FALSE)</f>
        <v>0</v>
      </c>
      <c r="P347">
        <f>IF(AND(Datos!C347="Financials",Datos!AA347&gt;N347,Datos!AD347&lt;0,Datos!AQ347&lt;O347),1,0)</f>
        <v>0</v>
      </c>
      <c r="Q347" s="14">
        <f>VLOOKUP(B347,Umbrales!$A$2:$K$6,11,FALSE)</f>
        <v>0.94977598367308969</v>
      </c>
      <c r="R347">
        <f>IF(AND(Datos!AN347&lt;0.85,Datos!AN347&lt;Q347),1,0)</f>
        <v>0</v>
      </c>
      <c r="S347">
        <f>1+IF(Datos!S347&gt;0,1,0)+IF(Datos!C347="Financials",1.2,0)+1.3</f>
        <v>3.3</v>
      </c>
      <c r="T347" s="14">
        <f>(I347*1+M347*IF(Datos!S347&gt;0,1,0)+P347*IF(Datos!C347="Financials",1,0)+R347*1.3)/S347</f>
        <v>0</v>
      </c>
      <c r="U347" s="14">
        <f t="shared" si="10"/>
        <v>0</v>
      </c>
      <c r="V347" s="12" t="str">
        <f t="shared" si="11"/>
        <v/>
      </c>
    </row>
    <row r="348" spans="1:22">
      <c r="A348" t="str">
        <f>ParticipantesCrossSectionTable[[#This Row],[firm_id]]</f>
        <v>F0307</v>
      </c>
      <c r="B348" s="12" t="str">
        <f>ParticipantesCrossSectionTable[[#This Row],[sector]]</f>
        <v>Financials</v>
      </c>
      <c r="C348" s="14">
        <f>ParticipantesCrossSectionTable[[#This Row],[fcf_reported_mm]]/ParticipantesCrossSectionTable[[#This Row],[revenue_reported_mm]]</f>
        <v>0.25725531430776177</v>
      </c>
      <c r="D348" s="14">
        <f>VLOOKUP(B348,Umbrales!$A$2:$F$6,2,FALSE)</f>
        <v>0.388774346882514</v>
      </c>
      <c r="E348" s="14">
        <f>VLOOKUP(B348,Umbrales!$A$2:$F$6,3,FALSE)</f>
        <v>0.2842719606666555</v>
      </c>
      <c r="F348" s="14">
        <f>VLOOKUP(B348,Umbrales!$A$2:$F$6,4,FALSE)</f>
        <v>3.7547324588306716E-2</v>
      </c>
      <c r="G348" s="13">
        <f>VLOOKUP(B348,Umbrales!$A$2:$F$6,5,FALSE)</f>
        <v>5.6564154445784265</v>
      </c>
      <c r="H348" s="14">
        <f>VLOOKUP(B348,Umbrales!$A$2:$F$6,6,FALSE)</f>
        <v>0.21790144142181125</v>
      </c>
      <c r="I348">
        <f>IF(AND(Datos!AE348&gt;D348,Datos!AF348&gt;E348,Datos!AG348&gt;F348,Datos!AS348&gt;G348,C348&lt;H348),1,0)</f>
        <v>0</v>
      </c>
      <c r="J348" s="14">
        <f>ParticipantesCrossSectionTable[[#This Row],[dcf_fcf_gap_mm]]/ParticipantesCrossSectionTable[[#This Row],[revenue_reported_mm]]</f>
        <v>8.9557201234902149E-3</v>
      </c>
      <c r="K348" s="14">
        <f>VLOOKUP(B348,Umbrales!$A$2:$H$6,7,FALSE)</f>
        <v>0.45222619371524486</v>
      </c>
      <c r="L348" s="14">
        <f>VLOOKUP(B348,Umbrales!$A$2:$H$6,8,FALSE)</f>
        <v>1.8748568215778003E-2</v>
      </c>
      <c r="M348">
        <f>IF(AND(Datos!S348&gt;0,Datos!AH348&lt;K348,Datos!AL348&gt;=1,Datos!AM348&lt;1,J348&gt;L348),1,0)</f>
        <v>0</v>
      </c>
      <c r="N348" s="14">
        <f>VLOOKUP(B348,Umbrales!$A$2:$J$6,9,FALSE)</f>
        <v>0.2055436255630648</v>
      </c>
      <c r="O348" s="14">
        <f>VLOOKUP(B348,Umbrales!$A$2:$J$6,10,FALSE)</f>
        <v>0.33577848833803048</v>
      </c>
      <c r="P348">
        <f>IF(AND(Datos!C348="Financials",Datos!AA348&gt;N348,Datos!AD348&lt;0,Datos!AQ348&lt;O348),1,0)</f>
        <v>0</v>
      </c>
      <c r="Q348" s="14">
        <f>VLOOKUP(B348,Umbrales!$A$2:$K$6,11,FALSE)</f>
        <v>0.94867619108199597</v>
      </c>
      <c r="R348">
        <f>IF(AND(Datos!AN348&lt;0.85,Datos!AN348&lt;Q348),1,0)</f>
        <v>0</v>
      </c>
      <c r="S348">
        <f>1+IF(Datos!S348&gt;0,1,0)+IF(Datos!C348="Financials",1.2,0)+1.3</f>
        <v>4.5</v>
      </c>
      <c r="T348" s="14">
        <f>(I348*1+M348*IF(Datos!S348&gt;0,1,0)+P348*IF(Datos!C348="Financials",1,0)+R348*1.3)/S348</f>
        <v>0</v>
      </c>
      <c r="U348" s="14">
        <f t="shared" si="10"/>
        <v>0</v>
      </c>
      <c r="V348" s="12" t="str">
        <f t="shared" si="11"/>
        <v/>
      </c>
    </row>
    <row r="349" spans="1:22">
      <c r="A349" t="str">
        <f>ParticipantesCrossSectionTable[[#This Row],[firm_id]]</f>
        <v>F0507</v>
      </c>
      <c r="B349" s="12" t="str">
        <f>ParticipantesCrossSectionTable[[#This Row],[sector]]</f>
        <v>Technology</v>
      </c>
      <c r="C349" s="14">
        <f>ParticipantesCrossSectionTable[[#This Row],[fcf_reported_mm]]/ParticipantesCrossSectionTable[[#This Row],[revenue_reported_mm]]</f>
        <v>5.1946254266875588E-2</v>
      </c>
      <c r="D349" s="14">
        <f>VLOOKUP(B349,Umbrales!$A$2:$F$6,2,FALSE)</f>
        <v>0.29147891994228936</v>
      </c>
      <c r="E349" s="14">
        <f>VLOOKUP(B349,Umbrales!$A$2:$F$6,3,FALSE)</f>
        <v>0.20310034693031653</v>
      </c>
      <c r="F349" s="14">
        <f>VLOOKUP(B349,Umbrales!$A$2:$F$6,4,FALSE)</f>
        <v>8.594459935328938E-2</v>
      </c>
      <c r="G349" s="13">
        <f>VLOOKUP(B349,Umbrales!$A$2:$F$6,5,FALSE)</f>
        <v>1.6026025182564763</v>
      </c>
      <c r="H349" s="14">
        <f>VLOOKUP(B349,Umbrales!$A$2:$F$6,6,FALSE)</f>
        <v>0.11012364032004683</v>
      </c>
      <c r="I349">
        <f>IF(AND(Datos!AE349&gt;D349,Datos!AF349&gt;E349,Datos!AG349&gt;F349,Datos!AS349&gt;G349,C349&lt;H349),1,0)</f>
        <v>0</v>
      </c>
      <c r="J349" s="14">
        <f>ParticipantesCrossSectionTable[[#This Row],[dcf_fcf_gap_mm]]/ParticipantesCrossSectionTable[[#This Row],[revenue_reported_mm]]</f>
        <v>1.8928029534337532E-2</v>
      </c>
      <c r="K349" s="14">
        <f>VLOOKUP(B349,Umbrales!$A$2:$H$6,7,FALSE)</f>
        <v>0.41762511454643481</v>
      </c>
      <c r="L349" s="14">
        <f>VLOOKUP(B349,Umbrales!$A$2:$H$6,8,FALSE)</f>
        <v>5.4196815684636399E-2</v>
      </c>
      <c r="M349">
        <f>IF(AND(Datos!S349&gt;0,Datos!AH349&lt;K349,Datos!AL349&gt;=1,Datos!AM349&lt;1,J349&gt;L349),1,0)</f>
        <v>0</v>
      </c>
      <c r="N349" s="14">
        <f>VLOOKUP(B349,Umbrales!$A$2:$J$6,9,FALSE)</f>
        <v>0</v>
      </c>
      <c r="O349" s="14">
        <f>VLOOKUP(B349,Umbrales!$A$2:$J$6,10,FALSE)</f>
        <v>0</v>
      </c>
      <c r="P349">
        <f>IF(AND(Datos!C349="Financials",Datos!AA349&gt;N349,Datos!AD349&lt;0,Datos!AQ349&lt;O349),1,0)</f>
        <v>0</v>
      </c>
      <c r="Q349" s="14">
        <f>VLOOKUP(B349,Umbrales!$A$2:$K$6,11,FALSE)</f>
        <v>0.94630804495569043</v>
      </c>
      <c r="R349">
        <f>IF(AND(Datos!AN349&lt;0.85,Datos!AN349&lt;Q349),1,0)</f>
        <v>0</v>
      </c>
      <c r="S349">
        <f>1+IF(Datos!S349&gt;0,1,0)+IF(Datos!C349="Financials",1.2,0)+1.3</f>
        <v>3.3</v>
      </c>
      <c r="T349" s="14">
        <f>(I349*1+M349*IF(Datos!S349&gt;0,1,0)+P349*IF(Datos!C349="Financials",1,0)+R349*1.3)/S349</f>
        <v>0</v>
      </c>
      <c r="U349" s="14">
        <f t="shared" si="10"/>
        <v>0</v>
      </c>
      <c r="V349" s="12" t="str">
        <f t="shared" si="11"/>
        <v/>
      </c>
    </row>
    <row r="350" spans="1:22">
      <c r="A350" t="str">
        <f>ParticipantesCrossSectionTable[[#This Row],[firm_id]]</f>
        <v>F0219</v>
      </c>
      <c r="B350" s="12" t="str">
        <f>ParticipantesCrossSectionTable[[#This Row],[sector]]</f>
        <v>Financials</v>
      </c>
      <c r="C350" s="14">
        <f>ParticipantesCrossSectionTable[[#This Row],[fcf_reported_mm]]/ParticipantesCrossSectionTable[[#This Row],[revenue_reported_mm]]</f>
        <v>0.2005442006549327</v>
      </c>
      <c r="D350" s="14">
        <f>VLOOKUP(B350,Umbrales!$A$2:$F$6,2,FALSE)</f>
        <v>0.388774346882514</v>
      </c>
      <c r="E350" s="14">
        <f>VLOOKUP(B350,Umbrales!$A$2:$F$6,3,FALSE)</f>
        <v>0.2842719606666555</v>
      </c>
      <c r="F350" s="14">
        <f>VLOOKUP(B350,Umbrales!$A$2:$F$6,4,FALSE)</f>
        <v>3.7547324588306716E-2</v>
      </c>
      <c r="G350" s="13">
        <f>VLOOKUP(B350,Umbrales!$A$2:$F$6,5,FALSE)</f>
        <v>5.6564154445784265</v>
      </c>
      <c r="H350" s="14">
        <f>VLOOKUP(B350,Umbrales!$A$2:$F$6,6,FALSE)</f>
        <v>0.21790144142181125</v>
      </c>
      <c r="I350">
        <f>IF(AND(Datos!AE350&gt;D350,Datos!AF350&gt;E350,Datos!AG350&gt;F350,Datos!AS350&gt;G350,C350&lt;H350),1,0)</f>
        <v>0</v>
      </c>
      <c r="J350" s="14">
        <f>ParticipantesCrossSectionTable[[#This Row],[dcf_fcf_gap_mm]]/ParticipantesCrossSectionTable[[#This Row],[revenue_reported_mm]]</f>
        <v>2.3249020883160235E-2</v>
      </c>
      <c r="K350" s="14">
        <f>VLOOKUP(B350,Umbrales!$A$2:$H$6,7,FALSE)</f>
        <v>0.45222619371524486</v>
      </c>
      <c r="L350" s="14">
        <f>VLOOKUP(B350,Umbrales!$A$2:$H$6,8,FALSE)</f>
        <v>1.8748568215778003E-2</v>
      </c>
      <c r="M350">
        <f>IF(AND(Datos!S350&gt;0,Datos!AH350&lt;K350,Datos!AL350&gt;=1,Datos!AM350&lt;1,J350&gt;L350),1,0)</f>
        <v>0</v>
      </c>
      <c r="N350" s="14">
        <f>VLOOKUP(B350,Umbrales!$A$2:$J$6,9,FALSE)</f>
        <v>0.2055436255630648</v>
      </c>
      <c r="O350" s="14">
        <f>VLOOKUP(B350,Umbrales!$A$2:$J$6,10,FALSE)</f>
        <v>0.33577848833803048</v>
      </c>
      <c r="P350">
        <f>IF(AND(Datos!C350="Financials",Datos!AA350&gt;N350,Datos!AD350&lt;0,Datos!AQ350&lt;O350),1,0)</f>
        <v>0</v>
      </c>
      <c r="Q350" s="14">
        <f>VLOOKUP(B350,Umbrales!$A$2:$K$6,11,FALSE)</f>
        <v>0.94867619108199597</v>
      </c>
      <c r="R350">
        <f>IF(AND(Datos!AN350&lt;0.85,Datos!AN350&lt;Q350),1,0)</f>
        <v>0</v>
      </c>
      <c r="S350">
        <f>1+IF(Datos!S350&gt;0,1,0)+IF(Datos!C350="Financials",1.2,0)+1.3</f>
        <v>4.5</v>
      </c>
      <c r="T350" s="14">
        <f>(I350*1+M350*IF(Datos!S350&gt;0,1,0)+P350*IF(Datos!C350="Financials",1,0)+R350*1.3)/S350</f>
        <v>0</v>
      </c>
      <c r="U350" s="14">
        <f t="shared" si="10"/>
        <v>0</v>
      </c>
      <c r="V350" s="12" t="str">
        <f t="shared" si="11"/>
        <v/>
      </c>
    </row>
    <row r="351" spans="1:22">
      <c r="A351" t="str">
        <f>ParticipantesCrossSectionTable[[#This Row],[firm_id]]</f>
        <v>F0630</v>
      </c>
      <c r="B351" s="12" t="str">
        <f>ParticipantesCrossSectionTable[[#This Row],[sector]]</f>
        <v>Industrials</v>
      </c>
      <c r="C351" s="14">
        <f>ParticipantesCrossSectionTable[[#This Row],[fcf_reported_mm]]/ParticipantesCrossSectionTable[[#This Row],[revenue_reported_mm]]</f>
        <v>-2.5580341634094481E-2</v>
      </c>
      <c r="D351" s="14">
        <f>VLOOKUP(B351,Umbrales!$A$2:$F$6,2,FALSE)</f>
        <v>0.20187192862209885</v>
      </c>
      <c r="E351" s="14">
        <f>VLOOKUP(B351,Umbrales!$A$2:$F$6,3,FALSE)</f>
        <v>0.13780715755654266</v>
      </c>
      <c r="F351" s="14">
        <f>VLOOKUP(B351,Umbrales!$A$2:$F$6,4,FALSE)</f>
        <v>0.14324173030339896</v>
      </c>
      <c r="G351" s="13">
        <f>VLOOKUP(B351,Umbrales!$A$2:$F$6,5,FALSE)</f>
        <v>2.1323076743804079</v>
      </c>
      <c r="H351" s="14">
        <f>VLOOKUP(B351,Umbrales!$A$2:$F$6,6,FALSE)</f>
        <v>-3.5903294130974449E-3</v>
      </c>
      <c r="I351">
        <f>IF(AND(Datos!AE351&gt;D351,Datos!AF351&gt;E351,Datos!AG351&gt;F351,Datos!AS351&gt;G351,C351&lt;H351),1,0)</f>
        <v>0</v>
      </c>
      <c r="J351" s="14">
        <f>ParticipantesCrossSectionTable[[#This Row],[dcf_fcf_gap_mm]]/ParticipantesCrossSectionTable[[#This Row],[revenue_reported_mm]]</f>
        <v>6.000008610374781E-2</v>
      </c>
      <c r="K351" s="14">
        <f>VLOOKUP(B351,Umbrales!$A$2:$H$6,7,FALSE)</f>
        <v>0.50521966232143278</v>
      </c>
      <c r="L351" s="14">
        <f>VLOOKUP(B351,Umbrales!$A$2:$H$6,8,FALSE)</f>
        <v>7.7995567229432863E-2</v>
      </c>
      <c r="M351">
        <f>IF(AND(Datos!S351&gt;0,Datos!AH351&lt;K351,Datos!AL351&gt;=1,Datos!AM351&lt;1,J351&gt;L351),1,0)</f>
        <v>0</v>
      </c>
      <c r="N351" s="14">
        <f>VLOOKUP(B351,Umbrales!$A$2:$J$6,9,FALSE)</f>
        <v>0</v>
      </c>
      <c r="O351" s="14">
        <f>VLOOKUP(B351,Umbrales!$A$2:$J$6,10,FALSE)</f>
        <v>0</v>
      </c>
      <c r="P351">
        <f>IF(AND(Datos!C351="Financials",Datos!AA351&gt;N351,Datos!AD351&lt;0,Datos!AQ351&lt;O351),1,0)</f>
        <v>0</v>
      </c>
      <c r="Q351" s="14">
        <f>VLOOKUP(B351,Umbrales!$A$2:$K$6,11,FALSE)</f>
        <v>0.94976269166978411</v>
      </c>
      <c r="R351">
        <f>IF(AND(Datos!AN351&lt;0.85,Datos!AN351&lt;Q351),1,0)</f>
        <v>0</v>
      </c>
      <c r="S351">
        <f>1+IF(Datos!S351&gt;0,1,0)+IF(Datos!C351="Financials",1.2,0)+1.3</f>
        <v>3.3</v>
      </c>
      <c r="T351" s="14">
        <f>(I351*1+M351*IF(Datos!S351&gt;0,1,0)+P351*IF(Datos!C351="Financials",1,0)+R351*1.3)/S351</f>
        <v>0</v>
      </c>
      <c r="U351" s="14">
        <f t="shared" si="10"/>
        <v>0</v>
      </c>
      <c r="V351" s="12" t="str">
        <f t="shared" si="11"/>
        <v/>
      </c>
    </row>
    <row r="352" spans="1:22">
      <c r="A352" t="str">
        <f>ParticipantesCrossSectionTable[[#This Row],[firm_id]]</f>
        <v>F0292</v>
      </c>
      <c r="B352" s="12" t="str">
        <f>ParticipantesCrossSectionTable[[#This Row],[sector]]</f>
        <v>Financials</v>
      </c>
      <c r="C352" s="14">
        <f>ParticipantesCrossSectionTable[[#This Row],[fcf_reported_mm]]/ParticipantesCrossSectionTable[[#This Row],[revenue_reported_mm]]</f>
        <v>0.23421966425301</v>
      </c>
      <c r="D352" s="14">
        <f>VLOOKUP(B352,Umbrales!$A$2:$F$6,2,FALSE)</f>
        <v>0.388774346882514</v>
      </c>
      <c r="E352" s="14">
        <f>VLOOKUP(B352,Umbrales!$A$2:$F$6,3,FALSE)</f>
        <v>0.2842719606666555</v>
      </c>
      <c r="F352" s="14">
        <f>VLOOKUP(B352,Umbrales!$A$2:$F$6,4,FALSE)</f>
        <v>3.7547324588306716E-2</v>
      </c>
      <c r="G352" s="13">
        <f>VLOOKUP(B352,Umbrales!$A$2:$F$6,5,FALSE)</f>
        <v>5.6564154445784265</v>
      </c>
      <c r="H352" s="14">
        <f>VLOOKUP(B352,Umbrales!$A$2:$F$6,6,FALSE)</f>
        <v>0.21790144142181125</v>
      </c>
      <c r="I352">
        <f>IF(AND(Datos!AE352&gt;D352,Datos!AF352&gt;E352,Datos!AG352&gt;F352,Datos!AS352&gt;G352,C352&lt;H352),1,0)</f>
        <v>0</v>
      </c>
      <c r="J352" s="14">
        <f>ParticipantesCrossSectionTable[[#This Row],[dcf_fcf_gap_mm]]/ParticipantesCrossSectionTable[[#This Row],[revenue_reported_mm]]</f>
        <v>-3.4314939453827041E-2</v>
      </c>
      <c r="K352" s="14">
        <f>VLOOKUP(B352,Umbrales!$A$2:$H$6,7,FALSE)</f>
        <v>0.45222619371524486</v>
      </c>
      <c r="L352" s="14">
        <f>VLOOKUP(B352,Umbrales!$A$2:$H$6,8,FALSE)</f>
        <v>1.8748568215778003E-2</v>
      </c>
      <c r="M352">
        <f>IF(AND(Datos!S352&gt;0,Datos!AH352&lt;K352,Datos!AL352&gt;=1,Datos!AM352&lt;1,J352&gt;L352),1,0)</f>
        <v>0</v>
      </c>
      <c r="N352" s="14">
        <f>VLOOKUP(B352,Umbrales!$A$2:$J$6,9,FALSE)</f>
        <v>0.2055436255630648</v>
      </c>
      <c r="O352" s="14">
        <f>VLOOKUP(B352,Umbrales!$A$2:$J$6,10,FALSE)</f>
        <v>0.33577848833803048</v>
      </c>
      <c r="P352">
        <f>IF(AND(Datos!C352="Financials",Datos!AA352&gt;N352,Datos!AD352&lt;0,Datos!AQ352&lt;O352),1,0)</f>
        <v>0</v>
      </c>
      <c r="Q352" s="14">
        <f>VLOOKUP(B352,Umbrales!$A$2:$K$6,11,FALSE)</f>
        <v>0.94867619108199597</v>
      </c>
      <c r="R352">
        <f>IF(AND(Datos!AN352&lt;0.85,Datos!AN352&lt;Q352),1,0)</f>
        <v>0</v>
      </c>
      <c r="S352">
        <f>1+IF(Datos!S352&gt;0,1,0)+IF(Datos!C352="Financials",1.2,0)+1.3</f>
        <v>4.5</v>
      </c>
      <c r="T352" s="14">
        <f>(I352*1+M352*IF(Datos!S352&gt;0,1,0)+P352*IF(Datos!C352="Financials",1,0)+R352*1.3)/S352</f>
        <v>0</v>
      </c>
      <c r="U352" s="14">
        <f t="shared" si="10"/>
        <v>0</v>
      </c>
      <c r="V352" s="12" t="str">
        <f t="shared" si="11"/>
        <v/>
      </c>
    </row>
    <row r="353" spans="1:22">
      <c r="A353" t="str">
        <f>ParticipantesCrossSectionTable[[#This Row],[firm_id]]</f>
        <v>F0663</v>
      </c>
      <c r="B353" s="12" t="str">
        <f>ParticipantesCrossSectionTable[[#This Row],[sector]]</f>
        <v>Industrials</v>
      </c>
      <c r="C353" s="14">
        <f>ParticipantesCrossSectionTable[[#This Row],[fcf_reported_mm]]/ParticipantesCrossSectionTable[[#This Row],[revenue_reported_mm]]</f>
        <v>5.1612862097578587E-2</v>
      </c>
      <c r="D353" s="14">
        <f>VLOOKUP(B353,Umbrales!$A$2:$F$6,2,FALSE)</f>
        <v>0.20187192862209885</v>
      </c>
      <c r="E353" s="14">
        <f>VLOOKUP(B353,Umbrales!$A$2:$F$6,3,FALSE)</f>
        <v>0.13780715755654266</v>
      </c>
      <c r="F353" s="14">
        <f>VLOOKUP(B353,Umbrales!$A$2:$F$6,4,FALSE)</f>
        <v>0.14324173030339896</v>
      </c>
      <c r="G353" s="13">
        <f>VLOOKUP(B353,Umbrales!$A$2:$F$6,5,FALSE)</f>
        <v>2.1323076743804079</v>
      </c>
      <c r="H353" s="14">
        <f>VLOOKUP(B353,Umbrales!$A$2:$F$6,6,FALSE)</f>
        <v>-3.5903294130974449E-3</v>
      </c>
      <c r="I353">
        <f>IF(AND(Datos!AE353&gt;D353,Datos!AF353&gt;E353,Datos!AG353&gt;F353,Datos!AS353&gt;G353,C353&lt;H353),1,0)</f>
        <v>0</v>
      </c>
      <c r="J353" s="14">
        <f>ParticipantesCrossSectionTable[[#This Row],[dcf_fcf_gap_mm]]/ParticipantesCrossSectionTable[[#This Row],[revenue_reported_mm]]</f>
        <v>5.0841424110167226E-2</v>
      </c>
      <c r="K353" s="14">
        <f>VLOOKUP(B353,Umbrales!$A$2:$H$6,7,FALSE)</f>
        <v>0.50521966232143278</v>
      </c>
      <c r="L353" s="14">
        <f>VLOOKUP(B353,Umbrales!$A$2:$H$6,8,FALSE)</f>
        <v>7.7995567229432863E-2</v>
      </c>
      <c r="M353">
        <f>IF(AND(Datos!S353&gt;0,Datos!AH353&lt;K353,Datos!AL353&gt;=1,Datos!AM353&lt;1,J353&gt;L353),1,0)</f>
        <v>0</v>
      </c>
      <c r="N353" s="14">
        <f>VLOOKUP(B353,Umbrales!$A$2:$J$6,9,FALSE)</f>
        <v>0</v>
      </c>
      <c r="O353" s="14">
        <f>VLOOKUP(B353,Umbrales!$A$2:$J$6,10,FALSE)</f>
        <v>0</v>
      </c>
      <c r="P353">
        <f>IF(AND(Datos!C353="Financials",Datos!AA353&gt;N353,Datos!AD353&lt;0,Datos!AQ353&lt;O353),1,0)</f>
        <v>0</v>
      </c>
      <c r="Q353" s="14">
        <f>VLOOKUP(B353,Umbrales!$A$2:$K$6,11,FALSE)</f>
        <v>0.94976269166978411</v>
      </c>
      <c r="R353">
        <f>IF(AND(Datos!AN353&lt;0.85,Datos!AN353&lt;Q353),1,0)</f>
        <v>0</v>
      </c>
      <c r="S353">
        <f>1+IF(Datos!S353&gt;0,1,0)+IF(Datos!C353="Financials",1.2,0)+1.3</f>
        <v>3.3</v>
      </c>
      <c r="T353" s="14">
        <f>(I353*1+M353*IF(Datos!S353&gt;0,1,0)+P353*IF(Datos!C353="Financials",1,0)+R353*1.3)/S353</f>
        <v>0</v>
      </c>
      <c r="U353" s="14">
        <f t="shared" si="10"/>
        <v>0</v>
      </c>
      <c r="V353" s="12" t="str">
        <f t="shared" si="11"/>
        <v/>
      </c>
    </row>
    <row r="354" spans="1:22">
      <c r="A354" t="str">
        <f>ParticipantesCrossSectionTable[[#This Row],[firm_id]]</f>
        <v>F0140</v>
      </c>
      <c r="B354" s="12" t="str">
        <f>ParticipantesCrossSectionTable[[#This Row],[sector]]</f>
        <v>Energy</v>
      </c>
      <c r="C354" s="14">
        <f>ParticipantesCrossSectionTable[[#This Row],[fcf_reported_mm]]/ParticipantesCrossSectionTable[[#This Row],[revenue_reported_mm]]</f>
        <v>-0.15043348505103721</v>
      </c>
      <c r="D354" s="14">
        <f>VLOOKUP(B354,Umbrales!$A$2:$F$6,2,FALSE)</f>
        <v>0.31196392892080216</v>
      </c>
      <c r="E354" s="14">
        <f>VLOOKUP(B354,Umbrales!$A$2:$F$6,3,FALSE)</f>
        <v>0.22086835207327621</v>
      </c>
      <c r="F354" s="14">
        <f>VLOOKUP(B354,Umbrales!$A$2:$F$6,4,FALSE)</f>
        <v>0.28991454849456905</v>
      </c>
      <c r="G354" s="13">
        <f>VLOOKUP(B354,Umbrales!$A$2:$F$6,5,FALSE)</f>
        <v>2.8980395452652274</v>
      </c>
      <c r="H354" s="14">
        <f>VLOOKUP(B354,Umbrales!$A$2:$F$6,6,FALSE)</f>
        <v>-5.1192663180992054E-2</v>
      </c>
      <c r="I354">
        <f>IF(AND(Datos!AE354&gt;D354,Datos!AF354&gt;E354,Datos!AG354&gt;F354,Datos!AS354&gt;G354,C354&lt;H354),1,0)</f>
        <v>0</v>
      </c>
      <c r="J354" s="14">
        <f>ParticipantesCrossSectionTable[[#This Row],[dcf_fcf_gap_mm]]/ParticipantesCrossSectionTable[[#This Row],[revenue_reported_mm]]</f>
        <v>0.18958739305827724</v>
      </c>
      <c r="K354" s="14">
        <f>VLOOKUP(B354,Umbrales!$A$2:$H$6,7,FALSE)</f>
        <v>0.58288412137280288</v>
      </c>
      <c r="L354" s="14">
        <f>VLOOKUP(B354,Umbrales!$A$2:$H$6,8,FALSE)</f>
        <v>0.120912265441879</v>
      </c>
      <c r="M354">
        <f>IF(AND(Datos!S354&gt;0,Datos!AH354&lt;K354,Datos!AL354&gt;=1,Datos!AM354&lt;1,J354&gt;L354),1,0)</f>
        <v>1</v>
      </c>
      <c r="N354" s="14">
        <f>VLOOKUP(B354,Umbrales!$A$2:$J$6,9,FALSE)</f>
        <v>0</v>
      </c>
      <c r="O354" s="14">
        <f>VLOOKUP(B354,Umbrales!$A$2:$J$6,10,FALSE)</f>
        <v>0</v>
      </c>
      <c r="P354">
        <f>IF(AND(Datos!C354="Financials",Datos!AA354&gt;N354,Datos!AD354&lt;0,Datos!AQ354&lt;O354),1,0)</f>
        <v>0</v>
      </c>
      <c r="Q354" s="14">
        <f>VLOOKUP(B354,Umbrales!$A$2:$K$6,11,FALSE)</f>
        <v>0.95246281107254693</v>
      </c>
      <c r="R354">
        <f>IF(AND(Datos!AN354&lt;0.85,Datos!AN354&lt;Q354),1,0)</f>
        <v>0</v>
      </c>
      <c r="S354">
        <f>1+IF(Datos!S354&gt;0,1,0)+IF(Datos!C354="Financials",1.2,0)+1.3</f>
        <v>3.3</v>
      </c>
      <c r="T354" s="14">
        <f>(I354*1+M354*IF(Datos!S354&gt;0,1,0)+P354*IF(Datos!C354="Financials",1,0)+R354*1.3)/S354</f>
        <v>0.30303030303030304</v>
      </c>
      <c r="U354" s="14">
        <f t="shared" si="10"/>
        <v>1</v>
      </c>
      <c r="V354" s="12" t="str">
        <f t="shared" si="11"/>
        <v xml:space="preserve">Flag2 </v>
      </c>
    </row>
    <row r="355" spans="1:22">
      <c r="A355" t="str">
        <f>ParticipantesCrossSectionTable[[#This Row],[firm_id]]</f>
        <v>F0274</v>
      </c>
      <c r="B355" s="12" t="str">
        <f>ParticipantesCrossSectionTable[[#This Row],[sector]]</f>
        <v>Financials</v>
      </c>
      <c r="C355" s="14">
        <f>ParticipantesCrossSectionTable[[#This Row],[fcf_reported_mm]]/ParticipantesCrossSectionTable[[#This Row],[revenue_reported_mm]]</f>
        <v>0.18314656509694571</v>
      </c>
      <c r="D355" s="14">
        <f>VLOOKUP(B355,Umbrales!$A$2:$F$6,2,FALSE)</f>
        <v>0.388774346882514</v>
      </c>
      <c r="E355" s="14">
        <f>VLOOKUP(B355,Umbrales!$A$2:$F$6,3,FALSE)</f>
        <v>0.2842719606666555</v>
      </c>
      <c r="F355" s="14">
        <f>VLOOKUP(B355,Umbrales!$A$2:$F$6,4,FALSE)</f>
        <v>3.7547324588306716E-2</v>
      </c>
      <c r="G355" s="13">
        <f>VLOOKUP(B355,Umbrales!$A$2:$F$6,5,FALSE)</f>
        <v>5.6564154445784265</v>
      </c>
      <c r="H355" s="14">
        <f>VLOOKUP(B355,Umbrales!$A$2:$F$6,6,FALSE)</f>
        <v>0.21790144142181125</v>
      </c>
      <c r="I355">
        <f>IF(AND(Datos!AE355&gt;D355,Datos!AF355&gt;E355,Datos!AG355&gt;F355,Datos!AS355&gt;G355,C355&lt;H355),1,0)</f>
        <v>0</v>
      </c>
      <c r="J355" s="14">
        <f>ParticipantesCrossSectionTable[[#This Row],[dcf_fcf_gap_mm]]/ParticipantesCrossSectionTable[[#This Row],[revenue_reported_mm]]</f>
        <v>-7.3886547506942033E-4</v>
      </c>
      <c r="K355" s="14">
        <f>VLOOKUP(B355,Umbrales!$A$2:$H$6,7,FALSE)</f>
        <v>0.45222619371524486</v>
      </c>
      <c r="L355" s="14">
        <f>VLOOKUP(B355,Umbrales!$A$2:$H$6,8,FALSE)</f>
        <v>1.8748568215778003E-2</v>
      </c>
      <c r="M355">
        <f>IF(AND(Datos!S355&gt;0,Datos!AH355&lt;K355,Datos!AL355&gt;=1,Datos!AM355&lt;1,J355&gt;L355),1,0)</f>
        <v>0</v>
      </c>
      <c r="N355" s="14">
        <f>VLOOKUP(B355,Umbrales!$A$2:$J$6,9,FALSE)</f>
        <v>0.2055436255630648</v>
      </c>
      <c r="O355" s="14">
        <f>VLOOKUP(B355,Umbrales!$A$2:$J$6,10,FALSE)</f>
        <v>0.33577848833803048</v>
      </c>
      <c r="P355">
        <f>IF(AND(Datos!C355="Financials",Datos!AA355&gt;N355,Datos!AD355&lt;0,Datos!AQ355&lt;O355),1,0)</f>
        <v>0</v>
      </c>
      <c r="Q355" s="14">
        <f>VLOOKUP(B355,Umbrales!$A$2:$K$6,11,FALSE)</f>
        <v>0.94867619108199597</v>
      </c>
      <c r="R355">
        <f>IF(AND(Datos!AN355&lt;0.85,Datos!AN355&lt;Q355),1,0)</f>
        <v>0</v>
      </c>
      <c r="S355">
        <f>1+IF(Datos!S355&gt;0,1,0)+IF(Datos!C355="Financials",1.2,0)+1.3</f>
        <v>4.5</v>
      </c>
      <c r="T355" s="14">
        <f>(I355*1+M355*IF(Datos!S355&gt;0,1,0)+P355*IF(Datos!C355="Financials",1,0)+R355*1.3)/S355</f>
        <v>0</v>
      </c>
      <c r="U355" s="14">
        <f t="shared" si="10"/>
        <v>0</v>
      </c>
      <c r="V355" s="12" t="str">
        <f t="shared" si="11"/>
        <v/>
      </c>
    </row>
    <row r="356" spans="1:22">
      <c r="A356" t="str">
        <f>ParticipantesCrossSectionTable[[#This Row],[firm_id]]</f>
        <v>F0098</v>
      </c>
      <c r="B356" s="12" t="str">
        <f>ParticipantesCrossSectionTable[[#This Row],[sector]]</f>
        <v>Energy</v>
      </c>
      <c r="C356" s="14">
        <f>ParticipantesCrossSectionTable[[#This Row],[fcf_reported_mm]]/ParticipantesCrossSectionTable[[#This Row],[revenue_reported_mm]]</f>
        <v>4.1323237208103464E-2</v>
      </c>
      <c r="D356" s="14">
        <f>VLOOKUP(B356,Umbrales!$A$2:$F$6,2,FALSE)</f>
        <v>0.31196392892080216</v>
      </c>
      <c r="E356" s="14">
        <f>VLOOKUP(B356,Umbrales!$A$2:$F$6,3,FALSE)</f>
        <v>0.22086835207327621</v>
      </c>
      <c r="F356" s="14">
        <f>VLOOKUP(B356,Umbrales!$A$2:$F$6,4,FALSE)</f>
        <v>0.28991454849456905</v>
      </c>
      <c r="G356" s="13">
        <f>VLOOKUP(B356,Umbrales!$A$2:$F$6,5,FALSE)</f>
        <v>2.8980395452652274</v>
      </c>
      <c r="H356" s="14">
        <f>VLOOKUP(B356,Umbrales!$A$2:$F$6,6,FALSE)</f>
        <v>-5.1192663180992054E-2</v>
      </c>
      <c r="I356">
        <f>IF(AND(Datos!AE356&gt;D356,Datos!AF356&gt;E356,Datos!AG356&gt;F356,Datos!AS356&gt;G356,C356&lt;H356),1,0)</f>
        <v>0</v>
      </c>
      <c r="J356" s="14">
        <f>ParticipantesCrossSectionTable[[#This Row],[dcf_fcf_gap_mm]]/ParticipantesCrossSectionTable[[#This Row],[revenue_reported_mm]]</f>
        <v>2.7350350895798372E-2</v>
      </c>
      <c r="K356" s="14">
        <f>VLOOKUP(B356,Umbrales!$A$2:$H$6,7,FALSE)</f>
        <v>0.58288412137280288</v>
      </c>
      <c r="L356" s="14">
        <f>VLOOKUP(B356,Umbrales!$A$2:$H$6,8,FALSE)</f>
        <v>0.120912265441879</v>
      </c>
      <c r="M356">
        <f>IF(AND(Datos!S356&gt;0,Datos!AH356&lt;K356,Datos!AL356&gt;=1,Datos!AM356&lt;1,J356&gt;L356),1,0)</f>
        <v>0</v>
      </c>
      <c r="N356" s="14">
        <f>VLOOKUP(B356,Umbrales!$A$2:$J$6,9,FALSE)</f>
        <v>0</v>
      </c>
      <c r="O356" s="14">
        <f>VLOOKUP(B356,Umbrales!$A$2:$J$6,10,FALSE)</f>
        <v>0</v>
      </c>
      <c r="P356">
        <f>IF(AND(Datos!C356="Financials",Datos!AA356&gt;N356,Datos!AD356&lt;0,Datos!AQ356&lt;O356),1,0)</f>
        <v>0</v>
      </c>
      <c r="Q356" s="14">
        <f>VLOOKUP(B356,Umbrales!$A$2:$K$6,11,FALSE)</f>
        <v>0.95246281107254693</v>
      </c>
      <c r="R356">
        <f>IF(AND(Datos!AN356&lt;0.85,Datos!AN356&lt;Q356),1,0)</f>
        <v>0</v>
      </c>
      <c r="S356">
        <f>1+IF(Datos!S356&gt;0,1,0)+IF(Datos!C356="Financials",1.2,0)+1.3</f>
        <v>3.3</v>
      </c>
      <c r="T356" s="14">
        <f>(I356*1+M356*IF(Datos!S356&gt;0,1,0)+P356*IF(Datos!C356="Financials",1,0)+R356*1.3)/S356</f>
        <v>0</v>
      </c>
      <c r="U356" s="14">
        <f t="shared" si="10"/>
        <v>0</v>
      </c>
      <c r="V356" s="12" t="str">
        <f t="shared" si="11"/>
        <v/>
      </c>
    </row>
    <row r="357" spans="1:22">
      <c r="A357" t="str">
        <f>ParticipantesCrossSectionTable[[#This Row],[firm_id]]</f>
        <v>F0415</v>
      </c>
      <c r="B357" s="12" t="str">
        <f>ParticipantesCrossSectionTable[[#This Row],[sector]]</f>
        <v>Technology</v>
      </c>
      <c r="C357" s="14">
        <f>ParticipantesCrossSectionTable[[#This Row],[fcf_reported_mm]]/ParticipantesCrossSectionTable[[#This Row],[revenue_reported_mm]]</f>
        <v>0.15113110408668728</v>
      </c>
      <c r="D357" s="14">
        <f>VLOOKUP(B357,Umbrales!$A$2:$F$6,2,FALSE)</f>
        <v>0.29147891994228936</v>
      </c>
      <c r="E357" s="14">
        <f>VLOOKUP(B357,Umbrales!$A$2:$F$6,3,FALSE)</f>
        <v>0.20310034693031653</v>
      </c>
      <c r="F357" s="14">
        <f>VLOOKUP(B357,Umbrales!$A$2:$F$6,4,FALSE)</f>
        <v>8.594459935328938E-2</v>
      </c>
      <c r="G357" s="13">
        <f>VLOOKUP(B357,Umbrales!$A$2:$F$6,5,FALSE)</f>
        <v>1.6026025182564763</v>
      </c>
      <c r="H357" s="14">
        <f>VLOOKUP(B357,Umbrales!$A$2:$F$6,6,FALSE)</f>
        <v>0.11012364032004683</v>
      </c>
      <c r="I357">
        <f>IF(AND(Datos!AE357&gt;D357,Datos!AF357&gt;E357,Datos!AG357&gt;F357,Datos!AS357&gt;G357,C357&lt;H357),1,0)</f>
        <v>0</v>
      </c>
      <c r="J357" s="14">
        <f>ParticipantesCrossSectionTable[[#This Row],[dcf_fcf_gap_mm]]/ParticipantesCrossSectionTable[[#This Row],[revenue_reported_mm]]</f>
        <v>5.4433748004886734E-2</v>
      </c>
      <c r="K357" s="14">
        <f>VLOOKUP(B357,Umbrales!$A$2:$H$6,7,FALSE)</f>
        <v>0.41762511454643481</v>
      </c>
      <c r="L357" s="14">
        <f>VLOOKUP(B357,Umbrales!$A$2:$H$6,8,FALSE)</f>
        <v>5.4196815684636399E-2</v>
      </c>
      <c r="M357">
        <f>IF(AND(Datos!S357&gt;0,Datos!AH357&lt;K357,Datos!AL357&gt;=1,Datos!AM357&lt;1,J357&gt;L357),1,0)</f>
        <v>0</v>
      </c>
      <c r="N357" s="14">
        <f>VLOOKUP(B357,Umbrales!$A$2:$J$6,9,FALSE)</f>
        <v>0</v>
      </c>
      <c r="O357" s="14">
        <f>VLOOKUP(B357,Umbrales!$A$2:$J$6,10,FALSE)</f>
        <v>0</v>
      </c>
      <c r="P357">
        <f>IF(AND(Datos!C357="Financials",Datos!AA357&gt;N357,Datos!AD357&lt;0,Datos!AQ357&lt;O357),1,0)</f>
        <v>0</v>
      </c>
      <c r="Q357" s="14">
        <f>VLOOKUP(B357,Umbrales!$A$2:$K$6,11,FALSE)</f>
        <v>0.94630804495569043</v>
      </c>
      <c r="R357">
        <f>IF(AND(Datos!AN357&lt;0.85,Datos!AN357&lt;Q357),1,0)</f>
        <v>0</v>
      </c>
      <c r="S357">
        <f>1+IF(Datos!S357&gt;0,1,0)+IF(Datos!C357="Financials",1.2,0)+1.3</f>
        <v>3.3</v>
      </c>
      <c r="T357" s="14">
        <f>(I357*1+M357*IF(Datos!S357&gt;0,1,0)+P357*IF(Datos!C357="Financials",1,0)+R357*1.3)/S357</f>
        <v>0</v>
      </c>
      <c r="U357" s="14">
        <f t="shared" si="10"/>
        <v>0</v>
      </c>
      <c r="V357" s="12" t="str">
        <f t="shared" si="11"/>
        <v/>
      </c>
    </row>
    <row r="358" spans="1:22">
      <c r="A358" t="str">
        <f>ParticipantesCrossSectionTable[[#This Row],[firm_id]]</f>
        <v>F0627</v>
      </c>
      <c r="B358" s="12" t="str">
        <f>ParticipantesCrossSectionTable[[#This Row],[sector]]</f>
        <v>Industrials</v>
      </c>
      <c r="C358" s="14">
        <f>ParticipantesCrossSectionTable[[#This Row],[fcf_reported_mm]]/ParticipantesCrossSectionTable[[#This Row],[revenue_reported_mm]]</f>
        <v>4.1327069092181061E-3</v>
      </c>
      <c r="D358" s="14">
        <f>VLOOKUP(B358,Umbrales!$A$2:$F$6,2,FALSE)</f>
        <v>0.20187192862209885</v>
      </c>
      <c r="E358" s="14">
        <f>VLOOKUP(B358,Umbrales!$A$2:$F$6,3,FALSE)</f>
        <v>0.13780715755654266</v>
      </c>
      <c r="F358" s="14">
        <f>VLOOKUP(B358,Umbrales!$A$2:$F$6,4,FALSE)</f>
        <v>0.14324173030339896</v>
      </c>
      <c r="G358" s="13">
        <f>VLOOKUP(B358,Umbrales!$A$2:$F$6,5,FALSE)</f>
        <v>2.1323076743804079</v>
      </c>
      <c r="H358" s="14">
        <f>VLOOKUP(B358,Umbrales!$A$2:$F$6,6,FALSE)</f>
        <v>-3.5903294130974449E-3</v>
      </c>
      <c r="I358">
        <f>IF(AND(Datos!AE358&gt;D358,Datos!AF358&gt;E358,Datos!AG358&gt;F358,Datos!AS358&gt;G358,C358&lt;H358),1,0)</f>
        <v>0</v>
      </c>
      <c r="J358" s="14">
        <f>ParticipantesCrossSectionTable[[#This Row],[dcf_fcf_gap_mm]]/ParticipantesCrossSectionTable[[#This Row],[revenue_reported_mm]]</f>
        <v>3.2219432392101156E-2</v>
      </c>
      <c r="K358" s="14">
        <f>VLOOKUP(B358,Umbrales!$A$2:$H$6,7,FALSE)</f>
        <v>0.50521966232143278</v>
      </c>
      <c r="L358" s="14">
        <f>VLOOKUP(B358,Umbrales!$A$2:$H$6,8,FALSE)</f>
        <v>7.7995567229432863E-2</v>
      </c>
      <c r="M358">
        <f>IF(AND(Datos!S358&gt;0,Datos!AH358&lt;K358,Datos!AL358&gt;=1,Datos!AM358&lt;1,J358&gt;L358),1,0)</f>
        <v>0</v>
      </c>
      <c r="N358" s="14">
        <f>VLOOKUP(B358,Umbrales!$A$2:$J$6,9,FALSE)</f>
        <v>0</v>
      </c>
      <c r="O358" s="14">
        <f>VLOOKUP(B358,Umbrales!$A$2:$J$6,10,FALSE)</f>
        <v>0</v>
      </c>
      <c r="P358">
        <f>IF(AND(Datos!C358="Financials",Datos!AA358&gt;N358,Datos!AD358&lt;0,Datos!AQ358&lt;O358),1,0)</f>
        <v>0</v>
      </c>
      <c r="Q358" s="14">
        <f>VLOOKUP(B358,Umbrales!$A$2:$K$6,11,FALSE)</f>
        <v>0.94976269166978411</v>
      </c>
      <c r="R358">
        <f>IF(AND(Datos!AN358&lt;0.85,Datos!AN358&lt;Q358),1,0)</f>
        <v>0</v>
      </c>
      <c r="S358">
        <f>1+IF(Datos!S358&gt;0,1,0)+IF(Datos!C358="Financials",1.2,0)+1.3</f>
        <v>3.3</v>
      </c>
      <c r="T358" s="14">
        <f>(I358*1+M358*IF(Datos!S358&gt;0,1,0)+P358*IF(Datos!C358="Financials",1,0)+R358*1.3)/S358</f>
        <v>0</v>
      </c>
      <c r="U358" s="14">
        <f t="shared" si="10"/>
        <v>0</v>
      </c>
      <c r="V358" s="12" t="str">
        <f t="shared" si="11"/>
        <v/>
      </c>
    </row>
    <row r="359" spans="1:22">
      <c r="A359" t="str">
        <f>ParticipantesCrossSectionTable[[#This Row],[firm_id]]</f>
        <v>F0128</v>
      </c>
      <c r="B359" s="12" t="str">
        <f>ParticipantesCrossSectionTable[[#This Row],[sector]]</f>
        <v>Energy</v>
      </c>
      <c r="C359" s="14">
        <f>ParticipantesCrossSectionTable[[#This Row],[fcf_reported_mm]]/ParticipantesCrossSectionTable[[#This Row],[revenue_reported_mm]]</f>
        <v>7.7957588865364705E-2</v>
      </c>
      <c r="D359" s="14">
        <f>VLOOKUP(B359,Umbrales!$A$2:$F$6,2,FALSE)</f>
        <v>0.31196392892080216</v>
      </c>
      <c r="E359" s="14">
        <f>VLOOKUP(B359,Umbrales!$A$2:$F$6,3,FALSE)</f>
        <v>0.22086835207327621</v>
      </c>
      <c r="F359" s="14">
        <f>VLOOKUP(B359,Umbrales!$A$2:$F$6,4,FALSE)</f>
        <v>0.28991454849456905</v>
      </c>
      <c r="G359" s="13">
        <f>VLOOKUP(B359,Umbrales!$A$2:$F$6,5,FALSE)</f>
        <v>2.8980395452652274</v>
      </c>
      <c r="H359" s="14">
        <f>VLOOKUP(B359,Umbrales!$A$2:$F$6,6,FALSE)</f>
        <v>-5.1192663180992054E-2</v>
      </c>
      <c r="I359">
        <f>IF(AND(Datos!AE359&gt;D359,Datos!AF359&gt;E359,Datos!AG359&gt;F359,Datos!AS359&gt;G359,C359&lt;H359),1,0)</f>
        <v>0</v>
      </c>
      <c r="J359" s="14">
        <f>ParticipantesCrossSectionTable[[#This Row],[dcf_fcf_gap_mm]]/ParticipantesCrossSectionTable[[#This Row],[revenue_reported_mm]]</f>
        <v>1.9736116633892457E-2</v>
      </c>
      <c r="K359" s="14">
        <f>VLOOKUP(B359,Umbrales!$A$2:$H$6,7,FALSE)</f>
        <v>0.58288412137280288</v>
      </c>
      <c r="L359" s="14">
        <f>VLOOKUP(B359,Umbrales!$A$2:$H$6,8,FALSE)</f>
        <v>0.120912265441879</v>
      </c>
      <c r="M359">
        <f>IF(AND(Datos!S359&gt;0,Datos!AH359&lt;K359,Datos!AL359&gt;=1,Datos!AM359&lt;1,J359&gt;L359),1,0)</f>
        <v>0</v>
      </c>
      <c r="N359" s="14">
        <f>VLOOKUP(B359,Umbrales!$A$2:$J$6,9,FALSE)</f>
        <v>0</v>
      </c>
      <c r="O359" s="14">
        <f>VLOOKUP(B359,Umbrales!$A$2:$J$6,10,FALSE)</f>
        <v>0</v>
      </c>
      <c r="P359">
        <f>IF(AND(Datos!C359="Financials",Datos!AA359&gt;N359,Datos!AD359&lt;0,Datos!AQ359&lt;O359),1,0)</f>
        <v>0</v>
      </c>
      <c r="Q359" s="14">
        <f>VLOOKUP(B359,Umbrales!$A$2:$K$6,11,FALSE)</f>
        <v>0.95246281107254693</v>
      </c>
      <c r="R359">
        <f>IF(AND(Datos!AN359&lt;0.85,Datos!AN359&lt;Q359),1,0)</f>
        <v>0</v>
      </c>
      <c r="S359">
        <f>1+IF(Datos!S359&gt;0,1,0)+IF(Datos!C359="Financials",1.2,0)+1.3</f>
        <v>3.3</v>
      </c>
      <c r="T359" s="14">
        <f>(I359*1+M359*IF(Datos!S359&gt;0,1,0)+P359*IF(Datos!C359="Financials",1,0)+R359*1.3)/S359</f>
        <v>0</v>
      </c>
      <c r="U359" s="14">
        <f t="shared" si="10"/>
        <v>0</v>
      </c>
      <c r="V359" s="12" t="str">
        <f t="shared" si="11"/>
        <v/>
      </c>
    </row>
    <row r="360" spans="1:22">
      <c r="A360" t="str">
        <f>ParticipantesCrossSectionTable[[#This Row],[firm_id]]</f>
        <v>F0671</v>
      </c>
      <c r="B360" s="12" t="str">
        <f>ParticipantesCrossSectionTable[[#This Row],[sector]]</f>
        <v>Industrials</v>
      </c>
      <c r="C360" s="14">
        <f>ParticipantesCrossSectionTable[[#This Row],[fcf_reported_mm]]/ParticipantesCrossSectionTable[[#This Row],[revenue_reported_mm]]</f>
        <v>-9.4039448800864248E-2</v>
      </c>
      <c r="D360" s="14">
        <f>VLOOKUP(B360,Umbrales!$A$2:$F$6,2,FALSE)</f>
        <v>0.20187192862209885</v>
      </c>
      <c r="E360" s="14">
        <f>VLOOKUP(B360,Umbrales!$A$2:$F$6,3,FALSE)</f>
        <v>0.13780715755654266</v>
      </c>
      <c r="F360" s="14">
        <f>VLOOKUP(B360,Umbrales!$A$2:$F$6,4,FALSE)</f>
        <v>0.14324173030339896</v>
      </c>
      <c r="G360" s="13">
        <f>VLOOKUP(B360,Umbrales!$A$2:$F$6,5,FALSE)</f>
        <v>2.1323076743804079</v>
      </c>
      <c r="H360" s="14">
        <f>VLOOKUP(B360,Umbrales!$A$2:$F$6,6,FALSE)</f>
        <v>-3.5903294130974449E-3</v>
      </c>
      <c r="I360">
        <f>IF(AND(Datos!AE360&gt;D360,Datos!AF360&gt;E360,Datos!AG360&gt;F360,Datos!AS360&gt;G360,C360&lt;H360),1,0)</f>
        <v>0</v>
      </c>
      <c r="J360" s="14">
        <f>ParticipantesCrossSectionTable[[#This Row],[dcf_fcf_gap_mm]]/ParticipantesCrossSectionTable[[#This Row],[revenue_reported_mm]]</f>
        <v>6.6024412533588178E-2</v>
      </c>
      <c r="K360" s="14">
        <f>VLOOKUP(B360,Umbrales!$A$2:$H$6,7,FALSE)</f>
        <v>0.50521966232143278</v>
      </c>
      <c r="L360" s="14">
        <f>VLOOKUP(B360,Umbrales!$A$2:$H$6,8,FALSE)</f>
        <v>7.7995567229432863E-2</v>
      </c>
      <c r="M360">
        <f>IF(AND(Datos!S360&gt;0,Datos!AH360&lt;K360,Datos!AL360&gt;=1,Datos!AM360&lt;1,J360&gt;L360),1,0)</f>
        <v>0</v>
      </c>
      <c r="N360" s="14">
        <f>VLOOKUP(B360,Umbrales!$A$2:$J$6,9,FALSE)</f>
        <v>0</v>
      </c>
      <c r="O360" s="14">
        <f>VLOOKUP(B360,Umbrales!$A$2:$J$6,10,FALSE)</f>
        <v>0</v>
      </c>
      <c r="P360">
        <f>IF(AND(Datos!C360="Financials",Datos!AA360&gt;N360,Datos!AD360&lt;0,Datos!AQ360&lt;O360),1,0)</f>
        <v>0</v>
      </c>
      <c r="Q360" s="14">
        <f>VLOOKUP(B360,Umbrales!$A$2:$K$6,11,FALSE)</f>
        <v>0.94976269166978411</v>
      </c>
      <c r="R360">
        <f>IF(AND(Datos!AN360&lt;0.85,Datos!AN360&lt;Q360),1,0)</f>
        <v>0</v>
      </c>
      <c r="S360">
        <f>1+IF(Datos!S360&gt;0,1,0)+IF(Datos!C360="Financials",1.2,0)+1.3</f>
        <v>3.3</v>
      </c>
      <c r="T360" s="14">
        <f>(I360*1+M360*IF(Datos!S360&gt;0,1,0)+P360*IF(Datos!C360="Financials",1,0)+R360*1.3)/S360</f>
        <v>0</v>
      </c>
      <c r="U360" s="14">
        <f t="shared" si="10"/>
        <v>0</v>
      </c>
      <c r="V360" s="12" t="str">
        <f t="shared" si="11"/>
        <v/>
      </c>
    </row>
    <row r="361" spans="1:22">
      <c r="A361" t="str">
        <f>ParticipantesCrossSectionTable[[#This Row],[firm_id]]</f>
        <v>F0020</v>
      </c>
      <c r="B361" s="12" t="str">
        <f>ParticipantesCrossSectionTable[[#This Row],[sector]]</f>
        <v>Energy</v>
      </c>
      <c r="C361" s="14">
        <f>ParticipantesCrossSectionTable[[#This Row],[fcf_reported_mm]]/ParticipantesCrossSectionTable[[#This Row],[revenue_reported_mm]]</f>
        <v>-2.806190966368604E-2</v>
      </c>
      <c r="D361" s="14">
        <f>VLOOKUP(B361,Umbrales!$A$2:$F$6,2,FALSE)</f>
        <v>0.31196392892080216</v>
      </c>
      <c r="E361" s="14">
        <f>VLOOKUP(B361,Umbrales!$A$2:$F$6,3,FALSE)</f>
        <v>0.22086835207327621</v>
      </c>
      <c r="F361" s="14">
        <f>VLOOKUP(B361,Umbrales!$A$2:$F$6,4,FALSE)</f>
        <v>0.28991454849456905</v>
      </c>
      <c r="G361" s="13">
        <f>VLOOKUP(B361,Umbrales!$A$2:$F$6,5,FALSE)</f>
        <v>2.8980395452652274</v>
      </c>
      <c r="H361" s="14">
        <f>VLOOKUP(B361,Umbrales!$A$2:$F$6,6,FALSE)</f>
        <v>-5.1192663180992054E-2</v>
      </c>
      <c r="I361">
        <f>IF(AND(Datos!AE361&gt;D361,Datos!AF361&gt;E361,Datos!AG361&gt;F361,Datos!AS361&gt;G361,C361&lt;H361),1,0)</f>
        <v>0</v>
      </c>
      <c r="J361" s="14">
        <f>ParticipantesCrossSectionTable[[#This Row],[dcf_fcf_gap_mm]]/ParticipantesCrossSectionTable[[#This Row],[revenue_reported_mm]]</f>
        <v>8.8738139664068141E-2</v>
      </c>
      <c r="K361" s="14">
        <f>VLOOKUP(B361,Umbrales!$A$2:$H$6,7,FALSE)</f>
        <v>0.58288412137280288</v>
      </c>
      <c r="L361" s="14">
        <f>VLOOKUP(B361,Umbrales!$A$2:$H$6,8,FALSE)</f>
        <v>0.120912265441879</v>
      </c>
      <c r="M361">
        <f>IF(AND(Datos!S361&gt;0,Datos!AH361&lt;K361,Datos!AL361&gt;=1,Datos!AM361&lt;1,J361&gt;L361),1,0)</f>
        <v>0</v>
      </c>
      <c r="N361" s="14">
        <f>VLOOKUP(B361,Umbrales!$A$2:$J$6,9,FALSE)</f>
        <v>0</v>
      </c>
      <c r="O361" s="14">
        <f>VLOOKUP(B361,Umbrales!$A$2:$J$6,10,FALSE)</f>
        <v>0</v>
      </c>
      <c r="P361">
        <f>IF(AND(Datos!C361="Financials",Datos!AA361&gt;N361,Datos!AD361&lt;0,Datos!AQ361&lt;O361),1,0)</f>
        <v>0</v>
      </c>
      <c r="Q361" s="14">
        <f>VLOOKUP(B361,Umbrales!$A$2:$K$6,11,FALSE)</f>
        <v>0.95246281107254693</v>
      </c>
      <c r="R361">
        <f>IF(AND(Datos!AN361&lt;0.85,Datos!AN361&lt;Q361),1,0)</f>
        <v>0</v>
      </c>
      <c r="S361">
        <f>1+IF(Datos!S361&gt;0,1,0)+IF(Datos!C361="Financials",1.2,0)+1.3</f>
        <v>3.3</v>
      </c>
      <c r="T361" s="14">
        <f>(I361*1+M361*IF(Datos!S361&gt;0,1,0)+P361*IF(Datos!C361="Financials",1,0)+R361*1.3)/S361</f>
        <v>0</v>
      </c>
      <c r="U361" s="14">
        <f t="shared" si="10"/>
        <v>0</v>
      </c>
      <c r="V361" s="12" t="str">
        <f t="shared" si="11"/>
        <v/>
      </c>
    </row>
    <row r="362" spans="1:22">
      <c r="A362" t="str">
        <f>ParticipantesCrossSectionTable[[#This Row],[firm_id]]</f>
        <v>F0709</v>
      </c>
      <c r="B362" s="12" t="str">
        <f>ParticipantesCrossSectionTable[[#This Row],[sector]]</f>
        <v>Industrials</v>
      </c>
      <c r="C362" s="14">
        <f>ParticipantesCrossSectionTable[[#This Row],[fcf_reported_mm]]/ParticipantesCrossSectionTable[[#This Row],[revenue_reported_mm]]</f>
        <v>8.7162548992212249E-2</v>
      </c>
      <c r="D362" s="14">
        <f>VLOOKUP(B362,Umbrales!$A$2:$F$6,2,FALSE)</f>
        <v>0.20187192862209885</v>
      </c>
      <c r="E362" s="14">
        <f>VLOOKUP(B362,Umbrales!$A$2:$F$6,3,FALSE)</f>
        <v>0.13780715755654266</v>
      </c>
      <c r="F362" s="14">
        <f>VLOOKUP(B362,Umbrales!$A$2:$F$6,4,FALSE)</f>
        <v>0.14324173030339896</v>
      </c>
      <c r="G362" s="13">
        <f>VLOOKUP(B362,Umbrales!$A$2:$F$6,5,FALSE)</f>
        <v>2.1323076743804079</v>
      </c>
      <c r="H362" s="14">
        <f>VLOOKUP(B362,Umbrales!$A$2:$F$6,6,FALSE)</f>
        <v>-3.5903294130974449E-3</v>
      </c>
      <c r="I362">
        <f>IF(AND(Datos!AE362&gt;D362,Datos!AF362&gt;E362,Datos!AG362&gt;F362,Datos!AS362&gt;G362,C362&lt;H362),1,0)</f>
        <v>0</v>
      </c>
      <c r="J362" s="14">
        <f>ParticipantesCrossSectionTable[[#This Row],[dcf_fcf_gap_mm]]/ParticipantesCrossSectionTable[[#This Row],[revenue_reported_mm]]</f>
        <v>5.517841165752433E-2</v>
      </c>
      <c r="K362" s="14">
        <f>VLOOKUP(B362,Umbrales!$A$2:$H$6,7,FALSE)</f>
        <v>0.50521966232143278</v>
      </c>
      <c r="L362" s="14">
        <f>VLOOKUP(B362,Umbrales!$A$2:$H$6,8,FALSE)</f>
        <v>7.7995567229432863E-2</v>
      </c>
      <c r="M362">
        <f>IF(AND(Datos!S362&gt;0,Datos!AH362&lt;K362,Datos!AL362&gt;=1,Datos!AM362&lt;1,J362&gt;L362),1,0)</f>
        <v>0</v>
      </c>
      <c r="N362" s="14">
        <f>VLOOKUP(B362,Umbrales!$A$2:$J$6,9,FALSE)</f>
        <v>0</v>
      </c>
      <c r="O362" s="14">
        <f>VLOOKUP(B362,Umbrales!$A$2:$J$6,10,FALSE)</f>
        <v>0</v>
      </c>
      <c r="P362">
        <f>IF(AND(Datos!C362="Financials",Datos!AA362&gt;N362,Datos!AD362&lt;0,Datos!AQ362&lt;O362),1,0)</f>
        <v>0</v>
      </c>
      <c r="Q362" s="14">
        <f>VLOOKUP(B362,Umbrales!$A$2:$K$6,11,FALSE)</f>
        <v>0.94976269166978411</v>
      </c>
      <c r="R362">
        <f>IF(AND(Datos!AN362&lt;0.85,Datos!AN362&lt;Q362),1,0)</f>
        <v>0</v>
      </c>
      <c r="S362">
        <f>1+IF(Datos!S362&gt;0,1,0)+IF(Datos!C362="Financials",1.2,0)+1.3</f>
        <v>3.3</v>
      </c>
      <c r="T362" s="14">
        <f>(I362*1+M362*IF(Datos!S362&gt;0,1,0)+P362*IF(Datos!C362="Financials",1,0)+R362*1.3)/S362</f>
        <v>0</v>
      </c>
      <c r="U362" s="14">
        <f t="shared" si="10"/>
        <v>0</v>
      </c>
      <c r="V362" s="12" t="str">
        <f t="shared" si="11"/>
        <v/>
      </c>
    </row>
    <row r="363" spans="1:22">
      <c r="A363" t="str">
        <f>ParticipantesCrossSectionTable[[#This Row],[firm_id]]</f>
        <v>F0372</v>
      </c>
      <c r="B363" s="12" t="str">
        <f>ParticipantesCrossSectionTable[[#This Row],[sector]]</f>
        <v>Financials</v>
      </c>
      <c r="C363" s="14">
        <f>ParticipantesCrossSectionTable[[#This Row],[fcf_reported_mm]]/ParticipantesCrossSectionTable[[#This Row],[revenue_reported_mm]]</f>
        <v>0.2692658620481122</v>
      </c>
      <c r="D363" s="14">
        <f>VLOOKUP(B363,Umbrales!$A$2:$F$6,2,FALSE)</f>
        <v>0.388774346882514</v>
      </c>
      <c r="E363" s="14">
        <f>VLOOKUP(B363,Umbrales!$A$2:$F$6,3,FALSE)</f>
        <v>0.2842719606666555</v>
      </c>
      <c r="F363" s="14">
        <f>VLOOKUP(B363,Umbrales!$A$2:$F$6,4,FALSE)</f>
        <v>3.7547324588306716E-2</v>
      </c>
      <c r="G363" s="13">
        <f>VLOOKUP(B363,Umbrales!$A$2:$F$6,5,FALSE)</f>
        <v>5.6564154445784265</v>
      </c>
      <c r="H363" s="14">
        <f>VLOOKUP(B363,Umbrales!$A$2:$F$6,6,FALSE)</f>
        <v>0.21790144142181125</v>
      </c>
      <c r="I363">
        <f>IF(AND(Datos!AE363&gt;D363,Datos!AF363&gt;E363,Datos!AG363&gt;F363,Datos!AS363&gt;G363,C363&lt;H363),1,0)</f>
        <v>0</v>
      </c>
      <c r="J363" s="14">
        <f>ParticipantesCrossSectionTable[[#This Row],[dcf_fcf_gap_mm]]/ParticipantesCrossSectionTable[[#This Row],[revenue_reported_mm]]</f>
        <v>-2.1869632763341702E-2</v>
      </c>
      <c r="K363" s="14">
        <f>VLOOKUP(B363,Umbrales!$A$2:$H$6,7,FALSE)</f>
        <v>0.45222619371524486</v>
      </c>
      <c r="L363" s="14">
        <f>VLOOKUP(B363,Umbrales!$A$2:$H$6,8,FALSE)</f>
        <v>1.8748568215778003E-2</v>
      </c>
      <c r="M363">
        <f>IF(AND(Datos!S363&gt;0,Datos!AH363&lt;K363,Datos!AL363&gt;=1,Datos!AM363&lt;1,J363&gt;L363),1,0)</f>
        <v>0</v>
      </c>
      <c r="N363" s="14">
        <f>VLOOKUP(B363,Umbrales!$A$2:$J$6,9,FALSE)</f>
        <v>0.2055436255630648</v>
      </c>
      <c r="O363" s="14">
        <f>VLOOKUP(B363,Umbrales!$A$2:$J$6,10,FALSE)</f>
        <v>0.33577848833803048</v>
      </c>
      <c r="P363">
        <f>IF(AND(Datos!C363="Financials",Datos!AA363&gt;N363,Datos!AD363&lt;0,Datos!AQ363&lt;O363),1,0)</f>
        <v>0</v>
      </c>
      <c r="Q363" s="14">
        <f>VLOOKUP(B363,Umbrales!$A$2:$K$6,11,FALSE)</f>
        <v>0.94867619108199597</v>
      </c>
      <c r="R363">
        <f>IF(AND(Datos!AN363&lt;0.85,Datos!AN363&lt;Q363),1,0)</f>
        <v>0</v>
      </c>
      <c r="S363">
        <f>1+IF(Datos!S363&gt;0,1,0)+IF(Datos!C363="Financials",1.2,0)+1.3</f>
        <v>4.5</v>
      </c>
      <c r="T363" s="14">
        <f>(I363*1+M363*IF(Datos!S363&gt;0,1,0)+P363*IF(Datos!C363="Financials",1,0)+R363*1.3)/S363</f>
        <v>0</v>
      </c>
      <c r="U363" s="14">
        <f t="shared" si="10"/>
        <v>0</v>
      </c>
      <c r="V363" s="12" t="str">
        <f t="shared" si="11"/>
        <v/>
      </c>
    </row>
    <row r="364" spans="1:22">
      <c r="A364" t="str">
        <f>ParticipantesCrossSectionTable[[#This Row],[firm_id]]</f>
        <v>F0063</v>
      </c>
      <c r="B364" s="12" t="str">
        <f>ParticipantesCrossSectionTable[[#This Row],[sector]]</f>
        <v>Energy</v>
      </c>
      <c r="C364" s="14">
        <f>ParticipantesCrossSectionTable[[#This Row],[fcf_reported_mm]]/ParticipantesCrossSectionTable[[#This Row],[revenue_reported_mm]]</f>
        <v>-0.12665137250628233</v>
      </c>
      <c r="D364" s="14">
        <f>VLOOKUP(B364,Umbrales!$A$2:$F$6,2,FALSE)</f>
        <v>0.31196392892080216</v>
      </c>
      <c r="E364" s="14">
        <f>VLOOKUP(B364,Umbrales!$A$2:$F$6,3,FALSE)</f>
        <v>0.22086835207327621</v>
      </c>
      <c r="F364" s="14">
        <f>VLOOKUP(B364,Umbrales!$A$2:$F$6,4,FALSE)</f>
        <v>0.28991454849456905</v>
      </c>
      <c r="G364" s="13">
        <f>VLOOKUP(B364,Umbrales!$A$2:$F$6,5,FALSE)</f>
        <v>2.8980395452652274</v>
      </c>
      <c r="H364" s="14">
        <f>VLOOKUP(B364,Umbrales!$A$2:$F$6,6,FALSE)</f>
        <v>-5.1192663180992054E-2</v>
      </c>
      <c r="I364">
        <f>IF(AND(Datos!AE364&gt;D364,Datos!AF364&gt;E364,Datos!AG364&gt;F364,Datos!AS364&gt;G364,C364&lt;H364),1,0)</f>
        <v>0</v>
      </c>
      <c r="J364" s="14">
        <f>ParticipantesCrossSectionTable[[#This Row],[dcf_fcf_gap_mm]]/ParticipantesCrossSectionTable[[#This Row],[revenue_reported_mm]]</f>
        <v>8.5804074608365005E-2</v>
      </c>
      <c r="K364" s="14">
        <f>VLOOKUP(B364,Umbrales!$A$2:$H$6,7,FALSE)</f>
        <v>0.58288412137280288</v>
      </c>
      <c r="L364" s="14">
        <f>VLOOKUP(B364,Umbrales!$A$2:$H$6,8,FALSE)</f>
        <v>0.120912265441879</v>
      </c>
      <c r="M364">
        <f>IF(AND(Datos!S364&gt;0,Datos!AH364&lt;K364,Datos!AL364&gt;=1,Datos!AM364&lt;1,J364&gt;L364),1,0)</f>
        <v>0</v>
      </c>
      <c r="N364" s="14">
        <f>VLOOKUP(B364,Umbrales!$A$2:$J$6,9,FALSE)</f>
        <v>0</v>
      </c>
      <c r="O364" s="14">
        <f>VLOOKUP(B364,Umbrales!$A$2:$J$6,10,FALSE)</f>
        <v>0</v>
      </c>
      <c r="P364">
        <f>IF(AND(Datos!C364="Financials",Datos!AA364&gt;N364,Datos!AD364&lt;0,Datos!AQ364&lt;O364),1,0)</f>
        <v>0</v>
      </c>
      <c r="Q364" s="14">
        <f>VLOOKUP(B364,Umbrales!$A$2:$K$6,11,FALSE)</f>
        <v>0.95246281107254693</v>
      </c>
      <c r="R364">
        <f>IF(AND(Datos!AN364&lt;0.85,Datos!AN364&lt;Q364),1,0)</f>
        <v>0</v>
      </c>
      <c r="S364">
        <f>1+IF(Datos!S364&gt;0,1,0)+IF(Datos!C364="Financials",1.2,0)+1.3</f>
        <v>3.3</v>
      </c>
      <c r="T364" s="14">
        <f>(I364*1+M364*IF(Datos!S364&gt;0,1,0)+P364*IF(Datos!C364="Financials",1,0)+R364*1.3)/S364</f>
        <v>0</v>
      </c>
      <c r="U364" s="14">
        <f t="shared" si="10"/>
        <v>0</v>
      </c>
      <c r="V364" s="12" t="str">
        <f t="shared" si="11"/>
        <v/>
      </c>
    </row>
    <row r="365" spans="1:22">
      <c r="A365" t="str">
        <f>ParticipantesCrossSectionTable[[#This Row],[firm_id]]</f>
        <v>F0445</v>
      </c>
      <c r="B365" s="12" t="str">
        <f>ParticipantesCrossSectionTable[[#This Row],[sector]]</f>
        <v>Technology</v>
      </c>
      <c r="C365" s="14">
        <f>ParticipantesCrossSectionTable[[#This Row],[fcf_reported_mm]]/ParticipantesCrossSectionTable[[#This Row],[revenue_reported_mm]]</f>
        <v>7.4646811096001089E-2</v>
      </c>
      <c r="D365" s="14">
        <f>VLOOKUP(B365,Umbrales!$A$2:$F$6,2,FALSE)</f>
        <v>0.29147891994228936</v>
      </c>
      <c r="E365" s="14">
        <f>VLOOKUP(B365,Umbrales!$A$2:$F$6,3,FALSE)</f>
        <v>0.20310034693031653</v>
      </c>
      <c r="F365" s="14">
        <f>VLOOKUP(B365,Umbrales!$A$2:$F$6,4,FALSE)</f>
        <v>8.594459935328938E-2</v>
      </c>
      <c r="G365" s="13">
        <f>VLOOKUP(B365,Umbrales!$A$2:$F$6,5,FALSE)</f>
        <v>1.6026025182564763</v>
      </c>
      <c r="H365" s="14">
        <f>VLOOKUP(B365,Umbrales!$A$2:$F$6,6,FALSE)</f>
        <v>0.11012364032004683</v>
      </c>
      <c r="I365">
        <f>IF(AND(Datos!AE365&gt;D365,Datos!AF365&gt;E365,Datos!AG365&gt;F365,Datos!AS365&gt;G365,C365&lt;H365),1,0)</f>
        <v>0</v>
      </c>
      <c r="J365" s="14">
        <f>ParticipantesCrossSectionTable[[#This Row],[dcf_fcf_gap_mm]]/ParticipantesCrossSectionTable[[#This Row],[revenue_reported_mm]]</f>
        <v>3.7593503865179061E-2</v>
      </c>
      <c r="K365" s="14">
        <f>VLOOKUP(B365,Umbrales!$A$2:$H$6,7,FALSE)</f>
        <v>0.41762511454643481</v>
      </c>
      <c r="L365" s="14">
        <f>VLOOKUP(B365,Umbrales!$A$2:$H$6,8,FALSE)</f>
        <v>5.4196815684636399E-2</v>
      </c>
      <c r="M365">
        <f>IF(AND(Datos!S365&gt;0,Datos!AH365&lt;K365,Datos!AL365&gt;=1,Datos!AM365&lt;1,J365&gt;L365),1,0)</f>
        <v>0</v>
      </c>
      <c r="N365" s="14">
        <f>VLOOKUP(B365,Umbrales!$A$2:$J$6,9,FALSE)</f>
        <v>0</v>
      </c>
      <c r="O365" s="14">
        <f>VLOOKUP(B365,Umbrales!$A$2:$J$6,10,FALSE)</f>
        <v>0</v>
      </c>
      <c r="P365">
        <f>IF(AND(Datos!C365="Financials",Datos!AA365&gt;N365,Datos!AD365&lt;0,Datos!AQ365&lt;O365),1,0)</f>
        <v>0</v>
      </c>
      <c r="Q365" s="14">
        <f>VLOOKUP(B365,Umbrales!$A$2:$K$6,11,FALSE)</f>
        <v>0.94630804495569043</v>
      </c>
      <c r="R365">
        <f>IF(AND(Datos!AN365&lt;0.85,Datos!AN365&lt;Q365),1,0)</f>
        <v>0</v>
      </c>
      <c r="S365">
        <f>1+IF(Datos!S365&gt;0,1,0)+IF(Datos!C365="Financials",1.2,0)+1.3</f>
        <v>3.3</v>
      </c>
      <c r="T365" s="14">
        <f>(I365*1+M365*IF(Datos!S365&gt;0,1,0)+P365*IF(Datos!C365="Financials",1,0)+R365*1.3)/S365</f>
        <v>0</v>
      </c>
      <c r="U365" s="14">
        <f t="shared" si="10"/>
        <v>0</v>
      </c>
      <c r="V365" s="12" t="str">
        <f t="shared" si="11"/>
        <v/>
      </c>
    </row>
    <row r="366" spans="1:22">
      <c r="A366" t="str">
        <f>ParticipantesCrossSectionTable[[#This Row],[firm_id]]</f>
        <v>F0144</v>
      </c>
      <c r="B366" s="12" t="str">
        <f>ParticipantesCrossSectionTable[[#This Row],[sector]]</f>
        <v>Energy</v>
      </c>
      <c r="C366" s="14">
        <f>ParticipantesCrossSectionTable[[#This Row],[fcf_reported_mm]]/ParticipantesCrossSectionTable[[#This Row],[revenue_reported_mm]]</f>
        <v>-9.0882450772006712E-2</v>
      </c>
      <c r="D366" s="14">
        <f>VLOOKUP(B366,Umbrales!$A$2:$F$6,2,FALSE)</f>
        <v>0.31196392892080216</v>
      </c>
      <c r="E366" s="14">
        <f>VLOOKUP(B366,Umbrales!$A$2:$F$6,3,FALSE)</f>
        <v>0.22086835207327621</v>
      </c>
      <c r="F366" s="14">
        <f>VLOOKUP(B366,Umbrales!$A$2:$F$6,4,FALSE)</f>
        <v>0.28991454849456905</v>
      </c>
      <c r="G366" s="13">
        <f>VLOOKUP(B366,Umbrales!$A$2:$F$6,5,FALSE)</f>
        <v>2.8980395452652274</v>
      </c>
      <c r="H366" s="14">
        <f>VLOOKUP(B366,Umbrales!$A$2:$F$6,6,FALSE)</f>
        <v>-5.1192663180992054E-2</v>
      </c>
      <c r="I366">
        <f>IF(AND(Datos!AE366&gt;D366,Datos!AF366&gt;E366,Datos!AG366&gt;F366,Datos!AS366&gt;G366,C366&lt;H366),1,0)</f>
        <v>0</v>
      </c>
      <c r="J366" s="14">
        <f>ParticipantesCrossSectionTable[[#This Row],[dcf_fcf_gap_mm]]/ParticipantesCrossSectionTable[[#This Row],[revenue_reported_mm]]</f>
        <v>0.14909074043192821</v>
      </c>
      <c r="K366" s="14">
        <f>VLOOKUP(B366,Umbrales!$A$2:$H$6,7,FALSE)</f>
        <v>0.58288412137280288</v>
      </c>
      <c r="L366" s="14">
        <f>VLOOKUP(B366,Umbrales!$A$2:$H$6,8,FALSE)</f>
        <v>0.120912265441879</v>
      </c>
      <c r="M366">
        <f>IF(AND(Datos!S366&gt;0,Datos!AH366&lt;K366,Datos!AL366&gt;=1,Datos!AM366&lt;1,J366&gt;L366),1,0)</f>
        <v>1</v>
      </c>
      <c r="N366" s="14">
        <f>VLOOKUP(B366,Umbrales!$A$2:$J$6,9,FALSE)</f>
        <v>0</v>
      </c>
      <c r="O366" s="14">
        <f>VLOOKUP(B366,Umbrales!$A$2:$J$6,10,FALSE)</f>
        <v>0</v>
      </c>
      <c r="P366">
        <f>IF(AND(Datos!C366="Financials",Datos!AA366&gt;N366,Datos!AD366&lt;0,Datos!AQ366&lt;O366),1,0)</f>
        <v>0</v>
      </c>
      <c r="Q366" s="14">
        <f>VLOOKUP(B366,Umbrales!$A$2:$K$6,11,FALSE)</f>
        <v>0.95246281107254693</v>
      </c>
      <c r="R366">
        <f>IF(AND(Datos!AN366&lt;0.85,Datos!AN366&lt;Q366),1,0)</f>
        <v>0</v>
      </c>
      <c r="S366">
        <f>1+IF(Datos!S366&gt;0,1,0)+IF(Datos!C366="Financials",1.2,0)+1.3</f>
        <v>3.3</v>
      </c>
      <c r="T366" s="14">
        <f>(I366*1+M366*IF(Datos!S366&gt;0,1,0)+P366*IF(Datos!C366="Financials",1,0)+R366*1.3)/S366</f>
        <v>0.30303030303030304</v>
      </c>
      <c r="U366" s="14">
        <f t="shared" si="10"/>
        <v>1</v>
      </c>
      <c r="V366" s="12" t="str">
        <f t="shared" si="11"/>
        <v xml:space="preserve">Flag2 </v>
      </c>
    </row>
    <row r="367" spans="1:22">
      <c r="A367" t="str">
        <f>ParticipantesCrossSectionTable[[#This Row],[firm_id]]</f>
        <v>F0215</v>
      </c>
      <c r="B367" s="12" t="str">
        <f>ParticipantesCrossSectionTable[[#This Row],[sector]]</f>
        <v>Financials</v>
      </c>
      <c r="C367" s="14">
        <f>ParticipantesCrossSectionTable[[#This Row],[fcf_reported_mm]]/ParticipantesCrossSectionTable[[#This Row],[revenue_reported_mm]]</f>
        <v>0.14717409055300654</v>
      </c>
      <c r="D367" s="14">
        <f>VLOOKUP(B367,Umbrales!$A$2:$F$6,2,FALSE)</f>
        <v>0.388774346882514</v>
      </c>
      <c r="E367" s="14">
        <f>VLOOKUP(B367,Umbrales!$A$2:$F$6,3,FALSE)</f>
        <v>0.2842719606666555</v>
      </c>
      <c r="F367" s="14">
        <f>VLOOKUP(B367,Umbrales!$A$2:$F$6,4,FALSE)</f>
        <v>3.7547324588306716E-2</v>
      </c>
      <c r="G367" s="13">
        <f>VLOOKUP(B367,Umbrales!$A$2:$F$6,5,FALSE)</f>
        <v>5.6564154445784265</v>
      </c>
      <c r="H367" s="14">
        <f>VLOOKUP(B367,Umbrales!$A$2:$F$6,6,FALSE)</f>
        <v>0.21790144142181125</v>
      </c>
      <c r="I367">
        <f>IF(AND(Datos!AE367&gt;D367,Datos!AF367&gt;E367,Datos!AG367&gt;F367,Datos!AS367&gt;G367,C367&lt;H367),1,0)</f>
        <v>0</v>
      </c>
      <c r="J367" s="14">
        <f>ParticipantesCrossSectionTable[[#This Row],[dcf_fcf_gap_mm]]/ParticipantesCrossSectionTable[[#This Row],[revenue_reported_mm]]</f>
        <v>-9.9363435581750446E-3</v>
      </c>
      <c r="K367" s="14">
        <f>VLOOKUP(B367,Umbrales!$A$2:$H$6,7,FALSE)</f>
        <v>0.45222619371524486</v>
      </c>
      <c r="L367" s="14">
        <f>VLOOKUP(B367,Umbrales!$A$2:$H$6,8,FALSE)</f>
        <v>1.8748568215778003E-2</v>
      </c>
      <c r="M367">
        <f>IF(AND(Datos!S367&gt;0,Datos!AH367&lt;K367,Datos!AL367&gt;=1,Datos!AM367&lt;1,J367&gt;L367),1,0)</f>
        <v>0</v>
      </c>
      <c r="N367" s="14">
        <f>VLOOKUP(B367,Umbrales!$A$2:$J$6,9,FALSE)</f>
        <v>0.2055436255630648</v>
      </c>
      <c r="O367" s="14">
        <f>VLOOKUP(B367,Umbrales!$A$2:$J$6,10,FALSE)</f>
        <v>0.33577848833803048</v>
      </c>
      <c r="P367">
        <f>IF(AND(Datos!C367="Financials",Datos!AA367&gt;N367,Datos!AD367&lt;0,Datos!AQ367&lt;O367),1,0)</f>
        <v>0</v>
      </c>
      <c r="Q367" s="14">
        <f>VLOOKUP(B367,Umbrales!$A$2:$K$6,11,FALSE)</f>
        <v>0.94867619108199597</v>
      </c>
      <c r="R367">
        <f>IF(AND(Datos!AN367&lt;0.85,Datos!AN367&lt;Q367),1,0)</f>
        <v>0</v>
      </c>
      <c r="S367">
        <f>1+IF(Datos!S367&gt;0,1,0)+IF(Datos!C367="Financials",1.2,0)+1.3</f>
        <v>4.5</v>
      </c>
      <c r="T367" s="14">
        <f>(I367*1+M367*IF(Datos!S367&gt;0,1,0)+P367*IF(Datos!C367="Financials",1,0)+R367*1.3)/S367</f>
        <v>0</v>
      </c>
      <c r="U367" s="14">
        <f t="shared" si="10"/>
        <v>0</v>
      </c>
      <c r="V367" s="12" t="str">
        <f t="shared" si="11"/>
        <v/>
      </c>
    </row>
    <row r="368" spans="1:22">
      <c r="A368" t="str">
        <f>ParticipantesCrossSectionTable[[#This Row],[firm_id]]</f>
        <v>F0799</v>
      </c>
      <c r="B368" s="12" t="str">
        <f>ParticipantesCrossSectionTable[[#This Row],[sector]]</f>
        <v>Industrials</v>
      </c>
      <c r="C368" s="14">
        <f>ParticipantesCrossSectionTable[[#This Row],[fcf_reported_mm]]/ParticipantesCrossSectionTable[[#This Row],[revenue_reported_mm]]</f>
        <v>2.6420707986333926E-2</v>
      </c>
      <c r="D368" s="14">
        <f>VLOOKUP(B368,Umbrales!$A$2:$F$6,2,FALSE)</f>
        <v>0.20187192862209885</v>
      </c>
      <c r="E368" s="14">
        <f>VLOOKUP(B368,Umbrales!$A$2:$F$6,3,FALSE)</f>
        <v>0.13780715755654266</v>
      </c>
      <c r="F368" s="14">
        <f>VLOOKUP(B368,Umbrales!$A$2:$F$6,4,FALSE)</f>
        <v>0.14324173030339896</v>
      </c>
      <c r="G368" s="13">
        <f>VLOOKUP(B368,Umbrales!$A$2:$F$6,5,FALSE)</f>
        <v>2.1323076743804079</v>
      </c>
      <c r="H368" s="14">
        <f>VLOOKUP(B368,Umbrales!$A$2:$F$6,6,FALSE)</f>
        <v>-3.5903294130974449E-3</v>
      </c>
      <c r="I368">
        <f>IF(AND(Datos!AE368&gt;D368,Datos!AF368&gt;E368,Datos!AG368&gt;F368,Datos!AS368&gt;G368,C368&lt;H368),1,0)</f>
        <v>0</v>
      </c>
      <c r="J368" s="14">
        <f>ParticipantesCrossSectionTable[[#This Row],[dcf_fcf_gap_mm]]/ParticipantesCrossSectionTable[[#This Row],[revenue_reported_mm]]</f>
        <v>4.9780834787609807E-2</v>
      </c>
      <c r="K368" s="14">
        <f>VLOOKUP(B368,Umbrales!$A$2:$H$6,7,FALSE)</f>
        <v>0.50521966232143278</v>
      </c>
      <c r="L368" s="14">
        <f>VLOOKUP(B368,Umbrales!$A$2:$H$6,8,FALSE)</f>
        <v>7.7995567229432863E-2</v>
      </c>
      <c r="M368">
        <f>IF(AND(Datos!S368&gt;0,Datos!AH368&lt;K368,Datos!AL368&gt;=1,Datos!AM368&lt;1,J368&gt;L368),1,0)</f>
        <v>0</v>
      </c>
      <c r="N368" s="14">
        <f>VLOOKUP(B368,Umbrales!$A$2:$J$6,9,FALSE)</f>
        <v>0</v>
      </c>
      <c r="O368" s="14">
        <f>VLOOKUP(B368,Umbrales!$A$2:$J$6,10,FALSE)</f>
        <v>0</v>
      </c>
      <c r="P368">
        <f>IF(AND(Datos!C368="Financials",Datos!AA368&gt;N368,Datos!AD368&lt;0,Datos!AQ368&lt;O368),1,0)</f>
        <v>0</v>
      </c>
      <c r="Q368" s="14">
        <f>VLOOKUP(B368,Umbrales!$A$2:$K$6,11,FALSE)</f>
        <v>0.94976269166978411</v>
      </c>
      <c r="R368">
        <f>IF(AND(Datos!AN368&lt;0.85,Datos!AN368&lt;Q368),1,0)</f>
        <v>0</v>
      </c>
      <c r="S368">
        <f>1+IF(Datos!S368&gt;0,1,0)+IF(Datos!C368="Financials",1.2,0)+1.3</f>
        <v>3.3</v>
      </c>
      <c r="T368" s="14">
        <f>(I368*1+M368*IF(Datos!S368&gt;0,1,0)+P368*IF(Datos!C368="Financials",1,0)+R368*1.3)/S368</f>
        <v>0</v>
      </c>
      <c r="U368" s="14">
        <f t="shared" si="10"/>
        <v>0</v>
      </c>
      <c r="V368" s="12" t="str">
        <f t="shared" si="11"/>
        <v/>
      </c>
    </row>
    <row r="369" spans="1:22">
      <c r="A369" t="str">
        <f>ParticipantesCrossSectionTable[[#This Row],[firm_id]]</f>
        <v>F0693</v>
      </c>
      <c r="B369" s="12" t="str">
        <f>ParticipantesCrossSectionTable[[#This Row],[sector]]</f>
        <v>Industrials</v>
      </c>
      <c r="C369" s="14">
        <f>ParticipantesCrossSectionTable[[#This Row],[fcf_reported_mm]]/ParticipantesCrossSectionTable[[#This Row],[revenue_reported_mm]]</f>
        <v>5.0433637116303665E-2</v>
      </c>
      <c r="D369" s="14">
        <f>VLOOKUP(B369,Umbrales!$A$2:$F$6,2,FALSE)</f>
        <v>0.20187192862209885</v>
      </c>
      <c r="E369" s="14">
        <f>VLOOKUP(B369,Umbrales!$A$2:$F$6,3,FALSE)</f>
        <v>0.13780715755654266</v>
      </c>
      <c r="F369" s="14">
        <f>VLOOKUP(B369,Umbrales!$A$2:$F$6,4,FALSE)</f>
        <v>0.14324173030339896</v>
      </c>
      <c r="G369" s="13">
        <f>VLOOKUP(B369,Umbrales!$A$2:$F$6,5,FALSE)</f>
        <v>2.1323076743804079</v>
      </c>
      <c r="H369" s="14">
        <f>VLOOKUP(B369,Umbrales!$A$2:$F$6,6,FALSE)</f>
        <v>-3.5903294130974449E-3</v>
      </c>
      <c r="I369">
        <f>IF(AND(Datos!AE369&gt;D369,Datos!AF369&gt;E369,Datos!AG369&gt;F369,Datos!AS369&gt;G369,C369&lt;H369),1,0)</f>
        <v>0</v>
      </c>
      <c r="J369" s="14">
        <f>ParticipantesCrossSectionTable[[#This Row],[dcf_fcf_gap_mm]]/ParticipantesCrossSectionTable[[#This Row],[revenue_reported_mm]]</f>
        <v>3.4902795776674579E-2</v>
      </c>
      <c r="K369" s="14">
        <f>VLOOKUP(B369,Umbrales!$A$2:$H$6,7,FALSE)</f>
        <v>0.50521966232143278</v>
      </c>
      <c r="L369" s="14">
        <f>VLOOKUP(B369,Umbrales!$A$2:$H$6,8,FALSE)</f>
        <v>7.7995567229432863E-2</v>
      </c>
      <c r="M369">
        <f>IF(AND(Datos!S369&gt;0,Datos!AH369&lt;K369,Datos!AL369&gt;=1,Datos!AM369&lt;1,J369&gt;L369),1,0)</f>
        <v>0</v>
      </c>
      <c r="N369" s="14">
        <f>VLOOKUP(B369,Umbrales!$A$2:$J$6,9,FALSE)</f>
        <v>0</v>
      </c>
      <c r="O369" s="14">
        <f>VLOOKUP(B369,Umbrales!$A$2:$J$6,10,FALSE)</f>
        <v>0</v>
      </c>
      <c r="P369">
        <f>IF(AND(Datos!C369="Financials",Datos!AA369&gt;N369,Datos!AD369&lt;0,Datos!AQ369&lt;O369),1,0)</f>
        <v>0</v>
      </c>
      <c r="Q369" s="14">
        <f>VLOOKUP(B369,Umbrales!$A$2:$K$6,11,FALSE)</f>
        <v>0.94976269166978411</v>
      </c>
      <c r="R369">
        <f>IF(AND(Datos!AN369&lt;0.85,Datos!AN369&lt;Q369),1,0)</f>
        <v>0</v>
      </c>
      <c r="S369">
        <f>1+IF(Datos!S369&gt;0,1,0)+IF(Datos!C369="Financials",1.2,0)+1.3</f>
        <v>3.3</v>
      </c>
      <c r="T369" s="14">
        <f>(I369*1+M369*IF(Datos!S369&gt;0,1,0)+P369*IF(Datos!C369="Financials",1,0)+R369*1.3)/S369</f>
        <v>0</v>
      </c>
      <c r="U369" s="14">
        <f t="shared" si="10"/>
        <v>0</v>
      </c>
      <c r="V369" s="12" t="str">
        <f t="shared" si="11"/>
        <v/>
      </c>
    </row>
    <row r="370" spans="1:22">
      <c r="A370" t="str">
        <f>ParticipantesCrossSectionTable[[#This Row],[firm_id]]</f>
        <v>F0459</v>
      </c>
      <c r="B370" s="12" t="str">
        <f>ParticipantesCrossSectionTable[[#This Row],[sector]]</f>
        <v>Technology</v>
      </c>
      <c r="C370" s="14">
        <f>ParticipantesCrossSectionTable[[#This Row],[fcf_reported_mm]]/ParticipantesCrossSectionTable[[#This Row],[revenue_reported_mm]]</f>
        <v>0.15731288516006681</v>
      </c>
      <c r="D370" s="14">
        <f>VLOOKUP(B370,Umbrales!$A$2:$F$6,2,FALSE)</f>
        <v>0.29147891994228936</v>
      </c>
      <c r="E370" s="14">
        <f>VLOOKUP(B370,Umbrales!$A$2:$F$6,3,FALSE)</f>
        <v>0.20310034693031653</v>
      </c>
      <c r="F370" s="14">
        <f>VLOOKUP(B370,Umbrales!$A$2:$F$6,4,FALSE)</f>
        <v>8.594459935328938E-2</v>
      </c>
      <c r="G370" s="13">
        <f>VLOOKUP(B370,Umbrales!$A$2:$F$6,5,FALSE)</f>
        <v>1.6026025182564763</v>
      </c>
      <c r="H370" s="14">
        <f>VLOOKUP(B370,Umbrales!$A$2:$F$6,6,FALSE)</f>
        <v>0.11012364032004683</v>
      </c>
      <c r="I370">
        <f>IF(AND(Datos!AE370&gt;D370,Datos!AF370&gt;E370,Datos!AG370&gt;F370,Datos!AS370&gt;G370,C370&lt;H370),1,0)</f>
        <v>0</v>
      </c>
      <c r="J370" s="14">
        <f>ParticipantesCrossSectionTable[[#This Row],[dcf_fcf_gap_mm]]/ParticipantesCrossSectionTable[[#This Row],[revenue_reported_mm]]</f>
        <v>-5.1879006297136966E-3</v>
      </c>
      <c r="K370" s="14">
        <f>VLOOKUP(B370,Umbrales!$A$2:$H$6,7,FALSE)</f>
        <v>0.41762511454643481</v>
      </c>
      <c r="L370" s="14">
        <f>VLOOKUP(B370,Umbrales!$A$2:$H$6,8,FALSE)</f>
        <v>5.4196815684636399E-2</v>
      </c>
      <c r="M370">
        <f>IF(AND(Datos!S370&gt;0,Datos!AH370&lt;K370,Datos!AL370&gt;=1,Datos!AM370&lt;1,J370&gt;L370),1,0)</f>
        <v>0</v>
      </c>
      <c r="N370" s="14">
        <f>VLOOKUP(B370,Umbrales!$A$2:$J$6,9,FALSE)</f>
        <v>0</v>
      </c>
      <c r="O370" s="14">
        <f>VLOOKUP(B370,Umbrales!$A$2:$J$6,10,FALSE)</f>
        <v>0</v>
      </c>
      <c r="P370">
        <f>IF(AND(Datos!C370="Financials",Datos!AA370&gt;N370,Datos!AD370&lt;0,Datos!AQ370&lt;O370),1,0)</f>
        <v>0</v>
      </c>
      <c r="Q370" s="14">
        <f>VLOOKUP(B370,Umbrales!$A$2:$K$6,11,FALSE)</f>
        <v>0.94630804495569043</v>
      </c>
      <c r="R370">
        <f>IF(AND(Datos!AN370&lt;0.85,Datos!AN370&lt;Q370),1,0)</f>
        <v>0</v>
      </c>
      <c r="S370">
        <f>1+IF(Datos!S370&gt;0,1,0)+IF(Datos!C370="Financials",1.2,0)+1.3</f>
        <v>3.3</v>
      </c>
      <c r="T370" s="14">
        <f>(I370*1+M370*IF(Datos!S370&gt;0,1,0)+P370*IF(Datos!C370="Financials",1,0)+R370*1.3)/S370</f>
        <v>0</v>
      </c>
      <c r="U370" s="14">
        <f t="shared" si="10"/>
        <v>0</v>
      </c>
      <c r="V370" s="12" t="str">
        <f t="shared" si="11"/>
        <v/>
      </c>
    </row>
    <row r="371" spans="1:22">
      <c r="A371" t="str">
        <f>ParticipantesCrossSectionTable[[#This Row],[firm_id]]</f>
        <v>F0326</v>
      </c>
      <c r="B371" s="12" t="str">
        <f>ParticipantesCrossSectionTable[[#This Row],[sector]]</f>
        <v>Financials</v>
      </c>
      <c r="C371" s="14">
        <f>ParticipantesCrossSectionTable[[#This Row],[fcf_reported_mm]]/ParticipantesCrossSectionTable[[#This Row],[revenue_reported_mm]]</f>
        <v>0.1680542089951822</v>
      </c>
      <c r="D371" s="14">
        <f>VLOOKUP(B371,Umbrales!$A$2:$F$6,2,FALSE)</f>
        <v>0.388774346882514</v>
      </c>
      <c r="E371" s="14">
        <f>VLOOKUP(B371,Umbrales!$A$2:$F$6,3,FALSE)</f>
        <v>0.2842719606666555</v>
      </c>
      <c r="F371" s="14">
        <f>VLOOKUP(B371,Umbrales!$A$2:$F$6,4,FALSE)</f>
        <v>3.7547324588306716E-2</v>
      </c>
      <c r="G371" s="13">
        <f>VLOOKUP(B371,Umbrales!$A$2:$F$6,5,FALSE)</f>
        <v>5.6564154445784265</v>
      </c>
      <c r="H371" s="14">
        <f>VLOOKUP(B371,Umbrales!$A$2:$F$6,6,FALSE)</f>
        <v>0.21790144142181125</v>
      </c>
      <c r="I371">
        <f>IF(AND(Datos!AE371&gt;D371,Datos!AF371&gt;E371,Datos!AG371&gt;F371,Datos!AS371&gt;G371,C371&lt;H371),1,0)</f>
        <v>0</v>
      </c>
      <c r="J371" s="14">
        <f>ParticipantesCrossSectionTable[[#This Row],[dcf_fcf_gap_mm]]/ParticipantesCrossSectionTable[[#This Row],[revenue_reported_mm]]</f>
        <v>4.768556844236399E-2</v>
      </c>
      <c r="K371" s="14">
        <f>VLOOKUP(B371,Umbrales!$A$2:$H$6,7,FALSE)</f>
        <v>0.45222619371524486</v>
      </c>
      <c r="L371" s="14">
        <f>VLOOKUP(B371,Umbrales!$A$2:$H$6,8,FALSE)</f>
        <v>1.8748568215778003E-2</v>
      </c>
      <c r="M371">
        <f>IF(AND(Datos!S371&gt;0,Datos!AH371&lt;K371,Datos!AL371&gt;=1,Datos!AM371&lt;1,J371&gt;L371),1,0)</f>
        <v>0</v>
      </c>
      <c r="N371" s="14">
        <f>VLOOKUP(B371,Umbrales!$A$2:$J$6,9,FALSE)</f>
        <v>0.2055436255630648</v>
      </c>
      <c r="O371" s="14">
        <f>VLOOKUP(B371,Umbrales!$A$2:$J$6,10,FALSE)</f>
        <v>0.33577848833803048</v>
      </c>
      <c r="P371">
        <f>IF(AND(Datos!C371="Financials",Datos!AA371&gt;N371,Datos!AD371&lt;0,Datos!AQ371&lt;O371),1,0)</f>
        <v>0</v>
      </c>
      <c r="Q371" s="14">
        <f>VLOOKUP(B371,Umbrales!$A$2:$K$6,11,FALSE)</f>
        <v>0.94867619108199597</v>
      </c>
      <c r="R371">
        <f>IF(AND(Datos!AN371&lt;0.85,Datos!AN371&lt;Q371),1,0)</f>
        <v>0</v>
      </c>
      <c r="S371">
        <f>1+IF(Datos!S371&gt;0,1,0)+IF(Datos!C371="Financials",1.2,0)+1.3</f>
        <v>4.5</v>
      </c>
      <c r="T371" s="14">
        <f>(I371*1+M371*IF(Datos!S371&gt;0,1,0)+P371*IF(Datos!C371="Financials",1,0)+R371*1.3)/S371</f>
        <v>0</v>
      </c>
      <c r="U371" s="14">
        <f t="shared" si="10"/>
        <v>0</v>
      </c>
      <c r="V371" s="12" t="str">
        <f t="shared" si="11"/>
        <v/>
      </c>
    </row>
    <row r="372" spans="1:22">
      <c r="A372" t="str">
        <f>ParticipantesCrossSectionTable[[#This Row],[firm_id]]</f>
        <v>F0019</v>
      </c>
      <c r="B372" s="12" t="str">
        <f>ParticipantesCrossSectionTable[[#This Row],[sector]]</f>
        <v>Energy</v>
      </c>
      <c r="C372" s="14">
        <f>ParticipantesCrossSectionTable[[#This Row],[fcf_reported_mm]]/ParticipantesCrossSectionTable[[#This Row],[revenue_reported_mm]]</f>
        <v>4.5458835957465561E-2</v>
      </c>
      <c r="D372" s="14">
        <f>VLOOKUP(B372,Umbrales!$A$2:$F$6,2,FALSE)</f>
        <v>0.31196392892080216</v>
      </c>
      <c r="E372" s="14">
        <f>VLOOKUP(B372,Umbrales!$A$2:$F$6,3,FALSE)</f>
        <v>0.22086835207327621</v>
      </c>
      <c r="F372" s="14">
        <f>VLOOKUP(B372,Umbrales!$A$2:$F$6,4,FALSE)</f>
        <v>0.28991454849456905</v>
      </c>
      <c r="G372" s="13">
        <f>VLOOKUP(B372,Umbrales!$A$2:$F$6,5,FALSE)</f>
        <v>2.8980395452652274</v>
      </c>
      <c r="H372" s="14">
        <f>VLOOKUP(B372,Umbrales!$A$2:$F$6,6,FALSE)</f>
        <v>-5.1192663180992054E-2</v>
      </c>
      <c r="I372">
        <f>IF(AND(Datos!AE372&gt;D372,Datos!AF372&gt;E372,Datos!AG372&gt;F372,Datos!AS372&gt;G372,C372&lt;H372),1,0)</f>
        <v>0</v>
      </c>
      <c r="J372" s="14">
        <f>ParticipantesCrossSectionTable[[#This Row],[dcf_fcf_gap_mm]]/ParticipantesCrossSectionTable[[#This Row],[revenue_reported_mm]]</f>
        <v>4.9005595074987772E-2</v>
      </c>
      <c r="K372" s="14">
        <f>VLOOKUP(B372,Umbrales!$A$2:$H$6,7,FALSE)</f>
        <v>0.58288412137280288</v>
      </c>
      <c r="L372" s="14">
        <f>VLOOKUP(B372,Umbrales!$A$2:$H$6,8,FALSE)</f>
        <v>0.120912265441879</v>
      </c>
      <c r="M372">
        <f>IF(AND(Datos!S372&gt;0,Datos!AH372&lt;K372,Datos!AL372&gt;=1,Datos!AM372&lt;1,J372&gt;L372),1,0)</f>
        <v>0</v>
      </c>
      <c r="N372" s="14">
        <f>VLOOKUP(B372,Umbrales!$A$2:$J$6,9,FALSE)</f>
        <v>0</v>
      </c>
      <c r="O372" s="14">
        <f>VLOOKUP(B372,Umbrales!$A$2:$J$6,10,FALSE)</f>
        <v>0</v>
      </c>
      <c r="P372">
        <f>IF(AND(Datos!C372="Financials",Datos!AA372&gt;N372,Datos!AD372&lt;0,Datos!AQ372&lt;O372),1,0)</f>
        <v>0</v>
      </c>
      <c r="Q372" s="14">
        <f>VLOOKUP(B372,Umbrales!$A$2:$K$6,11,FALSE)</f>
        <v>0.95246281107254693</v>
      </c>
      <c r="R372">
        <f>IF(AND(Datos!AN372&lt;0.85,Datos!AN372&lt;Q372),1,0)</f>
        <v>0</v>
      </c>
      <c r="S372">
        <f>1+IF(Datos!S372&gt;0,1,0)+IF(Datos!C372="Financials",1.2,0)+1.3</f>
        <v>3.3</v>
      </c>
      <c r="T372" s="14">
        <f>(I372*1+M372*IF(Datos!S372&gt;0,1,0)+P372*IF(Datos!C372="Financials",1,0)+R372*1.3)/S372</f>
        <v>0</v>
      </c>
      <c r="U372" s="14">
        <f t="shared" si="10"/>
        <v>0</v>
      </c>
      <c r="V372" s="12" t="str">
        <f t="shared" si="11"/>
        <v/>
      </c>
    </row>
    <row r="373" spans="1:22">
      <c r="A373" t="str">
        <f>ParticipantesCrossSectionTable[[#This Row],[firm_id]]</f>
        <v>F0519</v>
      </c>
      <c r="B373" s="12" t="str">
        <f>ParticipantesCrossSectionTable[[#This Row],[sector]]</f>
        <v>Technology</v>
      </c>
      <c r="C373" s="14">
        <f>ParticipantesCrossSectionTable[[#This Row],[fcf_reported_mm]]/ParticipantesCrossSectionTable[[#This Row],[revenue_reported_mm]]</f>
        <v>0.12435893780379231</v>
      </c>
      <c r="D373" s="14">
        <f>VLOOKUP(B373,Umbrales!$A$2:$F$6,2,FALSE)</f>
        <v>0.29147891994228936</v>
      </c>
      <c r="E373" s="14">
        <f>VLOOKUP(B373,Umbrales!$A$2:$F$6,3,FALSE)</f>
        <v>0.20310034693031653</v>
      </c>
      <c r="F373" s="14">
        <f>VLOOKUP(B373,Umbrales!$A$2:$F$6,4,FALSE)</f>
        <v>8.594459935328938E-2</v>
      </c>
      <c r="G373" s="13">
        <f>VLOOKUP(B373,Umbrales!$A$2:$F$6,5,FALSE)</f>
        <v>1.6026025182564763</v>
      </c>
      <c r="H373" s="14">
        <f>VLOOKUP(B373,Umbrales!$A$2:$F$6,6,FALSE)</f>
        <v>0.11012364032004683</v>
      </c>
      <c r="I373">
        <f>IF(AND(Datos!AE373&gt;D373,Datos!AF373&gt;E373,Datos!AG373&gt;F373,Datos!AS373&gt;G373,C373&lt;H373),1,0)</f>
        <v>0</v>
      </c>
      <c r="J373" s="14">
        <f>ParticipantesCrossSectionTable[[#This Row],[dcf_fcf_gap_mm]]/ParticipantesCrossSectionTable[[#This Row],[revenue_reported_mm]]</f>
        <v>-3.3184526934852382E-2</v>
      </c>
      <c r="K373" s="14">
        <f>VLOOKUP(B373,Umbrales!$A$2:$H$6,7,FALSE)</f>
        <v>0.41762511454643481</v>
      </c>
      <c r="L373" s="14">
        <f>VLOOKUP(B373,Umbrales!$A$2:$H$6,8,FALSE)</f>
        <v>5.4196815684636399E-2</v>
      </c>
      <c r="M373">
        <f>IF(AND(Datos!S373&gt;0,Datos!AH373&lt;K373,Datos!AL373&gt;=1,Datos!AM373&lt;1,J373&gt;L373),1,0)</f>
        <v>0</v>
      </c>
      <c r="N373" s="14">
        <f>VLOOKUP(B373,Umbrales!$A$2:$J$6,9,FALSE)</f>
        <v>0</v>
      </c>
      <c r="O373" s="14">
        <f>VLOOKUP(B373,Umbrales!$A$2:$J$6,10,FALSE)</f>
        <v>0</v>
      </c>
      <c r="P373">
        <f>IF(AND(Datos!C373="Financials",Datos!AA373&gt;N373,Datos!AD373&lt;0,Datos!AQ373&lt;O373),1,0)</f>
        <v>0</v>
      </c>
      <c r="Q373" s="14">
        <f>VLOOKUP(B373,Umbrales!$A$2:$K$6,11,FALSE)</f>
        <v>0.94630804495569043</v>
      </c>
      <c r="R373">
        <f>IF(AND(Datos!AN373&lt;0.85,Datos!AN373&lt;Q373),1,0)</f>
        <v>0</v>
      </c>
      <c r="S373">
        <f>1+IF(Datos!S373&gt;0,1,0)+IF(Datos!C373="Financials",1.2,0)+1.3</f>
        <v>3.3</v>
      </c>
      <c r="T373" s="14">
        <f>(I373*1+M373*IF(Datos!S373&gt;0,1,0)+P373*IF(Datos!C373="Financials",1,0)+R373*1.3)/S373</f>
        <v>0</v>
      </c>
      <c r="U373" s="14">
        <f t="shared" si="10"/>
        <v>0</v>
      </c>
      <c r="V373" s="12" t="str">
        <f t="shared" si="11"/>
        <v/>
      </c>
    </row>
    <row r="374" spans="1:22">
      <c r="A374" t="str">
        <f>ParticipantesCrossSectionTable[[#This Row],[firm_id]]</f>
        <v>F0731</v>
      </c>
      <c r="B374" s="12" t="str">
        <f>ParticipantesCrossSectionTable[[#This Row],[sector]]</f>
        <v>Industrials</v>
      </c>
      <c r="C374" s="14">
        <f>ParticipantesCrossSectionTable[[#This Row],[fcf_reported_mm]]/ParticipantesCrossSectionTable[[#This Row],[revenue_reported_mm]]</f>
        <v>6.0880957528874251E-3</v>
      </c>
      <c r="D374" s="14">
        <f>VLOOKUP(B374,Umbrales!$A$2:$F$6,2,FALSE)</f>
        <v>0.20187192862209885</v>
      </c>
      <c r="E374" s="14">
        <f>VLOOKUP(B374,Umbrales!$A$2:$F$6,3,FALSE)</f>
        <v>0.13780715755654266</v>
      </c>
      <c r="F374" s="14">
        <f>VLOOKUP(B374,Umbrales!$A$2:$F$6,4,FALSE)</f>
        <v>0.14324173030339896</v>
      </c>
      <c r="G374" s="13">
        <f>VLOOKUP(B374,Umbrales!$A$2:$F$6,5,FALSE)</f>
        <v>2.1323076743804079</v>
      </c>
      <c r="H374" s="14">
        <f>VLOOKUP(B374,Umbrales!$A$2:$F$6,6,FALSE)</f>
        <v>-3.5903294130974449E-3</v>
      </c>
      <c r="I374">
        <f>IF(AND(Datos!AE374&gt;D374,Datos!AF374&gt;E374,Datos!AG374&gt;F374,Datos!AS374&gt;G374,C374&lt;H374),1,0)</f>
        <v>0</v>
      </c>
      <c r="J374" s="14">
        <f>ParticipantesCrossSectionTable[[#This Row],[dcf_fcf_gap_mm]]/ParticipantesCrossSectionTable[[#This Row],[revenue_reported_mm]]</f>
        <v>4.499665371763318E-2</v>
      </c>
      <c r="K374" s="14">
        <f>VLOOKUP(B374,Umbrales!$A$2:$H$6,7,FALSE)</f>
        <v>0.50521966232143278</v>
      </c>
      <c r="L374" s="14">
        <f>VLOOKUP(B374,Umbrales!$A$2:$H$6,8,FALSE)</f>
        <v>7.7995567229432863E-2</v>
      </c>
      <c r="M374">
        <f>IF(AND(Datos!S374&gt;0,Datos!AH374&lt;K374,Datos!AL374&gt;=1,Datos!AM374&lt;1,J374&gt;L374),1,0)</f>
        <v>0</v>
      </c>
      <c r="N374" s="14">
        <f>VLOOKUP(B374,Umbrales!$A$2:$J$6,9,FALSE)</f>
        <v>0</v>
      </c>
      <c r="O374" s="14">
        <f>VLOOKUP(B374,Umbrales!$A$2:$J$6,10,FALSE)</f>
        <v>0</v>
      </c>
      <c r="P374">
        <f>IF(AND(Datos!C374="Financials",Datos!AA374&gt;N374,Datos!AD374&lt;0,Datos!AQ374&lt;O374),1,0)</f>
        <v>0</v>
      </c>
      <c r="Q374" s="14">
        <f>VLOOKUP(B374,Umbrales!$A$2:$K$6,11,FALSE)</f>
        <v>0.94976269166978411</v>
      </c>
      <c r="R374">
        <f>IF(AND(Datos!AN374&lt;0.85,Datos!AN374&lt;Q374),1,0)</f>
        <v>0</v>
      </c>
      <c r="S374">
        <f>1+IF(Datos!S374&gt;0,1,0)+IF(Datos!C374="Financials",1.2,0)+1.3</f>
        <v>3.3</v>
      </c>
      <c r="T374" s="14">
        <f>(I374*1+M374*IF(Datos!S374&gt;0,1,0)+P374*IF(Datos!C374="Financials",1,0)+R374*1.3)/S374</f>
        <v>0</v>
      </c>
      <c r="U374" s="14">
        <f t="shared" si="10"/>
        <v>0</v>
      </c>
      <c r="V374" s="12" t="str">
        <f t="shared" si="11"/>
        <v/>
      </c>
    </row>
    <row r="375" spans="1:22">
      <c r="A375" t="str">
        <f>ParticipantesCrossSectionTable[[#This Row],[firm_id]]</f>
        <v>F0475</v>
      </c>
      <c r="B375" s="12" t="str">
        <f>ParticipantesCrossSectionTable[[#This Row],[sector]]</f>
        <v>Technology</v>
      </c>
      <c r="C375" s="14">
        <f>ParticipantesCrossSectionTable[[#This Row],[fcf_reported_mm]]/ParticipantesCrossSectionTable[[#This Row],[revenue_reported_mm]]</f>
        <v>0.22515991060680593</v>
      </c>
      <c r="D375" s="14">
        <f>VLOOKUP(B375,Umbrales!$A$2:$F$6,2,FALSE)</f>
        <v>0.29147891994228936</v>
      </c>
      <c r="E375" s="14">
        <f>VLOOKUP(B375,Umbrales!$A$2:$F$6,3,FALSE)</f>
        <v>0.20310034693031653</v>
      </c>
      <c r="F375" s="14">
        <f>VLOOKUP(B375,Umbrales!$A$2:$F$6,4,FALSE)</f>
        <v>8.594459935328938E-2</v>
      </c>
      <c r="G375" s="13">
        <f>VLOOKUP(B375,Umbrales!$A$2:$F$6,5,FALSE)</f>
        <v>1.6026025182564763</v>
      </c>
      <c r="H375" s="14">
        <f>VLOOKUP(B375,Umbrales!$A$2:$F$6,6,FALSE)</f>
        <v>0.11012364032004683</v>
      </c>
      <c r="I375">
        <f>IF(AND(Datos!AE375&gt;D375,Datos!AF375&gt;E375,Datos!AG375&gt;F375,Datos!AS375&gt;G375,C375&lt;H375),1,0)</f>
        <v>0</v>
      </c>
      <c r="J375" s="14">
        <f>ParticipantesCrossSectionTable[[#This Row],[dcf_fcf_gap_mm]]/ParticipantesCrossSectionTable[[#This Row],[revenue_reported_mm]]</f>
        <v>-4.6434052876635122E-2</v>
      </c>
      <c r="K375" s="14">
        <f>VLOOKUP(B375,Umbrales!$A$2:$H$6,7,FALSE)</f>
        <v>0.41762511454643481</v>
      </c>
      <c r="L375" s="14">
        <f>VLOOKUP(B375,Umbrales!$A$2:$H$6,8,FALSE)</f>
        <v>5.4196815684636399E-2</v>
      </c>
      <c r="M375">
        <f>IF(AND(Datos!S375&gt;0,Datos!AH375&lt;K375,Datos!AL375&gt;=1,Datos!AM375&lt;1,J375&gt;L375),1,0)</f>
        <v>0</v>
      </c>
      <c r="N375" s="14">
        <f>VLOOKUP(B375,Umbrales!$A$2:$J$6,9,FALSE)</f>
        <v>0</v>
      </c>
      <c r="O375" s="14">
        <f>VLOOKUP(B375,Umbrales!$A$2:$J$6,10,FALSE)</f>
        <v>0</v>
      </c>
      <c r="P375">
        <f>IF(AND(Datos!C375="Financials",Datos!AA375&gt;N375,Datos!AD375&lt;0,Datos!AQ375&lt;O375),1,0)</f>
        <v>0</v>
      </c>
      <c r="Q375" s="14">
        <f>VLOOKUP(B375,Umbrales!$A$2:$K$6,11,FALSE)</f>
        <v>0.94630804495569043</v>
      </c>
      <c r="R375">
        <f>IF(AND(Datos!AN375&lt;0.85,Datos!AN375&lt;Q375),1,0)</f>
        <v>0</v>
      </c>
      <c r="S375">
        <f>1+IF(Datos!S375&gt;0,1,0)+IF(Datos!C375="Financials",1.2,0)+1.3</f>
        <v>3.3</v>
      </c>
      <c r="T375" s="14">
        <f>(I375*1+M375*IF(Datos!S375&gt;0,1,0)+P375*IF(Datos!C375="Financials",1,0)+R375*1.3)/S375</f>
        <v>0</v>
      </c>
      <c r="U375" s="14">
        <f t="shared" si="10"/>
        <v>0</v>
      </c>
      <c r="V375" s="12" t="str">
        <f t="shared" si="11"/>
        <v/>
      </c>
    </row>
    <row r="376" spans="1:22">
      <c r="A376" t="str">
        <f>ParticipantesCrossSectionTable[[#This Row],[firm_id]]</f>
        <v>F0734</v>
      </c>
      <c r="B376" s="12" t="str">
        <f>ParticipantesCrossSectionTable[[#This Row],[sector]]</f>
        <v>Industrials</v>
      </c>
      <c r="C376" s="14">
        <f>ParticipantesCrossSectionTable[[#This Row],[fcf_reported_mm]]/ParticipantesCrossSectionTable[[#This Row],[revenue_reported_mm]]</f>
        <v>-1.8843418358937707E-2</v>
      </c>
      <c r="D376" s="14">
        <f>VLOOKUP(B376,Umbrales!$A$2:$F$6,2,FALSE)</f>
        <v>0.20187192862209885</v>
      </c>
      <c r="E376" s="14">
        <f>VLOOKUP(B376,Umbrales!$A$2:$F$6,3,FALSE)</f>
        <v>0.13780715755654266</v>
      </c>
      <c r="F376" s="14">
        <f>VLOOKUP(B376,Umbrales!$A$2:$F$6,4,FALSE)</f>
        <v>0.14324173030339896</v>
      </c>
      <c r="G376" s="13">
        <f>VLOOKUP(B376,Umbrales!$A$2:$F$6,5,FALSE)</f>
        <v>2.1323076743804079</v>
      </c>
      <c r="H376" s="14">
        <f>VLOOKUP(B376,Umbrales!$A$2:$F$6,6,FALSE)</f>
        <v>-3.5903294130974449E-3</v>
      </c>
      <c r="I376">
        <f>IF(AND(Datos!AE376&gt;D376,Datos!AF376&gt;E376,Datos!AG376&gt;F376,Datos!AS376&gt;G376,C376&lt;H376),1,0)</f>
        <v>0</v>
      </c>
      <c r="J376" s="14">
        <f>ParticipantesCrossSectionTable[[#This Row],[dcf_fcf_gap_mm]]/ParticipantesCrossSectionTable[[#This Row],[revenue_reported_mm]]</f>
        <v>4.8813036647308648E-2</v>
      </c>
      <c r="K376" s="14">
        <f>VLOOKUP(B376,Umbrales!$A$2:$H$6,7,FALSE)</f>
        <v>0.50521966232143278</v>
      </c>
      <c r="L376" s="14">
        <f>VLOOKUP(B376,Umbrales!$A$2:$H$6,8,FALSE)</f>
        <v>7.7995567229432863E-2</v>
      </c>
      <c r="M376">
        <f>IF(AND(Datos!S376&gt;0,Datos!AH376&lt;K376,Datos!AL376&gt;=1,Datos!AM376&lt;1,J376&gt;L376),1,0)</f>
        <v>0</v>
      </c>
      <c r="N376" s="14">
        <f>VLOOKUP(B376,Umbrales!$A$2:$J$6,9,FALSE)</f>
        <v>0</v>
      </c>
      <c r="O376" s="14">
        <f>VLOOKUP(B376,Umbrales!$A$2:$J$6,10,FALSE)</f>
        <v>0</v>
      </c>
      <c r="P376">
        <f>IF(AND(Datos!C376="Financials",Datos!AA376&gt;N376,Datos!AD376&lt;0,Datos!AQ376&lt;O376),1,0)</f>
        <v>0</v>
      </c>
      <c r="Q376" s="14">
        <f>VLOOKUP(B376,Umbrales!$A$2:$K$6,11,FALSE)</f>
        <v>0.94976269166978411</v>
      </c>
      <c r="R376">
        <f>IF(AND(Datos!AN376&lt;0.85,Datos!AN376&lt;Q376),1,0)</f>
        <v>0</v>
      </c>
      <c r="S376">
        <f>1+IF(Datos!S376&gt;0,1,0)+IF(Datos!C376="Financials",1.2,0)+1.3</f>
        <v>3.3</v>
      </c>
      <c r="T376" s="14">
        <f>(I376*1+M376*IF(Datos!S376&gt;0,1,0)+P376*IF(Datos!C376="Financials",1,0)+R376*1.3)/S376</f>
        <v>0</v>
      </c>
      <c r="U376" s="14">
        <f t="shared" si="10"/>
        <v>0</v>
      </c>
      <c r="V376" s="12" t="str">
        <f t="shared" si="11"/>
        <v/>
      </c>
    </row>
    <row r="377" spans="1:22">
      <c r="A377" t="str">
        <f>ParticipantesCrossSectionTable[[#This Row],[firm_id]]</f>
        <v>F0387</v>
      </c>
      <c r="B377" s="12" t="str">
        <f>ParticipantesCrossSectionTable[[#This Row],[sector]]</f>
        <v>Financials</v>
      </c>
      <c r="C377" s="14">
        <f>ParticipantesCrossSectionTable[[#This Row],[fcf_reported_mm]]/ParticipantesCrossSectionTable[[#This Row],[revenue_reported_mm]]</f>
        <v>0.16787939696376078</v>
      </c>
      <c r="D377" s="14">
        <f>VLOOKUP(B377,Umbrales!$A$2:$F$6,2,FALSE)</f>
        <v>0.388774346882514</v>
      </c>
      <c r="E377" s="14">
        <f>VLOOKUP(B377,Umbrales!$A$2:$F$6,3,FALSE)</f>
        <v>0.2842719606666555</v>
      </c>
      <c r="F377" s="14">
        <f>VLOOKUP(B377,Umbrales!$A$2:$F$6,4,FALSE)</f>
        <v>3.7547324588306716E-2</v>
      </c>
      <c r="G377" s="13">
        <f>VLOOKUP(B377,Umbrales!$A$2:$F$6,5,FALSE)</f>
        <v>5.6564154445784265</v>
      </c>
      <c r="H377" s="14">
        <f>VLOOKUP(B377,Umbrales!$A$2:$F$6,6,FALSE)</f>
        <v>0.21790144142181125</v>
      </c>
      <c r="I377">
        <f>IF(AND(Datos!AE377&gt;D377,Datos!AF377&gt;E377,Datos!AG377&gt;F377,Datos!AS377&gt;G377,C377&lt;H377),1,0)</f>
        <v>0</v>
      </c>
      <c r="J377" s="14">
        <f>ParticipantesCrossSectionTable[[#This Row],[dcf_fcf_gap_mm]]/ParticipantesCrossSectionTable[[#This Row],[revenue_reported_mm]]</f>
        <v>-2.1213362783573976E-2</v>
      </c>
      <c r="K377" s="14">
        <f>VLOOKUP(B377,Umbrales!$A$2:$H$6,7,FALSE)</f>
        <v>0.45222619371524486</v>
      </c>
      <c r="L377" s="14">
        <f>VLOOKUP(B377,Umbrales!$A$2:$H$6,8,FALSE)</f>
        <v>1.8748568215778003E-2</v>
      </c>
      <c r="M377">
        <f>IF(AND(Datos!S377&gt;0,Datos!AH377&lt;K377,Datos!AL377&gt;=1,Datos!AM377&lt;1,J377&gt;L377),1,0)</f>
        <v>0</v>
      </c>
      <c r="N377" s="14">
        <f>VLOOKUP(B377,Umbrales!$A$2:$J$6,9,FALSE)</f>
        <v>0.2055436255630648</v>
      </c>
      <c r="O377" s="14">
        <f>VLOOKUP(B377,Umbrales!$A$2:$J$6,10,FALSE)</f>
        <v>0.33577848833803048</v>
      </c>
      <c r="P377">
        <f>IF(AND(Datos!C377="Financials",Datos!AA377&gt;N377,Datos!AD377&lt;0,Datos!AQ377&lt;O377),1,0)</f>
        <v>0</v>
      </c>
      <c r="Q377" s="14">
        <f>VLOOKUP(B377,Umbrales!$A$2:$K$6,11,FALSE)</f>
        <v>0.94867619108199597</v>
      </c>
      <c r="R377">
        <f>IF(AND(Datos!AN377&lt;0.85,Datos!AN377&lt;Q377),1,0)</f>
        <v>0</v>
      </c>
      <c r="S377">
        <f>1+IF(Datos!S377&gt;0,1,0)+IF(Datos!C377="Financials",1.2,0)+1.3</f>
        <v>4.5</v>
      </c>
      <c r="T377" s="14">
        <f>(I377*1+M377*IF(Datos!S377&gt;0,1,0)+P377*IF(Datos!C377="Financials",1,0)+R377*1.3)/S377</f>
        <v>0</v>
      </c>
      <c r="U377" s="14">
        <f t="shared" si="10"/>
        <v>0</v>
      </c>
      <c r="V377" s="12" t="str">
        <f t="shared" si="11"/>
        <v/>
      </c>
    </row>
    <row r="378" spans="1:22">
      <c r="A378" t="str">
        <f>ParticipantesCrossSectionTable[[#This Row],[firm_id]]</f>
        <v>F0733</v>
      </c>
      <c r="B378" s="12" t="str">
        <f>ParticipantesCrossSectionTable[[#This Row],[sector]]</f>
        <v>Industrials</v>
      </c>
      <c r="C378" s="14">
        <f>ParticipantesCrossSectionTable[[#This Row],[fcf_reported_mm]]/ParticipantesCrossSectionTable[[#This Row],[revenue_reported_mm]]</f>
        <v>9.4973440916950161E-2</v>
      </c>
      <c r="D378" s="14">
        <f>VLOOKUP(B378,Umbrales!$A$2:$F$6,2,FALSE)</f>
        <v>0.20187192862209885</v>
      </c>
      <c r="E378" s="14">
        <f>VLOOKUP(B378,Umbrales!$A$2:$F$6,3,FALSE)</f>
        <v>0.13780715755654266</v>
      </c>
      <c r="F378" s="14">
        <f>VLOOKUP(B378,Umbrales!$A$2:$F$6,4,FALSE)</f>
        <v>0.14324173030339896</v>
      </c>
      <c r="G378" s="13">
        <f>VLOOKUP(B378,Umbrales!$A$2:$F$6,5,FALSE)</f>
        <v>2.1323076743804079</v>
      </c>
      <c r="H378" s="14">
        <f>VLOOKUP(B378,Umbrales!$A$2:$F$6,6,FALSE)</f>
        <v>-3.5903294130974449E-3</v>
      </c>
      <c r="I378">
        <f>IF(AND(Datos!AE378&gt;D378,Datos!AF378&gt;E378,Datos!AG378&gt;F378,Datos!AS378&gt;G378,C378&lt;H378),1,0)</f>
        <v>0</v>
      </c>
      <c r="J378" s="14">
        <f>ParticipantesCrossSectionTable[[#This Row],[dcf_fcf_gap_mm]]/ParticipantesCrossSectionTable[[#This Row],[revenue_reported_mm]]</f>
        <v>1.157391384271802E-2</v>
      </c>
      <c r="K378" s="14">
        <f>VLOOKUP(B378,Umbrales!$A$2:$H$6,7,FALSE)</f>
        <v>0.50521966232143278</v>
      </c>
      <c r="L378" s="14">
        <f>VLOOKUP(B378,Umbrales!$A$2:$H$6,8,FALSE)</f>
        <v>7.7995567229432863E-2</v>
      </c>
      <c r="M378">
        <f>IF(AND(Datos!S378&gt;0,Datos!AH378&lt;K378,Datos!AL378&gt;=1,Datos!AM378&lt;1,J378&gt;L378),1,0)</f>
        <v>0</v>
      </c>
      <c r="N378" s="14">
        <f>VLOOKUP(B378,Umbrales!$A$2:$J$6,9,FALSE)</f>
        <v>0</v>
      </c>
      <c r="O378" s="14">
        <f>VLOOKUP(B378,Umbrales!$A$2:$J$6,10,FALSE)</f>
        <v>0</v>
      </c>
      <c r="P378">
        <f>IF(AND(Datos!C378="Financials",Datos!AA378&gt;N378,Datos!AD378&lt;0,Datos!AQ378&lt;O378),1,0)</f>
        <v>0</v>
      </c>
      <c r="Q378" s="14">
        <f>VLOOKUP(B378,Umbrales!$A$2:$K$6,11,FALSE)</f>
        <v>0.94976269166978411</v>
      </c>
      <c r="R378">
        <f>IF(AND(Datos!AN378&lt;0.85,Datos!AN378&lt;Q378),1,0)</f>
        <v>0</v>
      </c>
      <c r="S378">
        <f>1+IF(Datos!S378&gt;0,1,0)+IF(Datos!C378="Financials",1.2,0)+1.3</f>
        <v>3.3</v>
      </c>
      <c r="T378" s="14">
        <f>(I378*1+M378*IF(Datos!S378&gt;0,1,0)+P378*IF(Datos!C378="Financials",1,0)+R378*1.3)/S378</f>
        <v>0</v>
      </c>
      <c r="U378" s="14">
        <f t="shared" si="10"/>
        <v>0</v>
      </c>
      <c r="V378" s="12" t="str">
        <f t="shared" si="11"/>
        <v/>
      </c>
    </row>
    <row r="379" spans="1:22">
      <c r="A379" t="str">
        <f>ParticipantesCrossSectionTable[[#This Row],[firm_id]]</f>
        <v>F0455</v>
      </c>
      <c r="B379" s="12" t="str">
        <f>ParticipantesCrossSectionTable[[#This Row],[sector]]</f>
        <v>Technology</v>
      </c>
      <c r="C379" s="14">
        <f>ParticipantesCrossSectionTable[[#This Row],[fcf_reported_mm]]/ParticipantesCrossSectionTable[[#This Row],[revenue_reported_mm]]</f>
        <v>6.1705542784620822E-2</v>
      </c>
      <c r="D379" s="14">
        <f>VLOOKUP(B379,Umbrales!$A$2:$F$6,2,FALSE)</f>
        <v>0.29147891994228936</v>
      </c>
      <c r="E379" s="14">
        <f>VLOOKUP(B379,Umbrales!$A$2:$F$6,3,FALSE)</f>
        <v>0.20310034693031653</v>
      </c>
      <c r="F379" s="14">
        <f>VLOOKUP(B379,Umbrales!$A$2:$F$6,4,FALSE)</f>
        <v>8.594459935328938E-2</v>
      </c>
      <c r="G379" s="13">
        <f>VLOOKUP(B379,Umbrales!$A$2:$F$6,5,FALSE)</f>
        <v>1.6026025182564763</v>
      </c>
      <c r="H379" s="14">
        <f>VLOOKUP(B379,Umbrales!$A$2:$F$6,6,FALSE)</f>
        <v>0.11012364032004683</v>
      </c>
      <c r="I379">
        <f>IF(AND(Datos!AE379&gt;D379,Datos!AF379&gt;E379,Datos!AG379&gt;F379,Datos!AS379&gt;G379,C379&lt;H379),1,0)</f>
        <v>0</v>
      </c>
      <c r="J379" s="14">
        <f>ParticipantesCrossSectionTable[[#This Row],[dcf_fcf_gap_mm]]/ParticipantesCrossSectionTable[[#This Row],[revenue_reported_mm]]</f>
        <v>1.5787876219740943E-2</v>
      </c>
      <c r="K379" s="14">
        <f>VLOOKUP(B379,Umbrales!$A$2:$H$6,7,FALSE)</f>
        <v>0.41762511454643481</v>
      </c>
      <c r="L379" s="14">
        <f>VLOOKUP(B379,Umbrales!$A$2:$H$6,8,FALSE)</f>
        <v>5.4196815684636399E-2</v>
      </c>
      <c r="M379">
        <f>IF(AND(Datos!S379&gt;0,Datos!AH379&lt;K379,Datos!AL379&gt;=1,Datos!AM379&lt;1,J379&gt;L379),1,0)</f>
        <v>0</v>
      </c>
      <c r="N379" s="14">
        <f>VLOOKUP(B379,Umbrales!$A$2:$J$6,9,FALSE)</f>
        <v>0</v>
      </c>
      <c r="O379" s="14">
        <f>VLOOKUP(B379,Umbrales!$A$2:$J$6,10,FALSE)</f>
        <v>0</v>
      </c>
      <c r="P379">
        <f>IF(AND(Datos!C379="Financials",Datos!AA379&gt;N379,Datos!AD379&lt;0,Datos!AQ379&lt;O379),1,0)</f>
        <v>0</v>
      </c>
      <c r="Q379" s="14">
        <f>VLOOKUP(B379,Umbrales!$A$2:$K$6,11,FALSE)</f>
        <v>0.94630804495569043</v>
      </c>
      <c r="R379">
        <f>IF(AND(Datos!AN379&lt;0.85,Datos!AN379&lt;Q379),1,0)</f>
        <v>0</v>
      </c>
      <c r="S379">
        <f>1+IF(Datos!S379&gt;0,1,0)+IF(Datos!C379="Financials",1.2,0)+1.3</f>
        <v>3.3</v>
      </c>
      <c r="T379" s="14">
        <f>(I379*1+M379*IF(Datos!S379&gt;0,1,0)+P379*IF(Datos!C379="Financials",1,0)+R379*1.3)/S379</f>
        <v>0</v>
      </c>
      <c r="U379" s="14">
        <f t="shared" si="10"/>
        <v>0</v>
      </c>
      <c r="V379" s="12" t="str">
        <f t="shared" si="11"/>
        <v/>
      </c>
    </row>
    <row r="380" spans="1:22">
      <c r="A380" t="str">
        <f>ParticipantesCrossSectionTable[[#This Row],[firm_id]]</f>
        <v>F0476</v>
      </c>
      <c r="B380" s="12" t="str">
        <f>ParticipantesCrossSectionTable[[#This Row],[sector]]</f>
        <v>Technology</v>
      </c>
      <c r="C380" s="14">
        <f>ParticipantesCrossSectionTable[[#This Row],[fcf_reported_mm]]/ParticipantesCrossSectionTable[[#This Row],[revenue_reported_mm]]</f>
        <v>7.179693852044082E-2</v>
      </c>
      <c r="D380" s="14">
        <f>VLOOKUP(B380,Umbrales!$A$2:$F$6,2,FALSE)</f>
        <v>0.29147891994228936</v>
      </c>
      <c r="E380" s="14">
        <f>VLOOKUP(B380,Umbrales!$A$2:$F$6,3,FALSE)</f>
        <v>0.20310034693031653</v>
      </c>
      <c r="F380" s="14">
        <f>VLOOKUP(B380,Umbrales!$A$2:$F$6,4,FALSE)</f>
        <v>8.594459935328938E-2</v>
      </c>
      <c r="G380" s="13">
        <f>VLOOKUP(B380,Umbrales!$A$2:$F$6,5,FALSE)</f>
        <v>1.6026025182564763</v>
      </c>
      <c r="H380" s="14">
        <f>VLOOKUP(B380,Umbrales!$A$2:$F$6,6,FALSE)</f>
        <v>0.11012364032004683</v>
      </c>
      <c r="I380">
        <f>IF(AND(Datos!AE380&gt;D380,Datos!AF380&gt;E380,Datos!AG380&gt;F380,Datos!AS380&gt;G380,C380&lt;H380),1,0)</f>
        <v>0</v>
      </c>
      <c r="J380" s="14">
        <f>ParticipantesCrossSectionTable[[#This Row],[dcf_fcf_gap_mm]]/ParticipantesCrossSectionTable[[#This Row],[revenue_reported_mm]]</f>
        <v>4.8850477273046193E-2</v>
      </c>
      <c r="K380" s="14">
        <f>VLOOKUP(B380,Umbrales!$A$2:$H$6,7,FALSE)</f>
        <v>0.41762511454643481</v>
      </c>
      <c r="L380" s="14">
        <f>VLOOKUP(B380,Umbrales!$A$2:$H$6,8,FALSE)</f>
        <v>5.4196815684636399E-2</v>
      </c>
      <c r="M380">
        <f>IF(AND(Datos!S380&gt;0,Datos!AH380&lt;K380,Datos!AL380&gt;=1,Datos!AM380&lt;1,J380&gt;L380),1,0)</f>
        <v>0</v>
      </c>
      <c r="N380" s="14">
        <f>VLOOKUP(B380,Umbrales!$A$2:$J$6,9,FALSE)</f>
        <v>0</v>
      </c>
      <c r="O380" s="14">
        <f>VLOOKUP(B380,Umbrales!$A$2:$J$6,10,FALSE)</f>
        <v>0</v>
      </c>
      <c r="P380">
        <f>IF(AND(Datos!C380="Financials",Datos!AA380&gt;N380,Datos!AD380&lt;0,Datos!AQ380&lt;O380),1,0)</f>
        <v>0</v>
      </c>
      <c r="Q380" s="14">
        <f>VLOOKUP(B380,Umbrales!$A$2:$K$6,11,FALSE)</f>
        <v>0.94630804495569043</v>
      </c>
      <c r="R380">
        <f>IF(AND(Datos!AN380&lt;0.85,Datos!AN380&lt;Q380),1,0)</f>
        <v>0</v>
      </c>
      <c r="S380">
        <f>1+IF(Datos!S380&gt;0,1,0)+IF(Datos!C380="Financials",1.2,0)+1.3</f>
        <v>3.3</v>
      </c>
      <c r="T380" s="14">
        <f>(I380*1+M380*IF(Datos!S380&gt;0,1,0)+P380*IF(Datos!C380="Financials",1,0)+R380*1.3)/S380</f>
        <v>0</v>
      </c>
      <c r="U380" s="14">
        <f t="shared" si="10"/>
        <v>0</v>
      </c>
      <c r="V380" s="12" t="str">
        <f t="shared" si="11"/>
        <v/>
      </c>
    </row>
    <row r="381" spans="1:22">
      <c r="A381" t="str">
        <f>ParticipantesCrossSectionTable[[#This Row],[firm_id]]</f>
        <v>F0672</v>
      </c>
      <c r="B381" s="12" t="str">
        <f>ParticipantesCrossSectionTable[[#This Row],[sector]]</f>
        <v>Industrials</v>
      </c>
      <c r="C381" s="14">
        <f>ParticipantesCrossSectionTable[[#This Row],[fcf_reported_mm]]/ParticipantesCrossSectionTable[[#This Row],[revenue_reported_mm]]</f>
        <v>2.7960945607802292E-2</v>
      </c>
      <c r="D381" s="14">
        <f>VLOOKUP(B381,Umbrales!$A$2:$F$6,2,FALSE)</f>
        <v>0.20187192862209885</v>
      </c>
      <c r="E381" s="14">
        <f>VLOOKUP(B381,Umbrales!$A$2:$F$6,3,FALSE)</f>
        <v>0.13780715755654266</v>
      </c>
      <c r="F381" s="14">
        <f>VLOOKUP(B381,Umbrales!$A$2:$F$6,4,FALSE)</f>
        <v>0.14324173030339896</v>
      </c>
      <c r="G381" s="13">
        <f>VLOOKUP(B381,Umbrales!$A$2:$F$6,5,FALSE)</f>
        <v>2.1323076743804079</v>
      </c>
      <c r="H381" s="14">
        <f>VLOOKUP(B381,Umbrales!$A$2:$F$6,6,FALSE)</f>
        <v>-3.5903294130974449E-3</v>
      </c>
      <c r="I381">
        <f>IF(AND(Datos!AE381&gt;D381,Datos!AF381&gt;E381,Datos!AG381&gt;F381,Datos!AS381&gt;G381,C381&lt;H381),1,0)</f>
        <v>0</v>
      </c>
      <c r="J381" s="14">
        <f>ParticipantesCrossSectionTable[[#This Row],[dcf_fcf_gap_mm]]/ParticipantesCrossSectionTable[[#This Row],[revenue_reported_mm]]</f>
        <v>6.0361069462858026E-2</v>
      </c>
      <c r="K381" s="14">
        <f>VLOOKUP(B381,Umbrales!$A$2:$H$6,7,FALSE)</f>
        <v>0.50521966232143278</v>
      </c>
      <c r="L381" s="14">
        <f>VLOOKUP(B381,Umbrales!$A$2:$H$6,8,FALSE)</f>
        <v>7.7995567229432863E-2</v>
      </c>
      <c r="M381">
        <f>IF(AND(Datos!S381&gt;0,Datos!AH381&lt;K381,Datos!AL381&gt;=1,Datos!AM381&lt;1,J381&gt;L381),1,0)</f>
        <v>0</v>
      </c>
      <c r="N381" s="14">
        <f>VLOOKUP(B381,Umbrales!$A$2:$J$6,9,FALSE)</f>
        <v>0</v>
      </c>
      <c r="O381" s="14">
        <f>VLOOKUP(B381,Umbrales!$A$2:$J$6,10,FALSE)</f>
        <v>0</v>
      </c>
      <c r="P381">
        <f>IF(AND(Datos!C381="Financials",Datos!AA381&gt;N381,Datos!AD381&lt;0,Datos!AQ381&lt;O381),1,0)</f>
        <v>0</v>
      </c>
      <c r="Q381" s="14">
        <f>VLOOKUP(B381,Umbrales!$A$2:$K$6,11,FALSE)</f>
        <v>0.94976269166978411</v>
      </c>
      <c r="R381">
        <f>IF(AND(Datos!AN381&lt;0.85,Datos!AN381&lt;Q381),1,0)</f>
        <v>0</v>
      </c>
      <c r="S381">
        <f>1+IF(Datos!S381&gt;0,1,0)+IF(Datos!C381="Financials",1.2,0)+1.3</f>
        <v>3.3</v>
      </c>
      <c r="T381" s="14">
        <f>(I381*1+M381*IF(Datos!S381&gt;0,1,0)+P381*IF(Datos!C381="Financials",1,0)+R381*1.3)/S381</f>
        <v>0</v>
      </c>
      <c r="U381" s="14">
        <f t="shared" si="10"/>
        <v>0</v>
      </c>
      <c r="V381" s="12" t="str">
        <f t="shared" si="11"/>
        <v/>
      </c>
    </row>
    <row r="382" spans="1:22">
      <c r="A382" t="str">
        <f>ParticipantesCrossSectionTable[[#This Row],[firm_id]]</f>
        <v>F0443</v>
      </c>
      <c r="B382" s="12" t="str">
        <f>ParticipantesCrossSectionTable[[#This Row],[sector]]</f>
        <v>Technology</v>
      </c>
      <c r="C382" s="14">
        <f>ParticipantesCrossSectionTable[[#This Row],[fcf_reported_mm]]/ParticipantesCrossSectionTable[[#This Row],[revenue_reported_mm]]</f>
        <v>0.12501244249706356</v>
      </c>
      <c r="D382" s="14">
        <f>VLOOKUP(B382,Umbrales!$A$2:$F$6,2,FALSE)</f>
        <v>0.29147891994228936</v>
      </c>
      <c r="E382" s="14">
        <f>VLOOKUP(B382,Umbrales!$A$2:$F$6,3,FALSE)</f>
        <v>0.20310034693031653</v>
      </c>
      <c r="F382" s="14">
        <f>VLOOKUP(B382,Umbrales!$A$2:$F$6,4,FALSE)</f>
        <v>8.594459935328938E-2</v>
      </c>
      <c r="G382" s="13">
        <f>VLOOKUP(B382,Umbrales!$A$2:$F$6,5,FALSE)</f>
        <v>1.6026025182564763</v>
      </c>
      <c r="H382" s="14">
        <f>VLOOKUP(B382,Umbrales!$A$2:$F$6,6,FALSE)</f>
        <v>0.11012364032004683</v>
      </c>
      <c r="I382">
        <f>IF(AND(Datos!AE382&gt;D382,Datos!AF382&gt;E382,Datos!AG382&gt;F382,Datos!AS382&gt;G382,C382&lt;H382),1,0)</f>
        <v>0</v>
      </c>
      <c r="J382" s="14">
        <f>ParticipantesCrossSectionTable[[#This Row],[dcf_fcf_gap_mm]]/ParticipantesCrossSectionTable[[#This Row],[revenue_reported_mm]]</f>
        <v>3.4177178285274945E-2</v>
      </c>
      <c r="K382" s="14">
        <f>VLOOKUP(B382,Umbrales!$A$2:$H$6,7,FALSE)</f>
        <v>0.41762511454643481</v>
      </c>
      <c r="L382" s="14">
        <f>VLOOKUP(B382,Umbrales!$A$2:$H$6,8,FALSE)</f>
        <v>5.4196815684636399E-2</v>
      </c>
      <c r="M382">
        <f>IF(AND(Datos!S382&gt;0,Datos!AH382&lt;K382,Datos!AL382&gt;=1,Datos!AM382&lt;1,J382&gt;L382),1,0)</f>
        <v>0</v>
      </c>
      <c r="N382" s="14">
        <f>VLOOKUP(B382,Umbrales!$A$2:$J$6,9,FALSE)</f>
        <v>0</v>
      </c>
      <c r="O382" s="14">
        <f>VLOOKUP(B382,Umbrales!$A$2:$J$6,10,FALSE)</f>
        <v>0</v>
      </c>
      <c r="P382">
        <f>IF(AND(Datos!C382="Financials",Datos!AA382&gt;N382,Datos!AD382&lt;0,Datos!AQ382&lt;O382),1,0)</f>
        <v>0</v>
      </c>
      <c r="Q382" s="14">
        <f>VLOOKUP(B382,Umbrales!$A$2:$K$6,11,FALSE)</f>
        <v>0.94630804495569043</v>
      </c>
      <c r="R382">
        <f>IF(AND(Datos!AN382&lt;0.85,Datos!AN382&lt;Q382),1,0)</f>
        <v>0</v>
      </c>
      <c r="S382">
        <f>1+IF(Datos!S382&gt;0,1,0)+IF(Datos!C382="Financials",1.2,0)+1.3</f>
        <v>3.3</v>
      </c>
      <c r="T382" s="14">
        <f>(I382*1+M382*IF(Datos!S382&gt;0,1,0)+P382*IF(Datos!C382="Financials",1,0)+R382*1.3)/S382</f>
        <v>0</v>
      </c>
      <c r="U382" s="14">
        <f t="shared" si="10"/>
        <v>0</v>
      </c>
      <c r="V382" s="12" t="str">
        <f t="shared" si="11"/>
        <v/>
      </c>
    </row>
    <row r="383" spans="1:22">
      <c r="A383" t="str">
        <f>ParticipantesCrossSectionTable[[#This Row],[firm_id]]</f>
        <v>F0209</v>
      </c>
      <c r="B383" s="12" t="str">
        <f>ParticipantesCrossSectionTable[[#This Row],[sector]]</f>
        <v>Financials</v>
      </c>
      <c r="C383" s="14">
        <f>ParticipantesCrossSectionTable[[#This Row],[fcf_reported_mm]]/ParticipantesCrossSectionTable[[#This Row],[revenue_reported_mm]]</f>
        <v>0.14300098575598277</v>
      </c>
      <c r="D383" s="14">
        <f>VLOOKUP(B383,Umbrales!$A$2:$F$6,2,FALSE)</f>
        <v>0.388774346882514</v>
      </c>
      <c r="E383" s="14">
        <f>VLOOKUP(B383,Umbrales!$A$2:$F$6,3,FALSE)</f>
        <v>0.2842719606666555</v>
      </c>
      <c r="F383" s="14">
        <f>VLOOKUP(B383,Umbrales!$A$2:$F$6,4,FALSE)</f>
        <v>3.7547324588306716E-2</v>
      </c>
      <c r="G383" s="13">
        <f>VLOOKUP(B383,Umbrales!$A$2:$F$6,5,FALSE)</f>
        <v>5.6564154445784265</v>
      </c>
      <c r="H383" s="14">
        <f>VLOOKUP(B383,Umbrales!$A$2:$F$6,6,FALSE)</f>
        <v>0.21790144142181125</v>
      </c>
      <c r="I383">
        <f>IF(AND(Datos!AE383&gt;D383,Datos!AF383&gt;E383,Datos!AG383&gt;F383,Datos!AS383&gt;G383,C383&lt;H383),1,0)</f>
        <v>0</v>
      </c>
      <c r="J383" s="14">
        <f>ParticipantesCrossSectionTable[[#This Row],[dcf_fcf_gap_mm]]/ParticipantesCrossSectionTable[[#This Row],[revenue_reported_mm]]</f>
        <v>-4.3500489148936942E-3</v>
      </c>
      <c r="K383" s="14">
        <f>VLOOKUP(B383,Umbrales!$A$2:$H$6,7,FALSE)</f>
        <v>0.45222619371524486</v>
      </c>
      <c r="L383" s="14">
        <f>VLOOKUP(B383,Umbrales!$A$2:$H$6,8,FALSE)</f>
        <v>1.8748568215778003E-2</v>
      </c>
      <c r="M383">
        <f>IF(AND(Datos!S383&gt;0,Datos!AH383&lt;K383,Datos!AL383&gt;=1,Datos!AM383&lt;1,J383&gt;L383),1,0)</f>
        <v>0</v>
      </c>
      <c r="N383" s="14">
        <f>VLOOKUP(B383,Umbrales!$A$2:$J$6,9,FALSE)</f>
        <v>0.2055436255630648</v>
      </c>
      <c r="O383" s="14">
        <f>VLOOKUP(B383,Umbrales!$A$2:$J$6,10,FALSE)</f>
        <v>0.33577848833803048</v>
      </c>
      <c r="P383">
        <f>IF(AND(Datos!C383="Financials",Datos!AA383&gt;N383,Datos!AD383&lt;0,Datos!AQ383&lt;O383),1,0)</f>
        <v>0</v>
      </c>
      <c r="Q383" s="14">
        <f>VLOOKUP(B383,Umbrales!$A$2:$K$6,11,FALSE)</f>
        <v>0.94867619108199597</v>
      </c>
      <c r="R383">
        <f>IF(AND(Datos!AN383&lt;0.85,Datos!AN383&lt;Q383),1,0)</f>
        <v>0</v>
      </c>
      <c r="S383">
        <f>1+IF(Datos!S383&gt;0,1,0)+IF(Datos!C383="Financials",1.2,0)+1.3</f>
        <v>4.5</v>
      </c>
      <c r="T383" s="14">
        <f>(I383*1+M383*IF(Datos!S383&gt;0,1,0)+P383*IF(Datos!C383="Financials",1,0)+R383*1.3)/S383</f>
        <v>0</v>
      </c>
      <c r="U383" s="14">
        <f t="shared" si="10"/>
        <v>0</v>
      </c>
      <c r="V383" s="12" t="str">
        <f t="shared" si="11"/>
        <v/>
      </c>
    </row>
    <row r="384" spans="1:22">
      <c r="A384" t="str">
        <f>ParticipantesCrossSectionTable[[#This Row],[firm_id]]</f>
        <v>F0634</v>
      </c>
      <c r="B384" s="12" t="str">
        <f>ParticipantesCrossSectionTable[[#This Row],[sector]]</f>
        <v>Industrials</v>
      </c>
      <c r="C384" s="14">
        <f>ParticipantesCrossSectionTable[[#This Row],[fcf_reported_mm]]/ParticipantesCrossSectionTable[[#This Row],[revenue_reported_mm]]</f>
        <v>2.6514661010182537E-2</v>
      </c>
      <c r="D384" s="14">
        <f>VLOOKUP(B384,Umbrales!$A$2:$F$6,2,FALSE)</f>
        <v>0.20187192862209885</v>
      </c>
      <c r="E384" s="14">
        <f>VLOOKUP(B384,Umbrales!$A$2:$F$6,3,FALSE)</f>
        <v>0.13780715755654266</v>
      </c>
      <c r="F384" s="14">
        <f>VLOOKUP(B384,Umbrales!$A$2:$F$6,4,FALSE)</f>
        <v>0.14324173030339896</v>
      </c>
      <c r="G384" s="13">
        <f>VLOOKUP(B384,Umbrales!$A$2:$F$6,5,FALSE)</f>
        <v>2.1323076743804079</v>
      </c>
      <c r="H384" s="14">
        <f>VLOOKUP(B384,Umbrales!$A$2:$F$6,6,FALSE)</f>
        <v>-3.5903294130974449E-3</v>
      </c>
      <c r="I384">
        <f>IF(AND(Datos!AE384&gt;D384,Datos!AF384&gt;E384,Datos!AG384&gt;F384,Datos!AS384&gt;G384,C384&lt;H384),1,0)</f>
        <v>0</v>
      </c>
      <c r="J384" s="14">
        <f>ParticipantesCrossSectionTable[[#This Row],[dcf_fcf_gap_mm]]/ParticipantesCrossSectionTable[[#This Row],[revenue_reported_mm]]</f>
        <v>5.4101600228843499E-2</v>
      </c>
      <c r="K384" s="14">
        <f>VLOOKUP(B384,Umbrales!$A$2:$H$6,7,FALSE)</f>
        <v>0.50521966232143278</v>
      </c>
      <c r="L384" s="14">
        <f>VLOOKUP(B384,Umbrales!$A$2:$H$6,8,FALSE)</f>
        <v>7.7995567229432863E-2</v>
      </c>
      <c r="M384">
        <f>IF(AND(Datos!S384&gt;0,Datos!AH384&lt;K384,Datos!AL384&gt;=1,Datos!AM384&lt;1,J384&gt;L384),1,0)</f>
        <v>0</v>
      </c>
      <c r="N384" s="14">
        <f>VLOOKUP(B384,Umbrales!$A$2:$J$6,9,FALSE)</f>
        <v>0</v>
      </c>
      <c r="O384" s="14">
        <f>VLOOKUP(B384,Umbrales!$A$2:$J$6,10,FALSE)</f>
        <v>0</v>
      </c>
      <c r="P384">
        <f>IF(AND(Datos!C384="Financials",Datos!AA384&gt;N384,Datos!AD384&lt;0,Datos!AQ384&lt;O384),1,0)</f>
        <v>0</v>
      </c>
      <c r="Q384" s="14">
        <f>VLOOKUP(B384,Umbrales!$A$2:$K$6,11,FALSE)</f>
        <v>0.94976269166978411</v>
      </c>
      <c r="R384">
        <f>IF(AND(Datos!AN384&lt;0.85,Datos!AN384&lt;Q384),1,0)</f>
        <v>0</v>
      </c>
      <c r="S384">
        <f>1+IF(Datos!S384&gt;0,1,0)+IF(Datos!C384="Financials",1.2,0)+1.3</f>
        <v>3.3</v>
      </c>
      <c r="T384" s="14">
        <f>(I384*1+M384*IF(Datos!S384&gt;0,1,0)+P384*IF(Datos!C384="Financials",1,0)+R384*1.3)/S384</f>
        <v>0</v>
      </c>
      <c r="U384" s="14">
        <f t="shared" si="10"/>
        <v>0</v>
      </c>
      <c r="V384" s="12" t="str">
        <f t="shared" si="11"/>
        <v/>
      </c>
    </row>
    <row r="385" spans="1:22">
      <c r="A385" t="str">
        <f>ParticipantesCrossSectionTable[[#This Row],[firm_id]]</f>
        <v>F0460</v>
      </c>
      <c r="B385" s="12" t="str">
        <f>ParticipantesCrossSectionTable[[#This Row],[sector]]</f>
        <v>Technology</v>
      </c>
      <c r="C385" s="14">
        <f>ParticipantesCrossSectionTable[[#This Row],[fcf_reported_mm]]/ParticipantesCrossSectionTable[[#This Row],[revenue_reported_mm]]</f>
        <v>3.4798097318996399E-2</v>
      </c>
      <c r="D385" s="14">
        <f>VLOOKUP(B385,Umbrales!$A$2:$F$6,2,FALSE)</f>
        <v>0.29147891994228936</v>
      </c>
      <c r="E385" s="14">
        <f>VLOOKUP(B385,Umbrales!$A$2:$F$6,3,FALSE)</f>
        <v>0.20310034693031653</v>
      </c>
      <c r="F385" s="14">
        <f>VLOOKUP(B385,Umbrales!$A$2:$F$6,4,FALSE)</f>
        <v>8.594459935328938E-2</v>
      </c>
      <c r="G385" s="13">
        <f>VLOOKUP(B385,Umbrales!$A$2:$F$6,5,FALSE)</f>
        <v>1.6026025182564763</v>
      </c>
      <c r="H385" s="14">
        <f>VLOOKUP(B385,Umbrales!$A$2:$F$6,6,FALSE)</f>
        <v>0.11012364032004683</v>
      </c>
      <c r="I385">
        <f>IF(AND(Datos!AE385&gt;D385,Datos!AF385&gt;E385,Datos!AG385&gt;F385,Datos!AS385&gt;G385,C385&lt;H385),1,0)</f>
        <v>0</v>
      </c>
      <c r="J385" s="14">
        <f>ParticipantesCrossSectionTable[[#This Row],[dcf_fcf_gap_mm]]/ParticipantesCrossSectionTable[[#This Row],[revenue_reported_mm]]</f>
        <v>9.1577227336820763E-2</v>
      </c>
      <c r="K385" s="14">
        <f>VLOOKUP(B385,Umbrales!$A$2:$H$6,7,FALSE)</f>
        <v>0.41762511454643481</v>
      </c>
      <c r="L385" s="14">
        <f>VLOOKUP(B385,Umbrales!$A$2:$H$6,8,FALSE)</f>
        <v>5.4196815684636399E-2</v>
      </c>
      <c r="M385">
        <f>IF(AND(Datos!S385&gt;0,Datos!AH385&lt;K385,Datos!AL385&gt;=1,Datos!AM385&lt;1,J385&gt;L385),1,0)</f>
        <v>0</v>
      </c>
      <c r="N385" s="14">
        <f>VLOOKUP(B385,Umbrales!$A$2:$J$6,9,FALSE)</f>
        <v>0</v>
      </c>
      <c r="O385" s="14">
        <f>VLOOKUP(B385,Umbrales!$A$2:$J$6,10,FALSE)</f>
        <v>0</v>
      </c>
      <c r="P385">
        <f>IF(AND(Datos!C385="Financials",Datos!AA385&gt;N385,Datos!AD385&lt;0,Datos!AQ385&lt;O385),1,0)</f>
        <v>0</v>
      </c>
      <c r="Q385" s="14">
        <f>VLOOKUP(B385,Umbrales!$A$2:$K$6,11,FALSE)</f>
        <v>0.94630804495569043</v>
      </c>
      <c r="R385">
        <f>IF(AND(Datos!AN385&lt;0.85,Datos!AN385&lt;Q385),1,0)</f>
        <v>0</v>
      </c>
      <c r="S385">
        <f>1+IF(Datos!S385&gt;0,1,0)+IF(Datos!C385="Financials",1.2,0)+1.3</f>
        <v>3.3</v>
      </c>
      <c r="T385" s="14">
        <f>(I385*1+M385*IF(Datos!S385&gt;0,1,0)+P385*IF(Datos!C385="Financials",1,0)+R385*1.3)/S385</f>
        <v>0</v>
      </c>
      <c r="U385" s="14">
        <f t="shared" si="10"/>
        <v>0</v>
      </c>
      <c r="V385" s="12" t="str">
        <f t="shared" si="11"/>
        <v/>
      </c>
    </row>
    <row r="386" spans="1:22">
      <c r="A386" t="str">
        <f>ParticipantesCrossSectionTable[[#This Row],[firm_id]]</f>
        <v>F0527</v>
      </c>
      <c r="B386" s="12" t="str">
        <f>ParticipantesCrossSectionTable[[#This Row],[sector]]</f>
        <v>Technology</v>
      </c>
      <c r="C386" s="14">
        <f>ParticipantesCrossSectionTable[[#This Row],[fcf_reported_mm]]/ParticipantesCrossSectionTable[[#This Row],[revenue_reported_mm]]</f>
        <v>0.23837023731309817</v>
      </c>
      <c r="D386" s="14">
        <f>VLOOKUP(B386,Umbrales!$A$2:$F$6,2,FALSE)</f>
        <v>0.29147891994228936</v>
      </c>
      <c r="E386" s="14">
        <f>VLOOKUP(B386,Umbrales!$A$2:$F$6,3,FALSE)</f>
        <v>0.20310034693031653</v>
      </c>
      <c r="F386" s="14">
        <f>VLOOKUP(B386,Umbrales!$A$2:$F$6,4,FALSE)</f>
        <v>8.594459935328938E-2</v>
      </c>
      <c r="G386" s="13">
        <f>VLOOKUP(B386,Umbrales!$A$2:$F$6,5,FALSE)</f>
        <v>1.6026025182564763</v>
      </c>
      <c r="H386" s="14">
        <f>VLOOKUP(B386,Umbrales!$A$2:$F$6,6,FALSE)</f>
        <v>0.11012364032004683</v>
      </c>
      <c r="I386">
        <f>IF(AND(Datos!AE386&gt;D386,Datos!AF386&gt;E386,Datos!AG386&gt;F386,Datos!AS386&gt;G386,C386&lt;H386),1,0)</f>
        <v>0</v>
      </c>
      <c r="J386" s="14">
        <f>ParticipantesCrossSectionTable[[#This Row],[dcf_fcf_gap_mm]]/ParticipantesCrossSectionTable[[#This Row],[revenue_reported_mm]]</f>
        <v>-1.2205687659628584E-2</v>
      </c>
      <c r="K386" s="14">
        <f>VLOOKUP(B386,Umbrales!$A$2:$H$6,7,FALSE)</f>
        <v>0.41762511454643481</v>
      </c>
      <c r="L386" s="14">
        <f>VLOOKUP(B386,Umbrales!$A$2:$H$6,8,FALSE)</f>
        <v>5.4196815684636399E-2</v>
      </c>
      <c r="M386">
        <f>IF(AND(Datos!S386&gt;0,Datos!AH386&lt;K386,Datos!AL386&gt;=1,Datos!AM386&lt;1,J386&gt;L386),1,0)</f>
        <v>0</v>
      </c>
      <c r="N386" s="14">
        <f>VLOOKUP(B386,Umbrales!$A$2:$J$6,9,FALSE)</f>
        <v>0</v>
      </c>
      <c r="O386" s="14">
        <f>VLOOKUP(B386,Umbrales!$A$2:$J$6,10,FALSE)</f>
        <v>0</v>
      </c>
      <c r="P386">
        <f>IF(AND(Datos!C386="Financials",Datos!AA386&gt;N386,Datos!AD386&lt;0,Datos!AQ386&lt;O386),1,0)</f>
        <v>0</v>
      </c>
      <c r="Q386" s="14">
        <f>VLOOKUP(B386,Umbrales!$A$2:$K$6,11,FALSE)</f>
        <v>0.94630804495569043</v>
      </c>
      <c r="R386">
        <f>IF(AND(Datos!AN386&lt;0.85,Datos!AN386&lt;Q386),1,0)</f>
        <v>0</v>
      </c>
      <c r="S386">
        <f>1+IF(Datos!S386&gt;0,1,0)+IF(Datos!C386="Financials",1.2,0)+1.3</f>
        <v>3.3</v>
      </c>
      <c r="T386" s="14">
        <f>(I386*1+M386*IF(Datos!S386&gt;0,1,0)+P386*IF(Datos!C386="Financials",1,0)+R386*1.3)/S386</f>
        <v>0</v>
      </c>
      <c r="U386" s="14">
        <f t="shared" si="10"/>
        <v>0</v>
      </c>
      <c r="V386" s="12" t="str">
        <f t="shared" si="11"/>
        <v/>
      </c>
    </row>
    <row r="387" spans="1:22">
      <c r="A387" t="str">
        <f>ParticipantesCrossSectionTable[[#This Row],[firm_id]]</f>
        <v>F0087</v>
      </c>
      <c r="B387" s="12" t="str">
        <f>ParticipantesCrossSectionTable[[#This Row],[sector]]</f>
        <v>Energy</v>
      </c>
      <c r="C387" s="14">
        <f>ParticipantesCrossSectionTable[[#This Row],[fcf_reported_mm]]/ParticipantesCrossSectionTable[[#This Row],[revenue_reported_mm]]</f>
        <v>5.6608080508031876E-4</v>
      </c>
      <c r="D387" s="14">
        <f>VLOOKUP(B387,Umbrales!$A$2:$F$6,2,FALSE)</f>
        <v>0.31196392892080216</v>
      </c>
      <c r="E387" s="14">
        <f>VLOOKUP(B387,Umbrales!$A$2:$F$6,3,FALSE)</f>
        <v>0.22086835207327621</v>
      </c>
      <c r="F387" s="14">
        <f>VLOOKUP(B387,Umbrales!$A$2:$F$6,4,FALSE)</f>
        <v>0.28991454849456905</v>
      </c>
      <c r="G387" s="13">
        <f>VLOOKUP(B387,Umbrales!$A$2:$F$6,5,FALSE)</f>
        <v>2.8980395452652274</v>
      </c>
      <c r="H387" s="14">
        <f>VLOOKUP(B387,Umbrales!$A$2:$F$6,6,FALSE)</f>
        <v>-5.1192663180992054E-2</v>
      </c>
      <c r="I387">
        <f>IF(AND(Datos!AE387&gt;D387,Datos!AF387&gt;E387,Datos!AG387&gt;F387,Datos!AS387&gt;G387,C387&lt;H387),1,0)</f>
        <v>0</v>
      </c>
      <c r="J387" s="14">
        <f>ParticipantesCrossSectionTable[[#This Row],[dcf_fcf_gap_mm]]/ParticipantesCrossSectionTable[[#This Row],[revenue_reported_mm]]</f>
        <v>4.1340600002276448E-2</v>
      </c>
      <c r="K387" s="14">
        <f>VLOOKUP(B387,Umbrales!$A$2:$H$6,7,FALSE)</f>
        <v>0.58288412137280288</v>
      </c>
      <c r="L387" s="14">
        <f>VLOOKUP(B387,Umbrales!$A$2:$H$6,8,FALSE)</f>
        <v>0.120912265441879</v>
      </c>
      <c r="M387">
        <f>IF(AND(Datos!S387&gt;0,Datos!AH387&lt;K387,Datos!AL387&gt;=1,Datos!AM387&lt;1,J387&gt;L387),1,0)</f>
        <v>0</v>
      </c>
      <c r="N387" s="14">
        <f>VLOOKUP(B387,Umbrales!$A$2:$J$6,9,FALSE)</f>
        <v>0</v>
      </c>
      <c r="O387" s="14">
        <f>VLOOKUP(B387,Umbrales!$A$2:$J$6,10,FALSE)</f>
        <v>0</v>
      </c>
      <c r="P387">
        <f>IF(AND(Datos!C387="Financials",Datos!AA387&gt;N387,Datos!AD387&lt;0,Datos!AQ387&lt;O387),1,0)</f>
        <v>0</v>
      </c>
      <c r="Q387" s="14">
        <f>VLOOKUP(B387,Umbrales!$A$2:$K$6,11,FALSE)</f>
        <v>0.95246281107254693</v>
      </c>
      <c r="R387">
        <f>IF(AND(Datos!AN387&lt;0.85,Datos!AN387&lt;Q387),1,0)</f>
        <v>0</v>
      </c>
      <c r="S387">
        <f>1+IF(Datos!S387&gt;0,1,0)+IF(Datos!C387="Financials",1.2,0)+1.3</f>
        <v>3.3</v>
      </c>
      <c r="T387" s="14">
        <f>(I387*1+M387*IF(Datos!S387&gt;0,1,0)+P387*IF(Datos!C387="Financials",1,0)+R387*1.3)/S387</f>
        <v>0</v>
      </c>
      <c r="U387" s="14">
        <f t="shared" ref="U387:U450" si="12">I387+M387+P387+R387</f>
        <v>0</v>
      </c>
      <c r="V387" s="12" t="str">
        <f t="shared" ref="V387:V450" si="13">IF(I387=1,"Flag1 ","")&amp;IF(M387=1,"Flag2 ","")&amp;IF(P387=1,"Flag3 ","")&amp;IF(R387=1,"Flag4 ","")</f>
        <v/>
      </c>
    </row>
    <row r="388" spans="1:22">
      <c r="A388" t="str">
        <f>ParticipantesCrossSectionTable[[#This Row],[firm_id]]</f>
        <v>F0916</v>
      </c>
      <c r="B388" s="12" t="str">
        <f>ParticipantesCrossSectionTable[[#This Row],[sector]]</f>
        <v>Consumer</v>
      </c>
      <c r="C388" s="14">
        <f>ParticipantesCrossSectionTable[[#This Row],[fcf_reported_mm]]/ParticipantesCrossSectionTable[[#This Row],[revenue_reported_mm]]</f>
        <v>0.10751034793858615</v>
      </c>
      <c r="D388" s="14">
        <f>VLOOKUP(B388,Umbrales!$A$2:$F$6,2,FALSE)</f>
        <v>0.18290795794828921</v>
      </c>
      <c r="E388" s="14">
        <f>VLOOKUP(B388,Umbrales!$A$2:$F$6,3,FALSE)</f>
        <v>0.12205009004875801</v>
      </c>
      <c r="F388" s="14">
        <f>VLOOKUP(B388,Umbrales!$A$2:$F$6,4,FALSE)</f>
        <v>7.7863508878423693E-2</v>
      </c>
      <c r="G388" s="13">
        <f>VLOOKUP(B388,Umbrales!$A$2:$F$6,5,FALSE)</f>
        <v>1.5232588938928779</v>
      </c>
      <c r="H388" s="14">
        <f>VLOOKUP(B388,Umbrales!$A$2:$F$6,6,FALSE)</f>
        <v>3.1674636202413592E-2</v>
      </c>
      <c r="I388">
        <f>IF(AND(Datos!AE388&gt;D388,Datos!AF388&gt;E388,Datos!AG388&gt;F388,Datos!AS388&gt;G388,C388&lt;H388),1,0)</f>
        <v>0</v>
      </c>
      <c r="J388" s="14">
        <f>ParticipantesCrossSectionTable[[#This Row],[dcf_fcf_gap_mm]]/ParticipantesCrossSectionTable[[#This Row],[revenue_reported_mm]]</f>
        <v>-3.7844765945618665E-3</v>
      </c>
      <c r="K388" s="14">
        <f>VLOOKUP(B388,Umbrales!$A$2:$H$6,7,FALSE)</f>
        <v>0.50851978099047102</v>
      </c>
      <c r="L388" s="14">
        <f>VLOOKUP(B388,Umbrales!$A$2:$H$6,8,FALSE)</f>
        <v>6.0665521451900774E-2</v>
      </c>
      <c r="M388">
        <f>IF(AND(Datos!S388&gt;0,Datos!AH388&lt;K388,Datos!AL388&gt;=1,Datos!AM388&lt;1,J388&gt;L388),1,0)</f>
        <v>0</v>
      </c>
      <c r="N388" s="14">
        <f>VLOOKUP(B388,Umbrales!$A$2:$J$6,9,FALSE)</f>
        <v>0</v>
      </c>
      <c r="O388" s="14">
        <f>VLOOKUP(B388,Umbrales!$A$2:$J$6,10,FALSE)</f>
        <v>0</v>
      </c>
      <c r="P388">
        <f>IF(AND(Datos!C388="Financials",Datos!AA388&gt;N388,Datos!AD388&lt;0,Datos!AQ388&lt;O388),1,0)</f>
        <v>0</v>
      </c>
      <c r="Q388" s="14">
        <f>VLOOKUP(B388,Umbrales!$A$2:$K$6,11,FALSE)</f>
        <v>0.94977598367308969</v>
      </c>
      <c r="R388">
        <f>IF(AND(Datos!AN388&lt;0.85,Datos!AN388&lt;Q388),1,0)</f>
        <v>0</v>
      </c>
      <c r="S388">
        <f>1+IF(Datos!S388&gt;0,1,0)+IF(Datos!C388="Financials",1.2,0)+1.3</f>
        <v>3.3</v>
      </c>
      <c r="T388" s="14">
        <f>(I388*1+M388*IF(Datos!S388&gt;0,1,0)+P388*IF(Datos!C388="Financials",1,0)+R388*1.3)/S388</f>
        <v>0</v>
      </c>
      <c r="U388" s="14">
        <f t="shared" si="12"/>
        <v>0</v>
      </c>
      <c r="V388" s="12" t="str">
        <f t="shared" si="13"/>
        <v/>
      </c>
    </row>
    <row r="389" spans="1:22">
      <c r="A389" t="str">
        <f>ParticipantesCrossSectionTable[[#This Row],[firm_id]]</f>
        <v>F0208</v>
      </c>
      <c r="B389" s="12" t="str">
        <f>ParticipantesCrossSectionTable[[#This Row],[sector]]</f>
        <v>Financials</v>
      </c>
      <c r="C389" s="14">
        <f>ParticipantesCrossSectionTable[[#This Row],[fcf_reported_mm]]/ParticipantesCrossSectionTable[[#This Row],[revenue_reported_mm]]</f>
        <v>0.23475559961058781</v>
      </c>
      <c r="D389" s="14">
        <f>VLOOKUP(B389,Umbrales!$A$2:$F$6,2,FALSE)</f>
        <v>0.388774346882514</v>
      </c>
      <c r="E389" s="14">
        <f>VLOOKUP(B389,Umbrales!$A$2:$F$6,3,FALSE)</f>
        <v>0.2842719606666555</v>
      </c>
      <c r="F389" s="14">
        <f>VLOOKUP(B389,Umbrales!$A$2:$F$6,4,FALSE)</f>
        <v>3.7547324588306716E-2</v>
      </c>
      <c r="G389" s="13">
        <f>VLOOKUP(B389,Umbrales!$A$2:$F$6,5,FALSE)</f>
        <v>5.6564154445784265</v>
      </c>
      <c r="H389" s="14">
        <f>VLOOKUP(B389,Umbrales!$A$2:$F$6,6,FALSE)</f>
        <v>0.21790144142181125</v>
      </c>
      <c r="I389">
        <f>IF(AND(Datos!AE389&gt;D389,Datos!AF389&gt;E389,Datos!AG389&gt;F389,Datos!AS389&gt;G389,C389&lt;H389),1,0)</f>
        <v>0</v>
      </c>
      <c r="J389" s="14">
        <f>ParticipantesCrossSectionTable[[#This Row],[dcf_fcf_gap_mm]]/ParticipantesCrossSectionTable[[#This Row],[revenue_reported_mm]]</f>
        <v>3.0810809885716002E-2</v>
      </c>
      <c r="K389" s="14">
        <f>VLOOKUP(B389,Umbrales!$A$2:$H$6,7,FALSE)</f>
        <v>0.45222619371524486</v>
      </c>
      <c r="L389" s="14">
        <f>VLOOKUP(B389,Umbrales!$A$2:$H$6,8,FALSE)</f>
        <v>1.8748568215778003E-2</v>
      </c>
      <c r="M389">
        <f>IF(AND(Datos!S389&gt;0,Datos!AH389&lt;K389,Datos!AL389&gt;=1,Datos!AM389&lt;1,J389&gt;L389),1,0)</f>
        <v>0</v>
      </c>
      <c r="N389" s="14">
        <f>VLOOKUP(B389,Umbrales!$A$2:$J$6,9,FALSE)</f>
        <v>0.2055436255630648</v>
      </c>
      <c r="O389" s="14">
        <f>VLOOKUP(B389,Umbrales!$A$2:$J$6,10,FALSE)</f>
        <v>0.33577848833803048</v>
      </c>
      <c r="P389">
        <f>IF(AND(Datos!C389="Financials",Datos!AA389&gt;N389,Datos!AD389&lt;0,Datos!AQ389&lt;O389),1,0)</f>
        <v>0</v>
      </c>
      <c r="Q389" s="14">
        <f>VLOOKUP(B389,Umbrales!$A$2:$K$6,11,FALSE)</f>
        <v>0.94867619108199597</v>
      </c>
      <c r="R389">
        <f>IF(AND(Datos!AN389&lt;0.85,Datos!AN389&lt;Q389),1,0)</f>
        <v>0</v>
      </c>
      <c r="S389">
        <f>1+IF(Datos!S389&gt;0,1,0)+IF(Datos!C389="Financials",1.2,0)+1.3</f>
        <v>4.5</v>
      </c>
      <c r="T389" s="14">
        <f>(I389*1+M389*IF(Datos!S389&gt;0,1,0)+P389*IF(Datos!C389="Financials",1,0)+R389*1.3)/S389</f>
        <v>0</v>
      </c>
      <c r="U389" s="14">
        <f t="shared" si="12"/>
        <v>0</v>
      </c>
      <c r="V389" s="12" t="str">
        <f t="shared" si="13"/>
        <v/>
      </c>
    </row>
    <row r="390" spans="1:22">
      <c r="A390" t="str">
        <f>ParticipantesCrossSectionTable[[#This Row],[firm_id]]</f>
        <v>F0859</v>
      </c>
      <c r="B390" s="12" t="str">
        <f>ParticipantesCrossSectionTable[[#This Row],[sector]]</f>
        <v>Consumer</v>
      </c>
      <c r="C390" s="14">
        <f>ParticipantesCrossSectionTable[[#This Row],[fcf_reported_mm]]/ParticipantesCrossSectionTable[[#This Row],[revenue_reported_mm]]</f>
        <v>1.2889841432613843E-2</v>
      </c>
      <c r="D390" s="14">
        <f>VLOOKUP(B390,Umbrales!$A$2:$F$6,2,FALSE)</f>
        <v>0.18290795794828921</v>
      </c>
      <c r="E390" s="14">
        <f>VLOOKUP(B390,Umbrales!$A$2:$F$6,3,FALSE)</f>
        <v>0.12205009004875801</v>
      </c>
      <c r="F390" s="14">
        <f>VLOOKUP(B390,Umbrales!$A$2:$F$6,4,FALSE)</f>
        <v>7.7863508878423693E-2</v>
      </c>
      <c r="G390" s="13">
        <f>VLOOKUP(B390,Umbrales!$A$2:$F$6,5,FALSE)</f>
        <v>1.5232588938928779</v>
      </c>
      <c r="H390" s="14">
        <f>VLOOKUP(B390,Umbrales!$A$2:$F$6,6,FALSE)</f>
        <v>3.1674636202413592E-2</v>
      </c>
      <c r="I390">
        <f>IF(AND(Datos!AE390&gt;D390,Datos!AF390&gt;E390,Datos!AG390&gt;F390,Datos!AS390&gt;G390,C390&lt;H390),1,0)</f>
        <v>0</v>
      </c>
      <c r="J390" s="14">
        <f>ParticipantesCrossSectionTable[[#This Row],[dcf_fcf_gap_mm]]/ParticipantesCrossSectionTable[[#This Row],[revenue_reported_mm]]</f>
        <v>1.2717071307987743E-2</v>
      </c>
      <c r="K390" s="14">
        <f>VLOOKUP(B390,Umbrales!$A$2:$H$6,7,FALSE)</f>
        <v>0.50851978099047102</v>
      </c>
      <c r="L390" s="14">
        <f>VLOOKUP(B390,Umbrales!$A$2:$H$6,8,FALSE)</f>
        <v>6.0665521451900774E-2</v>
      </c>
      <c r="M390">
        <f>IF(AND(Datos!S390&gt;0,Datos!AH390&lt;K390,Datos!AL390&gt;=1,Datos!AM390&lt;1,J390&gt;L390),1,0)</f>
        <v>0</v>
      </c>
      <c r="N390" s="14">
        <f>VLOOKUP(B390,Umbrales!$A$2:$J$6,9,FALSE)</f>
        <v>0</v>
      </c>
      <c r="O390" s="14">
        <f>VLOOKUP(B390,Umbrales!$A$2:$J$6,10,FALSE)</f>
        <v>0</v>
      </c>
      <c r="P390">
        <f>IF(AND(Datos!C390="Financials",Datos!AA390&gt;N390,Datos!AD390&lt;0,Datos!AQ390&lt;O390),1,0)</f>
        <v>0</v>
      </c>
      <c r="Q390" s="14">
        <f>VLOOKUP(B390,Umbrales!$A$2:$K$6,11,FALSE)</f>
        <v>0.94977598367308969</v>
      </c>
      <c r="R390">
        <f>IF(AND(Datos!AN390&lt;0.85,Datos!AN390&lt;Q390),1,0)</f>
        <v>0</v>
      </c>
      <c r="S390">
        <f>1+IF(Datos!S390&gt;0,1,0)+IF(Datos!C390="Financials",1.2,0)+1.3</f>
        <v>3.3</v>
      </c>
      <c r="T390" s="14">
        <f>(I390*1+M390*IF(Datos!S390&gt;0,1,0)+P390*IF(Datos!C390="Financials",1,0)+R390*1.3)/S390</f>
        <v>0</v>
      </c>
      <c r="U390" s="14">
        <f t="shared" si="12"/>
        <v>0</v>
      </c>
      <c r="V390" s="12" t="str">
        <f t="shared" si="13"/>
        <v/>
      </c>
    </row>
    <row r="391" spans="1:22">
      <c r="A391" t="str">
        <f>ParticipantesCrossSectionTable[[#This Row],[firm_id]]</f>
        <v>F0260</v>
      </c>
      <c r="B391" s="12" t="str">
        <f>ParticipantesCrossSectionTable[[#This Row],[sector]]</f>
        <v>Financials</v>
      </c>
      <c r="C391" s="14">
        <f>ParticipantesCrossSectionTable[[#This Row],[fcf_reported_mm]]/ParticipantesCrossSectionTable[[#This Row],[revenue_reported_mm]]</f>
        <v>9.5564808948397612E-2</v>
      </c>
      <c r="D391" s="14">
        <f>VLOOKUP(B391,Umbrales!$A$2:$F$6,2,FALSE)</f>
        <v>0.388774346882514</v>
      </c>
      <c r="E391" s="14">
        <f>VLOOKUP(B391,Umbrales!$A$2:$F$6,3,FALSE)</f>
        <v>0.2842719606666555</v>
      </c>
      <c r="F391" s="14">
        <f>VLOOKUP(B391,Umbrales!$A$2:$F$6,4,FALSE)</f>
        <v>3.7547324588306716E-2</v>
      </c>
      <c r="G391" s="13">
        <f>VLOOKUP(B391,Umbrales!$A$2:$F$6,5,FALSE)</f>
        <v>5.6564154445784265</v>
      </c>
      <c r="H391" s="14">
        <f>VLOOKUP(B391,Umbrales!$A$2:$F$6,6,FALSE)</f>
        <v>0.21790144142181125</v>
      </c>
      <c r="I391">
        <f>IF(AND(Datos!AE391&gt;D391,Datos!AF391&gt;E391,Datos!AG391&gt;F391,Datos!AS391&gt;G391,C391&lt;H391),1,0)</f>
        <v>0</v>
      </c>
      <c r="J391" s="14">
        <f>ParticipantesCrossSectionTable[[#This Row],[dcf_fcf_gap_mm]]/ParticipantesCrossSectionTable[[#This Row],[revenue_reported_mm]]</f>
        <v>1.625954458834394E-2</v>
      </c>
      <c r="K391" s="14">
        <f>VLOOKUP(B391,Umbrales!$A$2:$H$6,7,FALSE)</f>
        <v>0.45222619371524486</v>
      </c>
      <c r="L391" s="14">
        <f>VLOOKUP(B391,Umbrales!$A$2:$H$6,8,FALSE)</f>
        <v>1.8748568215778003E-2</v>
      </c>
      <c r="M391">
        <f>IF(AND(Datos!S391&gt;0,Datos!AH391&lt;K391,Datos!AL391&gt;=1,Datos!AM391&lt;1,J391&gt;L391),1,0)</f>
        <v>0</v>
      </c>
      <c r="N391" s="14">
        <f>VLOOKUP(B391,Umbrales!$A$2:$J$6,9,FALSE)</f>
        <v>0.2055436255630648</v>
      </c>
      <c r="O391" s="14">
        <f>VLOOKUP(B391,Umbrales!$A$2:$J$6,10,FALSE)</f>
        <v>0.33577848833803048</v>
      </c>
      <c r="P391">
        <f>IF(AND(Datos!C391="Financials",Datos!AA391&gt;N391,Datos!AD391&lt;0,Datos!AQ391&lt;O391),1,0)</f>
        <v>0</v>
      </c>
      <c r="Q391" s="14">
        <f>VLOOKUP(B391,Umbrales!$A$2:$K$6,11,FALSE)</f>
        <v>0.94867619108199597</v>
      </c>
      <c r="R391">
        <f>IF(AND(Datos!AN391&lt;0.85,Datos!AN391&lt;Q391),1,0)</f>
        <v>0</v>
      </c>
      <c r="S391">
        <f>1+IF(Datos!S391&gt;0,1,0)+IF(Datos!C391="Financials",1.2,0)+1.3</f>
        <v>4.5</v>
      </c>
      <c r="T391" s="14">
        <f>(I391*1+M391*IF(Datos!S391&gt;0,1,0)+P391*IF(Datos!C391="Financials",1,0)+R391*1.3)/S391</f>
        <v>0</v>
      </c>
      <c r="U391" s="14">
        <f t="shared" si="12"/>
        <v>0</v>
      </c>
      <c r="V391" s="12" t="str">
        <f t="shared" si="13"/>
        <v/>
      </c>
    </row>
    <row r="392" spans="1:22">
      <c r="A392" t="str">
        <f>ParticipantesCrossSectionTable[[#This Row],[firm_id]]</f>
        <v>F0484</v>
      </c>
      <c r="B392" s="12" t="str">
        <f>ParticipantesCrossSectionTable[[#This Row],[sector]]</f>
        <v>Technology</v>
      </c>
      <c r="C392" s="14">
        <f>ParticipantesCrossSectionTable[[#This Row],[fcf_reported_mm]]/ParticipantesCrossSectionTable[[#This Row],[revenue_reported_mm]]</f>
        <v>-1.6157434900602809E-2</v>
      </c>
      <c r="D392" s="14">
        <f>VLOOKUP(B392,Umbrales!$A$2:$F$6,2,FALSE)</f>
        <v>0.29147891994228936</v>
      </c>
      <c r="E392" s="14">
        <f>VLOOKUP(B392,Umbrales!$A$2:$F$6,3,FALSE)</f>
        <v>0.20310034693031653</v>
      </c>
      <c r="F392" s="14">
        <f>VLOOKUP(B392,Umbrales!$A$2:$F$6,4,FALSE)</f>
        <v>8.594459935328938E-2</v>
      </c>
      <c r="G392" s="13">
        <f>VLOOKUP(B392,Umbrales!$A$2:$F$6,5,FALSE)</f>
        <v>1.6026025182564763</v>
      </c>
      <c r="H392" s="14">
        <f>VLOOKUP(B392,Umbrales!$A$2:$F$6,6,FALSE)</f>
        <v>0.11012364032004683</v>
      </c>
      <c r="I392">
        <f>IF(AND(Datos!AE392&gt;D392,Datos!AF392&gt;E392,Datos!AG392&gt;F392,Datos!AS392&gt;G392,C392&lt;H392),1,0)</f>
        <v>0</v>
      </c>
      <c r="J392" s="14">
        <f>ParticipantesCrossSectionTable[[#This Row],[dcf_fcf_gap_mm]]/ParticipantesCrossSectionTable[[#This Row],[revenue_reported_mm]]</f>
        <v>8.9916070255709898E-2</v>
      </c>
      <c r="K392" s="14">
        <f>VLOOKUP(B392,Umbrales!$A$2:$H$6,7,FALSE)</f>
        <v>0.41762511454643481</v>
      </c>
      <c r="L392" s="14">
        <f>VLOOKUP(B392,Umbrales!$A$2:$H$6,8,FALSE)</f>
        <v>5.4196815684636399E-2</v>
      </c>
      <c r="M392">
        <f>IF(AND(Datos!S392&gt;0,Datos!AH392&lt;K392,Datos!AL392&gt;=1,Datos!AM392&lt;1,J392&gt;L392),1,0)</f>
        <v>0</v>
      </c>
      <c r="N392" s="14">
        <f>VLOOKUP(B392,Umbrales!$A$2:$J$6,9,FALSE)</f>
        <v>0</v>
      </c>
      <c r="O392" s="14">
        <f>VLOOKUP(B392,Umbrales!$A$2:$J$6,10,FALSE)</f>
        <v>0</v>
      </c>
      <c r="P392">
        <f>IF(AND(Datos!C392="Financials",Datos!AA392&gt;N392,Datos!AD392&lt;0,Datos!AQ392&lt;O392),1,0)</f>
        <v>0</v>
      </c>
      <c r="Q392" s="14">
        <f>VLOOKUP(B392,Umbrales!$A$2:$K$6,11,FALSE)</f>
        <v>0.94630804495569043</v>
      </c>
      <c r="R392">
        <f>IF(AND(Datos!AN392&lt;0.85,Datos!AN392&lt;Q392),1,0)</f>
        <v>0</v>
      </c>
      <c r="S392">
        <f>1+IF(Datos!S392&gt;0,1,0)+IF(Datos!C392="Financials",1.2,0)+1.3</f>
        <v>3.3</v>
      </c>
      <c r="T392" s="14">
        <f>(I392*1+M392*IF(Datos!S392&gt;0,1,0)+P392*IF(Datos!C392="Financials",1,0)+R392*1.3)/S392</f>
        <v>0</v>
      </c>
      <c r="U392" s="14">
        <f t="shared" si="12"/>
        <v>0</v>
      </c>
      <c r="V392" s="12" t="str">
        <f t="shared" si="13"/>
        <v/>
      </c>
    </row>
    <row r="393" spans="1:22">
      <c r="A393" t="str">
        <f>ParticipantesCrossSectionTable[[#This Row],[firm_id]]</f>
        <v>F0109</v>
      </c>
      <c r="B393" s="12" t="str">
        <f>ParticipantesCrossSectionTable[[#This Row],[sector]]</f>
        <v>Energy</v>
      </c>
      <c r="C393" s="14">
        <f>ParticipantesCrossSectionTable[[#This Row],[fcf_reported_mm]]/ParticipantesCrossSectionTable[[#This Row],[revenue_reported_mm]]</f>
        <v>-0.11099803107594526</v>
      </c>
      <c r="D393" s="14">
        <f>VLOOKUP(B393,Umbrales!$A$2:$F$6,2,FALSE)</f>
        <v>0.31196392892080216</v>
      </c>
      <c r="E393" s="14">
        <f>VLOOKUP(B393,Umbrales!$A$2:$F$6,3,FALSE)</f>
        <v>0.22086835207327621</v>
      </c>
      <c r="F393" s="14">
        <f>VLOOKUP(B393,Umbrales!$A$2:$F$6,4,FALSE)</f>
        <v>0.28991454849456905</v>
      </c>
      <c r="G393" s="13">
        <f>VLOOKUP(B393,Umbrales!$A$2:$F$6,5,FALSE)</f>
        <v>2.8980395452652274</v>
      </c>
      <c r="H393" s="14">
        <f>VLOOKUP(B393,Umbrales!$A$2:$F$6,6,FALSE)</f>
        <v>-5.1192663180992054E-2</v>
      </c>
      <c r="I393">
        <f>IF(AND(Datos!AE393&gt;D393,Datos!AF393&gt;E393,Datos!AG393&gt;F393,Datos!AS393&gt;G393,C393&lt;H393),1,0)</f>
        <v>0</v>
      </c>
      <c r="J393" s="14">
        <f>ParticipantesCrossSectionTable[[#This Row],[dcf_fcf_gap_mm]]/ParticipantesCrossSectionTable[[#This Row],[revenue_reported_mm]]</f>
        <v>0.12862364742962426</v>
      </c>
      <c r="K393" s="14">
        <f>VLOOKUP(B393,Umbrales!$A$2:$H$6,7,FALSE)</f>
        <v>0.58288412137280288</v>
      </c>
      <c r="L393" s="14">
        <f>VLOOKUP(B393,Umbrales!$A$2:$H$6,8,FALSE)</f>
        <v>0.120912265441879</v>
      </c>
      <c r="M393">
        <f>IF(AND(Datos!S393&gt;0,Datos!AH393&lt;K393,Datos!AL393&gt;=1,Datos!AM393&lt;1,J393&gt;L393),1,0)</f>
        <v>0</v>
      </c>
      <c r="N393" s="14">
        <f>VLOOKUP(B393,Umbrales!$A$2:$J$6,9,FALSE)</f>
        <v>0</v>
      </c>
      <c r="O393" s="14">
        <f>VLOOKUP(B393,Umbrales!$A$2:$J$6,10,FALSE)</f>
        <v>0</v>
      </c>
      <c r="P393">
        <f>IF(AND(Datos!C393="Financials",Datos!AA393&gt;N393,Datos!AD393&lt;0,Datos!AQ393&lt;O393),1,0)</f>
        <v>0</v>
      </c>
      <c r="Q393" s="14">
        <f>VLOOKUP(B393,Umbrales!$A$2:$K$6,11,FALSE)</f>
        <v>0.95246281107254693</v>
      </c>
      <c r="R393">
        <f>IF(AND(Datos!AN393&lt;0.85,Datos!AN393&lt;Q393),1,0)</f>
        <v>0</v>
      </c>
      <c r="S393">
        <f>1+IF(Datos!S393&gt;0,1,0)+IF(Datos!C393="Financials",1.2,0)+1.3</f>
        <v>3.3</v>
      </c>
      <c r="T393" s="14">
        <f>(I393*1+M393*IF(Datos!S393&gt;0,1,0)+P393*IF(Datos!C393="Financials",1,0)+R393*1.3)/S393</f>
        <v>0</v>
      </c>
      <c r="U393" s="14">
        <f t="shared" si="12"/>
        <v>0</v>
      </c>
      <c r="V393" s="12" t="str">
        <f t="shared" si="13"/>
        <v/>
      </c>
    </row>
    <row r="394" spans="1:22">
      <c r="A394" t="str">
        <f>ParticipantesCrossSectionTable[[#This Row],[firm_id]]</f>
        <v>F0191</v>
      </c>
      <c r="B394" s="12" t="str">
        <f>ParticipantesCrossSectionTable[[#This Row],[sector]]</f>
        <v>Energy</v>
      </c>
      <c r="C394" s="14">
        <f>ParticipantesCrossSectionTable[[#This Row],[fcf_reported_mm]]/ParticipantesCrossSectionTable[[#This Row],[revenue_reported_mm]]</f>
        <v>-8.3032729786603754E-3</v>
      </c>
      <c r="D394" s="14">
        <f>VLOOKUP(B394,Umbrales!$A$2:$F$6,2,FALSE)</f>
        <v>0.31196392892080216</v>
      </c>
      <c r="E394" s="14">
        <f>VLOOKUP(B394,Umbrales!$A$2:$F$6,3,FALSE)</f>
        <v>0.22086835207327621</v>
      </c>
      <c r="F394" s="14">
        <f>VLOOKUP(B394,Umbrales!$A$2:$F$6,4,FALSE)</f>
        <v>0.28991454849456905</v>
      </c>
      <c r="G394" s="13">
        <f>VLOOKUP(B394,Umbrales!$A$2:$F$6,5,FALSE)</f>
        <v>2.8980395452652274</v>
      </c>
      <c r="H394" s="14">
        <f>VLOOKUP(B394,Umbrales!$A$2:$F$6,6,FALSE)</f>
        <v>-5.1192663180992054E-2</v>
      </c>
      <c r="I394">
        <f>IF(AND(Datos!AE394&gt;D394,Datos!AF394&gt;E394,Datos!AG394&gt;F394,Datos!AS394&gt;G394,C394&lt;H394),1,0)</f>
        <v>0</v>
      </c>
      <c r="J394" s="14">
        <f>ParticipantesCrossSectionTable[[#This Row],[dcf_fcf_gap_mm]]/ParticipantesCrossSectionTable[[#This Row],[revenue_reported_mm]]</f>
        <v>3.032170830736201E-2</v>
      </c>
      <c r="K394" s="14">
        <f>VLOOKUP(B394,Umbrales!$A$2:$H$6,7,FALSE)</f>
        <v>0.58288412137280288</v>
      </c>
      <c r="L394" s="14">
        <f>VLOOKUP(B394,Umbrales!$A$2:$H$6,8,FALSE)</f>
        <v>0.120912265441879</v>
      </c>
      <c r="M394">
        <f>IF(AND(Datos!S394&gt;0,Datos!AH394&lt;K394,Datos!AL394&gt;=1,Datos!AM394&lt;1,J394&gt;L394),1,0)</f>
        <v>0</v>
      </c>
      <c r="N394" s="14">
        <f>VLOOKUP(B394,Umbrales!$A$2:$J$6,9,FALSE)</f>
        <v>0</v>
      </c>
      <c r="O394" s="14">
        <f>VLOOKUP(B394,Umbrales!$A$2:$J$6,10,FALSE)</f>
        <v>0</v>
      </c>
      <c r="P394">
        <f>IF(AND(Datos!C394="Financials",Datos!AA394&gt;N394,Datos!AD394&lt;0,Datos!AQ394&lt;O394),1,0)</f>
        <v>0</v>
      </c>
      <c r="Q394" s="14">
        <f>VLOOKUP(B394,Umbrales!$A$2:$K$6,11,FALSE)</f>
        <v>0.95246281107254693</v>
      </c>
      <c r="R394">
        <f>IF(AND(Datos!AN394&lt;0.85,Datos!AN394&lt;Q394),1,0)</f>
        <v>0</v>
      </c>
      <c r="S394">
        <f>1+IF(Datos!S394&gt;0,1,0)+IF(Datos!C394="Financials",1.2,0)+1.3</f>
        <v>3.3</v>
      </c>
      <c r="T394" s="14">
        <f>(I394*1+M394*IF(Datos!S394&gt;0,1,0)+P394*IF(Datos!C394="Financials",1,0)+R394*1.3)/S394</f>
        <v>0</v>
      </c>
      <c r="U394" s="14">
        <f t="shared" si="12"/>
        <v>0</v>
      </c>
      <c r="V394" s="12" t="str">
        <f t="shared" si="13"/>
        <v/>
      </c>
    </row>
    <row r="395" spans="1:22">
      <c r="A395" t="str">
        <f>ParticipantesCrossSectionTable[[#This Row],[firm_id]]</f>
        <v>F0964</v>
      </c>
      <c r="B395" s="12" t="str">
        <f>ParticipantesCrossSectionTable[[#This Row],[sector]]</f>
        <v>Consumer</v>
      </c>
      <c r="C395" s="14">
        <f>ParticipantesCrossSectionTable[[#This Row],[fcf_reported_mm]]/ParticipantesCrossSectionTable[[#This Row],[revenue_reported_mm]]</f>
        <v>0.11659108573835374</v>
      </c>
      <c r="D395" s="14">
        <f>VLOOKUP(B395,Umbrales!$A$2:$F$6,2,FALSE)</f>
        <v>0.18290795794828921</v>
      </c>
      <c r="E395" s="14">
        <f>VLOOKUP(B395,Umbrales!$A$2:$F$6,3,FALSE)</f>
        <v>0.12205009004875801</v>
      </c>
      <c r="F395" s="14">
        <f>VLOOKUP(B395,Umbrales!$A$2:$F$6,4,FALSE)</f>
        <v>7.7863508878423693E-2</v>
      </c>
      <c r="G395" s="13">
        <f>VLOOKUP(B395,Umbrales!$A$2:$F$6,5,FALSE)</f>
        <v>1.5232588938928779</v>
      </c>
      <c r="H395" s="14">
        <f>VLOOKUP(B395,Umbrales!$A$2:$F$6,6,FALSE)</f>
        <v>3.1674636202413592E-2</v>
      </c>
      <c r="I395">
        <f>IF(AND(Datos!AE395&gt;D395,Datos!AF395&gt;E395,Datos!AG395&gt;F395,Datos!AS395&gt;G395,C395&lt;H395),1,0)</f>
        <v>0</v>
      </c>
      <c r="J395" s="14">
        <f>ParticipantesCrossSectionTable[[#This Row],[dcf_fcf_gap_mm]]/ParticipantesCrossSectionTable[[#This Row],[revenue_reported_mm]]</f>
        <v>4.8440498905445238E-2</v>
      </c>
      <c r="K395" s="14">
        <f>VLOOKUP(B395,Umbrales!$A$2:$H$6,7,FALSE)</f>
        <v>0.50851978099047102</v>
      </c>
      <c r="L395" s="14">
        <f>VLOOKUP(B395,Umbrales!$A$2:$H$6,8,FALSE)</f>
        <v>6.0665521451900774E-2</v>
      </c>
      <c r="M395">
        <f>IF(AND(Datos!S395&gt;0,Datos!AH395&lt;K395,Datos!AL395&gt;=1,Datos!AM395&lt;1,J395&gt;L395),1,0)</f>
        <v>0</v>
      </c>
      <c r="N395" s="14">
        <f>VLOOKUP(B395,Umbrales!$A$2:$J$6,9,FALSE)</f>
        <v>0</v>
      </c>
      <c r="O395" s="14">
        <f>VLOOKUP(B395,Umbrales!$A$2:$J$6,10,FALSE)</f>
        <v>0</v>
      </c>
      <c r="P395">
        <f>IF(AND(Datos!C395="Financials",Datos!AA395&gt;N395,Datos!AD395&lt;0,Datos!AQ395&lt;O395),1,0)</f>
        <v>0</v>
      </c>
      <c r="Q395" s="14">
        <f>VLOOKUP(B395,Umbrales!$A$2:$K$6,11,FALSE)</f>
        <v>0.94977598367308969</v>
      </c>
      <c r="R395">
        <f>IF(AND(Datos!AN395&lt;0.85,Datos!AN395&lt;Q395),1,0)</f>
        <v>0</v>
      </c>
      <c r="S395">
        <f>1+IF(Datos!S395&gt;0,1,0)+IF(Datos!C395="Financials",1.2,0)+1.3</f>
        <v>3.3</v>
      </c>
      <c r="T395" s="14">
        <f>(I395*1+M395*IF(Datos!S395&gt;0,1,0)+P395*IF(Datos!C395="Financials",1,0)+R395*1.3)/S395</f>
        <v>0</v>
      </c>
      <c r="U395" s="14">
        <f t="shared" si="12"/>
        <v>0</v>
      </c>
      <c r="V395" s="12" t="str">
        <f t="shared" si="13"/>
        <v/>
      </c>
    </row>
    <row r="396" spans="1:22">
      <c r="A396" t="str">
        <f>ParticipantesCrossSectionTable[[#This Row],[firm_id]]</f>
        <v>F0255</v>
      </c>
      <c r="B396" s="12" t="str">
        <f>ParticipantesCrossSectionTable[[#This Row],[sector]]</f>
        <v>Financials</v>
      </c>
      <c r="C396" s="14">
        <f>ParticipantesCrossSectionTable[[#This Row],[fcf_reported_mm]]/ParticipantesCrossSectionTable[[#This Row],[revenue_reported_mm]]</f>
        <v>0.15436504659649011</v>
      </c>
      <c r="D396" s="14">
        <f>VLOOKUP(B396,Umbrales!$A$2:$F$6,2,FALSE)</f>
        <v>0.388774346882514</v>
      </c>
      <c r="E396" s="14">
        <f>VLOOKUP(B396,Umbrales!$A$2:$F$6,3,FALSE)</f>
        <v>0.2842719606666555</v>
      </c>
      <c r="F396" s="14">
        <f>VLOOKUP(B396,Umbrales!$A$2:$F$6,4,FALSE)</f>
        <v>3.7547324588306716E-2</v>
      </c>
      <c r="G396" s="13">
        <f>VLOOKUP(B396,Umbrales!$A$2:$F$6,5,FALSE)</f>
        <v>5.6564154445784265</v>
      </c>
      <c r="H396" s="14">
        <f>VLOOKUP(B396,Umbrales!$A$2:$F$6,6,FALSE)</f>
        <v>0.21790144142181125</v>
      </c>
      <c r="I396">
        <f>IF(AND(Datos!AE396&gt;D396,Datos!AF396&gt;E396,Datos!AG396&gt;F396,Datos!AS396&gt;G396,C396&lt;H396),1,0)</f>
        <v>0</v>
      </c>
      <c r="J396" s="14">
        <f>ParticipantesCrossSectionTable[[#This Row],[dcf_fcf_gap_mm]]/ParticipantesCrossSectionTable[[#This Row],[revenue_reported_mm]]</f>
        <v>5.2517884849154197E-3</v>
      </c>
      <c r="K396" s="14">
        <f>VLOOKUP(B396,Umbrales!$A$2:$H$6,7,FALSE)</f>
        <v>0.45222619371524486</v>
      </c>
      <c r="L396" s="14">
        <f>VLOOKUP(B396,Umbrales!$A$2:$H$6,8,FALSE)</f>
        <v>1.8748568215778003E-2</v>
      </c>
      <c r="M396">
        <f>IF(AND(Datos!S396&gt;0,Datos!AH396&lt;K396,Datos!AL396&gt;=1,Datos!AM396&lt;1,J396&gt;L396),1,0)</f>
        <v>0</v>
      </c>
      <c r="N396" s="14">
        <f>VLOOKUP(B396,Umbrales!$A$2:$J$6,9,FALSE)</f>
        <v>0.2055436255630648</v>
      </c>
      <c r="O396" s="14">
        <f>VLOOKUP(B396,Umbrales!$A$2:$J$6,10,FALSE)</f>
        <v>0.33577848833803048</v>
      </c>
      <c r="P396">
        <f>IF(AND(Datos!C396="Financials",Datos!AA396&gt;N396,Datos!AD396&lt;0,Datos!AQ396&lt;O396),1,0)</f>
        <v>1</v>
      </c>
      <c r="Q396" s="14">
        <f>VLOOKUP(B396,Umbrales!$A$2:$K$6,11,FALSE)</f>
        <v>0.94867619108199597</v>
      </c>
      <c r="R396">
        <f>IF(AND(Datos!AN396&lt;0.85,Datos!AN396&lt;Q396),1,0)</f>
        <v>0</v>
      </c>
      <c r="S396">
        <f>1+IF(Datos!S396&gt;0,1,0)+IF(Datos!C396="Financials",1.2,0)+1.3</f>
        <v>4.5</v>
      </c>
      <c r="T396" s="14">
        <f>(I396*1+M396*IF(Datos!S396&gt;0,1,0)+P396*IF(Datos!C396="Financials",1,0)+R396*1.3)/S396</f>
        <v>0.22222222222222221</v>
      </c>
      <c r="U396" s="14">
        <f t="shared" si="12"/>
        <v>1</v>
      </c>
      <c r="V396" s="12" t="str">
        <f t="shared" si="13"/>
        <v xml:space="preserve">Flag3 </v>
      </c>
    </row>
    <row r="397" spans="1:22">
      <c r="A397" t="str">
        <f>ParticipantesCrossSectionTable[[#This Row],[firm_id]]</f>
        <v>F0848</v>
      </c>
      <c r="B397" s="12" t="str">
        <f>ParticipantesCrossSectionTable[[#This Row],[sector]]</f>
        <v>Consumer</v>
      </c>
      <c r="C397" s="14">
        <f>ParticipantesCrossSectionTable[[#This Row],[fcf_reported_mm]]/ParticipantesCrossSectionTable[[#This Row],[revenue_reported_mm]]</f>
        <v>1.2293047690970269E-2</v>
      </c>
      <c r="D397" s="14">
        <f>VLOOKUP(B397,Umbrales!$A$2:$F$6,2,FALSE)</f>
        <v>0.18290795794828921</v>
      </c>
      <c r="E397" s="14">
        <f>VLOOKUP(B397,Umbrales!$A$2:$F$6,3,FALSE)</f>
        <v>0.12205009004875801</v>
      </c>
      <c r="F397" s="14">
        <f>VLOOKUP(B397,Umbrales!$A$2:$F$6,4,FALSE)</f>
        <v>7.7863508878423693E-2</v>
      </c>
      <c r="G397" s="13">
        <f>VLOOKUP(B397,Umbrales!$A$2:$F$6,5,FALSE)</f>
        <v>1.5232588938928779</v>
      </c>
      <c r="H397" s="14">
        <f>VLOOKUP(B397,Umbrales!$A$2:$F$6,6,FALSE)</f>
        <v>3.1674636202413592E-2</v>
      </c>
      <c r="I397">
        <f>IF(AND(Datos!AE397&gt;D397,Datos!AF397&gt;E397,Datos!AG397&gt;F397,Datos!AS397&gt;G397,C397&lt;H397),1,0)</f>
        <v>0</v>
      </c>
      <c r="J397" s="14">
        <f>ParticipantesCrossSectionTable[[#This Row],[dcf_fcf_gap_mm]]/ParticipantesCrossSectionTable[[#This Row],[revenue_reported_mm]]</f>
        <v>1.7701480428491827E-2</v>
      </c>
      <c r="K397" s="14">
        <f>VLOOKUP(B397,Umbrales!$A$2:$H$6,7,FALSE)</f>
        <v>0.50851978099047102</v>
      </c>
      <c r="L397" s="14">
        <f>VLOOKUP(B397,Umbrales!$A$2:$H$6,8,FALSE)</f>
        <v>6.0665521451900774E-2</v>
      </c>
      <c r="M397">
        <f>IF(AND(Datos!S397&gt;0,Datos!AH397&lt;K397,Datos!AL397&gt;=1,Datos!AM397&lt;1,J397&gt;L397),1,0)</f>
        <v>0</v>
      </c>
      <c r="N397" s="14">
        <f>VLOOKUP(B397,Umbrales!$A$2:$J$6,9,FALSE)</f>
        <v>0</v>
      </c>
      <c r="O397" s="14">
        <f>VLOOKUP(B397,Umbrales!$A$2:$J$6,10,FALSE)</f>
        <v>0</v>
      </c>
      <c r="P397">
        <f>IF(AND(Datos!C397="Financials",Datos!AA397&gt;N397,Datos!AD397&lt;0,Datos!AQ397&lt;O397),1,0)</f>
        <v>0</v>
      </c>
      <c r="Q397" s="14">
        <f>VLOOKUP(B397,Umbrales!$A$2:$K$6,11,FALSE)</f>
        <v>0.94977598367308969</v>
      </c>
      <c r="R397">
        <f>IF(AND(Datos!AN397&lt;0.85,Datos!AN397&lt;Q397),1,0)</f>
        <v>0</v>
      </c>
      <c r="S397">
        <f>1+IF(Datos!S397&gt;0,1,0)+IF(Datos!C397="Financials",1.2,0)+1.3</f>
        <v>3.3</v>
      </c>
      <c r="T397" s="14">
        <f>(I397*1+M397*IF(Datos!S397&gt;0,1,0)+P397*IF(Datos!C397="Financials",1,0)+R397*1.3)/S397</f>
        <v>0</v>
      </c>
      <c r="U397" s="14">
        <f t="shared" si="12"/>
        <v>0</v>
      </c>
      <c r="V397" s="12" t="str">
        <f t="shared" si="13"/>
        <v/>
      </c>
    </row>
    <row r="398" spans="1:22">
      <c r="A398" t="str">
        <f>ParticipantesCrossSectionTable[[#This Row],[firm_id]]</f>
        <v>F0682</v>
      </c>
      <c r="B398" s="12" t="str">
        <f>ParticipantesCrossSectionTable[[#This Row],[sector]]</f>
        <v>Industrials</v>
      </c>
      <c r="C398" s="14">
        <f>ParticipantesCrossSectionTable[[#This Row],[fcf_reported_mm]]/ParticipantesCrossSectionTable[[#This Row],[revenue_reported_mm]]</f>
        <v>4.1817105415345078E-2</v>
      </c>
      <c r="D398" s="14">
        <f>VLOOKUP(B398,Umbrales!$A$2:$F$6,2,FALSE)</f>
        <v>0.20187192862209885</v>
      </c>
      <c r="E398" s="14">
        <f>VLOOKUP(B398,Umbrales!$A$2:$F$6,3,FALSE)</f>
        <v>0.13780715755654266</v>
      </c>
      <c r="F398" s="14">
        <f>VLOOKUP(B398,Umbrales!$A$2:$F$6,4,FALSE)</f>
        <v>0.14324173030339896</v>
      </c>
      <c r="G398" s="13">
        <f>VLOOKUP(B398,Umbrales!$A$2:$F$6,5,FALSE)</f>
        <v>2.1323076743804079</v>
      </c>
      <c r="H398" s="14">
        <f>VLOOKUP(B398,Umbrales!$A$2:$F$6,6,FALSE)</f>
        <v>-3.5903294130974449E-3</v>
      </c>
      <c r="I398">
        <f>IF(AND(Datos!AE398&gt;D398,Datos!AF398&gt;E398,Datos!AG398&gt;F398,Datos!AS398&gt;G398,C398&lt;H398),1,0)</f>
        <v>0</v>
      </c>
      <c r="J398" s="14">
        <f>ParticipantesCrossSectionTable[[#This Row],[dcf_fcf_gap_mm]]/ParticipantesCrossSectionTable[[#This Row],[revenue_reported_mm]]</f>
        <v>3.6027226841303064E-2</v>
      </c>
      <c r="K398" s="14">
        <f>VLOOKUP(B398,Umbrales!$A$2:$H$6,7,FALSE)</f>
        <v>0.50521966232143278</v>
      </c>
      <c r="L398" s="14">
        <f>VLOOKUP(B398,Umbrales!$A$2:$H$6,8,FALSE)</f>
        <v>7.7995567229432863E-2</v>
      </c>
      <c r="M398">
        <f>IF(AND(Datos!S398&gt;0,Datos!AH398&lt;K398,Datos!AL398&gt;=1,Datos!AM398&lt;1,J398&gt;L398),1,0)</f>
        <v>0</v>
      </c>
      <c r="N398" s="14">
        <f>VLOOKUP(B398,Umbrales!$A$2:$J$6,9,FALSE)</f>
        <v>0</v>
      </c>
      <c r="O398" s="14">
        <f>VLOOKUP(B398,Umbrales!$A$2:$J$6,10,FALSE)</f>
        <v>0</v>
      </c>
      <c r="P398">
        <f>IF(AND(Datos!C398="Financials",Datos!AA398&gt;N398,Datos!AD398&lt;0,Datos!AQ398&lt;O398),1,0)</f>
        <v>0</v>
      </c>
      <c r="Q398" s="14">
        <f>VLOOKUP(B398,Umbrales!$A$2:$K$6,11,FALSE)</f>
        <v>0.94976269166978411</v>
      </c>
      <c r="R398">
        <f>IF(AND(Datos!AN398&lt;0.85,Datos!AN398&lt;Q398),1,0)</f>
        <v>0</v>
      </c>
      <c r="S398">
        <f>1+IF(Datos!S398&gt;0,1,0)+IF(Datos!C398="Financials",1.2,0)+1.3</f>
        <v>3.3</v>
      </c>
      <c r="T398" s="14">
        <f>(I398*1+M398*IF(Datos!S398&gt;0,1,0)+P398*IF(Datos!C398="Financials",1,0)+R398*1.3)/S398</f>
        <v>0</v>
      </c>
      <c r="U398" s="14">
        <f t="shared" si="12"/>
        <v>0</v>
      </c>
      <c r="V398" s="12" t="str">
        <f t="shared" si="13"/>
        <v/>
      </c>
    </row>
    <row r="399" spans="1:22">
      <c r="A399" t="str">
        <f>ParticipantesCrossSectionTable[[#This Row],[firm_id]]</f>
        <v>F0429</v>
      </c>
      <c r="B399" s="12" t="str">
        <f>ParticipantesCrossSectionTable[[#This Row],[sector]]</f>
        <v>Technology</v>
      </c>
      <c r="C399" s="14">
        <f>ParticipantesCrossSectionTable[[#This Row],[fcf_reported_mm]]/ParticipantesCrossSectionTable[[#This Row],[revenue_reported_mm]]</f>
        <v>0.15563107921424824</v>
      </c>
      <c r="D399" s="14">
        <f>VLOOKUP(B399,Umbrales!$A$2:$F$6,2,FALSE)</f>
        <v>0.29147891994228936</v>
      </c>
      <c r="E399" s="14">
        <f>VLOOKUP(B399,Umbrales!$A$2:$F$6,3,FALSE)</f>
        <v>0.20310034693031653</v>
      </c>
      <c r="F399" s="14">
        <f>VLOOKUP(B399,Umbrales!$A$2:$F$6,4,FALSE)</f>
        <v>8.594459935328938E-2</v>
      </c>
      <c r="G399" s="13">
        <f>VLOOKUP(B399,Umbrales!$A$2:$F$6,5,FALSE)</f>
        <v>1.6026025182564763</v>
      </c>
      <c r="H399" s="14">
        <f>VLOOKUP(B399,Umbrales!$A$2:$F$6,6,FALSE)</f>
        <v>0.11012364032004683</v>
      </c>
      <c r="I399">
        <f>IF(AND(Datos!AE399&gt;D399,Datos!AF399&gt;E399,Datos!AG399&gt;F399,Datos!AS399&gt;G399,C399&lt;H399),1,0)</f>
        <v>0</v>
      </c>
      <c r="J399" s="14">
        <f>ParticipantesCrossSectionTable[[#This Row],[dcf_fcf_gap_mm]]/ParticipantesCrossSectionTable[[#This Row],[revenue_reported_mm]]</f>
        <v>6.4532294746504848E-2</v>
      </c>
      <c r="K399" s="14">
        <f>VLOOKUP(B399,Umbrales!$A$2:$H$6,7,FALSE)</f>
        <v>0.41762511454643481</v>
      </c>
      <c r="L399" s="14">
        <f>VLOOKUP(B399,Umbrales!$A$2:$H$6,8,FALSE)</f>
        <v>5.4196815684636399E-2</v>
      </c>
      <c r="M399">
        <f>IF(AND(Datos!S399&gt;0,Datos!AH399&lt;K399,Datos!AL399&gt;=1,Datos!AM399&lt;1,J399&gt;L399),1,0)</f>
        <v>0</v>
      </c>
      <c r="N399" s="14">
        <f>VLOOKUP(B399,Umbrales!$A$2:$J$6,9,FALSE)</f>
        <v>0</v>
      </c>
      <c r="O399" s="14">
        <f>VLOOKUP(B399,Umbrales!$A$2:$J$6,10,FALSE)</f>
        <v>0</v>
      </c>
      <c r="P399">
        <f>IF(AND(Datos!C399="Financials",Datos!AA399&gt;N399,Datos!AD399&lt;0,Datos!AQ399&lt;O399),1,0)</f>
        <v>0</v>
      </c>
      <c r="Q399" s="14">
        <f>VLOOKUP(B399,Umbrales!$A$2:$K$6,11,FALSE)</f>
        <v>0.94630804495569043</v>
      </c>
      <c r="R399">
        <f>IF(AND(Datos!AN399&lt;0.85,Datos!AN399&lt;Q399),1,0)</f>
        <v>0</v>
      </c>
      <c r="S399">
        <f>1+IF(Datos!S399&gt;0,1,0)+IF(Datos!C399="Financials",1.2,0)+1.3</f>
        <v>3.3</v>
      </c>
      <c r="T399" s="14">
        <f>(I399*1+M399*IF(Datos!S399&gt;0,1,0)+P399*IF(Datos!C399="Financials",1,0)+R399*1.3)/S399</f>
        <v>0</v>
      </c>
      <c r="U399" s="14">
        <f t="shared" si="12"/>
        <v>0</v>
      </c>
      <c r="V399" s="12" t="str">
        <f t="shared" si="13"/>
        <v/>
      </c>
    </row>
    <row r="400" spans="1:22">
      <c r="A400" t="str">
        <f>ParticipantesCrossSectionTable[[#This Row],[firm_id]]</f>
        <v>F0210</v>
      </c>
      <c r="B400" s="12" t="str">
        <f>ParticipantesCrossSectionTable[[#This Row],[sector]]</f>
        <v>Financials</v>
      </c>
      <c r="C400" s="14">
        <f>ParticipantesCrossSectionTable[[#This Row],[fcf_reported_mm]]/ParticipantesCrossSectionTable[[#This Row],[revenue_reported_mm]]</f>
        <v>0.2781158645507425</v>
      </c>
      <c r="D400" s="14">
        <f>VLOOKUP(B400,Umbrales!$A$2:$F$6,2,FALSE)</f>
        <v>0.388774346882514</v>
      </c>
      <c r="E400" s="14">
        <f>VLOOKUP(B400,Umbrales!$A$2:$F$6,3,FALSE)</f>
        <v>0.2842719606666555</v>
      </c>
      <c r="F400" s="14">
        <f>VLOOKUP(B400,Umbrales!$A$2:$F$6,4,FALSE)</f>
        <v>3.7547324588306716E-2</v>
      </c>
      <c r="G400" s="13">
        <f>VLOOKUP(B400,Umbrales!$A$2:$F$6,5,FALSE)</f>
        <v>5.6564154445784265</v>
      </c>
      <c r="H400" s="14">
        <f>VLOOKUP(B400,Umbrales!$A$2:$F$6,6,FALSE)</f>
        <v>0.21790144142181125</v>
      </c>
      <c r="I400">
        <f>IF(AND(Datos!AE400&gt;D400,Datos!AF400&gt;E400,Datos!AG400&gt;F400,Datos!AS400&gt;G400,C400&lt;H400),1,0)</f>
        <v>0</v>
      </c>
      <c r="J400" s="14">
        <f>ParticipantesCrossSectionTable[[#This Row],[dcf_fcf_gap_mm]]/ParticipantesCrossSectionTable[[#This Row],[revenue_reported_mm]]</f>
        <v>-5.5531803758131035E-2</v>
      </c>
      <c r="K400" s="14">
        <f>VLOOKUP(B400,Umbrales!$A$2:$H$6,7,FALSE)</f>
        <v>0.45222619371524486</v>
      </c>
      <c r="L400" s="14">
        <f>VLOOKUP(B400,Umbrales!$A$2:$H$6,8,FALSE)</f>
        <v>1.8748568215778003E-2</v>
      </c>
      <c r="M400">
        <f>IF(AND(Datos!S400&gt;0,Datos!AH400&lt;K400,Datos!AL400&gt;=1,Datos!AM400&lt;1,J400&gt;L400),1,0)</f>
        <v>0</v>
      </c>
      <c r="N400" s="14">
        <f>VLOOKUP(B400,Umbrales!$A$2:$J$6,9,FALSE)</f>
        <v>0.2055436255630648</v>
      </c>
      <c r="O400" s="14">
        <f>VLOOKUP(B400,Umbrales!$A$2:$J$6,10,FALSE)</f>
        <v>0.33577848833803048</v>
      </c>
      <c r="P400">
        <f>IF(AND(Datos!C400="Financials",Datos!AA400&gt;N400,Datos!AD400&lt;0,Datos!AQ400&lt;O400),1,0)</f>
        <v>1</v>
      </c>
      <c r="Q400" s="14">
        <f>VLOOKUP(B400,Umbrales!$A$2:$K$6,11,FALSE)</f>
        <v>0.94867619108199597</v>
      </c>
      <c r="R400">
        <f>IF(AND(Datos!AN400&lt;0.85,Datos!AN400&lt;Q400),1,0)</f>
        <v>0</v>
      </c>
      <c r="S400">
        <f>1+IF(Datos!S400&gt;0,1,0)+IF(Datos!C400="Financials",1.2,0)+1.3</f>
        <v>4.5</v>
      </c>
      <c r="T400" s="14">
        <f>(I400*1+M400*IF(Datos!S400&gt;0,1,0)+P400*IF(Datos!C400="Financials",1,0)+R400*1.3)/S400</f>
        <v>0.22222222222222221</v>
      </c>
      <c r="U400" s="14">
        <f t="shared" si="12"/>
        <v>1</v>
      </c>
      <c r="V400" s="12" t="str">
        <f t="shared" si="13"/>
        <v xml:space="preserve">Flag3 </v>
      </c>
    </row>
    <row r="401" spans="1:22">
      <c r="A401" t="str">
        <f>ParticipantesCrossSectionTable[[#This Row],[firm_id]]</f>
        <v>F0858</v>
      </c>
      <c r="B401" s="12" t="str">
        <f>ParticipantesCrossSectionTable[[#This Row],[sector]]</f>
        <v>Consumer</v>
      </c>
      <c r="C401" s="14">
        <f>ParticipantesCrossSectionTable[[#This Row],[fcf_reported_mm]]/ParticipantesCrossSectionTable[[#This Row],[revenue_reported_mm]]</f>
        <v>2.6414849689864052E-2</v>
      </c>
      <c r="D401" s="14">
        <f>VLOOKUP(B401,Umbrales!$A$2:$F$6,2,FALSE)</f>
        <v>0.18290795794828921</v>
      </c>
      <c r="E401" s="14">
        <f>VLOOKUP(B401,Umbrales!$A$2:$F$6,3,FALSE)</f>
        <v>0.12205009004875801</v>
      </c>
      <c r="F401" s="14">
        <f>VLOOKUP(B401,Umbrales!$A$2:$F$6,4,FALSE)</f>
        <v>7.7863508878423693E-2</v>
      </c>
      <c r="G401" s="13">
        <f>VLOOKUP(B401,Umbrales!$A$2:$F$6,5,FALSE)</f>
        <v>1.5232588938928779</v>
      </c>
      <c r="H401" s="14">
        <f>VLOOKUP(B401,Umbrales!$A$2:$F$6,6,FALSE)</f>
        <v>3.1674636202413592E-2</v>
      </c>
      <c r="I401">
        <f>IF(AND(Datos!AE401&gt;D401,Datos!AF401&gt;E401,Datos!AG401&gt;F401,Datos!AS401&gt;G401,C401&lt;H401),1,0)</f>
        <v>0</v>
      </c>
      <c r="J401" s="14">
        <f>ParticipantesCrossSectionTable[[#This Row],[dcf_fcf_gap_mm]]/ParticipantesCrossSectionTable[[#This Row],[revenue_reported_mm]]</f>
        <v>3.7423872572195496E-2</v>
      </c>
      <c r="K401" s="14">
        <f>VLOOKUP(B401,Umbrales!$A$2:$H$6,7,FALSE)</f>
        <v>0.50851978099047102</v>
      </c>
      <c r="L401" s="14">
        <f>VLOOKUP(B401,Umbrales!$A$2:$H$6,8,FALSE)</f>
        <v>6.0665521451900774E-2</v>
      </c>
      <c r="M401">
        <f>IF(AND(Datos!S401&gt;0,Datos!AH401&lt;K401,Datos!AL401&gt;=1,Datos!AM401&lt;1,J401&gt;L401),1,0)</f>
        <v>0</v>
      </c>
      <c r="N401" s="14">
        <f>VLOOKUP(B401,Umbrales!$A$2:$J$6,9,FALSE)</f>
        <v>0</v>
      </c>
      <c r="O401" s="14">
        <f>VLOOKUP(B401,Umbrales!$A$2:$J$6,10,FALSE)</f>
        <v>0</v>
      </c>
      <c r="P401">
        <f>IF(AND(Datos!C401="Financials",Datos!AA401&gt;N401,Datos!AD401&lt;0,Datos!AQ401&lt;O401),1,0)</f>
        <v>0</v>
      </c>
      <c r="Q401" s="14">
        <f>VLOOKUP(B401,Umbrales!$A$2:$K$6,11,FALSE)</f>
        <v>0.94977598367308969</v>
      </c>
      <c r="R401">
        <f>IF(AND(Datos!AN401&lt;0.85,Datos!AN401&lt;Q401),1,0)</f>
        <v>0</v>
      </c>
      <c r="S401">
        <f>1+IF(Datos!S401&gt;0,1,0)+IF(Datos!C401="Financials",1.2,0)+1.3</f>
        <v>3.3</v>
      </c>
      <c r="T401" s="14">
        <f>(I401*1+M401*IF(Datos!S401&gt;0,1,0)+P401*IF(Datos!C401="Financials",1,0)+R401*1.3)/S401</f>
        <v>0</v>
      </c>
      <c r="U401" s="14">
        <f t="shared" si="12"/>
        <v>0</v>
      </c>
      <c r="V401" s="12" t="str">
        <f t="shared" si="13"/>
        <v/>
      </c>
    </row>
    <row r="402" spans="1:22">
      <c r="A402" t="str">
        <f>ParticipantesCrossSectionTable[[#This Row],[firm_id]]</f>
        <v>F0277</v>
      </c>
      <c r="B402" s="12" t="str">
        <f>ParticipantesCrossSectionTable[[#This Row],[sector]]</f>
        <v>Financials</v>
      </c>
      <c r="C402" s="14">
        <f>ParticipantesCrossSectionTable[[#This Row],[fcf_reported_mm]]/ParticipantesCrossSectionTable[[#This Row],[revenue_reported_mm]]</f>
        <v>6.1000787714276195E-2</v>
      </c>
      <c r="D402" s="14">
        <f>VLOOKUP(B402,Umbrales!$A$2:$F$6,2,FALSE)</f>
        <v>0.388774346882514</v>
      </c>
      <c r="E402" s="14">
        <f>VLOOKUP(B402,Umbrales!$A$2:$F$6,3,FALSE)</f>
        <v>0.2842719606666555</v>
      </c>
      <c r="F402" s="14">
        <f>VLOOKUP(B402,Umbrales!$A$2:$F$6,4,FALSE)</f>
        <v>3.7547324588306716E-2</v>
      </c>
      <c r="G402" s="13">
        <f>VLOOKUP(B402,Umbrales!$A$2:$F$6,5,FALSE)</f>
        <v>5.6564154445784265</v>
      </c>
      <c r="H402" s="14">
        <f>VLOOKUP(B402,Umbrales!$A$2:$F$6,6,FALSE)</f>
        <v>0.21790144142181125</v>
      </c>
      <c r="I402">
        <f>IF(AND(Datos!AE402&gt;D402,Datos!AF402&gt;E402,Datos!AG402&gt;F402,Datos!AS402&gt;G402,C402&lt;H402),1,0)</f>
        <v>0</v>
      </c>
      <c r="J402" s="14">
        <f>ParticipantesCrossSectionTable[[#This Row],[dcf_fcf_gap_mm]]/ParticipantesCrossSectionTable[[#This Row],[revenue_reported_mm]]</f>
        <v>3.9143184799231526E-2</v>
      </c>
      <c r="K402" s="14">
        <f>VLOOKUP(B402,Umbrales!$A$2:$H$6,7,FALSE)</f>
        <v>0.45222619371524486</v>
      </c>
      <c r="L402" s="14">
        <f>VLOOKUP(B402,Umbrales!$A$2:$H$6,8,FALSE)</f>
        <v>1.8748568215778003E-2</v>
      </c>
      <c r="M402">
        <f>IF(AND(Datos!S402&gt;0,Datos!AH402&lt;K402,Datos!AL402&gt;=1,Datos!AM402&lt;1,J402&gt;L402),1,0)</f>
        <v>0</v>
      </c>
      <c r="N402" s="14">
        <f>VLOOKUP(B402,Umbrales!$A$2:$J$6,9,FALSE)</f>
        <v>0.2055436255630648</v>
      </c>
      <c r="O402" s="14">
        <f>VLOOKUP(B402,Umbrales!$A$2:$J$6,10,FALSE)</f>
        <v>0.33577848833803048</v>
      </c>
      <c r="P402">
        <f>IF(AND(Datos!C402="Financials",Datos!AA402&gt;N402,Datos!AD402&lt;0,Datos!AQ402&lt;O402),1,0)</f>
        <v>1</v>
      </c>
      <c r="Q402" s="14">
        <f>VLOOKUP(B402,Umbrales!$A$2:$K$6,11,FALSE)</f>
        <v>0.94867619108199597</v>
      </c>
      <c r="R402">
        <f>IF(AND(Datos!AN402&lt;0.85,Datos!AN402&lt;Q402),1,0)</f>
        <v>0</v>
      </c>
      <c r="S402">
        <f>1+IF(Datos!S402&gt;0,1,0)+IF(Datos!C402="Financials",1.2,0)+1.3</f>
        <v>4.5</v>
      </c>
      <c r="T402" s="14">
        <f>(I402*1+M402*IF(Datos!S402&gt;0,1,0)+P402*IF(Datos!C402="Financials",1,0)+R402*1.3)/S402</f>
        <v>0.22222222222222221</v>
      </c>
      <c r="U402" s="14">
        <f t="shared" si="12"/>
        <v>1</v>
      </c>
      <c r="V402" s="12" t="str">
        <f t="shared" si="13"/>
        <v xml:space="preserve">Flag3 </v>
      </c>
    </row>
    <row r="403" spans="1:22">
      <c r="A403" t="str">
        <f>ParticipantesCrossSectionTable[[#This Row],[firm_id]]</f>
        <v>F0578</v>
      </c>
      <c r="B403" s="12" t="str">
        <f>ParticipantesCrossSectionTable[[#This Row],[sector]]</f>
        <v>Technology</v>
      </c>
      <c r="C403" s="14">
        <f>ParticipantesCrossSectionTable[[#This Row],[fcf_reported_mm]]/ParticipantesCrossSectionTable[[#This Row],[revenue_reported_mm]]</f>
        <v>3.8749771157659117E-2</v>
      </c>
      <c r="D403" s="14">
        <f>VLOOKUP(B403,Umbrales!$A$2:$F$6,2,FALSE)</f>
        <v>0.29147891994228936</v>
      </c>
      <c r="E403" s="14">
        <f>VLOOKUP(B403,Umbrales!$A$2:$F$6,3,FALSE)</f>
        <v>0.20310034693031653</v>
      </c>
      <c r="F403" s="14">
        <f>VLOOKUP(B403,Umbrales!$A$2:$F$6,4,FALSE)</f>
        <v>8.594459935328938E-2</v>
      </c>
      <c r="G403" s="13">
        <f>VLOOKUP(B403,Umbrales!$A$2:$F$6,5,FALSE)</f>
        <v>1.6026025182564763</v>
      </c>
      <c r="H403" s="14">
        <f>VLOOKUP(B403,Umbrales!$A$2:$F$6,6,FALSE)</f>
        <v>0.11012364032004683</v>
      </c>
      <c r="I403">
        <f>IF(AND(Datos!AE403&gt;D403,Datos!AF403&gt;E403,Datos!AG403&gt;F403,Datos!AS403&gt;G403,C403&lt;H403),1,0)</f>
        <v>0</v>
      </c>
      <c r="J403" s="14">
        <f>ParticipantesCrossSectionTable[[#This Row],[dcf_fcf_gap_mm]]/ParticipantesCrossSectionTable[[#This Row],[revenue_reported_mm]]</f>
        <v>5.0328980400528057E-2</v>
      </c>
      <c r="K403" s="14">
        <f>VLOOKUP(B403,Umbrales!$A$2:$H$6,7,FALSE)</f>
        <v>0.41762511454643481</v>
      </c>
      <c r="L403" s="14">
        <f>VLOOKUP(B403,Umbrales!$A$2:$H$6,8,FALSE)</f>
        <v>5.4196815684636399E-2</v>
      </c>
      <c r="M403">
        <f>IF(AND(Datos!S403&gt;0,Datos!AH403&lt;K403,Datos!AL403&gt;=1,Datos!AM403&lt;1,J403&gt;L403),1,0)</f>
        <v>0</v>
      </c>
      <c r="N403" s="14">
        <f>VLOOKUP(B403,Umbrales!$A$2:$J$6,9,FALSE)</f>
        <v>0</v>
      </c>
      <c r="O403" s="14">
        <f>VLOOKUP(B403,Umbrales!$A$2:$J$6,10,FALSE)</f>
        <v>0</v>
      </c>
      <c r="P403">
        <f>IF(AND(Datos!C403="Financials",Datos!AA403&gt;N403,Datos!AD403&lt;0,Datos!AQ403&lt;O403),1,0)</f>
        <v>0</v>
      </c>
      <c r="Q403" s="14">
        <f>VLOOKUP(B403,Umbrales!$A$2:$K$6,11,FALSE)</f>
        <v>0.94630804495569043</v>
      </c>
      <c r="R403">
        <f>IF(AND(Datos!AN403&lt;0.85,Datos!AN403&lt;Q403),1,0)</f>
        <v>0</v>
      </c>
      <c r="S403">
        <f>1+IF(Datos!S403&gt;0,1,0)+IF(Datos!C403="Financials",1.2,0)+1.3</f>
        <v>3.3</v>
      </c>
      <c r="T403" s="14">
        <f>(I403*1+M403*IF(Datos!S403&gt;0,1,0)+P403*IF(Datos!C403="Financials",1,0)+R403*1.3)/S403</f>
        <v>0</v>
      </c>
      <c r="U403" s="14">
        <f t="shared" si="12"/>
        <v>0</v>
      </c>
      <c r="V403" s="12" t="str">
        <f t="shared" si="13"/>
        <v/>
      </c>
    </row>
    <row r="404" spans="1:22">
      <c r="A404" t="str">
        <f>ParticipantesCrossSectionTable[[#This Row],[firm_id]]</f>
        <v>F0688</v>
      </c>
      <c r="B404" s="12" t="str">
        <f>ParticipantesCrossSectionTable[[#This Row],[sector]]</f>
        <v>Industrials</v>
      </c>
      <c r="C404" s="14">
        <f>ParticipantesCrossSectionTable[[#This Row],[fcf_reported_mm]]/ParticipantesCrossSectionTable[[#This Row],[revenue_reported_mm]]</f>
        <v>-2.9383211428377531E-2</v>
      </c>
      <c r="D404" s="14">
        <f>VLOOKUP(B404,Umbrales!$A$2:$F$6,2,FALSE)</f>
        <v>0.20187192862209885</v>
      </c>
      <c r="E404" s="14">
        <f>VLOOKUP(B404,Umbrales!$A$2:$F$6,3,FALSE)</f>
        <v>0.13780715755654266</v>
      </c>
      <c r="F404" s="14">
        <f>VLOOKUP(B404,Umbrales!$A$2:$F$6,4,FALSE)</f>
        <v>0.14324173030339896</v>
      </c>
      <c r="G404" s="13">
        <f>VLOOKUP(B404,Umbrales!$A$2:$F$6,5,FALSE)</f>
        <v>2.1323076743804079</v>
      </c>
      <c r="H404" s="14">
        <f>VLOOKUP(B404,Umbrales!$A$2:$F$6,6,FALSE)</f>
        <v>-3.5903294130974449E-3</v>
      </c>
      <c r="I404">
        <f>IF(AND(Datos!AE404&gt;D404,Datos!AF404&gt;E404,Datos!AG404&gt;F404,Datos!AS404&gt;G404,C404&lt;H404),1,0)</f>
        <v>0</v>
      </c>
      <c r="J404" s="14">
        <f>ParticipantesCrossSectionTable[[#This Row],[dcf_fcf_gap_mm]]/ParticipantesCrossSectionTable[[#This Row],[revenue_reported_mm]]</f>
        <v>6.7781977779029251E-2</v>
      </c>
      <c r="K404" s="14">
        <f>VLOOKUP(B404,Umbrales!$A$2:$H$6,7,FALSE)</f>
        <v>0.50521966232143278</v>
      </c>
      <c r="L404" s="14">
        <f>VLOOKUP(B404,Umbrales!$A$2:$H$6,8,FALSE)</f>
        <v>7.7995567229432863E-2</v>
      </c>
      <c r="M404">
        <f>IF(AND(Datos!S404&gt;0,Datos!AH404&lt;K404,Datos!AL404&gt;=1,Datos!AM404&lt;1,J404&gt;L404),1,0)</f>
        <v>0</v>
      </c>
      <c r="N404" s="14">
        <f>VLOOKUP(B404,Umbrales!$A$2:$J$6,9,FALSE)</f>
        <v>0</v>
      </c>
      <c r="O404" s="14">
        <f>VLOOKUP(B404,Umbrales!$A$2:$J$6,10,FALSE)</f>
        <v>0</v>
      </c>
      <c r="P404">
        <f>IF(AND(Datos!C404="Financials",Datos!AA404&gt;N404,Datos!AD404&lt;0,Datos!AQ404&lt;O404),1,0)</f>
        <v>0</v>
      </c>
      <c r="Q404" s="14">
        <f>VLOOKUP(B404,Umbrales!$A$2:$K$6,11,FALSE)</f>
        <v>0.94976269166978411</v>
      </c>
      <c r="R404">
        <f>IF(AND(Datos!AN404&lt;0.85,Datos!AN404&lt;Q404),1,0)</f>
        <v>0</v>
      </c>
      <c r="S404">
        <f>1+IF(Datos!S404&gt;0,1,0)+IF(Datos!C404="Financials",1.2,0)+1.3</f>
        <v>3.3</v>
      </c>
      <c r="T404" s="14">
        <f>(I404*1+M404*IF(Datos!S404&gt;0,1,0)+P404*IF(Datos!C404="Financials",1,0)+R404*1.3)/S404</f>
        <v>0</v>
      </c>
      <c r="U404" s="14">
        <f t="shared" si="12"/>
        <v>0</v>
      </c>
      <c r="V404" s="12" t="str">
        <f t="shared" si="13"/>
        <v/>
      </c>
    </row>
    <row r="405" spans="1:22">
      <c r="A405" t="str">
        <f>ParticipantesCrossSectionTable[[#This Row],[firm_id]]</f>
        <v>F0373</v>
      </c>
      <c r="B405" s="12" t="str">
        <f>ParticipantesCrossSectionTable[[#This Row],[sector]]</f>
        <v>Financials</v>
      </c>
      <c r="C405" s="14">
        <f>ParticipantesCrossSectionTable[[#This Row],[fcf_reported_mm]]/ParticipantesCrossSectionTable[[#This Row],[revenue_reported_mm]]</f>
        <v>0.17095939073697117</v>
      </c>
      <c r="D405" s="14">
        <f>VLOOKUP(B405,Umbrales!$A$2:$F$6,2,FALSE)</f>
        <v>0.388774346882514</v>
      </c>
      <c r="E405" s="14">
        <f>VLOOKUP(B405,Umbrales!$A$2:$F$6,3,FALSE)</f>
        <v>0.2842719606666555</v>
      </c>
      <c r="F405" s="14">
        <f>VLOOKUP(B405,Umbrales!$A$2:$F$6,4,FALSE)</f>
        <v>3.7547324588306716E-2</v>
      </c>
      <c r="G405" s="13">
        <f>VLOOKUP(B405,Umbrales!$A$2:$F$6,5,FALSE)</f>
        <v>5.6564154445784265</v>
      </c>
      <c r="H405" s="14">
        <f>VLOOKUP(B405,Umbrales!$A$2:$F$6,6,FALSE)</f>
        <v>0.21790144142181125</v>
      </c>
      <c r="I405">
        <f>IF(AND(Datos!AE405&gt;D405,Datos!AF405&gt;E405,Datos!AG405&gt;F405,Datos!AS405&gt;G405,C405&lt;H405),1,0)</f>
        <v>0</v>
      </c>
      <c r="J405" s="14">
        <f>ParticipantesCrossSectionTable[[#This Row],[dcf_fcf_gap_mm]]/ParticipantesCrossSectionTable[[#This Row],[revenue_reported_mm]]</f>
        <v>-2.3301350954004048E-2</v>
      </c>
      <c r="K405" s="14">
        <f>VLOOKUP(B405,Umbrales!$A$2:$H$6,7,FALSE)</f>
        <v>0.45222619371524486</v>
      </c>
      <c r="L405" s="14">
        <f>VLOOKUP(B405,Umbrales!$A$2:$H$6,8,FALSE)</f>
        <v>1.8748568215778003E-2</v>
      </c>
      <c r="M405">
        <f>IF(AND(Datos!S405&gt;0,Datos!AH405&lt;K405,Datos!AL405&gt;=1,Datos!AM405&lt;1,J405&gt;L405),1,0)</f>
        <v>0</v>
      </c>
      <c r="N405" s="14">
        <f>VLOOKUP(B405,Umbrales!$A$2:$J$6,9,FALSE)</f>
        <v>0.2055436255630648</v>
      </c>
      <c r="O405" s="14">
        <f>VLOOKUP(B405,Umbrales!$A$2:$J$6,10,FALSE)</f>
        <v>0.33577848833803048</v>
      </c>
      <c r="P405">
        <f>IF(AND(Datos!C405="Financials",Datos!AA405&gt;N405,Datos!AD405&lt;0,Datos!AQ405&lt;O405),1,0)</f>
        <v>0</v>
      </c>
      <c r="Q405" s="14">
        <f>VLOOKUP(B405,Umbrales!$A$2:$K$6,11,FALSE)</f>
        <v>0.94867619108199597</v>
      </c>
      <c r="R405">
        <f>IF(AND(Datos!AN405&lt;0.85,Datos!AN405&lt;Q405),1,0)</f>
        <v>0</v>
      </c>
      <c r="S405">
        <f>1+IF(Datos!S405&gt;0,1,0)+IF(Datos!C405="Financials",1.2,0)+1.3</f>
        <v>4.5</v>
      </c>
      <c r="T405" s="14">
        <f>(I405*1+M405*IF(Datos!S405&gt;0,1,0)+P405*IF(Datos!C405="Financials",1,0)+R405*1.3)/S405</f>
        <v>0</v>
      </c>
      <c r="U405" s="14">
        <f t="shared" si="12"/>
        <v>0</v>
      </c>
      <c r="V405" s="12" t="str">
        <f t="shared" si="13"/>
        <v/>
      </c>
    </row>
    <row r="406" spans="1:22">
      <c r="A406" t="str">
        <f>ParticipantesCrossSectionTable[[#This Row],[firm_id]]</f>
        <v>F0282</v>
      </c>
      <c r="B406" s="12" t="str">
        <f>ParticipantesCrossSectionTable[[#This Row],[sector]]</f>
        <v>Financials</v>
      </c>
      <c r="C406" s="14">
        <f>ParticipantesCrossSectionTable[[#This Row],[fcf_reported_mm]]/ParticipantesCrossSectionTable[[#This Row],[revenue_reported_mm]]</f>
        <v>8.0423830633903431E-2</v>
      </c>
      <c r="D406" s="14">
        <f>VLOOKUP(B406,Umbrales!$A$2:$F$6,2,FALSE)</f>
        <v>0.388774346882514</v>
      </c>
      <c r="E406" s="14">
        <f>VLOOKUP(B406,Umbrales!$A$2:$F$6,3,FALSE)</f>
        <v>0.2842719606666555</v>
      </c>
      <c r="F406" s="14">
        <f>VLOOKUP(B406,Umbrales!$A$2:$F$6,4,FALSE)</f>
        <v>3.7547324588306716E-2</v>
      </c>
      <c r="G406" s="13">
        <f>VLOOKUP(B406,Umbrales!$A$2:$F$6,5,FALSE)</f>
        <v>5.6564154445784265</v>
      </c>
      <c r="H406" s="14">
        <f>VLOOKUP(B406,Umbrales!$A$2:$F$6,6,FALSE)</f>
        <v>0.21790144142181125</v>
      </c>
      <c r="I406">
        <f>IF(AND(Datos!AE406&gt;D406,Datos!AF406&gt;E406,Datos!AG406&gt;F406,Datos!AS406&gt;G406,C406&lt;H406),1,0)</f>
        <v>0</v>
      </c>
      <c r="J406" s="14">
        <f>ParticipantesCrossSectionTable[[#This Row],[dcf_fcf_gap_mm]]/ParticipantesCrossSectionTable[[#This Row],[revenue_reported_mm]]</f>
        <v>1.9917091820087544E-2</v>
      </c>
      <c r="K406" s="14">
        <f>VLOOKUP(B406,Umbrales!$A$2:$H$6,7,FALSE)</f>
        <v>0.45222619371524486</v>
      </c>
      <c r="L406" s="14">
        <f>VLOOKUP(B406,Umbrales!$A$2:$H$6,8,FALSE)</f>
        <v>1.8748568215778003E-2</v>
      </c>
      <c r="M406">
        <f>IF(AND(Datos!S406&gt;0,Datos!AH406&lt;K406,Datos!AL406&gt;=1,Datos!AM406&lt;1,J406&gt;L406),1,0)</f>
        <v>0</v>
      </c>
      <c r="N406" s="14">
        <f>VLOOKUP(B406,Umbrales!$A$2:$J$6,9,FALSE)</f>
        <v>0.2055436255630648</v>
      </c>
      <c r="O406" s="14">
        <f>VLOOKUP(B406,Umbrales!$A$2:$J$6,10,FALSE)</f>
        <v>0.33577848833803048</v>
      </c>
      <c r="P406">
        <f>IF(AND(Datos!C406="Financials",Datos!AA406&gt;N406,Datos!AD406&lt;0,Datos!AQ406&lt;O406),1,0)</f>
        <v>0</v>
      </c>
      <c r="Q406" s="14">
        <f>VLOOKUP(B406,Umbrales!$A$2:$K$6,11,FALSE)</f>
        <v>0.94867619108199597</v>
      </c>
      <c r="R406">
        <f>IF(AND(Datos!AN406&lt;0.85,Datos!AN406&lt;Q406),1,0)</f>
        <v>0</v>
      </c>
      <c r="S406">
        <f>1+IF(Datos!S406&gt;0,1,0)+IF(Datos!C406="Financials",1.2,0)+1.3</f>
        <v>4.5</v>
      </c>
      <c r="T406" s="14">
        <f>(I406*1+M406*IF(Datos!S406&gt;0,1,0)+P406*IF(Datos!C406="Financials",1,0)+R406*1.3)/S406</f>
        <v>0</v>
      </c>
      <c r="U406" s="14">
        <f t="shared" si="12"/>
        <v>0</v>
      </c>
      <c r="V406" s="12" t="str">
        <f t="shared" si="13"/>
        <v/>
      </c>
    </row>
    <row r="407" spans="1:22">
      <c r="A407" t="str">
        <f>ParticipantesCrossSectionTable[[#This Row],[firm_id]]</f>
        <v>F0244</v>
      </c>
      <c r="B407" s="12" t="str">
        <f>ParticipantesCrossSectionTable[[#This Row],[sector]]</f>
        <v>Financials</v>
      </c>
      <c r="C407" s="14">
        <f>ParticipantesCrossSectionTable[[#This Row],[fcf_reported_mm]]/ParticipantesCrossSectionTable[[#This Row],[revenue_reported_mm]]</f>
        <v>0.1281727708678238</v>
      </c>
      <c r="D407" s="14">
        <f>VLOOKUP(B407,Umbrales!$A$2:$F$6,2,FALSE)</f>
        <v>0.388774346882514</v>
      </c>
      <c r="E407" s="14">
        <f>VLOOKUP(B407,Umbrales!$A$2:$F$6,3,FALSE)</f>
        <v>0.2842719606666555</v>
      </c>
      <c r="F407" s="14">
        <f>VLOOKUP(B407,Umbrales!$A$2:$F$6,4,FALSE)</f>
        <v>3.7547324588306716E-2</v>
      </c>
      <c r="G407" s="13">
        <f>VLOOKUP(B407,Umbrales!$A$2:$F$6,5,FALSE)</f>
        <v>5.6564154445784265</v>
      </c>
      <c r="H407" s="14">
        <f>VLOOKUP(B407,Umbrales!$A$2:$F$6,6,FALSE)</f>
        <v>0.21790144142181125</v>
      </c>
      <c r="I407">
        <f>IF(AND(Datos!AE407&gt;D407,Datos!AF407&gt;E407,Datos!AG407&gt;F407,Datos!AS407&gt;G407,C407&lt;H407),1,0)</f>
        <v>0</v>
      </c>
      <c r="J407" s="14">
        <f>ParticipantesCrossSectionTable[[#This Row],[dcf_fcf_gap_mm]]/ParticipantesCrossSectionTable[[#This Row],[revenue_reported_mm]]</f>
        <v>3.7106856691496458E-2</v>
      </c>
      <c r="K407" s="14">
        <f>VLOOKUP(B407,Umbrales!$A$2:$H$6,7,FALSE)</f>
        <v>0.45222619371524486</v>
      </c>
      <c r="L407" s="14">
        <f>VLOOKUP(B407,Umbrales!$A$2:$H$6,8,FALSE)</f>
        <v>1.8748568215778003E-2</v>
      </c>
      <c r="M407">
        <f>IF(AND(Datos!S407&gt;0,Datos!AH407&lt;K407,Datos!AL407&gt;=1,Datos!AM407&lt;1,J407&gt;L407),1,0)</f>
        <v>0</v>
      </c>
      <c r="N407" s="14">
        <f>VLOOKUP(B407,Umbrales!$A$2:$J$6,9,FALSE)</f>
        <v>0.2055436255630648</v>
      </c>
      <c r="O407" s="14">
        <f>VLOOKUP(B407,Umbrales!$A$2:$J$6,10,FALSE)</f>
        <v>0.33577848833803048</v>
      </c>
      <c r="P407">
        <f>IF(AND(Datos!C407="Financials",Datos!AA407&gt;N407,Datos!AD407&lt;0,Datos!AQ407&lt;O407),1,0)</f>
        <v>0</v>
      </c>
      <c r="Q407" s="14">
        <f>VLOOKUP(B407,Umbrales!$A$2:$K$6,11,FALSE)</f>
        <v>0.94867619108199597</v>
      </c>
      <c r="R407">
        <f>IF(AND(Datos!AN407&lt;0.85,Datos!AN407&lt;Q407),1,0)</f>
        <v>0</v>
      </c>
      <c r="S407">
        <f>1+IF(Datos!S407&gt;0,1,0)+IF(Datos!C407="Financials",1.2,0)+1.3</f>
        <v>4.5</v>
      </c>
      <c r="T407" s="14">
        <f>(I407*1+M407*IF(Datos!S407&gt;0,1,0)+P407*IF(Datos!C407="Financials",1,0)+R407*1.3)/S407</f>
        <v>0</v>
      </c>
      <c r="U407" s="14">
        <f t="shared" si="12"/>
        <v>0</v>
      </c>
      <c r="V407" s="12" t="str">
        <f t="shared" si="13"/>
        <v/>
      </c>
    </row>
    <row r="408" spans="1:22">
      <c r="A408" t="str">
        <f>ParticipantesCrossSectionTable[[#This Row],[firm_id]]</f>
        <v>F0744</v>
      </c>
      <c r="B408" s="12" t="str">
        <f>ParticipantesCrossSectionTable[[#This Row],[sector]]</f>
        <v>Industrials</v>
      </c>
      <c r="C408" s="14">
        <f>ParticipantesCrossSectionTable[[#This Row],[fcf_reported_mm]]/ParticipantesCrossSectionTable[[#This Row],[revenue_reported_mm]]</f>
        <v>2.2479536701475997E-2</v>
      </c>
      <c r="D408" s="14">
        <f>VLOOKUP(B408,Umbrales!$A$2:$F$6,2,FALSE)</f>
        <v>0.20187192862209885</v>
      </c>
      <c r="E408" s="14">
        <f>VLOOKUP(B408,Umbrales!$A$2:$F$6,3,FALSE)</f>
        <v>0.13780715755654266</v>
      </c>
      <c r="F408" s="14">
        <f>VLOOKUP(B408,Umbrales!$A$2:$F$6,4,FALSE)</f>
        <v>0.14324173030339896</v>
      </c>
      <c r="G408" s="13">
        <f>VLOOKUP(B408,Umbrales!$A$2:$F$6,5,FALSE)</f>
        <v>2.1323076743804079</v>
      </c>
      <c r="H408" s="14">
        <f>VLOOKUP(B408,Umbrales!$A$2:$F$6,6,FALSE)</f>
        <v>-3.5903294130974449E-3</v>
      </c>
      <c r="I408">
        <f>IF(AND(Datos!AE408&gt;D408,Datos!AF408&gt;E408,Datos!AG408&gt;F408,Datos!AS408&gt;G408,C408&lt;H408),1,0)</f>
        <v>0</v>
      </c>
      <c r="J408" s="14">
        <f>ParticipantesCrossSectionTable[[#This Row],[dcf_fcf_gap_mm]]/ParticipantesCrossSectionTable[[#This Row],[revenue_reported_mm]]</f>
        <v>4.2197073662426185E-2</v>
      </c>
      <c r="K408" s="14">
        <f>VLOOKUP(B408,Umbrales!$A$2:$H$6,7,FALSE)</f>
        <v>0.50521966232143278</v>
      </c>
      <c r="L408" s="14">
        <f>VLOOKUP(B408,Umbrales!$A$2:$H$6,8,FALSE)</f>
        <v>7.7995567229432863E-2</v>
      </c>
      <c r="M408">
        <f>IF(AND(Datos!S408&gt;0,Datos!AH408&lt;K408,Datos!AL408&gt;=1,Datos!AM408&lt;1,J408&gt;L408),1,0)</f>
        <v>0</v>
      </c>
      <c r="N408" s="14">
        <f>VLOOKUP(B408,Umbrales!$A$2:$J$6,9,FALSE)</f>
        <v>0</v>
      </c>
      <c r="O408" s="14">
        <f>VLOOKUP(B408,Umbrales!$A$2:$J$6,10,FALSE)</f>
        <v>0</v>
      </c>
      <c r="P408">
        <f>IF(AND(Datos!C408="Financials",Datos!AA408&gt;N408,Datos!AD408&lt;0,Datos!AQ408&lt;O408),1,0)</f>
        <v>0</v>
      </c>
      <c r="Q408" s="14">
        <f>VLOOKUP(B408,Umbrales!$A$2:$K$6,11,FALSE)</f>
        <v>0.94976269166978411</v>
      </c>
      <c r="R408">
        <f>IF(AND(Datos!AN408&lt;0.85,Datos!AN408&lt;Q408),1,0)</f>
        <v>0</v>
      </c>
      <c r="S408">
        <f>1+IF(Datos!S408&gt;0,1,0)+IF(Datos!C408="Financials",1.2,0)+1.3</f>
        <v>3.3</v>
      </c>
      <c r="T408" s="14">
        <f>(I408*1+M408*IF(Datos!S408&gt;0,1,0)+P408*IF(Datos!C408="Financials",1,0)+R408*1.3)/S408</f>
        <v>0</v>
      </c>
      <c r="U408" s="14">
        <f t="shared" si="12"/>
        <v>0</v>
      </c>
      <c r="V408" s="12" t="str">
        <f t="shared" si="13"/>
        <v/>
      </c>
    </row>
    <row r="409" spans="1:22">
      <c r="A409" t="str">
        <f>ParticipantesCrossSectionTable[[#This Row],[firm_id]]</f>
        <v>F0241</v>
      </c>
      <c r="B409" s="12" t="str">
        <f>ParticipantesCrossSectionTable[[#This Row],[sector]]</f>
        <v>Financials</v>
      </c>
      <c r="C409" s="14">
        <f>ParticipantesCrossSectionTable[[#This Row],[fcf_reported_mm]]/ParticipantesCrossSectionTable[[#This Row],[revenue_reported_mm]]</f>
        <v>0.22996305176845727</v>
      </c>
      <c r="D409" s="14">
        <f>VLOOKUP(B409,Umbrales!$A$2:$F$6,2,FALSE)</f>
        <v>0.388774346882514</v>
      </c>
      <c r="E409" s="14">
        <f>VLOOKUP(B409,Umbrales!$A$2:$F$6,3,FALSE)</f>
        <v>0.2842719606666555</v>
      </c>
      <c r="F409" s="14">
        <f>VLOOKUP(B409,Umbrales!$A$2:$F$6,4,FALSE)</f>
        <v>3.7547324588306716E-2</v>
      </c>
      <c r="G409" s="13">
        <f>VLOOKUP(B409,Umbrales!$A$2:$F$6,5,FALSE)</f>
        <v>5.6564154445784265</v>
      </c>
      <c r="H409" s="14">
        <f>VLOOKUP(B409,Umbrales!$A$2:$F$6,6,FALSE)</f>
        <v>0.21790144142181125</v>
      </c>
      <c r="I409">
        <f>IF(AND(Datos!AE409&gt;D409,Datos!AF409&gt;E409,Datos!AG409&gt;F409,Datos!AS409&gt;G409,C409&lt;H409),1,0)</f>
        <v>0</v>
      </c>
      <c r="J409" s="14">
        <f>ParticipantesCrossSectionTable[[#This Row],[dcf_fcf_gap_mm]]/ParticipantesCrossSectionTable[[#This Row],[revenue_reported_mm]]</f>
        <v>1.2693286894824985E-2</v>
      </c>
      <c r="K409" s="14">
        <f>VLOOKUP(B409,Umbrales!$A$2:$H$6,7,FALSE)</f>
        <v>0.45222619371524486</v>
      </c>
      <c r="L409" s="14">
        <f>VLOOKUP(B409,Umbrales!$A$2:$H$6,8,FALSE)</f>
        <v>1.8748568215778003E-2</v>
      </c>
      <c r="M409">
        <f>IF(AND(Datos!S409&gt;0,Datos!AH409&lt;K409,Datos!AL409&gt;=1,Datos!AM409&lt;1,J409&gt;L409),1,0)</f>
        <v>0</v>
      </c>
      <c r="N409" s="14">
        <f>VLOOKUP(B409,Umbrales!$A$2:$J$6,9,FALSE)</f>
        <v>0.2055436255630648</v>
      </c>
      <c r="O409" s="14">
        <f>VLOOKUP(B409,Umbrales!$A$2:$J$6,10,FALSE)</f>
        <v>0.33577848833803048</v>
      </c>
      <c r="P409">
        <f>IF(AND(Datos!C409="Financials",Datos!AA409&gt;N409,Datos!AD409&lt;0,Datos!AQ409&lt;O409),1,0)</f>
        <v>0</v>
      </c>
      <c r="Q409" s="14">
        <f>VLOOKUP(B409,Umbrales!$A$2:$K$6,11,FALSE)</f>
        <v>0.94867619108199597</v>
      </c>
      <c r="R409">
        <f>IF(AND(Datos!AN409&lt;0.85,Datos!AN409&lt;Q409),1,0)</f>
        <v>0</v>
      </c>
      <c r="S409">
        <f>1+IF(Datos!S409&gt;0,1,0)+IF(Datos!C409="Financials",1.2,0)+1.3</f>
        <v>4.5</v>
      </c>
      <c r="T409" s="14">
        <f>(I409*1+M409*IF(Datos!S409&gt;0,1,0)+P409*IF(Datos!C409="Financials",1,0)+R409*1.3)/S409</f>
        <v>0</v>
      </c>
      <c r="U409" s="14">
        <f t="shared" si="12"/>
        <v>0</v>
      </c>
      <c r="V409" s="12" t="str">
        <f t="shared" si="13"/>
        <v/>
      </c>
    </row>
    <row r="410" spans="1:22">
      <c r="A410" t="str">
        <f>ParticipantesCrossSectionTable[[#This Row],[firm_id]]</f>
        <v>F0096</v>
      </c>
      <c r="B410" s="12" t="str">
        <f>ParticipantesCrossSectionTable[[#This Row],[sector]]</f>
        <v>Energy</v>
      </c>
      <c r="C410" s="14">
        <f>ParticipantesCrossSectionTable[[#This Row],[fcf_reported_mm]]/ParticipantesCrossSectionTable[[#This Row],[revenue_reported_mm]]</f>
        <v>-6.4678785050091961E-2</v>
      </c>
      <c r="D410" s="14">
        <f>VLOOKUP(B410,Umbrales!$A$2:$F$6,2,FALSE)</f>
        <v>0.31196392892080216</v>
      </c>
      <c r="E410" s="14">
        <f>VLOOKUP(B410,Umbrales!$A$2:$F$6,3,FALSE)</f>
        <v>0.22086835207327621</v>
      </c>
      <c r="F410" s="14">
        <f>VLOOKUP(B410,Umbrales!$A$2:$F$6,4,FALSE)</f>
        <v>0.28991454849456905</v>
      </c>
      <c r="G410" s="13">
        <f>VLOOKUP(B410,Umbrales!$A$2:$F$6,5,FALSE)</f>
        <v>2.8980395452652274</v>
      </c>
      <c r="H410" s="14">
        <f>VLOOKUP(B410,Umbrales!$A$2:$F$6,6,FALSE)</f>
        <v>-5.1192663180992054E-2</v>
      </c>
      <c r="I410">
        <f>IF(AND(Datos!AE410&gt;D410,Datos!AF410&gt;E410,Datos!AG410&gt;F410,Datos!AS410&gt;G410,C410&lt;H410),1,0)</f>
        <v>0</v>
      </c>
      <c r="J410" s="14">
        <f>ParticipantesCrossSectionTable[[#This Row],[dcf_fcf_gap_mm]]/ParticipantesCrossSectionTable[[#This Row],[revenue_reported_mm]]</f>
        <v>9.8520424011089139E-2</v>
      </c>
      <c r="K410" s="14">
        <f>VLOOKUP(B410,Umbrales!$A$2:$H$6,7,FALSE)</f>
        <v>0.58288412137280288</v>
      </c>
      <c r="L410" s="14">
        <f>VLOOKUP(B410,Umbrales!$A$2:$H$6,8,FALSE)</f>
        <v>0.120912265441879</v>
      </c>
      <c r="M410">
        <f>IF(AND(Datos!S410&gt;0,Datos!AH410&lt;K410,Datos!AL410&gt;=1,Datos!AM410&lt;1,J410&gt;L410),1,0)</f>
        <v>0</v>
      </c>
      <c r="N410" s="14">
        <f>VLOOKUP(B410,Umbrales!$A$2:$J$6,9,FALSE)</f>
        <v>0</v>
      </c>
      <c r="O410" s="14">
        <f>VLOOKUP(B410,Umbrales!$A$2:$J$6,10,FALSE)</f>
        <v>0</v>
      </c>
      <c r="P410">
        <f>IF(AND(Datos!C410="Financials",Datos!AA410&gt;N410,Datos!AD410&lt;0,Datos!AQ410&lt;O410),1,0)</f>
        <v>0</v>
      </c>
      <c r="Q410" s="14">
        <f>VLOOKUP(B410,Umbrales!$A$2:$K$6,11,FALSE)</f>
        <v>0.95246281107254693</v>
      </c>
      <c r="R410">
        <f>IF(AND(Datos!AN410&lt;0.85,Datos!AN410&lt;Q410),1,0)</f>
        <v>0</v>
      </c>
      <c r="S410">
        <f>1+IF(Datos!S410&gt;0,1,0)+IF(Datos!C410="Financials",1.2,0)+1.3</f>
        <v>3.3</v>
      </c>
      <c r="T410" s="14">
        <f>(I410*1+M410*IF(Datos!S410&gt;0,1,0)+P410*IF(Datos!C410="Financials",1,0)+R410*1.3)/S410</f>
        <v>0</v>
      </c>
      <c r="U410" s="14">
        <f t="shared" si="12"/>
        <v>0</v>
      </c>
      <c r="V410" s="12" t="str">
        <f t="shared" si="13"/>
        <v/>
      </c>
    </row>
    <row r="411" spans="1:22">
      <c r="A411" t="str">
        <f>ParticipantesCrossSectionTable[[#This Row],[firm_id]]</f>
        <v>F0698</v>
      </c>
      <c r="B411" s="12" t="str">
        <f>ParticipantesCrossSectionTable[[#This Row],[sector]]</f>
        <v>Industrials</v>
      </c>
      <c r="C411" s="14">
        <f>ParticipantesCrossSectionTable[[#This Row],[fcf_reported_mm]]/ParticipantesCrossSectionTable[[#This Row],[revenue_reported_mm]]</f>
        <v>-1.9915143030055794E-2</v>
      </c>
      <c r="D411" s="14">
        <f>VLOOKUP(B411,Umbrales!$A$2:$F$6,2,FALSE)</f>
        <v>0.20187192862209885</v>
      </c>
      <c r="E411" s="14">
        <f>VLOOKUP(B411,Umbrales!$A$2:$F$6,3,FALSE)</f>
        <v>0.13780715755654266</v>
      </c>
      <c r="F411" s="14">
        <f>VLOOKUP(B411,Umbrales!$A$2:$F$6,4,FALSE)</f>
        <v>0.14324173030339896</v>
      </c>
      <c r="G411" s="13">
        <f>VLOOKUP(B411,Umbrales!$A$2:$F$6,5,FALSE)</f>
        <v>2.1323076743804079</v>
      </c>
      <c r="H411" s="14">
        <f>VLOOKUP(B411,Umbrales!$A$2:$F$6,6,FALSE)</f>
        <v>-3.5903294130974449E-3</v>
      </c>
      <c r="I411">
        <f>IF(AND(Datos!AE411&gt;D411,Datos!AF411&gt;E411,Datos!AG411&gt;F411,Datos!AS411&gt;G411,C411&lt;H411),1,0)</f>
        <v>0</v>
      </c>
      <c r="J411" s="14">
        <f>ParticipantesCrossSectionTable[[#This Row],[dcf_fcf_gap_mm]]/ParticipantesCrossSectionTable[[#This Row],[revenue_reported_mm]]</f>
        <v>7.0831271037446922E-2</v>
      </c>
      <c r="K411" s="14">
        <f>VLOOKUP(B411,Umbrales!$A$2:$H$6,7,FALSE)</f>
        <v>0.50521966232143278</v>
      </c>
      <c r="L411" s="14">
        <f>VLOOKUP(B411,Umbrales!$A$2:$H$6,8,FALSE)</f>
        <v>7.7995567229432863E-2</v>
      </c>
      <c r="M411">
        <f>IF(AND(Datos!S411&gt;0,Datos!AH411&lt;K411,Datos!AL411&gt;=1,Datos!AM411&lt;1,J411&gt;L411),1,0)</f>
        <v>0</v>
      </c>
      <c r="N411" s="14">
        <f>VLOOKUP(B411,Umbrales!$A$2:$J$6,9,FALSE)</f>
        <v>0</v>
      </c>
      <c r="O411" s="14">
        <f>VLOOKUP(B411,Umbrales!$A$2:$J$6,10,FALSE)</f>
        <v>0</v>
      </c>
      <c r="P411">
        <f>IF(AND(Datos!C411="Financials",Datos!AA411&gt;N411,Datos!AD411&lt;0,Datos!AQ411&lt;O411),1,0)</f>
        <v>0</v>
      </c>
      <c r="Q411" s="14">
        <f>VLOOKUP(B411,Umbrales!$A$2:$K$6,11,FALSE)</f>
        <v>0.94976269166978411</v>
      </c>
      <c r="R411">
        <f>IF(AND(Datos!AN411&lt;0.85,Datos!AN411&lt;Q411),1,0)</f>
        <v>0</v>
      </c>
      <c r="S411">
        <f>1+IF(Datos!S411&gt;0,1,0)+IF(Datos!C411="Financials",1.2,0)+1.3</f>
        <v>3.3</v>
      </c>
      <c r="T411" s="14">
        <f>(I411*1+M411*IF(Datos!S411&gt;0,1,0)+P411*IF(Datos!C411="Financials",1,0)+R411*1.3)/S411</f>
        <v>0</v>
      </c>
      <c r="U411" s="14">
        <f t="shared" si="12"/>
        <v>0</v>
      </c>
      <c r="V411" s="12" t="str">
        <f t="shared" si="13"/>
        <v/>
      </c>
    </row>
    <row r="412" spans="1:22">
      <c r="A412" t="str">
        <f>ParticipantesCrossSectionTable[[#This Row],[firm_id]]</f>
        <v>F0748</v>
      </c>
      <c r="B412" s="12" t="str">
        <f>ParticipantesCrossSectionTable[[#This Row],[sector]]</f>
        <v>Industrials</v>
      </c>
      <c r="C412" s="14">
        <f>ParticipantesCrossSectionTable[[#This Row],[fcf_reported_mm]]/ParticipantesCrossSectionTable[[#This Row],[revenue_reported_mm]]</f>
        <v>1.2605343368825964E-2</v>
      </c>
      <c r="D412" s="14">
        <f>VLOOKUP(B412,Umbrales!$A$2:$F$6,2,FALSE)</f>
        <v>0.20187192862209885</v>
      </c>
      <c r="E412" s="14">
        <f>VLOOKUP(B412,Umbrales!$A$2:$F$6,3,FALSE)</f>
        <v>0.13780715755654266</v>
      </c>
      <c r="F412" s="14">
        <f>VLOOKUP(B412,Umbrales!$A$2:$F$6,4,FALSE)</f>
        <v>0.14324173030339896</v>
      </c>
      <c r="G412" s="13">
        <f>VLOOKUP(B412,Umbrales!$A$2:$F$6,5,FALSE)</f>
        <v>2.1323076743804079</v>
      </c>
      <c r="H412" s="14">
        <f>VLOOKUP(B412,Umbrales!$A$2:$F$6,6,FALSE)</f>
        <v>-3.5903294130974449E-3</v>
      </c>
      <c r="I412">
        <f>IF(AND(Datos!AE412&gt;D412,Datos!AF412&gt;E412,Datos!AG412&gt;F412,Datos!AS412&gt;G412,C412&lt;H412),1,0)</f>
        <v>0</v>
      </c>
      <c r="J412" s="14">
        <f>ParticipantesCrossSectionTable[[#This Row],[dcf_fcf_gap_mm]]/ParticipantesCrossSectionTable[[#This Row],[revenue_reported_mm]]</f>
        <v>2.8525498286247515E-2</v>
      </c>
      <c r="K412" s="14">
        <f>VLOOKUP(B412,Umbrales!$A$2:$H$6,7,FALSE)</f>
        <v>0.50521966232143278</v>
      </c>
      <c r="L412" s="14">
        <f>VLOOKUP(B412,Umbrales!$A$2:$H$6,8,FALSE)</f>
        <v>7.7995567229432863E-2</v>
      </c>
      <c r="M412">
        <f>IF(AND(Datos!S412&gt;0,Datos!AH412&lt;K412,Datos!AL412&gt;=1,Datos!AM412&lt;1,J412&gt;L412),1,0)</f>
        <v>0</v>
      </c>
      <c r="N412" s="14">
        <f>VLOOKUP(B412,Umbrales!$A$2:$J$6,9,FALSE)</f>
        <v>0</v>
      </c>
      <c r="O412" s="14">
        <f>VLOOKUP(B412,Umbrales!$A$2:$J$6,10,FALSE)</f>
        <v>0</v>
      </c>
      <c r="P412">
        <f>IF(AND(Datos!C412="Financials",Datos!AA412&gt;N412,Datos!AD412&lt;0,Datos!AQ412&lt;O412),1,0)</f>
        <v>0</v>
      </c>
      <c r="Q412" s="14">
        <f>VLOOKUP(B412,Umbrales!$A$2:$K$6,11,FALSE)</f>
        <v>0.94976269166978411</v>
      </c>
      <c r="R412">
        <f>IF(AND(Datos!AN412&lt;0.85,Datos!AN412&lt;Q412),1,0)</f>
        <v>0</v>
      </c>
      <c r="S412">
        <f>1+IF(Datos!S412&gt;0,1,0)+IF(Datos!C412="Financials",1.2,0)+1.3</f>
        <v>3.3</v>
      </c>
      <c r="T412" s="14">
        <f>(I412*1+M412*IF(Datos!S412&gt;0,1,0)+P412*IF(Datos!C412="Financials",1,0)+R412*1.3)/S412</f>
        <v>0</v>
      </c>
      <c r="U412" s="14">
        <f t="shared" si="12"/>
        <v>0</v>
      </c>
      <c r="V412" s="12" t="str">
        <f t="shared" si="13"/>
        <v/>
      </c>
    </row>
    <row r="413" spans="1:22">
      <c r="A413" t="str">
        <f>ParticipantesCrossSectionTable[[#This Row],[firm_id]]</f>
        <v>F0684</v>
      </c>
      <c r="B413" s="12" t="str">
        <f>ParticipantesCrossSectionTable[[#This Row],[sector]]</f>
        <v>Industrials</v>
      </c>
      <c r="C413" s="14">
        <f>ParticipantesCrossSectionTable[[#This Row],[fcf_reported_mm]]/ParticipantesCrossSectionTable[[#This Row],[revenue_reported_mm]]</f>
        <v>-4.2474188494921808E-2</v>
      </c>
      <c r="D413" s="14">
        <f>VLOOKUP(B413,Umbrales!$A$2:$F$6,2,FALSE)</f>
        <v>0.20187192862209885</v>
      </c>
      <c r="E413" s="14">
        <f>VLOOKUP(B413,Umbrales!$A$2:$F$6,3,FALSE)</f>
        <v>0.13780715755654266</v>
      </c>
      <c r="F413" s="14">
        <f>VLOOKUP(B413,Umbrales!$A$2:$F$6,4,FALSE)</f>
        <v>0.14324173030339896</v>
      </c>
      <c r="G413" s="13">
        <f>VLOOKUP(B413,Umbrales!$A$2:$F$6,5,FALSE)</f>
        <v>2.1323076743804079</v>
      </c>
      <c r="H413" s="14">
        <f>VLOOKUP(B413,Umbrales!$A$2:$F$6,6,FALSE)</f>
        <v>-3.5903294130974449E-3</v>
      </c>
      <c r="I413">
        <f>IF(AND(Datos!AE413&gt;D413,Datos!AF413&gt;E413,Datos!AG413&gt;F413,Datos!AS413&gt;G413,C413&lt;H413),1,0)</f>
        <v>0</v>
      </c>
      <c r="J413" s="14">
        <f>ParticipantesCrossSectionTable[[#This Row],[dcf_fcf_gap_mm]]/ParticipantesCrossSectionTable[[#This Row],[revenue_reported_mm]]</f>
        <v>5.7978987196938336E-2</v>
      </c>
      <c r="K413" s="14">
        <f>VLOOKUP(B413,Umbrales!$A$2:$H$6,7,FALSE)</f>
        <v>0.50521966232143278</v>
      </c>
      <c r="L413" s="14">
        <f>VLOOKUP(B413,Umbrales!$A$2:$H$6,8,FALSE)</f>
        <v>7.7995567229432863E-2</v>
      </c>
      <c r="M413">
        <f>IF(AND(Datos!S413&gt;0,Datos!AH413&lt;K413,Datos!AL413&gt;=1,Datos!AM413&lt;1,J413&gt;L413),1,0)</f>
        <v>0</v>
      </c>
      <c r="N413" s="14">
        <f>VLOOKUP(B413,Umbrales!$A$2:$J$6,9,FALSE)</f>
        <v>0</v>
      </c>
      <c r="O413" s="14">
        <f>VLOOKUP(B413,Umbrales!$A$2:$J$6,10,FALSE)</f>
        <v>0</v>
      </c>
      <c r="P413">
        <f>IF(AND(Datos!C413="Financials",Datos!AA413&gt;N413,Datos!AD413&lt;0,Datos!AQ413&lt;O413),1,0)</f>
        <v>0</v>
      </c>
      <c r="Q413" s="14">
        <f>VLOOKUP(B413,Umbrales!$A$2:$K$6,11,FALSE)</f>
        <v>0.94976269166978411</v>
      </c>
      <c r="R413">
        <f>IF(AND(Datos!AN413&lt;0.85,Datos!AN413&lt;Q413),1,0)</f>
        <v>0</v>
      </c>
      <c r="S413">
        <f>1+IF(Datos!S413&gt;0,1,0)+IF(Datos!C413="Financials",1.2,0)+1.3</f>
        <v>3.3</v>
      </c>
      <c r="T413" s="14">
        <f>(I413*1+M413*IF(Datos!S413&gt;0,1,0)+P413*IF(Datos!C413="Financials",1,0)+R413*1.3)/S413</f>
        <v>0</v>
      </c>
      <c r="U413" s="14">
        <f t="shared" si="12"/>
        <v>0</v>
      </c>
      <c r="V413" s="12" t="str">
        <f t="shared" si="13"/>
        <v/>
      </c>
    </row>
    <row r="414" spans="1:22">
      <c r="A414" t="str">
        <f>ParticipantesCrossSectionTable[[#This Row],[firm_id]]</f>
        <v>F0542</v>
      </c>
      <c r="B414" s="12" t="str">
        <f>ParticipantesCrossSectionTable[[#This Row],[sector]]</f>
        <v>Technology</v>
      </c>
      <c r="C414" s="14">
        <f>ParticipantesCrossSectionTable[[#This Row],[fcf_reported_mm]]/ParticipantesCrossSectionTable[[#This Row],[revenue_reported_mm]]</f>
        <v>-1.0493573364971732E-2</v>
      </c>
      <c r="D414" s="14">
        <f>VLOOKUP(B414,Umbrales!$A$2:$F$6,2,FALSE)</f>
        <v>0.29147891994228936</v>
      </c>
      <c r="E414" s="14">
        <f>VLOOKUP(B414,Umbrales!$A$2:$F$6,3,FALSE)</f>
        <v>0.20310034693031653</v>
      </c>
      <c r="F414" s="14">
        <f>VLOOKUP(B414,Umbrales!$A$2:$F$6,4,FALSE)</f>
        <v>8.594459935328938E-2</v>
      </c>
      <c r="G414" s="13">
        <f>VLOOKUP(B414,Umbrales!$A$2:$F$6,5,FALSE)</f>
        <v>1.6026025182564763</v>
      </c>
      <c r="H414" s="14">
        <f>VLOOKUP(B414,Umbrales!$A$2:$F$6,6,FALSE)</f>
        <v>0.11012364032004683</v>
      </c>
      <c r="I414">
        <f>IF(AND(Datos!AE414&gt;D414,Datos!AF414&gt;E414,Datos!AG414&gt;F414,Datos!AS414&gt;G414,C414&lt;H414),1,0)</f>
        <v>0</v>
      </c>
      <c r="J414" s="14">
        <f>ParticipantesCrossSectionTable[[#This Row],[dcf_fcf_gap_mm]]/ParticipantesCrossSectionTable[[#This Row],[revenue_reported_mm]]</f>
        <v>4.0594583828615333E-2</v>
      </c>
      <c r="K414" s="14">
        <f>VLOOKUP(B414,Umbrales!$A$2:$H$6,7,FALSE)</f>
        <v>0.41762511454643481</v>
      </c>
      <c r="L414" s="14">
        <f>VLOOKUP(B414,Umbrales!$A$2:$H$6,8,FALSE)</f>
        <v>5.4196815684636399E-2</v>
      </c>
      <c r="M414">
        <f>IF(AND(Datos!S414&gt;0,Datos!AH414&lt;K414,Datos!AL414&gt;=1,Datos!AM414&lt;1,J414&gt;L414),1,0)</f>
        <v>0</v>
      </c>
      <c r="N414" s="14">
        <f>VLOOKUP(B414,Umbrales!$A$2:$J$6,9,FALSE)</f>
        <v>0</v>
      </c>
      <c r="O414" s="14">
        <f>VLOOKUP(B414,Umbrales!$A$2:$J$6,10,FALSE)</f>
        <v>0</v>
      </c>
      <c r="P414">
        <f>IF(AND(Datos!C414="Financials",Datos!AA414&gt;N414,Datos!AD414&lt;0,Datos!AQ414&lt;O414),1,0)</f>
        <v>0</v>
      </c>
      <c r="Q414" s="14">
        <f>VLOOKUP(B414,Umbrales!$A$2:$K$6,11,FALSE)</f>
        <v>0.94630804495569043</v>
      </c>
      <c r="R414">
        <f>IF(AND(Datos!AN414&lt;0.85,Datos!AN414&lt;Q414),1,0)</f>
        <v>0</v>
      </c>
      <c r="S414">
        <f>1+IF(Datos!S414&gt;0,1,0)+IF(Datos!C414="Financials",1.2,0)+1.3</f>
        <v>3.3</v>
      </c>
      <c r="T414" s="14">
        <f>(I414*1+M414*IF(Datos!S414&gt;0,1,0)+P414*IF(Datos!C414="Financials",1,0)+R414*1.3)/S414</f>
        <v>0</v>
      </c>
      <c r="U414" s="14">
        <f t="shared" si="12"/>
        <v>0</v>
      </c>
      <c r="V414" s="12" t="str">
        <f t="shared" si="13"/>
        <v/>
      </c>
    </row>
    <row r="415" spans="1:22">
      <c r="A415" t="str">
        <f>ParticipantesCrossSectionTable[[#This Row],[firm_id]]</f>
        <v>F0881</v>
      </c>
      <c r="B415" s="12" t="str">
        <f>ParticipantesCrossSectionTable[[#This Row],[sector]]</f>
        <v>Consumer</v>
      </c>
      <c r="C415" s="14">
        <f>ParticipantesCrossSectionTable[[#This Row],[fcf_reported_mm]]/ParticipantesCrossSectionTable[[#This Row],[revenue_reported_mm]]</f>
        <v>-1.4949641513249253E-3</v>
      </c>
      <c r="D415" s="14">
        <f>VLOOKUP(B415,Umbrales!$A$2:$F$6,2,FALSE)</f>
        <v>0.18290795794828921</v>
      </c>
      <c r="E415" s="14">
        <f>VLOOKUP(B415,Umbrales!$A$2:$F$6,3,FALSE)</f>
        <v>0.12205009004875801</v>
      </c>
      <c r="F415" s="14">
        <f>VLOOKUP(B415,Umbrales!$A$2:$F$6,4,FALSE)</f>
        <v>7.7863508878423693E-2</v>
      </c>
      <c r="G415" s="13">
        <f>VLOOKUP(B415,Umbrales!$A$2:$F$6,5,FALSE)</f>
        <v>1.5232588938928779</v>
      </c>
      <c r="H415" s="14">
        <f>VLOOKUP(B415,Umbrales!$A$2:$F$6,6,FALSE)</f>
        <v>3.1674636202413592E-2</v>
      </c>
      <c r="I415">
        <f>IF(AND(Datos!AE415&gt;D415,Datos!AF415&gt;E415,Datos!AG415&gt;F415,Datos!AS415&gt;G415,C415&lt;H415),1,0)</f>
        <v>0</v>
      </c>
      <c r="J415" s="14">
        <f>ParticipantesCrossSectionTable[[#This Row],[dcf_fcf_gap_mm]]/ParticipantesCrossSectionTable[[#This Row],[revenue_reported_mm]]</f>
        <v>6.2679056636024105E-2</v>
      </c>
      <c r="K415" s="14">
        <f>VLOOKUP(B415,Umbrales!$A$2:$H$6,7,FALSE)</f>
        <v>0.50851978099047102</v>
      </c>
      <c r="L415" s="14">
        <f>VLOOKUP(B415,Umbrales!$A$2:$H$6,8,FALSE)</f>
        <v>6.0665521451900774E-2</v>
      </c>
      <c r="M415">
        <f>IF(AND(Datos!S415&gt;0,Datos!AH415&lt;K415,Datos!AL415&gt;=1,Datos!AM415&lt;1,J415&gt;L415),1,0)</f>
        <v>0</v>
      </c>
      <c r="N415" s="14">
        <f>VLOOKUP(B415,Umbrales!$A$2:$J$6,9,FALSE)</f>
        <v>0</v>
      </c>
      <c r="O415" s="14">
        <f>VLOOKUP(B415,Umbrales!$A$2:$J$6,10,FALSE)</f>
        <v>0</v>
      </c>
      <c r="P415">
        <f>IF(AND(Datos!C415="Financials",Datos!AA415&gt;N415,Datos!AD415&lt;0,Datos!AQ415&lt;O415),1,0)</f>
        <v>0</v>
      </c>
      <c r="Q415" s="14">
        <f>VLOOKUP(B415,Umbrales!$A$2:$K$6,11,FALSE)</f>
        <v>0.94977598367308969</v>
      </c>
      <c r="R415">
        <f>IF(AND(Datos!AN415&lt;0.85,Datos!AN415&lt;Q415),1,0)</f>
        <v>0</v>
      </c>
      <c r="S415">
        <f>1+IF(Datos!S415&gt;0,1,0)+IF(Datos!C415="Financials",1.2,0)+1.3</f>
        <v>3.3</v>
      </c>
      <c r="T415" s="14">
        <f>(I415*1+M415*IF(Datos!S415&gt;0,1,0)+P415*IF(Datos!C415="Financials",1,0)+R415*1.3)/S415</f>
        <v>0</v>
      </c>
      <c r="U415" s="14">
        <f t="shared" si="12"/>
        <v>0</v>
      </c>
      <c r="V415" s="12" t="str">
        <f t="shared" si="13"/>
        <v/>
      </c>
    </row>
    <row r="416" spans="1:22">
      <c r="A416" t="str">
        <f>ParticipantesCrossSectionTable[[#This Row],[firm_id]]</f>
        <v>F0677</v>
      </c>
      <c r="B416" s="12" t="str">
        <f>ParticipantesCrossSectionTable[[#This Row],[sector]]</f>
        <v>Industrials</v>
      </c>
      <c r="C416" s="14">
        <f>ParticipantesCrossSectionTable[[#This Row],[fcf_reported_mm]]/ParticipantesCrossSectionTable[[#This Row],[revenue_reported_mm]]</f>
        <v>-4.6313077950702775E-2</v>
      </c>
      <c r="D416" s="14">
        <f>VLOOKUP(B416,Umbrales!$A$2:$F$6,2,FALSE)</f>
        <v>0.20187192862209885</v>
      </c>
      <c r="E416" s="14">
        <f>VLOOKUP(B416,Umbrales!$A$2:$F$6,3,FALSE)</f>
        <v>0.13780715755654266</v>
      </c>
      <c r="F416" s="14">
        <f>VLOOKUP(B416,Umbrales!$A$2:$F$6,4,FALSE)</f>
        <v>0.14324173030339896</v>
      </c>
      <c r="G416" s="13">
        <f>VLOOKUP(B416,Umbrales!$A$2:$F$6,5,FALSE)</f>
        <v>2.1323076743804079</v>
      </c>
      <c r="H416" s="14">
        <f>VLOOKUP(B416,Umbrales!$A$2:$F$6,6,FALSE)</f>
        <v>-3.5903294130974449E-3</v>
      </c>
      <c r="I416">
        <f>IF(AND(Datos!AE416&gt;D416,Datos!AF416&gt;E416,Datos!AG416&gt;F416,Datos!AS416&gt;G416,C416&lt;H416),1,0)</f>
        <v>0</v>
      </c>
      <c r="J416" s="14">
        <f>ParticipantesCrossSectionTable[[#This Row],[dcf_fcf_gap_mm]]/ParticipantesCrossSectionTable[[#This Row],[revenue_reported_mm]]</f>
        <v>8.6013601154728475E-2</v>
      </c>
      <c r="K416" s="14">
        <f>VLOOKUP(B416,Umbrales!$A$2:$H$6,7,FALSE)</f>
        <v>0.50521966232143278</v>
      </c>
      <c r="L416" s="14">
        <f>VLOOKUP(B416,Umbrales!$A$2:$H$6,8,FALSE)</f>
        <v>7.7995567229432863E-2</v>
      </c>
      <c r="M416">
        <f>IF(AND(Datos!S416&gt;0,Datos!AH416&lt;K416,Datos!AL416&gt;=1,Datos!AM416&lt;1,J416&gt;L416),1,0)</f>
        <v>1</v>
      </c>
      <c r="N416" s="14">
        <f>VLOOKUP(B416,Umbrales!$A$2:$J$6,9,FALSE)</f>
        <v>0</v>
      </c>
      <c r="O416" s="14">
        <f>VLOOKUP(B416,Umbrales!$A$2:$J$6,10,FALSE)</f>
        <v>0</v>
      </c>
      <c r="P416">
        <f>IF(AND(Datos!C416="Financials",Datos!AA416&gt;N416,Datos!AD416&lt;0,Datos!AQ416&lt;O416),1,0)</f>
        <v>0</v>
      </c>
      <c r="Q416" s="14">
        <f>VLOOKUP(B416,Umbrales!$A$2:$K$6,11,FALSE)</f>
        <v>0.94976269166978411</v>
      </c>
      <c r="R416">
        <f>IF(AND(Datos!AN416&lt;0.85,Datos!AN416&lt;Q416),1,0)</f>
        <v>0</v>
      </c>
      <c r="S416">
        <f>1+IF(Datos!S416&gt;0,1,0)+IF(Datos!C416="Financials",1.2,0)+1.3</f>
        <v>3.3</v>
      </c>
      <c r="T416" s="14">
        <f>(I416*1+M416*IF(Datos!S416&gt;0,1,0)+P416*IF(Datos!C416="Financials",1,0)+R416*1.3)/S416</f>
        <v>0.30303030303030304</v>
      </c>
      <c r="U416" s="14">
        <f t="shared" si="12"/>
        <v>1</v>
      </c>
      <c r="V416" s="12" t="str">
        <f t="shared" si="13"/>
        <v xml:space="preserve">Flag2 </v>
      </c>
    </row>
    <row r="417" spans="1:22">
      <c r="A417" t="str">
        <f>ParticipantesCrossSectionTable[[#This Row],[firm_id]]</f>
        <v>F0755</v>
      </c>
      <c r="B417" s="12" t="str">
        <f>ParticipantesCrossSectionTable[[#This Row],[sector]]</f>
        <v>Industrials</v>
      </c>
      <c r="C417" s="14">
        <f>ParticipantesCrossSectionTable[[#This Row],[fcf_reported_mm]]/ParticipantesCrossSectionTable[[#This Row],[revenue_reported_mm]]</f>
        <v>-1.6818205136827545E-2</v>
      </c>
      <c r="D417" s="14">
        <f>VLOOKUP(B417,Umbrales!$A$2:$F$6,2,FALSE)</f>
        <v>0.20187192862209885</v>
      </c>
      <c r="E417" s="14">
        <f>VLOOKUP(B417,Umbrales!$A$2:$F$6,3,FALSE)</f>
        <v>0.13780715755654266</v>
      </c>
      <c r="F417" s="14">
        <f>VLOOKUP(B417,Umbrales!$A$2:$F$6,4,FALSE)</f>
        <v>0.14324173030339896</v>
      </c>
      <c r="G417" s="13">
        <f>VLOOKUP(B417,Umbrales!$A$2:$F$6,5,FALSE)</f>
        <v>2.1323076743804079</v>
      </c>
      <c r="H417" s="14">
        <f>VLOOKUP(B417,Umbrales!$A$2:$F$6,6,FALSE)</f>
        <v>-3.5903294130974449E-3</v>
      </c>
      <c r="I417">
        <f>IF(AND(Datos!AE417&gt;D417,Datos!AF417&gt;E417,Datos!AG417&gt;F417,Datos!AS417&gt;G417,C417&lt;H417),1,0)</f>
        <v>0</v>
      </c>
      <c r="J417" s="14">
        <f>ParticipantesCrossSectionTable[[#This Row],[dcf_fcf_gap_mm]]/ParticipantesCrossSectionTable[[#This Row],[revenue_reported_mm]]</f>
        <v>5.7382668052583873E-2</v>
      </c>
      <c r="K417" s="14">
        <f>VLOOKUP(B417,Umbrales!$A$2:$H$6,7,FALSE)</f>
        <v>0.50521966232143278</v>
      </c>
      <c r="L417" s="14">
        <f>VLOOKUP(B417,Umbrales!$A$2:$H$6,8,FALSE)</f>
        <v>7.7995567229432863E-2</v>
      </c>
      <c r="M417">
        <f>IF(AND(Datos!S417&gt;0,Datos!AH417&lt;K417,Datos!AL417&gt;=1,Datos!AM417&lt;1,J417&gt;L417),1,0)</f>
        <v>0</v>
      </c>
      <c r="N417" s="14">
        <f>VLOOKUP(B417,Umbrales!$A$2:$J$6,9,FALSE)</f>
        <v>0</v>
      </c>
      <c r="O417" s="14">
        <f>VLOOKUP(B417,Umbrales!$A$2:$J$6,10,FALSE)</f>
        <v>0</v>
      </c>
      <c r="P417">
        <f>IF(AND(Datos!C417="Financials",Datos!AA417&gt;N417,Datos!AD417&lt;0,Datos!AQ417&lt;O417),1,0)</f>
        <v>0</v>
      </c>
      <c r="Q417" s="14">
        <f>VLOOKUP(B417,Umbrales!$A$2:$K$6,11,FALSE)</f>
        <v>0.94976269166978411</v>
      </c>
      <c r="R417">
        <f>IF(AND(Datos!AN417&lt;0.85,Datos!AN417&lt;Q417),1,0)</f>
        <v>0</v>
      </c>
      <c r="S417">
        <f>1+IF(Datos!S417&gt;0,1,0)+IF(Datos!C417="Financials",1.2,0)+1.3</f>
        <v>3.3</v>
      </c>
      <c r="T417" s="14">
        <f>(I417*1+M417*IF(Datos!S417&gt;0,1,0)+P417*IF(Datos!C417="Financials",1,0)+R417*1.3)/S417</f>
        <v>0</v>
      </c>
      <c r="U417" s="14">
        <f t="shared" si="12"/>
        <v>0</v>
      </c>
      <c r="V417" s="12" t="str">
        <f t="shared" si="13"/>
        <v/>
      </c>
    </row>
    <row r="418" spans="1:22">
      <c r="A418" t="str">
        <f>ParticipantesCrossSectionTable[[#This Row],[firm_id]]</f>
        <v>F0199</v>
      </c>
      <c r="B418" s="12" t="str">
        <f>ParticipantesCrossSectionTable[[#This Row],[sector]]</f>
        <v>Energy</v>
      </c>
      <c r="C418" s="14">
        <f>ParticipantesCrossSectionTable[[#This Row],[fcf_reported_mm]]/ParticipantesCrossSectionTable[[#This Row],[revenue_reported_mm]]</f>
        <v>9.5384002979144161E-3</v>
      </c>
      <c r="D418" s="14">
        <f>VLOOKUP(B418,Umbrales!$A$2:$F$6,2,FALSE)</f>
        <v>0.31196392892080216</v>
      </c>
      <c r="E418" s="14">
        <f>VLOOKUP(B418,Umbrales!$A$2:$F$6,3,FALSE)</f>
        <v>0.22086835207327621</v>
      </c>
      <c r="F418" s="14">
        <f>VLOOKUP(B418,Umbrales!$A$2:$F$6,4,FALSE)</f>
        <v>0.28991454849456905</v>
      </c>
      <c r="G418" s="13">
        <f>VLOOKUP(B418,Umbrales!$A$2:$F$6,5,FALSE)</f>
        <v>2.8980395452652274</v>
      </c>
      <c r="H418" s="14">
        <f>VLOOKUP(B418,Umbrales!$A$2:$F$6,6,FALSE)</f>
        <v>-5.1192663180992054E-2</v>
      </c>
      <c r="I418">
        <f>IF(AND(Datos!AE418&gt;D418,Datos!AF418&gt;E418,Datos!AG418&gt;F418,Datos!AS418&gt;G418,C418&lt;H418),1,0)</f>
        <v>0</v>
      </c>
      <c r="J418" s="14">
        <f>ParticipantesCrossSectionTable[[#This Row],[dcf_fcf_gap_mm]]/ParticipantesCrossSectionTable[[#This Row],[revenue_reported_mm]]</f>
        <v>7.4560775885151226E-2</v>
      </c>
      <c r="K418" s="14">
        <f>VLOOKUP(B418,Umbrales!$A$2:$H$6,7,FALSE)</f>
        <v>0.58288412137280288</v>
      </c>
      <c r="L418" s="14">
        <f>VLOOKUP(B418,Umbrales!$A$2:$H$6,8,FALSE)</f>
        <v>0.120912265441879</v>
      </c>
      <c r="M418">
        <f>IF(AND(Datos!S418&gt;0,Datos!AH418&lt;K418,Datos!AL418&gt;=1,Datos!AM418&lt;1,J418&gt;L418),1,0)</f>
        <v>0</v>
      </c>
      <c r="N418" s="14">
        <f>VLOOKUP(B418,Umbrales!$A$2:$J$6,9,FALSE)</f>
        <v>0</v>
      </c>
      <c r="O418" s="14">
        <f>VLOOKUP(B418,Umbrales!$A$2:$J$6,10,FALSE)</f>
        <v>0</v>
      </c>
      <c r="P418">
        <f>IF(AND(Datos!C418="Financials",Datos!AA418&gt;N418,Datos!AD418&lt;0,Datos!AQ418&lt;O418),1,0)</f>
        <v>0</v>
      </c>
      <c r="Q418" s="14">
        <f>VLOOKUP(B418,Umbrales!$A$2:$K$6,11,FALSE)</f>
        <v>0.95246281107254693</v>
      </c>
      <c r="R418">
        <f>IF(AND(Datos!AN418&lt;0.85,Datos!AN418&lt;Q418),1,0)</f>
        <v>0</v>
      </c>
      <c r="S418">
        <f>1+IF(Datos!S418&gt;0,1,0)+IF(Datos!C418="Financials",1.2,0)+1.3</f>
        <v>3.3</v>
      </c>
      <c r="T418" s="14">
        <f>(I418*1+M418*IF(Datos!S418&gt;0,1,0)+P418*IF(Datos!C418="Financials",1,0)+R418*1.3)/S418</f>
        <v>0</v>
      </c>
      <c r="U418" s="14">
        <f t="shared" si="12"/>
        <v>0</v>
      </c>
      <c r="V418" s="12" t="str">
        <f t="shared" si="13"/>
        <v/>
      </c>
    </row>
    <row r="419" spans="1:22">
      <c r="A419" t="str">
        <f>ParticipantesCrossSectionTable[[#This Row],[firm_id]]</f>
        <v>F0679</v>
      </c>
      <c r="B419" s="12" t="str">
        <f>ParticipantesCrossSectionTable[[#This Row],[sector]]</f>
        <v>Industrials</v>
      </c>
      <c r="C419" s="14">
        <f>ParticipantesCrossSectionTable[[#This Row],[fcf_reported_mm]]/ParticipantesCrossSectionTable[[#This Row],[revenue_reported_mm]]</f>
        <v>5.0584519594643267E-2</v>
      </c>
      <c r="D419" s="14">
        <f>VLOOKUP(B419,Umbrales!$A$2:$F$6,2,FALSE)</f>
        <v>0.20187192862209885</v>
      </c>
      <c r="E419" s="14">
        <f>VLOOKUP(B419,Umbrales!$A$2:$F$6,3,FALSE)</f>
        <v>0.13780715755654266</v>
      </c>
      <c r="F419" s="14">
        <f>VLOOKUP(B419,Umbrales!$A$2:$F$6,4,FALSE)</f>
        <v>0.14324173030339896</v>
      </c>
      <c r="G419" s="13">
        <f>VLOOKUP(B419,Umbrales!$A$2:$F$6,5,FALSE)</f>
        <v>2.1323076743804079</v>
      </c>
      <c r="H419" s="14">
        <f>VLOOKUP(B419,Umbrales!$A$2:$F$6,6,FALSE)</f>
        <v>-3.5903294130974449E-3</v>
      </c>
      <c r="I419">
        <f>IF(AND(Datos!AE419&gt;D419,Datos!AF419&gt;E419,Datos!AG419&gt;F419,Datos!AS419&gt;G419,C419&lt;H419),1,0)</f>
        <v>0</v>
      </c>
      <c r="J419" s="14">
        <f>ParticipantesCrossSectionTable[[#This Row],[dcf_fcf_gap_mm]]/ParticipantesCrossSectionTable[[#This Row],[revenue_reported_mm]]</f>
        <v>1.914974361119751E-2</v>
      </c>
      <c r="K419" s="14">
        <f>VLOOKUP(B419,Umbrales!$A$2:$H$6,7,FALSE)</f>
        <v>0.50521966232143278</v>
      </c>
      <c r="L419" s="14">
        <f>VLOOKUP(B419,Umbrales!$A$2:$H$6,8,FALSE)</f>
        <v>7.7995567229432863E-2</v>
      </c>
      <c r="M419">
        <f>IF(AND(Datos!S419&gt;0,Datos!AH419&lt;K419,Datos!AL419&gt;=1,Datos!AM419&lt;1,J419&gt;L419),1,0)</f>
        <v>0</v>
      </c>
      <c r="N419" s="14">
        <f>VLOOKUP(B419,Umbrales!$A$2:$J$6,9,FALSE)</f>
        <v>0</v>
      </c>
      <c r="O419" s="14">
        <f>VLOOKUP(B419,Umbrales!$A$2:$J$6,10,FALSE)</f>
        <v>0</v>
      </c>
      <c r="P419">
        <f>IF(AND(Datos!C419="Financials",Datos!AA419&gt;N419,Datos!AD419&lt;0,Datos!AQ419&lt;O419),1,0)</f>
        <v>0</v>
      </c>
      <c r="Q419" s="14">
        <f>VLOOKUP(B419,Umbrales!$A$2:$K$6,11,FALSE)</f>
        <v>0.94976269166978411</v>
      </c>
      <c r="R419">
        <f>IF(AND(Datos!AN419&lt;0.85,Datos!AN419&lt;Q419),1,0)</f>
        <v>0</v>
      </c>
      <c r="S419">
        <f>1+IF(Datos!S419&gt;0,1,0)+IF(Datos!C419="Financials",1.2,0)+1.3</f>
        <v>3.3</v>
      </c>
      <c r="T419" s="14">
        <f>(I419*1+M419*IF(Datos!S419&gt;0,1,0)+P419*IF(Datos!C419="Financials",1,0)+R419*1.3)/S419</f>
        <v>0</v>
      </c>
      <c r="U419" s="14">
        <f t="shared" si="12"/>
        <v>0</v>
      </c>
      <c r="V419" s="12" t="str">
        <f t="shared" si="13"/>
        <v/>
      </c>
    </row>
    <row r="420" spans="1:22">
      <c r="A420" t="str">
        <f>ParticipantesCrossSectionTable[[#This Row],[firm_id]]</f>
        <v>F0632</v>
      </c>
      <c r="B420" s="12" t="str">
        <f>ParticipantesCrossSectionTable[[#This Row],[sector]]</f>
        <v>Industrials</v>
      </c>
      <c r="C420" s="14">
        <f>ParticipantesCrossSectionTable[[#This Row],[fcf_reported_mm]]/ParticipantesCrossSectionTable[[#This Row],[revenue_reported_mm]]</f>
        <v>6.8643640634243927E-2</v>
      </c>
      <c r="D420" s="14">
        <f>VLOOKUP(B420,Umbrales!$A$2:$F$6,2,FALSE)</f>
        <v>0.20187192862209885</v>
      </c>
      <c r="E420" s="14">
        <f>VLOOKUP(B420,Umbrales!$A$2:$F$6,3,FALSE)</f>
        <v>0.13780715755654266</v>
      </c>
      <c r="F420" s="14">
        <f>VLOOKUP(B420,Umbrales!$A$2:$F$6,4,FALSE)</f>
        <v>0.14324173030339896</v>
      </c>
      <c r="G420" s="13">
        <f>VLOOKUP(B420,Umbrales!$A$2:$F$6,5,FALSE)</f>
        <v>2.1323076743804079</v>
      </c>
      <c r="H420" s="14">
        <f>VLOOKUP(B420,Umbrales!$A$2:$F$6,6,FALSE)</f>
        <v>-3.5903294130974449E-3</v>
      </c>
      <c r="I420">
        <f>IF(AND(Datos!AE420&gt;D420,Datos!AF420&gt;E420,Datos!AG420&gt;F420,Datos!AS420&gt;G420,C420&lt;H420),1,0)</f>
        <v>0</v>
      </c>
      <c r="J420" s="14">
        <f>ParticipantesCrossSectionTable[[#This Row],[dcf_fcf_gap_mm]]/ParticipantesCrossSectionTable[[#This Row],[revenue_reported_mm]]</f>
        <v>-2.0617227140830547E-2</v>
      </c>
      <c r="K420" s="14">
        <f>VLOOKUP(B420,Umbrales!$A$2:$H$6,7,FALSE)</f>
        <v>0.50521966232143278</v>
      </c>
      <c r="L420" s="14">
        <f>VLOOKUP(B420,Umbrales!$A$2:$H$6,8,FALSE)</f>
        <v>7.7995567229432863E-2</v>
      </c>
      <c r="M420">
        <f>IF(AND(Datos!S420&gt;0,Datos!AH420&lt;K420,Datos!AL420&gt;=1,Datos!AM420&lt;1,J420&gt;L420),1,0)</f>
        <v>0</v>
      </c>
      <c r="N420" s="14">
        <f>VLOOKUP(B420,Umbrales!$A$2:$J$6,9,FALSE)</f>
        <v>0</v>
      </c>
      <c r="O420" s="14">
        <f>VLOOKUP(B420,Umbrales!$A$2:$J$6,10,FALSE)</f>
        <v>0</v>
      </c>
      <c r="P420">
        <f>IF(AND(Datos!C420="Financials",Datos!AA420&gt;N420,Datos!AD420&lt;0,Datos!AQ420&lt;O420),1,0)</f>
        <v>0</v>
      </c>
      <c r="Q420" s="14">
        <f>VLOOKUP(B420,Umbrales!$A$2:$K$6,11,FALSE)</f>
        <v>0.94976269166978411</v>
      </c>
      <c r="R420">
        <f>IF(AND(Datos!AN420&lt;0.85,Datos!AN420&lt;Q420),1,0)</f>
        <v>0</v>
      </c>
      <c r="S420">
        <f>1+IF(Datos!S420&gt;0,1,0)+IF(Datos!C420="Financials",1.2,0)+1.3</f>
        <v>3.3</v>
      </c>
      <c r="T420" s="14">
        <f>(I420*1+M420*IF(Datos!S420&gt;0,1,0)+P420*IF(Datos!C420="Financials",1,0)+R420*1.3)/S420</f>
        <v>0</v>
      </c>
      <c r="U420" s="14">
        <f t="shared" si="12"/>
        <v>0</v>
      </c>
      <c r="V420" s="12" t="str">
        <f t="shared" si="13"/>
        <v/>
      </c>
    </row>
    <row r="421" spans="1:22">
      <c r="A421" t="str">
        <f>ParticipantesCrossSectionTable[[#This Row],[firm_id]]</f>
        <v>F0895</v>
      </c>
      <c r="B421" s="12" t="str">
        <f>ParticipantesCrossSectionTable[[#This Row],[sector]]</f>
        <v>Consumer</v>
      </c>
      <c r="C421" s="14">
        <f>ParticipantesCrossSectionTable[[#This Row],[fcf_reported_mm]]/ParticipantesCrossSectionTable[[#This Row],[revenue_reported_mm]]</f>
        <v>4.4892256234088962E-2</v>
      </c>
      <c r="D421" s="14">
        <f>VLOOKUP(B421,Umbrales!$A$2:$F$6,2,FALSE)</f>
        <v>0.18290795794828921</v>
      </c>
      <c r="E421" s="14">
        <f>VLOOKUP(B421,Umbrales!$A$2:$F$6,3,FALSE)</f>
        <v>0.12205009004875801</v>
      </c>
      <c r="F421" s="14">
        <f>VLOOKUP(B421,Umbrales!$A$2:$F$6,4,FALSE)</f>
        <v>7.7863508878423693E-2</v>
      </c>
      <c r="G421" s="13">
        <f>VLOOKUP(B421,Umbrales!$A$2:$F$6,5,FALSE)</f>
        <v>1.5232588938928779</v>
      </c>
      <c r="H421" s="14">
        <f>VLOOKUP(B421,Umbrales!$A$2:$F$6,6,FALSE)</f>
        <v>3.1674636202413592E-2</v>
      </c>
      <c r="I421">
        <f>IF(AND(Datos!AE421&gt;D421,Datos!AF421&gt;E421,Datos!AG421&gt;F421,Datos!AS421&gt;G421,C421&lt;H421),1,0)</f>
        <v>0</v>
      </c>
      <c r="J421" s="14">
        <f>ParticipantesCrossSectionTable[[#This Row],[dcf_fcf_gap_mm]]/ParticipantesCrossSectionTable[[#This Row],[revenue_reported_mm]]</f>
        <v>4.4639513114540189E-2</v>
      </c>
      <c r="K421" s="14">
        <f>VLOOKUP(B421,Umbrales!$A$2:$H$6,7,FALSE)</f>
        <v>0.50851978099047102</v>
      </c>
      <c r="L421" s="14">
        <f>VLOOKUP(B421,Umbrales!$A$2:$H$6,8,FALSE)</f>
        <v>6.0665521451900774E-2</v>
      </c>
      <c r="M421">
        <f>IF(AND(Datos!S421&gt;0,Datos!AH421&lt;K421,Datos!AL421&gt;=1,Datos!AM421&lt;1,J421&gt;L421),1,0)</f>
        <v>0</v>
      </c>
      <c r="N421" s="14">
        <f>VLOOKUP(B421,Umbrales!$A$2:$J$6,9,FALSE)</f>
        <v>0</v>
      </c>
      <c r="O421" s="14">
        <f>VLOOKUP(B421,Umbrales!$A$2:$J$6,10,FALSE)</f>
        <v>0</v>
      </c>
      <c r="P421">
        <f>IF(AND(Datos!C421="Financials",Datos!AA421&gt;N421,Datos!AD421&lt;0,Datos!AQ421&lt;O421),1,0)</f>
        <v>0</v>
      </c>
      <c r="Q421" s="14">
        <f>VLOOKUP(B421,Umbrales!$A$2:$K$6,11,FALSE)</f>
        <v>0.94977598367308969</v>
      </c>
      <c r="R421">
        <f>IF(AND(Datos!AN421&lt;0.85,Datos!AN421&lt;Q421),1,0)</f>
        <v>0</v>
      </c>
      <c r="S421">
        <f>1+IF(Datos!S421&gt;0,1,0)+IF(Datos!C421="Financials",1.2,0)+1.3</f>
        <v>3.3</v>
      </c>
      <c r="T421" s="14">
        <f>(I421*1+M421*IF(Datos!S421&gt;0,1,0)+P421*IF(Datos!C421="Financials",1,0)+R421*1.3)/S421</f>
        <v>0</v>
      </c>
      <c r="U421" s="14">
        <f t="shared" si="12"/>
        <v>0</v>
      </c>
      <c r="V421" s="12" t="str">
        <f t="shared" si="13"/>
        <v/>
      </c>
    </row>
    <row r="422" spans="1:22">
      <c r="A422" t="str">
        <f>ParticipantesCrossSectionTable[[#This Row],[firm_id]]</f>
        <v>F0181</v>
      </c>
      <c r="B422" s="12" t="str">
        <f>ParticipantesCrossSectionTable[[#This Row],[sector]]</f>
        <v>Energy</v>
      </c>
      <c r="C422" s="14">
        <f>ParticipantesCrossSectionTable[[#This Row],[fcf_reported_mm]]/ParticipantesCrossSectionTable[[#This Row],[revenue_reported_mm]]</f>
        <v>-0.16115913869578941</v>
      </c>
      <c r="D422" s="14">
        <f>VLOOKUP(B422,Umbrales!$A$2:$F$6,2,FALSE)</f>
        <v>0.31196392892080216</v>
      </c>
      <c r="E422" s="14">
        <f>VLOOKUP(B422,Umbrales!$A$2:$F$6,3,FALSE)</f>
        <v>0.22086835207327621</v>
      </c>
      <c r="F422" s="14">
        <f>VLOOKUP(B422,Umbrales!$A$2:$F$6,4,FALSE)</f>
        <v>0.28991454849456905</v>
      </c>
      <c r="G422" s="13">
        <f>VLOOKUP(B422,Umbrales!$A$2:$F$6,5,FALSE)</f>
        <v>2.8980395452652274</v>
      </c>
      <c r="H422" s="14">
        <f>VLOOKUP(B422,Umbrales!$A$2:$F$6,6,FALSE)</f>
        <v>-5.1192663180992054E-2</v>
      </c>
      <c r="I422">
        <f>IF(AND(Datos!AE422&gt;D422,Datos!AF422&gt;E422,Datos!AG422&gt;F422,Datos!AS422&gt;G422,C422&lt;H422),1,0)</f>
        <v>0</v>
      </c>
      <c r="J422" s="14">
        <f>ParticipantesCrossSectionTable[[#This Row],[dcf_fcf_gap_mm]]/ParticipantesCrossSectionTable[[#This Row],[revenue_reported_mm]]</f>
        <v>9.176620725448123E-2</v>
      </c>
      <c r="K422" s="14">
        <f>VLOOKUP(B422,Umbrales!$A$2:$H$6,7,FALSE)</f>
        <v>0.58288412137280288</v>
      </c>
      <c r="L422" s="14">
        <f>VLOOKUP(B422,Umbrales!$A$2:$H$6,8,FALSE)</f>
        <v>0.120912265441879</v>
      </c>
      <c r="M422">
        <f>IF(AND(Datos!S422&gt;0,Datos!AH422&lt;K422,Datos!AL422&gt;=1,Datos!AM422&lt;1,J422&gt;L422),1,0)</f>
        <v>0</v>
      </c>
      <c r="N422" s="14">
        <f>VLOOKUP(B422,Umbrales!$A$2:$J$6,9,FALSE)</f>
        <v>0</v>
      </c>
      <c r="O422" s="14">
        <f>VLOOKUP(B422,Umbrales!$A$2:$J$6,10,FALSE)</f>
        <v>0</v>
      </c>
      <c r="P422">
        <f>IF(AND(Datos!C422="Financials",Datos!AA422&gt;N422,Datos!AD422&lt;0,Datos!AQ422&lt;O422),1,0)</f>
        <v>0</v>
      </c>
      <c r="Q422" s="14">
        <f>VLOOKUP(B422,Umbrales!$A$2:$K$6,11,FALSE)</f>
        <v>0.95246281107254693</v>
      </c>
      <c r="R422">
        <f>IF(AND(Datos!AN422&lt;0.85,Datos!AN422&lt;Q422),1,0)</f>
        <v>0</v>
      </c>
      <c r="S422">
        <f>1+IF(Datos!S422&gt;0,1,0)+IF(Datos!C422="Financials",1.2,0)+1.3</f>
        <v>3.3</v>
      </c>
      <c r="T422" s="14">
        <f>(I422*1+M422*IF(Datos!S422&gt;0,1,0)+P422*IF(Datos!C422="Financials",1,0)+R422*1.3)/S422</f>
        <v>0</v>
      </c>
      <c r="U422" s="14">
        <f t="shared" si="12"/>
        <v>0</v>
      </c>
      <c r="V422" s="12" t="str">
        <f t="shared" si="13"/>
        <v/>
      </c>
    </row>
    <row r="423" spans="1:22">
      <c r="A423" t="str">
        <f>ParticipantesCrossSectionTable[[#This Row],[firm_id]]</f>
        <v>F0761</v>
      </c>
      <c r="B423" s="12" t="str">
        <f>ParticipantesCrossSectionTable[[#This Row],[sector]]</f>
        <v>Industrials</v>
      </c>
      <c r="C423" s="14">
        <f>ParticipantesCrossSectionTable[[#This Row],[fcf_reported_mm]]/ParticipantesCrossSectionTable[[#This Row],[revenue_reported_mm]]</f>
        <v>-9.1432722208188419E-2</v>
      </c>
      <c r="D423" s="14">
        <f>VLOOKUP(B423,Umbrales!$A$2:$F$6,2,FALSE)</f>
        <v>0.20187192862209885</v>
      </c>
      <c r="E423" s="14">
        <f>VLOOKUP(B423,Umbrales!$A$2:$F$6,3,FALSE)</f>
        <v>0.13780715755654266</v>
      </c>
      <c r="F423" s="14">
        <f>VLOOKUP(B423,Umbrales!$A$2:$F$6,4,FALSE)</f>
        <v>0.14324173030339896</v>
      </c>
      <c r="G423" s="13">
        <f>VLOOKUP(B423,Umbrales!$A$2:$F$6,5,FALSE)</f>
        <v>2.1323076743804079</v>
      </c>
      <c r="H423" s="14">
        <f>VLOOKUP(B423,Umbrales!$A$2:$F$6,6,FALSE)</f>
        <v>-3.5903294130974449E-3</v>
      </c>
      <c r="I423">
        <f>IF(AND(Datos!AE423&gt;D423,Datos!AF423&gt;E423,Datos!AG423&gt;F423,Datos!AS423&gt;G423,C423&lt;H423),1,0)</f>
        <v>0</v>
      </c>
      <c r="J423" s="14">
        <f>ParticipantesCrossSectionTable[[#This Row],[dcf_fcf_gap_mm]]/ParticipantesCrossSectionTable[[#This Row],[revenue_reported_mm]]</f>
        <v>7.60903244912534E-2</v>
      </c>
      <c r="K423" s="14">
        <f>VLOOKUP(B423,Umbrales!$A$2:$H$6,7,FALSE)</f>
        <v>0.50521966232143278</v>
      </c>
      <c r="L423" s="14">
        <f>VLOOKUP(B423,Umbrales!$A$2:$H$6,8,FALSE)</f>
        <v>7.7995567229432863E-2</v>
      </c>
      <c r="M423">
        <f>IF(AND(Datos!S423&gt;0,Datos!AH423&lt;K423,Datos!AL423&gt;=1,Datos!AM423&lt;1,J423&gt;L423),1,0)</f>
        <v>0</v>
      </c>
      <c r="N423" s="14">
        <f>VLOOKUP(B423,Umbrales!$A$2:$J$6,9,FALSE)</f>
        <v>0</v>
      </c>
      <c r="O423" s="14">
        <f>VLOOKUP(B423,Umbrales!$A$2:$J$6,10,FALSE)</f>
        <v>0</v>
      </c>
      <c r="P423">
        <f>IF(AND(Datos!C423="Financials",Datos!AA423&gt;N423,Datos!AD423&lt;0,Datos!AQ423&lt;O423),1,0)</f>
        <v>0</v>
      </c>
      <c r="Q423" s="14">
        <f>VLOOKUP(B423,Umbrales!$A$2:$K$6,11,FALSE)</f>
        <v>0.94976269166978411</v>
      </c>
      <c r="R423">
        <f>IF(AND(Datos!AN423&lt;0.85,Datos!AN423&lt;Q423),1,0)</f>
        <v>0</v>
      </c>
      <c r="S423">
        <f>1+IF(Datos!S423&gt;0,1,0)+IF(Datos!C423="Financials",1.2,0)+1.3</f>
        <v>3.3</v>
      </c>
      <c r="T423" s="14">
        <f>(I423*1+M423*IF(Datos!S423&gt;0,1,0)+P423*IF(Datos!C423="Financials",1,0)+R423*1.3)/S423</f>
        <v>0</v>
      </c>
      <c r="U423" s="14">
        <f t="shared" si="12"/>
        <v>0</v>
      </c>
      <c r="V423" s="12" t="str">
        <f t="shared" si="13"/>
        <v/>
      </c>
    </row>
    <row r="424" spans="1:22">
      <c r="A424" t="str">
        <f>ParticipantesCrossSectionTable[[#This Row],[firm_id]]</f>
        <v>F0534</v>
      </c>
      <c r="B424" s="12" t="str">
        <f>ParticipantesCrossSectionTable[[#This Row],[sector]]</f>
        <v>Technology</v>
      </c>
      <c r="C424" s="14">
        <f>ParticipantesCrossSectionTable[[#This Row],[fcf_reported_mm]]/ParticipantesCrossSectionTable[[#This Row],[revenue_reported_mm]]</f>
        <v>7.3905896709639277E-2</v>
      </c>
      <c r="D424" s="14">
        <f>VLOOKUP(B424,Umbrales!$A$2:$F$6,2,FALSE)</f>
        <v>0.29147891994228936</v>
      </c>
      <c r="E424" s="14">
        <f>VLOOKUP(B424,Umbrales!$A$2:$F$6,3,FALSE)</f>
        <v>0.20310034693031653</v>
      </c>
      <c r="F424" s="14">
        <f>VLOOKUP(B424,Umbrales!$A$2:$F$6,4,FALSE)</f>
        <v>8.594459935328938E-2</v>
      </c>
      <c r="G424" s="13">
        <f>VLOOKUP(B424,Umbrales!$A$2:$F$6,5,FALSE)</f>
        <v>1.6026025182564763</v>
      </c>
      <c r="H424" s="14">
        <f>VLOOKUP(B424,Umbrales!$A$2:$F$6,6,FALSE)</f>
        <v>0.11012364032004683</v>
      </c>
      <c r="I424">
        <f>IF(AND(Datos!AE424&gt;D424,Datos!AF424&gt;E424,Datos!AG424&gt;F424,Datos!AS424&gt;G424,C424&lt;H424),1,0)</f>
        <v>0</v>
      </c>
      <c r="J424" s="14">
        <f>ParticipantesCrossSectionTable[[#This Row],[dcf_fcf_gap_mm]]/ParticipantesCrossSectionTable[[#This Row],[revenue_reported_mm]]</f>
        <v>5.1303129156318121E-2</v>
      </c>
      <c r="K424" s="14">
        <f>VLOOKUP(B424,Umbrales!$A$2:$H$6,7,FALSE)</f>
        <v>0.41762511454643481</v>
      </c>
      <c r="L424" s="14">
        <f>VLOOKUP(B424,Umbrales!$A$2:$H$6,8,FALSE)</f>
        <v>5.4196815684636399E-2</v>
      </c>
      <c r="M424">
        <f>IF(AND(Datos!S424&gt;0,Datos!AH424&lt;K424,Datos!AL424&gt;=1,Datos!AM424&lt;1,J424&gt;L424),1,0)</f>
        <v>0</v>
      </c>
      <c r="N424" s="14">
        <f>VLOOKUP(B424,Umbrales!$A$2:$J$6,9,FALSE)</f>
        <v>0</v>
      </c>
      <c r="O424" s="14">
        <f>VLOOKUP(B424,Umbrales!$A$2:$J$6,10,FALSE)</f>
        <v>0</v>
      </c>
      <c r="P424">
        <f>IF(AND(Datos!C424="Financials",Datos!AA424&gt;N424,Datos!AD424&lt;0,Datos!AQ424&lt;O424),1,0)</f>
        <v>0</v>
      </c>
      <c r="Q424" s="14">
        <f>VLOOKUP(B424,Umbrales!$A$2:$K$6,11,FALSE)</f>
        <v>0.94630804495569043</v>
      </c>
      <c r="R424">
        <f>IF(AND(Datos!AN424&lt;0.85,Datos!AN424&lt;Q424),1,0)</f>
        <v>0</v>
      </c>
      <c r="S424">
        <f>1+IF(Datos!S424&gt;0,1,0)+IF(Datos!C424="Financials",1.2,0)+1.3</f>
        <v>3.3</v>
      </c>
      <c r="T424" s="14">
        <f>(I424*1+M424*IF(Datos!S424&gt;0,1,0)+P424*IF(Datos!C424="Financials",1,0)+R424*1.3)/S424</f>
        <v>0</v>
      </c>
      <c r="U424" s="14">
        <f t="shared" si="12"/>
        <v>0</v>
      </c>
      <c r="V424" s="12" t="str">
        <f t="shared" si="13"/>
        <v/>
      </c>
    </row>
    <row r="425" spans="1:22">
      <c r="A425" t="str">
        <f>ParticipantesCrossSectionTable[[#This Row],[firm_id]]</f>
        <v>F0395</v>
      </c>
      <c r="B425" s="12" t="str">
        <f>ParticipantesCrossSectionTable[[#This Row],[sector]]</f>
        <v>Financials</v>
      </c>
      <c r="C425" s="14">
        <f>ParticipantesCrossSectionTable[[#This Row],[fcf_reported_mm]]/ParticipantesCrossSectionTable[[#This Row],[revenue_reported_mm]]</f>
        <v>0.16802509278548652</v>
      </c>
      <c r="D425" s="14">
        <f>VLOOKUP(B425,Umbrales!$A$2:$F$6,2,FALSE)</f>
        <v>0.388774346882514</v>
      </c>
      <c r="E425" s="14">
        <f>VLOOKUP(B425,Umbrales!$A$2:$F$6,3,FALSE)</f>
        <v>0.2842719606666555</v>
      </c>
      <c r="F425" s="14">
        <f>VLOOKUP(B425,Umbrales!$A$2:$F$6,4,FALSE)</f>
        <v>3.7547324588306716E-2</v>
      </c>
      <c r="G425" s="13">
        <f>VLOOKUP(B425,Umbrales!$A$2:$F$6,5,FALSE)</f>
        <v>5.6564154445784265</v>
      </c>
      <c r="H425" s="14">
        <f>VLOOKUP(B425,Umbrales!$A$2:$F$6,6,FALSE)</f>
        <v>0.21790144142181125</v>
      </c>
      <c r="I425">
        <f>IF(AND(Datos!AE425&gt;D425,Datos!AF425&gt;E425,Datos!AG425&gt;F425,Datos!AS425&gt;G425,C425&lt;H425),1,0)</f>
        <v>0</v>
      </c>
      <c r="J425" s="14">
        <f>ParticipantesCrossSectionTable[[#This Row],[dcf_fcf_gap_mm]]/ParticipantesCrossSectionTable[[#This Row],[revenue_reported_mm]]</f>
        <v>4.4642606585286619E-2</v>
      </c>
      <c r="K425" s="14">
        <f>VLOOKUP(B425,Umbrales!$A$2:$H$6,7,FALSE)</f>
        <v>0.45222619371524486</v>
      </c>
      <c r="L425" s="14">
        <f>VLOOKUP(B425,Umbrales!$A$2:$H$6,8,FALSE)</f>
        <v>1.8748568215778003E-2</v>
      </c>
      <c r="M425">
        <f>IF(AND(Datos!S425&gt;0,Datos!AH425&lt;K425,Datos!AL425&gt;=1,Datos!AM425&lt;1,J425&gt;L425),1,0)</f>
        <v>0</v>
      </c>
      <c r="N425" s="14">
        <f>VLOOKUP(B425,Umbrales!$A$2:$J$6,9,FALSE)</f>
        <v>0.2055436255630648</v>
      </c>
      <c r="O425" s="14">
        <f>VLOOKUP(B425,Umbrales!$A$2:$J$6,10,FALSE)</f>
        <v>0.33577848833803048</v>
      </c>
      <c r="P425">
        <f>IF(AND(Datos!C425="Financials",Datos!AA425&gt;N425,Datos!AD425&lt;0,Datos!AQ425&lt;O425),1,0)</f>
        <v>0</v>
      </c>
      <c r="Q425" s="14">
        <f>VLOOKUP(B425,Umbrales!$A$2:$K$6,11,FALSE)</f>
        <v>0.94867619108199597</v>
      </c>
      <c r="R425">
        <f>IF(AND(Datos!AN425&lt;0.85,Datos!AN425&lt;Q425),1,0)</f>
        <v>0</v>
      </c>
      <c r="S425">
        <f>1+IF(Datos!S425&gt;0,1,0)+IF(Datos!C425="Financials",1.2,0)+1.3</f>
        <v>4.5</v>
      </c>
      <c r="T425" s="14">
        <f>(I425*1+M425*IF(Datos!S425&gt;0,1,0)+P425*IF(Datos!C425="Financials",1,0)+R425*1.3)/S425</f>
        <v>0</v>
      </c>
      <c r="U425" s="14">
        <f t="shared" si="12"/>
        <v>0</v>
      </c>
      <c r="V425" s="12" t="str">
        <f t="shared" si="13"/>
        <v/>
      </c>
    </row>
    <row r="426" spans="1:22">
      <c r="A426" t="str">
        <f>ParticipantesCrossSectionTable[[#This Row],[firm_id]]</f>
        <v>F0231</v>
      </c>
      <c r="B426" s="12" t="str">
        <f>ParticipantesCrossSectionTable[[#This Row],[sector]]</f>
        <v>Financials</v>
      </c>
      <c r="C426" s="14">
        <f>ParticipantesCrossSectionTable[[#This Row],[fcf_reported_mm]]/ParticipantesCrossSectionTable[[#This Row],[revenue_reported_mm]]</f>
        <v>0.32160464995144544</v>
      </c>
      <c r="D426" s="14">
        <f>VLOOKUP(B426,Umbrales!$A$2:$F$6,2,FALSE)</f>
        <v>0.388774346882514</v>
      </c>
      <c r="E426" s="14">
        <f>VLOOKUP(B426,Umbrales!$A$2:$F$6,3,FALSE)</f>
        <v>0.2842719606666555</v>
      </c>
      <c r="F426" s="14">
        <f>VLOOKUP(B426,Umbrales!$A$2:$F$6,4,FALSE)</f>
        <v>3.7547324588306716E-2</v>
      </c>
      <c r="G426" s="13">
        <f>VLOOKUP(B426,Umbrales!$A$2:$F$6,5,FALSE)</f>
        <v>5.6564154445784265</v>
      </c>
      <c r="H426" s="14">
        <f>VLOOKUP(B426,Umbrales!$A$2:$F$6,6,FALSE)</f>
        <v>0.21790144142181125</v>
      </c>
      <c r="I426">
        <f>IF(AND(Datos!AE426&gt;D426,Datos!AF426&gt;E426,Datos!AG426&gt;F426,Datos!AS426&gt;G426,C426&lt;H426),1,0)</f>
        <v>0</v>
      </c>
      <c r="J426" s="14">
        <f>ParticipantesCrossSectionTable[[#This Row],[dcf_fcf_gap_mm]]/ParticipantesCrossSectionTable[[#This Row],[revenue_reported_mm]]</f>
        <v>-5.1685268450853278E-2</v>
      </c>
      <c r="K426" s="14">
        <f>VLOOKUP(B426,Umbrales!$A$2:$H$6,7,FALSE)</f>
        <v>0.45222619371524486</v>
      </c>
      <c r="L426" s="14">
        <f>VLOOKUP(B426,Umbrales!$A$2:$H$6,8,FALSE)</f>
        <v>1.8748568215778003E-2</v>
      </c>
      <c r="M426">
        <f>IF(AND(Datos!S426&gt;0,Datos!AH426&lt;K426,Datos!AL426&gt;=1,Datos!AM426&lt;1,J426&gt;L426),1,0)</f>
        <v>0</v>
      </c>
      <c r="N426" s="14">
        <f>VLOOKUP(B426,Umbrales!$A$2:$J$6,9,FALSE)</f>
        <v>0.2055436255630648</v>
      </c>
      <c r="O426" s="14">
        <f>VLOOKUP(B426,Umbrales!$A$2:$J$6,10,FALSE)</f>
        <v>0.33577848833803048</v>
      </c>
      <c r="P426">
        <f>IF(AND(Datos!C426="Financials",Datos!AA426&gt;N426,Datos!AD426&lt;0,Datos!AQ426&lt;O426),1,0)</f>
        <v>0</v>
      </c>
      <c r="Q426" s="14">
        <f>VLOOKUP(B426,Umbrales!$A$2:$K$6,11,FALSE)</f>
        <v>0.94867619108199597</v>
      </c>
      <c r="R426">
        <f>IF(AND(Datos!AN426&lt;0.85,Datos!AN426&lt;Q426),1,0)</f>
        <v>0</v>
      </c>
      <c r="S426">
        <f>1+IF(Datos!S426&gt;0,1,0)+IF(Datos!C426="Financials",1.2,0)+1.3</f>
        <v>4.5</v>
      </c>
      <c r="T426" s="14">
        <f>(I426*1+M426*IF(Datos!S426&gt;0,1,0)+P426*IF(Datos!C426="Financials",1,0)+R426*1.3)/S426</f>
        <v>0</v>
      </c>
      <c r="U426" s="14">
        <f t="shared" si="12"/>
        <v>0</v>
      </c>
      <c r="V426" s="12" t="str">
        <f t="shared" si="13"/>
        <v/>
      </c>
    </row>
    <row r="427" spans="1:22">
      <c r="A427" t="str">
        <f>ParticipantesCrossSectionTable[[#This Row],[firm_id]]</f>
        <v>F0503</v>
      </c>
      <c r="B427" s="12" t="str">
        <f>ParticipantesCrossSectionTable[[#This Row],[sector]]</f>
        <v>Technology</v>
      </c>
      <c r="C427" s="14">
        <f>ParticipantesCrossSectionTable[[#This Row],[fcf_reported_mm]]/ParticipantesCrossSectionTable[[#This Row],[revenue_reported_mm]]</f>
        <v>0.1418665137766037</v>
      </c>
      <c r="D427" s="14">
        <f>VLOOKUP(B427,Umbrales!$A$2:$F$6,2,FALSE)</f>
        <v>0.29147891994228936</v>
      </c>
      <c r="E427" s="14">
        <f>VLOOKUP(B427,Umbrales!$A$2:$F$6,3,FALSE)</f>
        <v>0.20310034693031653</v>
      </c>
      <c r="F427" s="14">
        <f>VLOOKUP(B427,Umbrales!$A$2:$F$6,4,FALSE)</f>
        <v>8.594459935328938E-2</v>
      </c>
      <c r="G427" s="13">
        <f>VLOOKUP(B427,Umbrales!$A$2:$F$6,5,FALSE)</f>
        <v>1.6026025182564763</v>
      </c>
      <c r="H427" s="14">
        <f>VLOOKUP(B427,Umbrales!$A$2:$F$6,6,FALSE)</f>
        <v>0.11012364032004683</v>
      </c>
      <c r="I427">
        <f>IF(AND(Datos!AE427&gt;D427,Datos!AF427&gt;E427,Datos!AG427&gt;F427,Datos!AS427&gt;G427,C427&lt;H427),1,0)</f>
        <v>0</v>
      </c>
      <c r="J427" s="14">
        <f>ParticipantesCrossSectionTable[[#This Row],[dcf_fcf_gap_mm]]/ParticipantesCrossSectionTable[[#This Row],[revenue_reported_mm]]</f>
        <v>4.0262695943261179E-2</v>
      </c>
      <c r="K427" s="14">
        <f>VLOOKUP(B427,Umbrales!$A$2:$H$6,7,FALSE)</f>
        <v>0.41762511454643481</v>
      </c>
      <c r="L427" s="14">
        <f>VLOOKUP(B427,Umbrales!$A$2:$H$6,8,FALSE)</f>
        <v>5.4196815684636399E-2</v>
      </c>
      <c r="M427">
        <f>IF(AND(Datos!S427&gt;0,Datos!AH427&lt;K427,Datos!AL427&gt;=1,Datos!AM427&lt;1,J427&gt;L427),1,0)</f>
        <v>0</v>
      </c>
      <c r="N427" s="14">
        <f>VLOOKUP(B427,Umbrales!$A$2:$J$6,9,FALSE)</f>
        <v>0</v>
      </c>
      <c r="O427" s="14">
        <f>VLOOKUP(B427,Umbrales!$A$2:$J$6,10,FALSE)</f>
        <v>0</v>
      </c>
      <c r="P427">
        <f>IF(AND(Datos!C427="Financials",Datos!AA427&gt;N427,Datos!AD427&lt;0,Datos!AQ427&lt;O427),1,0)</f>
        <v>0</v>
      </c>
      <c r="Q427" s="14">
        <f>VLOOKUP(B427,Umbrales!$A$2:$K$6,11,FALSE)</f>
        <v>0.94630804495569043</v>
      </c>
      <c r="R427">
        <f>IF(AND(Datos!AN427&lt;0.85,Datos!AN427&lt;Q427),1,0)</f>
        <v>0</v>
      </c>
      <c r="S427">
        <f>1+IF(Datos!S427&gt;0,1,0)+IF(Datos!C427="Financials",1.2,0)+1.3</f>
        <v>3.3</v>
      </c>
      <c r="T427" s="14">
        <f>(I427*1+M427*IF(Datos!S427&gt;0,1,0)+P427*IF(Datos!C427="Financials",1,0)+R427*1.3)/S427</f>
        <v>0</v>
      </c>
      <c r="U427" s="14">
        <f t="shared" si="12"/>
        <v>0</v>
      </c>
      <c r="V427" s="12" t="str">
        <f t="shared" si="13"/>
        <v/>
      </c>
    </row>
    <row r="428" spans="1:22">
      <c r="A428" t="str">
        <f>ParticipantesCrossSectionTable[[#This Row],[firm_id]]</f>
        <v>F0197</v>
      </c>
      <c r="B428" s="12" t="str">
        <f>ParticipantesCrossSectionTable[[#This Row],[sector]]</f>
        <v>Energy</v>
      </c>
      <c r="C428" s="14">
        <f>ParticipantesCrossSectionTable[[#This Row],[fcf_reported_mm]]/ParticipantesCrossSectionTable[[#This Row],[revenue_reported_mm]]</f>
        <v>-8.9201866140813824E-2</v>
      </c>
      <c r="D428" s="14">
        <f>VLOOKUP(B428,Umbrales!$A$2:$F$6,2,FALSE)</f>
        <v>0.31196392892080216</v>
      </c>
      <c r="E428" s="14">
        <f>VLOOKUP(B428,Umbrales!$A$2:$F$6,3,FALSE)</f>
        <v>0.22086835207327621</v>
      </c>
      <c r="F428" s="14">
        <f>VLOOKUP(B428,Umbrales!$A$2:$F$6,4,FALSE)</f>
        <v>0.28991454849456905</v>
      </c>
      <c r="G428" s="13">
        <f>VLOOKUP(B428,Umbrales!$A$2:$F$6,5,FALSE)</f>
        <v>2.8980395452652274</v>
      </c>
      <c r="H428" s="14">
        <f>VLOOKUP(B428,Umbrales!$A$2:$F$6,6,FALSE)</f>
        <v>-5.1192663180992054E-2</v>
      </c>
      <c r="I428">
        <f>IF(AND(Datos!AE428&gt;D428,Datos!AF428&gt;E428,Datos!AG428&gt;F428,Datos!AS428&gt;G428,C428&lt;H428),1,0)</f>
        <v>0</v>
      </c>
      <c r="J428" s="14">
        <f>ParticipantesCrossSectionTable[[#This Row],[dcf_fcf_gap_mm]]/ParticipantesCrossSectionTable[[#This Row],[revenue_reported_mm]]</f>
        <v>4.4278572968349229E-2</v>
      </c>
      <c r="K428" s="14">
        <f>VLOOKUP(B428,Umbrales!$A$2:$H$6,7,FALSE)</f>
        <v>0.58288412137280288</v>
      </c>
      <c r="L428" s="14">
        <f>VLOOKUP(B428,Umbrales!$A$2:$H$6,8,FALSE)</f>
        <v>0.120912265441879</v>
      </c>
      <c r="M428">
        <f>IF(AND(Datos!S428&gt;0,Datos!AH428&lt;K428,Datos!AL428&gt;=1,Datos!AM428&lt;1,J428&gt;L428),1,0)</f>
        <v>0</v>
      </c>
      <c r="N428" s="14">
        <f>VLOOKUP(B428,Umbrales!$A$2:$J$6,9,FALSE)</f>
        <v>0</v>
      </c>
      <c r="O428" s="14">
        <f>VLOOKUP(B428,Umbrales!$A$2:$J$6,10,FALSE)</f>
        <v>0</v>
      </c>
      <c r="P428">
        <f>IF(AND(Datos!C428="Financials",Datos!AA428&gt;N428,Datos!AD428&lt;0,Datos!AQ428&lt;O428),1,0)</f>
        <v>0</v>
      </c>
      <c r="Q428" s="14">
        <f>VLOOKUP(B428,Umbrales!$A$2:$K$6,11,FALSE)</f>
        <v>0.95246281107254693</v>
      </c>
      <c r="R428">
        <f>IF(AND(Datos!AN428&lt;0.85,Datos!AN428&lt;Q428),1,0)</f>
        <v>0</v>
      </c>
      <c r="S428">
        <f>1+IF(Datos!S428&gt;0,1,0)+IF(Datos!C428="Financials",1.2,0)+1.3</f>
        <v>3.3</v>
      </c>
      <c r="T428" s="14">
        <f>(I428*1+M428*IF(Datos!S428&gt;0,1,0)+P428*IF(Datos!C428="Financials",1,0)+R428*1.3)/S428</f>
        <v>0</v>
      </c>
      <c r="U428" s="14">
        <f t="shared" si="12"/>
        <v>0</v>
      </c>
      <c r="V428" s="12" t="str">
        <f t="shared" si="13"/>
        <v/>
      </c>
    </row>
    <row r="429" spans="1:22">
      <c r="A429" t="str">
        <f>ParticipantesCrossSectionTable[[#This Row],[firm_id]]</f>
        <v>F0536</v>
      </c>
      <c r="B429" s="12" t="str">
        <f>ParticipantesCrossSectionTable[[#This Row],[sector]]</f>
        <v>Technology</v>
      </c>
      <c r="C429" s="14">
        <f>ParticipantesCrossSectionTable[[#This Row],[fcf_reported_mm]]/ParticipantesCrossSectionTable[[#This Row],[revenue_reported_mm]]</f>
        <v>1.1197841274973083E-2</v>
      </c>
      <c r="D429" s="14">
        <f>VLOOKUP(B429,Umbrales!$A$2:$F$6,2,FALSE)</f>
        <v>0.29147891994228936</v>
      </c>
      <c r="E429" s="14">
        <f>VLOOKUP(B429,Umbrales!$A$2:$F$6,3,FALSE)</f>
        <v>0.20310034693031653</v>
      </c>
      <c r="F429" s="14">
        <f>VLOOKUP(B429,Umbrales!$A$2:$F$6,4,FALSE)</f>
        <v>8.594459935328938E-2</v>
      </c>
      <c r="G429" s="13">
        <f>VLOOKUP(B429,Umbrales!$A$2:$F$6,5,FALSE)</f>
        <v>1.6026025182564763</v>
      </c>
      <c r="H429" s="14">
        <f>VLOOKUP(B429,Umbrales!$A$2:$F$6,6,FALSE)</f>
        <v>0.11012364032004683</v>
      </c>
      <c r="I429">
        <f>IF(AND(Datos!AE429&gt;D429,Datos!AF429&gt;E429,Datos!AG429&gt;F429,Datos!AS429&gt;G429,C429&lt;H429),1,0)</f>
        <v>0</v>
      </c>
      <c r="J429" s="14">
        <f>ParticipantesCrossSectionTable[[#This Row],[dcf_fcf_gap_mm]]/ParticipantesCrossSectionTable[[#This Row],[revenue_reported_mm]]</f>
        <v>8.1156057698956341E-2</v>
      </c>
      <c r="K429" s="14">
        <f>VLOOKUP(B429,Umbrales!$A$2:$H$6,7,FALSE)</f>
        <v>0.41762511454643481</v>
      </c>
      <c r="L429" s="14">
        <f>VLOOKUP(B429,Umbrales!$A$2:$H$6,8,FALSE)</f>
        <v>5.4196815684636399E-2</v>
      </c>
      <c r="M429">
        <f>IF(AND(Datos!S429&gt;0,Datos!AH429&lt;K429,Datos!AL429&gt;=1,Datos!AM429&lt;1,J429&gt;L429),1,0)</f>
        <v>0</v>
      </c>
      <c r="N429" s="14">
        <f>VLOOKUP(B429,Umbrales!$A$2:$J$6,9,FALSE)</f>
        <v>0</v>
      </c>
      <c r="O429" s="14">
        <f>VLOOKUP(B429,Umbrales!$A$2:$J$6,10,FALSE)</f>
        <v>0</v>
      </c>
      <c r="P429">
        <f>IF(AND(Datos!C429="Financials",Datos!AA429&gt;N429,Datos!AD429&lt;0,Datos!AQ429&lt;O429),1,0)</f>
        <v>0</v>
      </c>
      <c r="Q429" s="14">
        <f>VLOOKUP(B429,Umbrales!$A$2:$K$6,11,FALSE)</f>
        <v>0.94630804495569043</v>
      </c>
      <c r="R429">
        <f>IF(AND(Datos!AN429&lt;0.85,Datos!AN429&lt;Q429),1,0)</f>
        <v>0</v>
      </c>
      <c r="S429">
        <f>1+IF(Datos!S429&gt;0,1,0)+IF(Datos!C429="Financials",1.2,0)+1.3</f>
        <v>3.3</v>
      </c>
      <c r="T429" s="14">
        <f>(I429*1+M429*IF(Datos!S429&gt;0,1,0)+P429*IF(Datos!C429="Financials",1,0)+R429*1.3)/S429</f>
        <v>0</v>
      </c>
      <c r="U429" s="14">
        <f t="shared" si="12"/>
        <v>0</v>
      </c>
      <c r="V429" s="12" t="str">
        <f t="shared" si="13"/>
        <v/>
      </c>
    </row>
    <row r="430" spans="1:22">
      <c r="A430" t="str">
        <f>ParticipantesCrossSectionTable[[#This Row],[firm_id]]</f>
        <v>F0818</v>
      </c>
      <c r="B430" s="12" t="str">
        <f>ParticipantesCrossSectionTable[[#This Row],[sector]]</f>
        <v>Consumer</v>
      </c>
      <c r="C430" s="14">
        <f>ParticipantesCrossSectionTable[[#This Row],[fcf_reported_mm]]/ParticipantesCrossSectionTable[[#This Row],[revenue_reported_mm]]</f>
        <v>-2.8052055572503103E-2</v>
      </c>
      <c r="D430" s="14">
        <f>VLOOKUP(B430,Umbrales!$A$2:$F$6,2,FALSE)</f>
        <v>0.18290795794828921</v>
      </c>
      <c r="E430" s="14">
        <f>VLOOKUP(B430,Umbrales!$A$2:$F$6,3,FALSE)</f>
        <v>0.12205009004875801</v>
      </c>
      <c r="F430" s="14">
        <f>VLOOKUP(B430,Umbrales!$A$2:$F$6,4,FALSE)</f>
        <v>7.7863508878423693E-2</v>
      </c>
      <c r="G430" s="13">
        <f>VLOOKUP(B430,Umbrales!$A$2:$F$6,5,FALSE)</f>
        <v>1.5232588938928779</v>
      </c>
      <c r="H430" s="14">
        <f>VLOOKUP(B430,Umbrales!$A$2:$F$6,6,FALSE)</f>
        <v>3.1674636202413592E-2</v>
      </c>
      <c r="I430">
        <f>IF(AND(Datos!AE430&gt;D430,Datos!AF430&gt;E430,Datos!AG430&gt;F430,Datos!AS430&gt;G430,C430&lt;H430),1,0)</f>
        <v>0</v>
      </c>
      <c r="J430" s="14">
        <f>ParticipantesCrossSectionTable[[#This Row],[dcf_fcf_gap_mm]]/ParticipantesCrossSectionTable[[#This Row],[revenue_reported_mm]]</f>
        <v>9.1795205003305125E-2</v>
      </c>
      <c r="K430" s="14">
        <f>VLOOKUP(B430,Umbrales!$A$2:$H$6,7,FALSE)</f>
        <v>0.50851978099047102</v>
      </c>
      <c r="L430" s="14">
        <f>VLOOKUP(B430,Umbrales!$A$2:$H$6,8,FALSE)</f>
        <v>6.0665521451900774E-2</v>
      </c>
      <c r="M430">
        <f>IF(AND(Datos!S430&gt;0,Datos!AH430&lt;K430,Datos!AL430&gt;=1,Datos!AM430&lt;1,J430&gt;L430),1,0)</f>
        <v>0</v>
      </c>
      <c r="N430" s="14">
        <f>VLOOKUP(B430,Umbrales!$A$2:$J$6,9,FALSE)</f>
        <v>0</v>
      </c>
      <c r="O430" s="14">
        <f>VLOOKUP(B430,Umbrales!$A$2:$J$6,10,FALSE)</f>
        <v>0</v>
      </c>
      <c r="P430">
        <f>IF(AND(Datos!C430="Financials",Datos!AA430&gt;N430,Datos!AD430&lt;0,Datos!AQ430&lt;O430),1,0)</f>
        <v>0</v>
      </c>
      <c r="Q430" s="14">
        <f>VLOOKUP(B430,Umbrales!$A$2:$K$6,11,FALSE)</f>
        <v>0.94977598367308969</v>
      </c>
      <c r="R430">
        <f>IF(AND(Datos!AN430&lt;0.85,Datos!AN430&lt;Q430),1,0)</f>
        <v>0</v>
      </c>
      <c r="S430">
        <f>1+IF(Datos!S430&gt;0,1,0)+IF(Datos!C430="Financials",1.2,0)+1.3</f>
        <v>3.3</v>
      </c>
      <c r="T430" s="14">
        <f>(I430*1+M430*IF(Datos!S430&gt;0,1,0)+P430*IF(Datos!C430="Financials",1,0)+R430*1.3)/S430</f>
        <v>0</v>
      </c>
      <c r="U430" s="14">
        <f t="shared" si="12"/>
        <v>0</v>
      </c>
      <c r="V430" s="12" t="str">
        <f t="shared" si="13"/>
        <v/>
      </c>
    </row>
    <row r="431" spans="1:22">
      <c r="A431" t="str">
        <f>ParticipantesCrossSectionTable[[#This Row],[firm_id]]</f>
        <v>F0851</v>
      </c>
      <c r="B431" s="12" t="str">
        <f>ParticipantesCrossSectionTable[[#This Row],[sector]]</f>
        <v>Consumer</v>
      </c>
      <c r="C431" s="14">
        <f>ParticipantesCrossSectionTable[[#This Row],[fcf_reported_mm]]/ParticipantesCrossSectionTable[[#This Row],[revenue_reported_mm]]</f>
        <v>-5.1937290817012122E-2</v>
      </c>
      <c r="D431" s="14">
        <f>VLOOKUP(B431,Umbrales!$A$2:$F$6,2,FALSE)</f>
        <v>0.18290795794828921</v>
      </c>
      <c r="E431" s="14">
        <f>VLOOKUP(B431,Umbrales!$A$2:$F$6,3,FALSE)</f>
        <v>0.12205009004875801</v>
      </c>
      <c r="F431" s="14">
        <f>VLOOKUP(B431,Umbrales!$A$2:$F$6,4,FALSE)</f>
        <v>7.7863508878423693E-2</v>
      </c>
      <c r="G431" s="13">
        <f>VLOOKUP(B431,Umbrales!$A$2:$F$6,5,FALSE)</f>
        <v>1.5232588938928779</v>
      </c>
      <c r="H431" s="14">
        <f>VLOOKUP(B431,Umbrales!$A$2:$F$6,6,FALSE)</f>
        <v>3.1674636202413592E-2</v>
      </c>
      <c r="I431">
        <f>IF(AND(Datos!AE431&gt;D431,Datos!AF431&gt;E431,Datos!AG431&gt;F431,Datos!AS431&gt;G431,C431&lt;H431),1,0)</f>
        <v>0</v>
      </c>
      <c r="J431" s="14">
        <f>ParticipantesCrossSectionTable[[#This Row],[dcf_fcf_gap_mm]]/ParticipantesCrossSectionTable[[#This Row],[revenue_reported_mm]]</f>
        <v>6.7521108272327213E-2</v>
      </c>
      <c r="K431" s="14">
        <f>VLOOKUP(B431,Umbrales!$A$2:$H$6,7,FALSE)</f>
        <v>0.50851978099047102</v>
      </c>
      <c r="L431" s="14">
        <f>VLOOKUP(B431,Umbrales!$A$2:$H$6,8,FALSE)</f>
        <v>6.0665521451900774E-2</v>
      </c>
      <c r="M431">
        <f>IF(AND(Datos!S431&gt;0,Datos!AH431&lt;K431,Datos!AL431&gt;=1,Datos!AM431&lt;1,J431&gt;L431),1,0)</f>
        <v>0</v>
      </c>
      <c r="N431" s="14">
        <f>VLOOKUP(B431,Umbrales!$A$2:$J$6,9,FALSE)</f>
        <v>0</v>
      </c>
      <c r="O431" s="14">
        <f>VLOOKUP(B431,Umbrales!$A$2:$J$6,10,FALSE)</f>
        <v>0</v>
      </c>
      <c r="P431">
        <f>IF(AND(Datos!C431="Financials",Datos!AA431&gt;N431,Datos!AD431&lt;0,Datos!AQ431&lt;O431),1,0)</f>
        <v>0</v>
      </c>
      <c r="Q431" s="14">
        <f>VLOOKUP(B431,Umbrales!$A$2:$K$6,11,FALSE)</f>
        <v>0.94977598367308969</v>
      </c>
      <c r="R431">
        <f>IF(AND(Datos!AN431&lt;0.85,Datos!AN431&lt;Q431),1,0)</f>
        <v>0</v>
      </c>
      <c r="S431">
        <f>1+IF(Datos!S431&gt;0,1,0)+IF(Datos!C431="Financials",1.2,0)+1.3</f>
        <v>3.3</v>
      </c>
      <c r="T431" s="14">
        <f>(I431*1+M431*IF(Datos!S431&gt;0,1,0)+P431*IF(Datos!C431="Financials",1,0)+R431*1.3)/S431</f>
        <v>0</v>
      </c>
      <c r="U431" s="14">
        <f t="shared" si="12"/>
        <v>0</v>
      </c>
      <c r="V431" s="12" t="str">
        <f t="shared" si="13"/>
        <v/>
      </c>
    </row>
    <row r="432" spans="1:22">
      <c r="A432" t="str">
        <f>ParticipantesCrossSectionTable[[#This Row],[firm_id]]</f>
        <v>F0498</v>
      </c>
      <c r="B432" s="12" t="str">
        <f>ParticipantesCrossSectionTable[[#This Row],[sector]]</f>
        <v>Technology</v>
      </c>
      <c r="C432" s="14">
        <f>ParticipantesCrossSectionTable[[#This Row],[fcf_reported_mm]]/ParticipantesCrossSectionTable[[#This Row],[revenue_reported_mm]]</f>
        <v>0.15099459480672478</v>
      </c>
      <c r="D432" s="14">
        <f>VLOOKUP(B432,Umbrales!$A$2:$F$6,2,FALSE)</f>
        <v>0.29147891994228936</v>
      </c>
      <c r="E432" s="14">
        <f>VLOOKUP(B432,Umbrales!$A$2:$F$6,3,FALSE)</f>
        <v>0.20310034693031653</v>
      </c>
      <c r="F432" s="14">
        <f>VLOOKUP(B432,Umbrales!$A$2:$F$6,4,FALSE)</f>
        <v>8.594459935328938E-2</v>
      </c>
      <c r="G432" s="13">
        <f>VLOOKUP(B432,Umbrales!$A$2:$F$6,5,FALSE)</f>
        <v>1.6026025182564763</v>
      </c>
      <c r="H432" s="14">
        <f>VLOOKUP(B432,Umbrales!$A$2:$F$6,6,FALSE)</f>
        <v>0.11012364032004683</v>
      </c>
      <c r="I432">
        <f>IF(AND(Datos!AE432&gt;D432,Datos!AF432&gt;E432,Datos!AG432&gt;F432,Datos!AS432&gt;G432,C432&lt;H432),1,0)</f>
        <v>0</v>
      </c>
      <c r="J432" s="14">
        <f>ParticipantesCrossSectionTable[[#This Row],[dcf_fcf_gap_mm]]/ParticipantesCrossSectionTable[[#This Row],[revenue_reported_mm]]</f>
        <v>3.6508295727385918E-2</v>
      </c>
      <c r="K432" s="14">
        <f>VLOOKUP(B432,Umbrales!$A$2:$H$6,7,FALSE)</f>
        <v>0.41762511454643481</v>
      </c>
      <c r="L432" s="14">
        <f>VLOOKUP(B432,Umbrales!$A$2:$H$6,8,FALSE)</f>
        <v>5.4196815684636399E-2</v>
      </c>
      <c r="M432">
        <f>IF(AND(Datos!S432&gt;0,Datos!AH432&lt;K432,Datos!AL432&gt;=1,Datos!AM432&lt;1,J432&gt;L432),1,0)</f>
        <v>0</v>
      </c>
      <c r="N432" s="14">
        <f>VLOOKUP(B432,Umbrales!$A$2:$J$6,9,FALSE)</f>
        <v>0</v>
      </c>
      <c r="O432" s="14">
        <f>VLOOKUP(B432,Umbrales!$A$2:$J$6,10,FALSE)</f>
        <v>0</v>
      </c>
      <c r="P432">
        <f>IF(AND(Datos!C432="Financials",Datos!AA432&gt;N432,Datos!AD432&lt;0,Datos!AQ432&lt;O432),1,0)</f>
        <v>0</v>
      </c>
      <c r="Q432" s="14">
        <f>VLOOKUP(B432,Umbrales!$A$2:$K$6,11,FALSE)</f>
        <v>0.94630804495569043</v>
      </c>
      <c r="R432">
        <f>IF(AND(Datos!AN432&lt;0.85,Datos!AN432&lt;Q432),1,0)</f>
        <v>0</v>
      </c>
      <c r="S432">
        <f>1+IF(Datos!S432&gt;0,1,0)+IF(Datos!C432="Financials",1.2,0)+1.3</f>
        <v>3.3</v>
      </c>
      <c r="T432" s="14">
        <f>(I432*1+M432*IF(Datos!S432&gt;0,1,0)+P432*IF(Datos!C432="Financials",1,0)+R432*1.3)/S432</f>
        <v>0</v>
      </c>
      <c r="U432" s="14">
        <f t="shared" si="12"/>
        <v>0</v>
      </c>
      <c r="V432" s="12" t="str">
        <f t="shared" si="13"/>
        <v/>
      </c>
    </row>
    <row r="433" spans="1:22">
      <c r="A433" t="str">
        <f>ParticipantesCrossSectionTable[[#This Row],[firm_id]]</f>
        <v>F0647</v>
      </c>
      <c r="B433" s="12" t="str">
        <f>ParticipantesCrossSectionTable[[#This Row],[sector]]</f>
        <v>Industrials</v>
      </c>
      <c r="C433" s="14">
        <f>ParticipantesCrossSectionTable[[#This Row],[fcf_reported_mm]]/ParticipantesCrossSectionTable[[#This Row],[revenue_reported_mm]]</f>
        <v>8.3203762402494261E-2</v>
      </c>
      <c r="D433" s="14">
        <f>VLOOKUP(B433,Umbrales!$A$2:$F$6,2,FALSE)</f>
        <v>0.20187192862209885</v>
      </c>
      <c r="E433" s="14">
        <f>VLOOKUP(B433,Umbrales!$A$2:$F$6,3,FALSE)</f>
        <v>0.13780715755654266</v>
      </c>
      <c r="F433" s="14">
        <f>VLOOKUP(B433,Umbrales!$A$2:$F$6,4,FALSE)</f>
        <v>0.14324173030339896</v>
      </c>
      <c r="G433" s="13">
        <f>VLOOKUP(B433,Umbrales!$A$2:$F$6,5,FALSE)</f>
        <v>2.1323076743804079</v>
      </c>
      <c r="H433" s="14">
        <f>VLOOKUP(B433,Umbrales!$A$2:$F$6,6,FALSE)</f>
        <v>-3.5903294130974449E-3</v>
      </c>
      <c r="I433">
        <f>IF(AND(Datos!AE433&gt;D433,Datos!AF433&gt;E433,Datos!AG433&gt;F433,Datos!AS433&gt;G433,C433&lt;H433),1,0)</f>
        <v>0</v>
      </c>
      <c r="J433" s="14">
        <f>ParticipantesCrossSectionTable[[#This Row],[dcf_fcf_gap_mm]]/ParticipantesCrossSectionTable[[#This Row],[revenue_reported_mm]]</f>
        <v>4.7559667288974421E-2</v>
      </c>
      <c r="K433" s="14">
        <f>VLOOKUP(B433,Umbrales!$A$2:$H$6,7,FALSE)</f>
        <v>0.50521966232143278</v>
      </c>
      <c r="L433" s="14">
        <f>VLOOKUP(B433,Umbrales!$A$2:$H$6,8,FALSE)</f>
        <v>7.7995567229432863E-2</v>
      </c>
      <c r="M433">
        <f>IF(AND(Datos!S433&gt;0,Datos!AH433&lt;K433,Datos!AL433&gt;=1,Datos!AM433&lt;1,J433&gt;L433),1,0)</f>
        <v>0</v>
      </c>
      <c r="N433" s="14">
        <f>VLOOKUP(B433,Umbrales!$A$2:$J$6,9,FALSE)</f>
        <v>0</v>
      </c>
      <c r="O433" s="14">
        <f>VLOOKUP(B433,Umbrales!$A$2:$J$6,10,FALSE)</f>
        <v>0</v>
      </c>
      <c r="P433">
        <f>IF(AND(Datos!C433="Financials",Datos!AA433&gt;N433,Datos!AD433&lt;0,Datos!AQ433&lt;O433),1,0)</f>
        <v>0</v>
      </c>
      <c r="Q433" s="14">
        <f>VLOOKUP(B433,Umbrales!$A$2:$K$6,11,FALSE)</f>
        <v>0.94976269166978411</v>
      </c>
      <c r="R433">
        <f>IF(AND(Datos!AN433&lt;0.85,Datos!AN433&lt;Q433),1,0)</f>
        <v>1</v>
      </c>
      <c r="S433">
        <f>1+IF(Datos!S433&gt;0,1,0)+IF(Datos!C433="Financials",1.2,0)+1.3</f>
        <v>3.3</v>
      </c>
      <c r="T433" s="14">
        <f>(I433*1+M433*IF(Datos!S433&gt;0,1,0)+P433*IF(Datos!C433="Financials",1,0)+R433*1.3)/S433</f>
        <v>0.39393939393939398</v>
      </c>
      <c r="U433" s="14">
        <f t="shared" si="12"/>
        <v>1</v>
      </c>
      <c r="V433" s="12" t="str">
        <f t="shared" si="13"/>
        <v xml:space="preserve">Flag4 </v>
      </c>
    </row>
    <row r="434" spans="1:22">
      <c r="A434" t="str">
        <f>ParticipantesCrossSectionTable[[#This Row],[firm_id]]</f>
        <v>F0446</v>
      </c>
      <c r="B434" s="12" t="str">
        <f>ParticipantesCrossSectionTable[[#This Row],[sector]]</f>
        <v>Technology</v>
      </c>
      <c r="C434" s="14">
        <f>ParticipantesCrossSectionTable[[#This Row],[fcf_reported_mm]]/ParticipantesCrossSectionTable[[#This Row],[revenue_reported_mm]]</f>
        <v>4.4300692747452873E-2</v>
      </c>
      <c r="D434" s="14">
        <f>VLOOKUP(B434,Umbrales!$A$2:$F$6,2,FALSE)</f>
        <v>0.29147891994228936</v>
      </c>
      <c r="E434" s="14">
        <f>VLOOKUP(B434,Umbrales!$A$2:$F$6,3,FALSE)</f>
        <v>0.20310034693031653</v>
      </c>
      <c r="F434" s="14">
        <f>VLOOKUP(B434,Umbrales!$A$2:$F$6,4,FALSE)</f>
        <v>8.594459935328938E-2</v>
      </c>
      <c r="G434" s="13">
        <f>VLOOKUP(B434,Umbrales!$A$2:$F$6,5,FALSE)</f>
        <v>1.6026025182564763</v>
      </c>
      <c r="H434" s="14">
        <f>VLOOKUP(B434,Umbrales!$A$2:$F$6,6,FALSE)</f>
        <v>0.11012364032004683</v>
      </c>
      <c r="I434">
        <f>IF(AND(Datos!AE434&gt;D434,Datos!AF434&gt;E434,Datos!AG434&gt;F434,Datos!AS434&gt;G434,C434&lt;H434),1,0)</f>
        <v>0</v>
      </c>
      <c r="J434" s="14">
        <f>ParticipantesCrossSectionTable[[#This Row],[dcf_fcf_gap_mm]]/ParticipantesCrossSectionTable[[#This Row],[revenue_reported_mm]]</f>
        <v>5.9375622768360115E-2</v>
      </c>
      <c r="K434" s="14">
        <f>VLOOKUP(B434,Umbrales!$A$2:$H$6,7,FALSE)</f>
        <v>0.41762511454643481</v>
      </c>
      <c r="L434" s="14">
        <f>VLOOKUP(B434,Umbrales!$A$2:$H$6,8,FALSE)</f>
        <v>5.4196815684636399E-2</v>
      </c>
      <c r="M434">
        <f>IF(AND(Datos!S434&gt;0,Datos!AH434&lt;K434,Datos!AL434&gt;=1,Datos!AM434&lt;1,J434&gt;L434),1,0)</f>
        <v>0</v>
      </c>
      <c r="N434" s="14">
        <f>VLOOKUP(B434,Umbrales!$A$2:$J$6,9,FALSE)</f>
        <v>0</v>
      </c>
      <c r="O434" s="14">
        <f>VLOOKUP(B434,Umbrales!$A$2:$J$6,10,FALSE)</f>
        <v>0</v>
      </c>
      <c r="P434">
        <f>IF(AND(Datos!C434="Financials",Datos!AA434&gt;N434,Datos!AD434&lt;0,Datos!AQ434&lt;O434),1,0)</f>
        <v>0</v>
      </c>
      <c r="Q434" s="14">
        <f>VLOOKUP(B434,Umbrales!$A$2:$K$6,11,FALSE)</f>
        <v>0.94630804495569043</v>
      </c>
      <c r="R434">
        <f>IF(AND(Datos!AN434&lt;0.85,Datos!AN434&lt;Q434),1,0)</f>
        <v>0</v>
      </c>
      <c r="S434">
        <f>1+IF(Datos!S434&gt;0,1,0)+IF(Datos!C434="Financials",1.2,0)+1.3</f>
        <v>3.3</v>
      </c>
      <c r="T434" s="14">
        <f>(I434*1+M434*IF(Datos!S434&gt;0,1,0)+P434*IF(Datos!C434="Financials",1,0)+R434*1.3)/S434</f>
        <v>0</v>
      </c>
      <c r="U434" s="14">
        <f t="shared" si="12"/>
        <v>0</v>
      </c>
      <c r="V434" s="12" t="str">
        <f t="shared" si="13"/>
        <v/>
      </c>
    </row>
    <row r="435" spans="1:22">
      <c r="A435" t="str">
        <f>ParticipantesCrossSectionTable[[#This Row],[firm_id]]</f>
        <v>F0996</v>
      </c>
      <c r="B435" s="12" t="str">
        <f>ParticipantesCrossSectionTable[[#This Row],[sector]]</f>
        <v>Consumer</v>
      </c>
      <c r="C435" s="14">
        <f>ParticipantesCrossSectionTable[[#This Row],[fcf_reported_mm]]/ParticipantesCrossSectionTable[[#This Row],[revenue_reported_mm]]</f>
        <v>1.5038958855319378E-2</v>
      </c>
      <c r="D435" s="14">
        <f>VLOOKUP(B435,Umbrales!$A$2:$F$6,2,FALSE)</f>
        <v>0.18290795794828921</v>
      </c>
      <c r="E435" s="14">
        <f>VLOOKUP(B435,Umbrales!$A$2:$F$6,3,FALSE)</f>
        <v>0.12205009004875801</v>
      </c>
      <c r="F435" s="14">
        <f>VLOOKUP(B435,Umbrales!$A$2:$F$6,4,FALSE)</f>
        <v>7.7863508878423693E-2</v>
      </c>
      <c r="G435" s="13">
        <f>VLOOKUP(B435,Umbrales!$A$2:$F$6,5,FALSE)</f>
        <v>1.5232588938928779</v>
      </c>
      <c r="H435" s="14">
        <f>VLOOKUP(B435,Umbrales!$A$2:$F$6,6,FALSE)</f>
        <v>3.1674636202413592E-2</v>
      </c>
      <c r="I435">
        <f>IF(AND(Datos!AE435&gt;D435,Datos!AF435&gt;E435,Datos!AG435&gt;F435,Datos!AS435&gt;G435,C435&lt;H435),1,0)</f>
        <v>0</v>
      </c>
      <c r="J435" s="14">
        <f>ParticipantesCrossSectionTable[[#This Row],[dcf_fcf_gap_mm]]/ParticipantesCrossSectionTable[[#This Row],[revenue_reported_mm]]</f>
        <v>7.0226821102593817E-2</v>
      </c>
      <c r="K435" s="14">
        <f>VLOOKUP(B435,Umbrales!$A$2:$H$6,7,FALSE)</f>
        <v>0.50851978099047102</v>
      </c>
      <c r="L435" s="14">
        <f>VLOOKUP(B435,Umbrales!$A$2:$H$6,8,FALSE)</f>
        <v>6.0665521451900774E-2</v>
      </c>
      <c r="M435">
        <f>IF(AND(Datos!S435&gt;0,Datos!AH435&lt;K435,Datos!AL435&gt;=1,Datos!AM435&lt;1,J435&gt;L435),1,0)</f>
        <v>0</v>
      </c>
      <c r="N435" s="14">
        <f>VLOOKUP(B435,Umbrales!$A$2:$J$6,9,FALSE)</f>
        <v>0</v>
      </c>
      <c r="O435" s="14">
        <f>VLOOKUP(B435,Umbrales!$A$2:$J$6,10,FALSE)</f>
        <v>0</v>
      </c>
      <c r="P435">
        <f>IF(AND(Datos!C435="Financials",Datos!AA435&gt;N435,Datos!AD435&lt;0,Datos!AQ435&lt;O435),1,0)</f>
        <v>0</v>
      </c>
      <c r="Q435" s="14">
        <f>VLOOKUP(B435,Umbrales!$A$2:$K$6,11,FALSE)</f>
        <v>0.94977598367308969</v>
      </c>
      <c r="R435">
        <f>IF(AND(Datos!AN435&lt;0.85,Datos!AN435&lt;Q435),1,0)</f>
        <v>0</v>
      </c>
      <c r="S435">
        <f>1+IF(Datos!S435&gt;0,1,0)+IF(Datos!C435="Financials",1.2,0)+1.3</f>
        <v>3.3</v>
      </c>
      <c r="T435" s="14">
        <f>(I435*1+M435*IF(Datos!S435&gt;0,1,0)+P435*IF(Datos!C435="Financials",1,0)+R435*1.3)/S435</f>
        <v>0</v>
      </c>
      <c r="U435" s="14">
        <f t="shared" si="12"/>
        <v>0</v>
      </c>
      <c r="V435" s="12" t="str">
        <f t="shared" si="13"/>
        <v/>
      </c>
    </row>
    <row r="436" spans="1:22">
      <c r="A436" t="str">
        <f>ParticipantesCrossSectionTable[[#This Row],[firm_id]]</f>
        <v>F0795</v>
      </c>
      <c r="B436" s="12" t="str">
        <f>ParticipantesCrossSectionTable[[#This Row],[sector]]</f>
        <v>Industrials</v>
      </c>
      <c r="C436" s="14">
        <f>ParticipantesCrossSectionTable[[#This Row],[fcf_reported_mm]]/ParticipantesCrossSectionTable[[#This Row],[revenue_reported_mm]]</f>
        <v>-6.5500239884141734E-2</v>
      </c>
      <c r="D436" s="14">
        <f>VLOOKUP(B436,Umbrales!$A$2:$F$6,2,FALSE)</f>
        <v>0.20187192862209885</v>
      </c>
      <c r="E436" s="14">
        <f>VLOOKUP(B436,Umbrales!$A$2:$F$6,3,FALSE)</f>
        <v>0.13780715755654266</v>
      </c>
      <c r="F436" s="14">
        <f>VLOOKUP(B436,Umbrales!$A$2:$F$6,4,FALSE)</f>
        <v>0.14324173030339896</v>
      </c>
      <c r="G436" s="13">
        <f>VLOOKUP(B436,Umbrales!$A$2:$F$6,5,FALSE)</f>
        <v>2.1323076743804079</v>
      </c>
      <c r="H436" s="14">
        <f>VLOOKUP(B436,Umbrales!$A$2:$F$6,6,FALSE)</f>
        <v>-3.5903294130974449E-3</v>
      </c>
      <c r="I436">
        <f>IF(AND(Datos!AE436&gt;D436,Datos!AF436&gt;E436,Datos!AG436&gt;F436,Datos!AS436&gt;G436,C436&lt;H436),1,0)</f>
        <v>0</v>
      </c>
      <c r="J436" s="14">
        <f>ParticipantesCrossSectionTable[[#This Row],[dcf_fcf_gap_mm]]/ParticipantesCrossSectionTable[[#This Row],[revenue_reported_mm]]</f>
        <v>5.6665026511678172E-2</v>
      </c>
      <c r="K436" s="14">
        <f>VLOOKUP(B436,Umbrales!$A$2:$H$6,7,FALSE)</f>
        <v>0.50521966232143278</v>
      </c>
      <c r="L436" s="14">
        <f>VLOOKUP(B436,Umbrales!$A$2:$H$6,8,FALSE)</f>
        <v>7.7995567229432863E-2</v>
      </c>
      <c r="M436">
        <f>IF(AND(Datos!S436&gt;0,Datos!AH436&lt;K436,Datos!AL436&gt;=1,Datos!AM436&lt;1,J436&gt;L436),1,0)</f>
        <v>0</v>
      </c>
      <c r="N436" s="14">
        <f>VLOOKUP(B436,Umbrales!$A$2:$J$6,9,FALSE)</f>
        <v>0</v>
      </c>
      <c r="O436" s="14">
        <f>VLOOKUP(B436,Umbrales!$A$2:$J$6,10,FALSE)</f>
        <v>0</v>
      </c>
      <c r="P436">
        <f>IF(AND(Datos!C436="Financials",Datos!AA436&gt;N436,Datos!AD436&lt;0,Datos!AQ436&lt;O436),1,0)</f>
        <v>0</v>
      </c>
      <c r="Q436" s="14">
        <f>VLOOKUP(B436,Umbrales!$A$2:$K$6,11,FALSE)</f>
        <v>0.94976269166978411</v>
      </c>
      <c r="R436">
        <f>IF(AND(Datos!AN436&lt;0.85,Datos!AN436&lt;Q436),1,0)</f>
        <v>0</v>
      </c>
      <c r="S436">
        <f>1+IF(Datos!S436&gt;0,1,0)+IF(Datos!C436="Financials",1.2,0)+1.3</f>
        <v>3.3</v>
      </c>
      <c r="T436" s="14">
        <f>(I436*1+M436*IF(Datos!S436&gt;0,1,0)+P436*IF(Datos!C436="Financials",1,0)+R436*1.3)/S436</f>
        <v>0</v>
      </c>
      <c r="U436" s="14">
        <f t="shared" si="12"/>
        <v>0</v>
      </c>
      <c r="V436" s="12" t="str">
        <f t="shared" si="13"/>
        <v/>
      </c>
    </row>
    <row r="437" spans="1:22">
      <c r="A437" t="str">
        <f>ParticipantesCrossSectionTable[[#This Row],[firm_id]]</f>
        <v>F0529</v>
      </c>
      <c r="B437" s="12" t="str">
        <f>ParticipantesCrossSectionTable[[#This Row],[sector]]</f>
        <v>Technology</v>
      </c>
      <c r="C437" s="14">
        <f>ParticipantesCrossSectionTable[[#This Row],[fcf_reported_mm]]/ParticipantesCrossSectionTable[[#This Row],[revenue_reported_mm]]</f>
        <v>0.12783281578259714</v>
      </c>
      <c r="D437" s="14">
        <f>VLOOKUP(B437,Umbrales!$A$2:$F$6,2,FALSE)</f>
        <v>0.29147891994228936</v>
      </c>
      <c r="E437" s="14">
        <f>VLOOKUP(B437,Umbrales!$A$2:$F$6,3,FALSE)</f>
        <v>0.20310034693031653</v>
      </c>
      <c r="F437" s="14">
        <f>VLOOKUP(B437,Umbrales!$A$2:$F$6,4,FALSE)</f>
        <v>8.594459935328938E-2</v>
      </c>
      <c r="G437" s="13">
        <f>VLOOKUP(B437,Umbrales!$A$2:$F$6,5,FALSE)</f>
        <v>1.6026025182564763</v>
      </c>
      <c r="H437" s="14">
        <f>VLOOKUP(B437,Umbrales!$A$2:$F$6,6,FALSE)</f>
        <v>0.11012364032004683</v>
      </c>
      <c r="I437">
        <f>IF(AND(Datos!AE437&gt;D437,Datos!AF437&gt;E437,Datos!AG437&gt;F437,Datos!AS437&gt;G437,C437&lt;H437),1,0)</f>
        <v>0</v>
      </c>
      <c r="J437" s="14">
        <f>ParticipantesCrossSectionTable[[#This Row],[dcf_fcf_gap_mm]]/ParticipantesCrossSectionTable[[#This Row],[revenue_reported_mm]]</f>
        <v>2.6031122408319719E-2</v>
      </c>
      <c r="K437" s="14">
        <f>VLOOKUP(B437,Umbrales!$A$2:$H$6,7,FALSE)</f>
        <v>0.41762511454643481</v>
      </c>
      <c r="L437" s="14">
        <f>VLOOKUP(B437,Umbrales!$A$2:$H$6,8,FALSE)</f>
        <v>5.4196815684636399E-2</v>
      </c>
      <c r="M437">
        <f>IF(AND(Datos!S437&gt;0,Datos!AH437&lt;K437,Datos!AL437&gt;=1,Datos!AM437&lt;1,J437&gt;L437),1,0)</f>
        <v>0</v>
      </c>
      <c r="N437" s="14">
        <f>VLOOKUP(B437,Umbrales!$A$2:$J$6,9,FALSE)</f>
        <v>0</v>
      </c>
      <c r="O437" s="14">
        <f>VLOOKUP(B437,Umbrales!$A$2:$J$6,10,FALSE)</f>
        <v>0</v>
      </c>
      <c r="P437">
        <f>IF(AND(Datos!C437="Financials",Datos!AA437&gt;N437,Datos!AD437&lt;0,Datos!AQ437&lt;O437),1,0)</f>
        <v>0</v>
      </c>
      <c r="Q437" s="14">
        <f>VLOOKUP(B437,Umbrales!$A$2:$K$6,11,FALSE)</f>
        <v>0.94630804495569043</v>
      </c>
      <c r="R437">
        <f>IF(AND(Datos!AN437&lt;0.85,Datos!AN437&lt;Q437),1,0)</f>
        <v>0</v>
      </c>
      <c r="S437">
        <f>1+IF(Datos!S437&gt;0,1,0)+IF(Datos!C437="Financials",1.2,0)+1.3</f>
        <v>3.3</v>
      </c>
      <c r="T437" s="14">
        <f>(I437*1+M437*IF(Datos!S437&gt;0,1,0)+P437*IF(Datos!C437="Financials",1,0)+R437*1.3)/S437</f>
        <v>0</v>
      </c>
      <c r="U437" s="14">
        <f t="shared" si="12"/>
        <v>0</v>
      </c>
      <c r="V437" s="12" t="str">
        <f t="shared" si="13"/>
        <v/>
      </c>
    </row>
    <row r="438" spans="1:22">
      <c r="A438" t="str">
        <f>ParticipantesCrossSectionTable[[#This Row],[firm_id]]</f>
        <v>F0348</v>
      </c>
      <c r="B438" s="12" t="str">
        <f>ParticipantesCrossSectionTable[[#This Row],[sector]]</f>
        <v>Financials</v>
      </c>
      <c r="C438" s="14">
        <f>ParticipantesCrossSectionTable[[#This Row],[fcf_reported_mm]]/ParticipantesCrossSectionTable[[#This Row],[revenue_reported_mm]]</f>
        <v>0.27411761905471488</v>
      </c>
      <c r="D438" s="14">
        <f>VLOOKUP(B438,Umbrales!$A$2:$F$6,2,FALSE)</f>
        <v>0.388774346882514</v>
      </c>
      <c r="E438" s="14">
        <f>VLOOKUP(B438,Umbrales!$A$2:$F$6,3,FALSE)</f>
        <v>0.2842719606666555</v>
      </c>
      <c r="F438" s="14">
        <f>VLOOKUP(B438,Umbrales!$A$2:$F$6,4,FALSE)</f>
        <v>3.7547324588306716E-2</v>
      </c>
      <c r="G438" s="13">
        <f>VLOOKUP(B438,Umbrales!$A$2:$F$6,5,FALSE)</f>
        <v>5.6564154445784265</v>
      </c>
      <c r="H438" s="14">
        <f>VLOOKUP(B438,Umbrales!$A$2:$F$6,6,FALSE)</f>
        <v>0.21790144142181125</v>
      </c>
      <c r="I438">
        <f>IF(AND(Datos!AE438&gt;D438,Datos!AF438&gt;E438,Datos!AG438&gt;F438,Datos!AS438&gt;G438,C438&lt;H438),1,0)</f>
        <v>0</v>
      </c>
      <c r="J438" s="14">
        <f>ParticipantesCrossSectionTable[[#This Row],[dcf_fcf_gap_mm]]/ParticipantesCrossSectionTable[[#This Row],[revenue_reported_mm]]</f>
        <v>1.4410571657252694E-2</v>
      </c>
      <c r="K438" s="14">
        <f>VLOOKUP(B438,Umbrales!$A$2:$H$6,7,FALSE)</f>
        <v>0.45222619371524486</v>
      </c>
      <c r="L438" s="14">
        <f>VLOOKUP(B438,Umbrales!$A$2:$H$6,8,FALSE)</f>
        <v>1.8748568215778003E-2</v>
      </c>
      <c r="M438">
        <f>IF(AND(Datos!S438&gt;0,Datos!AH438&lt;K438,Datos!AL438&gt;=1,Datos!AM438&lt;1,J438&gt;L438),1,0)</f>
        <v>0</v>
      </c>
      <c r="N438" s="14">
        <f>VLOOKUP(B438,Umbrales!$A$2:$J$6,9,FALSE)</f>
        <v>0.2055436255630648</v>
      </c>
      <c r="O438" s="14">
        <f>VLOOKUP(B438,Umbrales!$A$2:$J$6,10,FALSE)</f>
        <v>0.33577848833803048</v>
      </c>
      <c r="P438">
        <f>IF(AND(Datos!C438="Financials",Datos!AA438&gt;N438,Datos!AD438&lt;0,Datos!AQ438&lt;O438),1,0)</f>
        <v>0</v>
      </c>
      <c r="Q438" s="14">
        <f>VLOOKUP(B438,Umbrales!$A$2:$K$6,11,FALSE)</f>
        <v>0.94867619108199597</v>
      </c>
      <c r="R438">
        <f>IF(AND(Datos!AN438&lt;0.85,Datos!AN438&lt;Q438),1,0)</f>
        <v>0</v>
      </c>
      <c r="S438">
        <f>1+IF(Datos!S438&gt;0,1,0)+IF(Datos!C438="Financials",1.2,0)+1.3</f>
        <v>4.5</v>
      </c>
      <c r="T438" s="14">
        <f>(I438*1+M438*IF(Datos!S438&gt;0,1,0)+P438*IF(Datos!C438="Financials",1,0)+R438*1.3)/S438</f>
        <v>0</v>
      </c>
      <c r="U438" s="14">
        <f t="shared" si="12"/>
        <v>0</v>
      </c>
      <c r="V438" s="12" t="str">
        <f t="shared" si="13"/>
        <v/>
      </c>
    </row>
    <row r="439" spans="1:22">
      <c r="A439" t="str">
        <f>ParticipantesCrossSectionTable[[#This Row],[firm_id]]</f>
        <v>F0687</v>
      </c>
      <c r="B439" s="12" t="str">
        <f>ParticipantesCrossSectionTable[[#This Row],[sector]]</f>
        <v>Industrials</v>
      </c>
      <c r="C439" s="14">
        <f>ParticipantesCrossSectionTable[[#This Row],[fcf_reported_mm]]/ParticipantesCrossSectionTable[[#This Row],[revenue_reported_mm]]</f>
        <v>4.2756493765697672E-2</v>
      </c>
      <c r="D439" s="14">
        <f>VLOOKUP(B439,Umbrales!$A$2:$F$6,2,FALSE)</f>
        <v>0.20187192862209885</v>
      </c>
      <c r="E439" s="14">
        <f>VLOOKUP(B439,Umbrales!$A$2:$F$6,3,FALSE)</f>
        <v>0.13780715755654266</v>
      </c>
      <c r="F439" s="14">
        <f>VLOOKUP(B439,Umbrales!$A$2:$F$6,4,FALSE)</f>
        <v>0.14324173030339896</v>
      </c>
      <c r="G439" s="13">
        <f>VLOOKUP(B439,Umbrales!$A$2:$F$6,5,FALSE)</f>
        <v>2.1323076743804079</v>
      </c>
      <c r="H439" s="14">
        <f>VLOOKUP(B439,Umbrales!$A$2:$F$6,6,FALSE)</f>
        <v>-3.5903294130974449E-3</v>
      </c>
      <c r="I439">
        <f>IF(AND(Datos!AE439&gt;D439,Datos!AF439&gt;E439,Datos!AG439&gt;F439,Datos!AS439&gt;G439,C439&lt;H439),1,0)</f>
        <v>0</v>
      </c>
      <c r="J439" s="14">
        <f>ParticipantesCrossSectionTable[[#This Row],[dcf_fcf_gap_mm]]/ParticipantesCrossSectionTable[[#This Row],[revenue_reported_mm]]</f>
        <v>4.964622459735871E-3</v>
      </c>
      <c r="K439" s="14">
        <f>VLOOKUP(B439,Umbrales!$A$2:$H$6,7,FALSE)</f>
        <v>0.50521966232143278</v>
      </c>
      <c r="L439" s="14">
        <f>VLOOKUP(B439,Umbrales!$A$2:$H$6,8,FALSE)</f>
        <v>7.7995567229432863E-2</v>
      </c>
      <c r="M439">
        <f>IF(AND(Datos!S439&gt;0,Datos!AH439&lt;K439,Datos!AL439&gt;=1,Datos!AM439&lt;1,J439&gt;L439),1,0)</f>
        <v>0</v>
      </c>
      <c r="N439" s="14">
        <f>VLOOKUP(B439,Umbrales!$A$2:$J$6,9,FALSE)</f>
        <v>0</v>
      </c>
      <c r="O439" s="14">
        <f>VLOOKUP(B439,Umbrales!$A$2:$J$6,10,FALSE)</f>
        <v>0</v>
      </c>
      <c r="P439">
        <f>IF(AND(Datos!C439="Financials",Datos!AA439&gt;N439,Datos!AD439&lt;0,Datos!AQ439&lt;O439),1,0)</f>
        <v>0</v>
      </c>
      <c r="Q439" s="14">
        <f>VLOOKUP(B439,Umbrales!$A$2:$K$6,11,FALSE)</f>
        <v>0.94976269166978411</v>
      </c>
      <c r="R439">
        <f>IF(AND(Datos!AN439&lt;0.85,Datos!AN439&lt;Q439),1,0)</f>
        <v>0</v>
      </c>
      <c r="S439">
        <f>1+IF(Datos!S439&gt;0,1,0)+IF(Datos!C439="Financials",1.2,0)+1.3</f>
        <v>3.3</v>
      </c>
      <c r="T439" s="14">
        <f>(I439*1+M439*IF(Datos!S439&gt;0,1,0)+P439*IF(Datos!C439="Financials",1,0)+R439*1.3)/S439</f>
        <v>0</v>
      </c>
      <c r="U439" s="14">
        <f t="shared" si="12"/>
        <v>0</v>
      </c>
      <c r="V439" s="12" t="str">
        <f t="shared" si="13"/>
        <v/>
      </c>
    </row>
    <row r="440" spans="1:22">
      <c r="A440" t="str">
        <f>ParticipantesCrossSectionTable[[#This Row],[firm_id]]</f>
        <v>F0826</v>
      </c>
      <c r="B440" s="12" t="str">
        <f>ParticipantesCrossSectionTable[[#This Row],[sector]]</f>
        <v>Consumer</v>
      </c>
      <c r="C440" s="14">
        <f>ParticipantesCrossSectionTable[[#This Row],[fcf_reported_mm]]/ParticipantesCrossSectionTable[[#This Row],[revenue_reported_mm]]</f>
        <v>6.0924606734756311E-2</v>
      </c>
      <c r="D440" s="14">
        <f>VLOOKUP(B440,Umbrales!$A$2:$F$6,2,FALSE)</f>
        <v>0.18290795794828921</v>
      </c>
      <c r="E440" s="14">
        <f>VLOOKUP(B440,Umbrales!$A$2:$F$6,3,FALSE)</f>
        <v>0.12205009004875801</v>
      </c>
      <c r="F440" s="14">
        <f>VLOOKUP(B440,Umbrales!$A$2:$F$6,4,FALSE)</f>
        <v>7.7863508878423693E-2</v>
      </c>
      <c r="G440" s="13">
        <f>VLOOKUP(B440,Umbrales!$A$2:$F$6,5,FALSE)</f>
        <v>1.5232588938928779</v>
      </c>
      <c r="H440" s="14">
        <f>VLOOKUP(B440,Umbrales!$A$2:$F$6,6,FALSE)</f>
        <v>3.1674636202413592E-2</v>
      </c>
      <c r="I440">
        <f>IF(AND(Datos!AE440&gt;D440,Datos!AF440&gt;E440,Datos!AG440&gt;F440,Datos!AS440&gt;G440,C440&lt;H440),1,0)</f>
        <v>0</v>
      </c>
      <c r="J440" s="14">
        <f>ParticipantesCrossSectionTable[[#This Row],[dcf_fcf_gap_mm]]/ParticipantesCrossSectionTable[[#This Row],[revenue_reported_mm]]</f>
        <v>4.3538507841591398E-2</v>
      </c>
      <c r="K440" s="14">
        <f>VLOOKUP(B440,Umbrales!$A$2:$H$6,7,FALSE)</f>
        <v>0.50851978099047102</v>
      </c>
      <c r="L440" s="14">
        <f>VLOOKUP(B440,Umbrales!$A$2:$H$6,8,FALSE)</f>
        <v>6.0665521451900774E-2</v>
      </c>
      <c r="M440">
        <f>IF(AND(Datos!S440&gt;0,Datos!AH440&lt;K440,Datos!AL440&gt;=1,Datos!AM440&lt;1,J440&gt;L440),1,0)</f>
        <v>0</v>
      </c>
      <c r="N440" s="14">
        <f>VLOOKUP(B440,Umbrales!$A$2:$J$6,9,FALSE)</f>
        <v>0</v>
      </c>
      <c r="O440" s="14">
        <f>VLOOKUP(B440,Umbrales!$A$2:$J$6,10,FALSE)</f>
        <v>0</v>
      </c>
      <c r="P440">
        <f>IF(AND(Datos!C440="Financials",Datos!AA440&gt;N440,Datos!AD440&lt;0,Datos!AQ440&lt;O440),1,0)</f>
        <v>0</v>
      </c>
      <c r="Q440" s="14">
        <f>VLOOKUP(B440,Umbrales!$A$2:$K$6,11,FALSE)</f>
        <v>0.94977598367308969</v>
      </c>
      <c r="R440">
        <f>IF(AND(Datos!AN440&lt;0.85,Datos!AN440&lt;Q440),1,0)</f>
        <v>0</v>
      </c>
      <c r="S440">
        <f>1+IF(Datos!S440&gt;0,1,0)+IF(Datos!C440="Financials",1.2,0)+1.3</f>
        <v>3.3</v>
      </c>
      <c r="T440" s="14">
        <f>(I440*1+M440*IF(Datos!S440&gt;0,1,0)+P440*IF(Datos!C440="Financials",1,0)+R440*1.3)/S440</f>
        <v>0</v>
      </c>
      <c r="U440" s="14">
        <f t="shared" si="12"/>
        <v>0</v>
      </c>
      <c r="V440" s="12" t="str">
        <f t="shared" si="13"/>
        <v/>
      </c>
    </row>
    <row r="441" spans="1:22">
      <c r="A441" t="str">
        <f>ParticipantesCrossSectionTable[[#This Row],[firm_id]]</f>
        <v>F0666</v>
      </c>
      <c r="B441" s="12" t="str">
        <f>ParticipantesCrossSectionTable[[#This Row],[sector]]</f>
        <v>Industrials</v>
      </c>
      <c r="C441" s="14">
        <f>ParticipantesCrossSectionTable[[#This Row],[fcf_reported_mm]]/ParticipantesCrossSectionTable[[#This Row],[revenue_reported_mm]]</f>
        <v>4.8263498044069965E-2</v>
      </c>
      <c r="D441" s="14">
        <f>VLOOKUP(B441,Umbrales!$A$2:$F$6,2,FALSE)</f>
        <v>0.20187192862209885</v>
      </c>
      <c r="E441" s="14">
        <f>VLOOKUP(B441,Umbrales!$A$2:$F$6,3,FALSE)</f>
        <v>0.13780715755654266</v>
      </c>
      <c r="F441" s="14">
        <f>VLOOKUP(B441,Umbrales!$A$2:$F$6,4,FALSE)</f>
        <v>0.14324173030339896</v>
      </c>
      <c r="G441" s="13">
        <f>VLOOKUP(B441,Umbrales!$A$2:$F$6,5,FALSE)</f>
        <v>2.1323076743804079</v>
      </c>
      <c r="H441" s="14">
        <f>VLOOKUP(B441,Umbrales!$A$2:$F$6,6,FALSE)</f>
        <v>-3.5903294130974449E-3</v>
      </c>
      <c r="I441">
        <f>IF(AND(Datos!AE441&gt;D441,Datos!AF441&gt;E441,Datos!AG441&gt;F441,Datos!AS441&gt;G441,C441&lt;H441),1,0)</f>
        <v>0</v>
      </c>
      <c r="J441" s="14">
        <f>ParticipantesCrossSectionTable[[#This Row],[dcf_fcf_gap_mm]]/ParticipantesCrossSectionTable[[#This Row],[revenue_reported_mm]]</f>
        <v>5.6951929033831214E-2</v>
      </c>
      <c r="K441" s="14">
        <f>VLOOKUP(B441,Umbrales!$A$2:$H$6,7,FALSE)</f>
        <v>0.50521966232143278</v>
      </c>
      <c r="L441" s="14">
        <f>VLOOKUP(B441,Umbrales!$A$2:$H$6,8,FALSE)</f>
        <v>7.7995567229432863E-2</v>
      </c>
      <c r="M441">
        <f>IF(AND(Datos!S441&gt;0,Datos!AH441&lt;K441,Datos!AL441&gt;=1,Datos!AM441&lt;1,J441&gt;L441),1,0)</f>
        <v>0</v>
      </c>
      <c r="N441" s="14">
        <f>VLOOKUP(B441,Umbrales!$A$2:$J$6,9,FALSE)</f>
        <v>0</v>
      </c>
      <c r="O441" s="14">
        <f>VLOOKUP(B441,Umbrales!$A$2:$J$6,10,FALSE)</f>
        <v>0</v>
      </c>
      <c r="P441">
        <f>IF(AND(Datos!C441="Financials",Datos!AA441&gt;N441,Datos!AD441&lt;0,Datos!AQ441&lt;O441),1,0)</f>
        <v>0</v>
      </c>
      <c r="Q441" s="14">
        <f>VLOOKUP(B441,Umbrales!$A$2:$K$6,11,FALSE)</f>
        <v>0.94976269166978411</v>
      </c>
      <c r="R441">
        <f>IF(AND(Datos!AN441&lt;0.85,Datos!AN441&lt;Q441),1,0)</f>
        <v>0</v>
      </c>
      <c r="S441">
        <f>1+IF(Datos!S441&gt;0,1,0)+IF(Datos!C441="Financials",1.2,0)+1.3</f>
        <v>3.3</v>
      </c>
      <c r="T441" s="14">
        <f>(I441*1+M441*IF(Datos!S441&gt;0,1,0)+P441*IF(Datos!C441="Financials",1,0)+R441*1.3)/S441</f>
        <v>0</v>
      </c>
      <c r="U441" s="14">
        <f t="shared" si="12"/>
        <v>0</v>
      </c>
      <c r="V441" s="12" t="str">
        <f t="shared" si="13"/>
        <v/>
      </c>
    </row>
    <row r="442" spans="1:22">
      <c r="A442" t="str">
        <f>ParticipantesCrossSectionTable[[#This Row],[firm_id]]</f>
        <v>F0263</v>
      </c>
      <c r="B442" s="12" t="str">
        <f>ParticipantesCrossSectionTable[[#This Row],[sector]]</f>
        <v>Financials</v>
      </c>
      <c r="C442" s="14">
        <f>ParticipantesCrossSectionTable[[#This Row],[fcf_reported_mm]]/ParticipantesCrossSectionTable[[#This Row],[revenue_reported_mm]]</f>
        <v>0.29922479073295799</v>
      </c>
      <c r="D442" s="14">
        <f>VLOOKUP(B442,Umbrales!$A$2:$F$6,2,FALSE)</f>
        <v>0.388774346882514</v>
      </c>
      <c r="E442" s="14">
        <f>VLOOKUP(B442,Umbrales!$A$2:$F$6,3,FALSE)</f>
        <v>0.2842719606666555</v>
      </c>
      <c r="F442" s="14">
        <f>VLOOKUP(B442,Umbrales!$A$2:$F$6,4,FALSE)</f>
        <v>3.7547324588306716E-2</v>
      </c>
      <c r="G442" s="13">
        <f>VLOOKUP(B442,Umbrales!$A$2:$F$6,5,FALSE)</f>
        <v>5.6564154445784265</v>
      </c>
      <c r="H442" s="14">
        <f>VLOOKUP(B442,Umbrales!$A$2:$F$6,6,FALSE)</f>
        <v>0.21790144142181125</v>
      </c>
      <c r="I442">
        <f>IF(AND(Datos!AE442&gt;D442,Datos!AF442&gt;E442,Datos!AG442&gt;F442,Datos!AS442&gt;G442,C442&lt;H442),1,0)</f>
        <v>0</v>
      </c>
      <c r="J442" s="14">
        <f>ParticipantesCrossSectionTable[[#This Row],[dcf_fcf_gap_mm]]/ParticipantesCrossSectionTable[[#This Row],[revenue_reported_mm]]</f>
        <v>-8.2721109038516288E-2</v>
      </c>
      <c r="K442" s="14">
        <f>VLOOKUP(B442,Umbrales!$A$2:$H$6,7,FALSE)</f>
        <v>0.45222619371524486</v>
      </c>
      <c r="L442" s="14">
        <f>VLOOKUP(B442,Umbrales!$A$2:$H$6,8,FALSE)</f>
        <v>1.8748568215778003E-2</v>
      </c>
      <c r="M442">
        <f>IF(AND(Datos!S442&gt;0,Datos!AH442&lt;K442,Datos!AL442&gt;=1,Datos!AM442&lt;1,J442&gt;L442),1,0)</f>
        <v>0</v>
      </c>
      <c r="N442" s="14">
        <f>VLOOKUP(B442,Umbrales!$A$2:$J$6,9,FALSE)</f>
        <v>0.2055436255630648</v>
      </c>
      <c r="O442" s="14">
        <f>VLOOKUP(B442,Umbrales!$A$2:$J$6,10,FALSE)</f>
        <v>0.33577848833803048</v>
      </c>
      <c r="P442">
        <f>IF(AND(Datos!C442="Financials",Datos!AA442&gt;N442,Datos!AD442&lt;0,Datos!AQ442&lt;O442),1,0)</f>
        <v>0</v>
      </c>
      <c r="Q442" s="14">
        <f>VLOOKUP(B442,Umbrales!$A$2:$K$6,11,FALSE)</f>
        <v>0.94867619108199597</v>
      </c>
      <c r="R442">
        <f>IF(AND(Datos!AN442&lt;0.85,Datos!AN442&lt;Q442),1,0)</f>
        <v>0</v>
      </c>
      <c r="S442">
        <f>1+IF(Datos!S442&gt;0,1,0)+IF(Datos!C442="Financials",1.2,0)+1.3</f>
        <v>4.5</v>
      </c>
      <c r="T442" s="14">
        <f>(I442*1+M442*IF(Datos!S442&gt;0,1,0)+P442*IF(Datos!C442="Financials",1,0)+R442*1.3)/S442</f>
        <v>0</v>
      </c>
      <c r="U442" s="14">
        <f t="shared" si="12"/>
        <v>0</v>
      </c>
      <c r="V442" s="12" t="str">
        <f t="shared" si="13"/>
        <v/>
      </c>
    </row>
    <row r="443" spans="1:22">
      <c r="A443" t="str">
        <f>ParticipantesCrossSectionTable[[#This Row],[firm_id]]</f>
        <v>F0891</v>
      </c>
      <c r="B443" s="12" t="str">
        <f>ParticipantesCrossSectionTable[[#This Row],[sector]]</f>
        <v>Consumer</v>
      </c>
      <c r="C443" s="14">
        <f>ParticipantesCrossSectionTable[[#This Row],[fcf_reported_mm]]/ParticipantesCrossSectionTable[[#This Row],[revenue_reported_mm]]</f>
        <v>4.9967469560277741E-2</v>
      </c>
      <c r="D443" s="14">
        <f>VLOOKUP(B443,Umbrales!$A$2:$F$6,2,FALSE)</f>
        <v>0.18290795794828921</v>
      </c>
      <c r="E443" s="14">
        <f>VLOOKUP(B443,Umbrales!$A$2:$F$6,3,FALSE)</f>
        <v>0.12205009004875801</v>
      </c>
      <c r="F443" s="14">
        <f>VLOOKUP(B443,Umbrales!$A$2:$F$6,4,FALSE)</f>
        <v>7.7863508878423693E-2</v>
      </c>
      <c r="G443" s="13">
        <f>VLOOKUP(B443,Umbrales!$A$2:$F$6,5,FALSE)</f>
        <v>1.5232588938928779</v>
      </c>
      <c r="H443" s="14">
        <f>VLOOKUP(B443,Umbrales!$A$2:$F$6,6,FALSE)</f>
        <v>3.1674636202413592E-2</v>
      </c>
      <c r="I443">
        <f>IF(AND(Datos!AE443&gt;D443,Datos!AF443&gt;E443,Datos!AG443&gt;F443,Datos!AS443&gt;G443,C443&lt;H443),1,0)</f>
        <v>0</v>
      </c>
      <c r="J443" s="14">
        <f>ParticipantesCrossSectionTable[[#This Row],[dcf_fcf_gap_mm]]/ParticipantesCrossSectionTable[[#This Row],[revenue_reported_mm]]</f>
        <v>4.0472321046802179E-2</v>
      </c>
      <c r="K443" s="14">
        <f>VLOOKUP(B443,Umbrales!$A$2:$H$6,7,FALSE)</f>
        <v>0.50851978099047102</v>
      </c>
      <c r="L443" s="14">
        <f>VLOOKUP(B443,Umbrales!$A$2:$H$6,8,FALSE)</f>
        <v>6.0665521451900774E-2</v>
      </c>
      <c r="M443">
        <f>IF(AND(Datos!S443&gt;0,Datos!AH443&lt;K443,Datos!AL443&gt;=1,Datos!AM443&lt;1,J443&gt;L443),1,0)</f>
        <v>0</v>
      </c>
      <c r="N443" s="14">
        <f>VLOOKUP(B443,Umbrales!$A$2:$J$6,9,FALSE)</f>
        <v>0</v>
      </c>
      <c r="O443" s="14">
        <f>VLOOKUP(B443,Umbrales!$A$2:$J$6,10,FALSE)</f>
        <v>0</v>
      </c>
      <c r="P443">
        <f>IF(AND(Datos!C443="Financials",Datos!AA443&gt;N443,Datos!AD443&lt;0,Datos!AQ443&lt;O443),1,0)</f>
        <v>0</v>
      </c>
      <c r="Q443" s="14">
        <f>VLOOKUP(B443,Umbrales!$A$2:$K$6,11,FALSE)</f>
        <v>0.94977598367308969</v>
      </c>
      <c r="R443">
        <f>IF(AND(Datos!AN443&lt;0.85,Datos!AN443&lt;Q443),1,0)</f>
        <v>0</v>
      </c>
      <c r="S443">
        <f>1+IF(Datos!S443&gt;0,1,0)+IF(Datos!C443="Financials",1.2,0)+1.3</f>
        <v>3.3</v>
      </c>
      <c r="T443" s="14">
        <f>(I443*1+M443*IF(Datos!S443&gt;0,1,0)+P443*IF(Datos!C443="Financials",1,0)+R443*1.3)/S443</f>
        <v>0</v>
      </c>
      <c r="U443" s="14">
        <f t="shared" si="12"/>
        <v>0</v>
      </c>
      <c r="V443" s="12" t="str">
        <f t="shared" si="13"/>
        <v/>
      </c>
    </row>
    <row r="444" spans="1:22">
      <c r="A444" t="str">
        <f>ParticipantesCrossSectionTable[[#This Row],[firm_id]]</f>
        <v>F0136</v>
      </c>
      <c r="B444" s="12" t="str">
        <f>ParticipantesCrossSectionTable[[#This Row],[sector]]</f>
        <v>Energy</v>
      </c>
      <c r="C444" s="14">
        <f>ParticipantesCrossSectionTable[[#This Row],[fcf_reported_mm]]/ParticipantesCrossSectionTable[[#This Row],[revenue_reported_mm]]</f>
        <v>-7.8258797815485531E-2</v>
      </c>
      <c r="D444" s="14">
        <f>VLOOKUP(B444,Umbrales!$A$2:$F$6,2,FALSE)</f>
        <v>0.31196392892080216</v>
      </c>
      <c r="E444" s="14">
        <f>VLOOKUP(B444,Umbrales!$A$2:$F$6,3,FALSE)</f>
        <v>0.22086835207327621</v>
      </c>
      <c r="F444" s="14">
        <f>VLOOKUP(B444,Umbrales!$A$2:$F$6,4,FALSE)</f>
        <v>0.28991454849456905</v>
      </c>
      <c r="G444" s="13">
        <f>VLOOKUP(B444,Umbrales!$A$2:$F$6,5,FALSE)</f>
        <v>2.8980395452652274</v>
      </c>
      <c r="H444" s="14">
        <f>VLOOKUP(B444,Umbrales!$A$2:$F$6,6,FALSE)</f>
        <v>-5.1192663180992054E-2</v>
      </c>
      <c r="I444">
        <f>IF(AND(Datos!AE444&gt;D444,Datos!AF444&gt;E444,Datos!AG444&gt;F444,Datos!AS444&gt;G444,C444&lt;H444),1,0)</f>
        <v>0</v>
      </c>
      <c r="J444" s="14">
        <f>ParticipantesCrossSectionTable[[#This Row],[dcf_fcf_gap_mm]]/ParticipantesCrossSectionTable[[#This Row],[revenue_reported_mm]]</f>
        <v>0.12075571417185095</v>
      </c>
      <c r="K444" s="14">
        <f>VLOOKUP(B444,Umbrales!$A$2:$H$6,7,FALSE)</f>
        <v>0.58288412137280288</v>
      </c>
      <c r="L444" s="14">
        <f>VLOOKUP(B444,Umbrales!$A$2:$H$6,8,FALSE)</f>
        <v>0.120912265441879</v>
      </c>
      <c r="M444">
        <f>IF(AND(Datos!S444&gt;0,Datos!AH444&lt;K444,Datos!AL444&gt;=1,Datos!AM444&lt;1,J444&gt;L444),1,0)</f>
        <v>0</v>
      </c>
      <c r="N444" s="14">
        <f>VLOOKUP(B444,Umbrales!$A$2:$J$6,9,FALSE)</f>
        <v>0</v>
      </c>
      <c r="O444" s="14">
        <f>VLOOKUP(B444,Umbrales!$A$2:$J$6,10,FALSE)</f>
        <v>0</v>
      </c>
      <c r="P444">
        <f>IF(AND(Datos!C444="Financials",Datos!AA444&gt;N444,Datos!AD444&lt;0,Datos!AQ444&lt;O444),1,0)</f>
        <v>0</v>
      </c>
      <c r="Q444" s="14">
        <f>VLOOKUP(B444,Umbrales!$A$2:$K$6,11,FALSE)</f>
        <v>0.95246281107254693</v>
      </c>
      <c r="R444">
        <f>IF(AND(Datos!AN444&lt;0.85,Datos!AN444&lt;Q444),1,0)</f>
        <v>0</v>
      </c>
      <c r="S444">
        <f>1+IF(Datos!S444&gt;0,1,0)+IF(Datos!C444="Financials",1.2,0)+1.3</f>
        <v>3.3</v>
      </c>
      <c r="T444" s="14">
        <f>(I444*1+M444*IF(Datos!S444&gt;0,1,0)+P444*IF(Datos!C444="Financials",1,0)+R444*1.3)/S444</f>
        <v>0</v>
      </c>
      <c r="U444" s="14">
        <f t="shared" si="12"/>
        <v>0</v>
      </c>
      <c r="V444" s="12" t="str">
        <f t="shared" si="13"/>
        <v/>
      </c>
    </row>
    <row r="445" spans="1:22">
      <c r="A445" t="str">
        <f>ParticipantesCrossSectionTable[[#This Row],[firm_id]]</f>
        <v>F0531</v>
      </c>
      <c r="B445" s="12" t="str">
        <f>ParticipantesCrossSectionTable[[#This Row],[sector]]</f>
        <v>Technology</v>
      </c>
      <c r="C445" s="14">
        <f>ParticipantesCrossSectionTable[[#This Row],[fcf_reported_mm]]/ParticipantesCrossSectionTable[[#This Row],[revenue_reported_mm]]</f>
        <v>6.65635487161369E-2</v>
      </c>
      <c r="D445" s="14">
        <f>VLOOKUP(B445,Umbrales!$A$2:$F$6,2,FALSE)</f>
        <v>0.29147891994228936</v>
      </c>
      <c r="E445" s="14">
        <f>VLOOKUP(B445,Umbrales!$A$2:$F$6,3,FALSE)</f>
        <v>0.20310034693031653</v>
      </c>
      <c r="F445" s="14">
        <f>VLOOKUP(B445,Umbrales!$A$2:$F$6,4,FALSE)</f>
        <v>8.594459935328938E-2</v>
      </c>
      <c r="G445" s="13">
        <f>VLOOKUP(B445,Umbrales!$A$2:$F$6,5,FALSE)</f>
        <v>1.6026025182564763</v>
      </c>
      <c r="H445" s="14">
        <f>VLOOKUP(B445,Umbrales!$A$2:$F$6,6,FALSE)</f>
        <v>0.11012364032004683</v>
      </c>
      <c r="I445">
        <f>IF(AND(Datos!AE445&gt;D445,Datos!AF445&gt;E445,Datos!AG445&gt;F445,Datos!AS445&gt;G445,C445&lt;H445),1,0)</f>
        <v>0</v>
      </c>
      <c r="J445" s="14">
        <f>ParticipantesCrossSectionTable[[#This Row],[dcf_fcf_gap_mm]]/ParticipantesCrossSectionTable[[#This Row],[revenue_reported_mm]]</f>
        <v>5.1614655415766764E-2</v>
      </c>
      <c r="K445" s="14">
        <f>VLOOKUP(B445,Umbrales!$A$2:$H$6,7,FALSE)</f>
        <v>0.41762511454643481</v>
      </c>
      <c r="L445" s="14">
        <f>VLOOKUP(B445,Umbrales!$A$2:$H$6,8,FALSE)</f>
        <v>5.4196815684636399E-2</v>
      </c>
      <c r="M445">
        <f>IF(AND(Datos!S445&gt;0,Datos!AH445&lt;K445,Datos!AL445&gt;=1,Datos!AM445&lt;1,J445&gt;L445),1,0)</f>
        <v>0</v>
      </c>
      <c r="N445" s="14">
        <f>VLOOKUP(B445,Umbrales!$A$2:$J$6,9,FALSE)</f>
        <v>0</v>
      </c>
      <c r="O445" s="14">
        <f>VLOOKUP(B445,Umbrales!$A$2:$J$6,10,FALSE)</f>
        <v>0</v>
      </c>
      <c r="P445">
        <f>IF(AND(Datos!C445="Financials",Datos!AA445&gt;N445,Datos!AD445&lt;0,Datos!AQ445&lt;O445),1,0)</f>
        <v>0</v>
      </c>
      <c r="Q445" s="14">
        <f>VLOOKUP(B445,Umbrales!$A$2:$K$6,11,FALSE)</f>
        <v>0.94630804495569043</v>
      </c>
      <c r="R445">
        <f>IF(AND(Datos!AN445&lt;0.85,Datos!AN445&lt;Q445),1,0)</f>
        <v>0</v>
      </c>
      <c r="S445">
        <f>1+IF(Datos!S445&gt;0,1,0)+IF(Datos!C445="Financials",1.2,0)+1.3</f>
        <v>3.3</v>
      </c>
      <c r="T445" s="14">
        <f>(I445*1+M445*IF(Datos!S445&gt;0,1,0)+P445*IF(Datos!C445="Financials",1,0)+R445*1.3)/S445</f>
        <v>0</v>
      </c>
      <c r="U445" s="14">
        <f t="shared" si="12"/>
        <v>0</v>
      </c>
      <c r="V445" s="12" t="str">
        <f t="shared" si="13"/>
        <v/>
      </c>
    </row>
    <row r="446" spans="1:22">
      <c r="A446" t="str">
        <f>ParticipantesCrossSectionTable[[#This Row],[firm_id]]</f>
        <v>F0913</v>
      </c>
      <c r="B446" s="12" t="str">
        <f>ParticipantesCrossSectionTable[[#This Row],[sector]]</f>
        <v>Consumer</v>
      </c>
      <c r="C446" s="14">
        <f>ParticipantesCrossSectionTable[[#This Row],[fcf_reported_mm]]/ParticipantesCrossSectionTable[[#This Row],[revenue_reported_mm]]</f>
        <v>0.11855660286896449</v>
      </c>
      <c r="D446" s="14">
        <f>VLOOKUP(B446,Umbrales!$A$2:$F$6,2,FALSE)</f>
        <v>0.18290795794828921</v>
      </c>
      <c r="E446" s="14">
        <f>VLOOKUP(B446,Umbrales!$A$2:$F$6,3,FALSE)</f>
        <v>0.12205009004875801</v>
      </c>
      <c r="F446" s="14">
        <f>VLOOKUP(B446,Umbrales!$A$2:$F$6,4,FALSE)</f>
        <v>7.7863508878423693E-2</v>
      </c>
      <c r="G446" s="13">
        <f>VLOOKUP(B446,Umbrales!$A$2:$F$6,5,FALSE)</f>
        <v>1.5232588938928779</v>
      </c>
      <c r="H446" s="14">
        <f>VLOOKUP(B446,Umbrales!$A$2:$F$6,6,FALSE)</f>
        <v>3.1674636202413592E-2</v>
      </c>
      <c r="I446">
        <f>IF(AND(Datos!AE446&gt;D446,Datos!AF446&gt;E446,Datos!AG446&gt;F446,Datos!AS446&gt;G446,C446&lt;H446),1,0)</f>
        <v>0</v>
      </c>
      <c r="J446" s="14">
        <f>ParticipantesCrossSectionTable[[#This Row],[dcf_fcf_gap_mm]]/ParticipantesCrossSectionTable[[#This Row],[revenue_reported_mm]]</f>
        <v>9.8274552837149462E-3</v>
      </c>
      <c r="K446" s="14">
        <f>VLOOKUP(B446,Umbrales!$A$2:$H$6,7,FALSE)</f>
        <v>0.50851978099047102</v>
      </c>
      <c r="L446" s="14">
        <f>VLOOKUP(B446,Umbrales!$A$2:$H$6,8,FALSE)</f>
        <v>6.0665521451900774E-2</v>
      </c>
      <c r="M446">
        <f>IF(AND(Datos!S446&gt;0,Datos!AH446&lt;K446,Datos!AL446&gt;=1,Datos!AM446&lt;1,J446&gt;L446),1,0)</f>
        <v>0</v>
      </c>
      <c r="N446" s="14">
        <f>VLOOKUP(B446,Umbrales!$A$2:$J$6,9,FALSE)</f>
        <v>0</v>
      </c>
      <c r="O446" s="14">
        <f>VLOOKUP(B446,Umbrales!$A$2:$J$6,10,FALSE)</f>
        <v>0</v>
      </c>
      <c r="P446">
        <f>IF(AND(Datos!C446="Financials",Datos!AA446&gt;N446,Datos!AD446&lt;0,Datos!AQ446&lt;O446),1,0)</f>
        <v>0</v>
      </c>
      <c r="Q446" s="14">
        <f>VLOOKUP(B446,Umbrales!$A$2:$K$6,11,FALSE)</f>
        <v>0.94977598367308969</v>
      </c>
      <c r="R446">
        <f>IF(AND(Datos!AN446&lt;0.85,Datos!AN446&lt;Q446),1,0)</f>
        <v>0</v>
      </c>
      <c r="S446">
        <f>1+IF(Datos!S446&gt;0,1,0)+IF(Datos!C446="Financials",1.2,0)+1.3</f>
        <v>3.3</v>
      </c>
      <c r="T446" s="14">
        <f>(I446*1+M446*IF(Datos!S446&gt;0,1,0)+P446*IF(Datos!C446="Financials",1,0)+R446*1.3)/S446</f>
        <v>0</v>
      </c>
      <c r="U446" s="14">
        <f t="shared" si="12"/>
        <v>0</v>
      </c>
      <c r="V446" s="12" t="str">
        <f t="shared" si="13"/>
        <v/>
      </c>
    </row>
    <row r="447" spans="1:22">
      <c r="A447" t="str">
        <f>ParticipantesCrossSectionTable[[#This Row],[firm_id]]</f>
        <v>F0847</v>
      </c>
      <c r="B447" s="12" t="str">
        <f>ParticipantesCrossSectionTable[[#This Row],[sector]]</f>
        <v>Consumer</v>
      </c>
      <c r="C447" s="14">
        <f>ParticipantesCrossSectionTable[[#This Row],[fcf_reported_mm]]/ParticipantesCrossSectionTable[[#This Row],[revenue_reported_mm]]</f>
        <v>-1.5537630878737652E-2</v>
      </c>
      <c r="D447" s="14">
        <f>VLOOKUP(B447,Umbrales!$A$2:$F$6,2,FALSE)</f>
        <v>0.18290795794828921</v>
      </c>
      <c r="E447" s="14">
        <f>VLOOKUP(B447,Umbrales!$A$2:$F$6,3,FALSE)</f>
        <v>0.12205009004875801</v>
      </c>
      <c r="F447" s="14">
        <f>VLOOKUP(B447,Umbrales!$A$2:$F$6,4,FALSE)</f>
        <v>7.7863508878423693E-2</v>
      </c>
      <c r="G447" s="13">
        <f>VLOOKUP(B447,Umbrales!$A$2:$F$6,5,FALSE)</f>
        <v>1.5232588938928779</v>
      </c>
      <c r="H447" s="14">
        <f>VLOOKUP(B447,Umbrales!$A$2:$F$6,6,FALSE)</f>
        <v>3.1674636202413592E-2</v>
      </c>
      <c r="I447">
        <f>IF(AND(Datos!AE447&gt;D447,Datos!AF447&gt;E447,Datos!AG447&gt;F447,Datos!AS447&gt;G447,C447&lt;H447),1,0)</f>
        <v>0</v>
      </c>
      <c r="J447" s="14">
        <f>ParticipantesCrossSectionTable[[#This Row],[dcf_fcf_gap_mm]]/ParticipantesCrossSectionTable[[#This Row],[revenue_reported_mm]]</f>
        <v>6.0347320477474008E-2</v>
      </c>
      <c r="K447" s="14">
        <f>VLOOKUP(B447,Umbrales!$A$2:$H$6,7,FALSE)</f>
        <v>0.50851978099047102</v>
      </c>
      <c r="L447" s="14">
        <f>VLOOKUP(B447,Umbrales!$A$2:$H$6,8,FALSE)</f>
        <v>6.0665521451900774E-2</v>
      </c>
      <c r="M447">
        <f>IF(AND(Datos!S447&gt;0,Datos!AH447&lt;K447,Datos!AL447&gt;=1,Datos!AM447&lt;1,J447&gt;L447),1,0)</f>
        <v>0</v>
      </c>
      <c r="N447" s="14">
        <f>VLOOKUP(B447,Umbrales!$A$2:$J$6,9,FALSE)</f>
        <v>0</v>
      </c>
      <c r="O447" s="14">
        <f>VLOOKUP(B447,Umbrales!$A$2:$J$6,10,FALSE)</f>
        <v>0</v>
      </c>
      <c r="P447">
        <f>IF(AND(Datos!C447="Financials",Datos!AA447&gt;N447,Datos!AD447&lt;0,Datos!AQ447&lt;O447),1,0)</f>
        <v>0</v>
      </c>
      <c r="Q447" s="14">
        <f>VLOOKUP(B447,Umbrales!$A$2:$K$6,11,FALSE)</f>
        <v>0.94977598367308969</v>
      </c>
      <c r="R447">
        <f>IF(AND(Datos!AN447&lt;0.85,Datos!AN447&lt;Q447),1,0)</f>
        <v>0</v>
      </c>
      <c r="S447">
        <f>1+IF(Datos!S447&gt;0,1,0)+IF(Datos!C447="Financials",1.2,0)+1.3</f>
        <v>3.3</v>
      </c>
      <c r="T447" s="14">
        <f>(I447*1+M447*IF(Datos!S447&gt;0,1,0)+P447*IF(Datos!C447="Financials",1,0)+R447*1.3)/S447</f>
        <v>0</v>
      </c>
      <c r="U447" s="14">
        <f t="shared" si="12"/>
        <v>0</v>
      </c>
      <c r="V447" s="12" t="str">
        <f t="shared" si="13"/>
        <v/>
      </c>
    </row>
    <row r="448" spans="1:22">
      <c r="A448" t="str">
        <f>ParticipantesCrossSectionTable[[#This Row],[firm_id]]</f>
        <v>F0603</v>
      </c>
      <c r="B448" s="12" t="str">
        <f>ParticipantesCrossSectionTable[[#This Row],[sector]]</f>
        <v>Industrials</v>
      </c>
      <c r="C448" s="14">
        <f>ParticipantesCrossSectionTable[[#This Row],[fcf_reported_mm]]/ParticipantesCrossSectionTable[[#This Row],[revenue_reported_mm]]</f>
        <v>-4.4497224495116838E-2</v>
      </c>
      <c r="D448" s="14">
        <f>VLOOKUP(B448,Umbrales!$A$2:$F$6,2,FALSE)</f>
        <v>0.20187192862209885</v>
      </c>
      <c r="E448" s="14">
        <f>VLOOKUP(B448,Umbrales!$A$2:$F$6,3,FALSE)</f>
        <v>0.13780715755654266</v>
      </c>
      <c r="F448" s="14">
        <f>VLOOKUP(B448,Umbrales!$A$2:$F$6,4,FALSE)</f>
        <v>0.14324173030339896</v>
      </c>
      <c r="G448" s="13">
        <f>VLOOKUP(B448,Umbrales!$A$2:$F$6,5,FALSE)</f>
        <v>2.1323076743804079</v>
      </c>
      <c r="H448" s="14">
        <f>VLOOKUP(B448,Umbrales!$A$2:$F$6,6,FALSE)</f>
        <v>-3.5903294130974449E-3</v>
      </c>
      <c r="I448">
        <f>IF(AND(Datos!AE448&gt;D448,Datos!AF448&gt;E448,Datos!AG448&gt;F448,Datos!AS448&gt;G448,C448&lt;H448),1,0)</f>
        <v>0</v>
      </c>
      <c r="J448" s="14">
        <f>ParticipantesCrossSectionTable[[#This Row],[dcf_fcf_gap_mm]]/ParticipantesCrossSectionTable[[#This Row],[revenue_reported_mm]]</f>
        <v>6.2013768473642414E-2</v>
      </c>
      <c r="K448" s="14">
        <f>VLOOKUP(B448,Umbrales!$A$2:$H$6,7,FALSE)</f>
        <v>0.50521966232143278</v>
      </c>
      <c r="L448" s="14">
        <f>VLOOKUP(B448,Umbrales!$A$2:$H$6,8,FALSE)</f>
        <v>7.7995567229432863E-2</v>
      </c>
      <c r="M448">
        <f>IF(AND(Datos!S448&gt;0,Datos!AH448&lt;K448,Datos!AL448&gt;=1,Datos!AM448&lt;1,J448&gt;L448),1,0)</f>
        <v>0</v>
      </c>
      <c r="N448" s="14">
        <f>VLOOKUP(B448,Umbrales!$A$2:$J$6,9,FALSE)</f>
        <v>0</v>
      </c>
      <c r="O448" s="14">
        <f>VLOOKUP(B448,Umbrales!$A$2:$J$6,10,FALSE)</f>
        <v>0</v>
      </c>
      <c r="P448">
        <f>IF(AND(Datos!C448="Financials",Datos!AA448&gt;N448,Datos!AD448&lt;0,Datos!AQ448&lt;O448),1,0)</f>
        <v>0</v>
      </c>
      <c r="Q448" s="14">
        <f>VLOOKUP(B448,Umbrales!$A$2:$K$6,11,FALSE)</f>
        <v>0.94976269166978411</v>
      </c>
      <c r="R448">
        <f>IF(AND(Datos!AN448&lt;0.85,Datos!AN448&lt;Q448),1,0)</f>
        <v>0</v>
      </c>
      <c r="S448">
        <f>1+IF(Datos!S448&gt;0,1,0)+IF(Datos!C448="Financials",1.2,0)+1.3</f>
        <v>3.3</v>
      </c>
      <c r="T448" s="14">
        <f>(I448*1+M448*IF(Datos!S448&gt;0,1,0)+P448*IF(Datos!C448="Financials",1,0)+R448*1.3)/S448</f>
        <v>0</v>
      </c>
      <c r="U448" s="14">
        <f t="shared" si="12"/>
        <v>0</v>
      </c>
      <c r="V448" s="12" t="str">
        <f t="shared" si="13"/>
        <v/>
      </c>
    </row>
    <row r="449" spans="1:22">
      <c r="A449" t="str">
        <f>ParticipantesCrossSectionTable[[#This Row],[firm_id]]</f>
        <v>F0546</v>
      </c>
      <c r="B449" s="12" t="str">
        <f>ParticipantesCrossSectionTable[[#This Row],[sector]]</f>
        <v>Technology</v>
      </c>
      <c r="C449" s="14">
        <f>ParticipantesCrossSectionTable[[#This Row],[fcf_reported_mm]]/ParticipantesCrossSectionTable[[#This Row],[revenue_reported_mm]]</f>
        <v>0.12820014297655499</v>
      </c>
      <c r="D449" s="14">
        <f>VLOOKUP(B449,Umbrales!$A$2:$F$6,2,FALSE)</f>
        <v>0.29147891994228936</v>
      </c>
      <c r="E449" s="14">
        <f>VLOOKUP(B449,Umbrales!$A$2:$F$6,3,FALSE)</f>
        <v>0.20310034693031653</v>
      </c>
      <c r="F449" s="14">
        <f>VLOOKUP(B449,Umbrales!$A$2:$F$6,4,FALSE)</f>
        <v>8.594459935328938E-2</v>
      </c>
      <c r="G449" s="13">
        <f>VLOOKUP(B449,Umbrales!$A$2:$F$6,5,FALSE)</f>
        <v>1.6026025182564763</v>
      </c>
      <c r="H449" s="14">
        <f>VLOOKUP(B449,Umbrales!$A$2:$F$6,6,FALSE)</f>
        <v>0.11012364032004683</v>
      </c>
      <c r="I449">
        <f>IF(AND(Datos!AE449&gt;D449,Datos!AF449&gt;E449,Datos!AG449&gt;F449,Datos!AS449&gt;G449,C449&lt;H449),1,0)</f>
        <v>0</v>
      </c>
      <c r="J449" s="14">
        <f>ParticipantesCrossSectionTable[[#This Row],[dcf_fcf_gap_mm]]/ParticipantesCrossSectionTable[[#This Row],[revenue_reported_mm]]</f>
        <v>-7.3737665307756798E-3</v>
      </c>
      <c r="K449" s="14">
        <f>VLOOKUP(B449,Umbrales!$A$2:$H$6,7,FALSE)</f>
        <v>0.41762511454643481</v>
      </c>
      <c r="L449" s="14">
        <f>VLOOKUP(B449,Umbrales!$A$2:$H$6,8,FALSE)</f>
        <v>5.4196815684636399E-2</v>
      </c>
      <c r="M449">
        <f>IF(AND(Datos!S449&gt;0,Datos!AH449&lt;K449,Datos!AL449&gt;=1,Datos!AM449&lt;1,J449&gt;L449),1,0)</f>
        <v>0</v>
      </c>
      <c r="N449" s="14">
        <f>VLOOKUP(B449,Umbrales!$A$2:$J$6,9,FALSE)</f>
        <v>0</v>
      </c>
      <c r="O449" s="14">
        <f>VLOOKUP(B449,Umbrales!$A$2:$J$6,10,FALSE)</f>
        <v>0</v>
      </c>
      <c r="P449">
        <f>IF(AND(Datos!C449="Financials",Datos!AA449&gt;N449,Datos!AD449&lt;0,Datos!AQ449&lt;O449),1,0)</f>
        <v>0</v>
      </c>
      <c r="Q449" s="14">
        <f>VLOOKUP(B449,Umbrales!$A$2:$K$6,11,FALSE)</f>
        <v>0.94630804495569043</v>
      </c>
      <c r="R449">
        <f>IF(AND(Datos!AN449&lt;0.85,Datos!AN449&lt;Q449),1,0)</f>
        <v>0</v>
      </c>
      <c r="S449">
        <f>1+IF(Datos!S449&gt;0,1,0)+IF(Datos!C449="Financials",1.2,0)+1.3</f>
        <v>3.3</v>
      </c>
      <c r="T449" s="14">
        <f>(I449*1+M449*IF(Datos!S449&gt;0,1,0)+P449*IF(Datos!C449="Financials",1,0)+R449*1.3)/S449</f>
        <v>0</v>
      </c>
      <c r="U449" s="14">
        <f t="shared" si="12"/>
        <v>0</v>
      </c>
      <c r="V449" s="12" t="str">
        <f t="shared" si="13"/>
        <v/>
      </c>
    </row>
    <row r="450" spans="1:22">
      <c r="A450" t="str">
        <f>ParticipantesCrossSectionTable[[#This Row],[firm_id]]</f>
        <v>F0652</v>
      </c>
      <c r="B450" s="12" t="str">
        <f>ParticipantesCrossSectionTable[[#This Row],[sector]]</f>
        <v>Industrials</v>
      </c>
      <c r="C450" s="14">
        <f>ParticipantesCrossSectionTable[[#This Row],[fcf_reported_mm]]/ParticipantesCrossSectionTable[[#This Row],[revenue_reported_mm]]</f>
        <v>-0.16123467598594449</v>
      </c>
      <c r="D450" s="14">
        <f>VLOOKUP(B450,Umbrales!$A$2:$F$6,2,FALSE)</f>
        <v>0.20187192862209885</v>
      </c>
      <c r="E450" s="14">
        <f>VLOOKUP(B450,Umbrales!$A$2:$F$6,3,FALSE)</f>
        <v>0.13780715755654266</v>
      </c>
      <c r="F450" s="14">
        <f>VLOOKUP(B450,Umbrales!$A$2:$F$6,4,FALSE)</f>
        <v>0.14324173030339896</v>
      </c>
      <c r="G450" s="13">
        <f>VLOOKUP(B450,Umbrales!$A$2:$F$6,5,FALSE)</f>
        <v>2.1323076743804079</v>
      </c>
      <c r="H450" s="14">
        <f>VLOOKUP(B450,Umbrales!$A$2:$F$6,6,FALSE)</f>
        <v>-3.5903294130974449E-3</v>
      </c>
      <c r="I450">
        <f>IF(AND(Datos!AE450&gt;D450,Datos!AF450&gt;E450,Datos!AG450&gt;F450,Datos!AS450&gt;G450,C450&lt;H450),1,0)</f>
        <v>0</v>
      </c>
      <c r="J450" s="14">
        <f>ParticipantesCrossSectionTable[[#This Row],[dcf_fcf_gap_mm]]/ParticipantesCrossSectionTable[[#This Row],[revenue_reported_mm]]</f>
        <v>0.11442277928404905</v>
      </c>
      <c r="K450" s="14">
        <f>VLOOKUP(B450,Umbrales!$A$2:$H$6,7,FALSE)</f>
        <v>0.50521966232143278</v>
      </c>
      <c r="L450" s="14">
        <f>VLOOKUP(B450,Umbrales!$A$2:$H$6,8,FALSE)</f>
        <v>7.7995567229432863E-2</v>
      </c>
      <c r="M450">
        <f>IF(AND(Datos!S450&gt;0,Datos!AH450&lt;K450,Datos!AL450&gt;=1,Datos!AM450&lt;1,J450&gt;L450),1,0)</f>
        <v>0</v>
      </c>
      <c r="N450" s="14">
        <f>VLOOKUP(B450,Umbrales!$A$2:$J$6,9,FALSE)</f>
        <v>0</v>
      </c>
      <c r="O450" s="14">
        <f>VLOOKUP(B450,Umbrales!$A$2:$J$6,10,FALSE)</f>
        <v>0</v>
      </c>
      <c r="P450">
        <f>IF(AND(Datos!C450="Financials",Datos!AA450&gt;N450,Datos!AD450&lt;0,Datos!AQ450&lt;O450),1,0)</f>
        <v>0</v>
      </c>
      <c r="Q450" s="14">
        <f>VLOOKUP(B450,Umbrales!$A$2:$K$6,11,FALSE)</f>
        <v>0.94976269166978411</v>
      </c>
      <c r="R450">
        <f>IF(AND(Datos!AN450&lt;0.85,Datos!AN450&lt;Q450),1,0)</f>
        <v>0</v>
      </c>
      <c r="S450">
        <f>1+IF(Datos!S450&gt;0,1,0)+IF(Datos!C450="Financials",1.2,0)+1.3</f>
        <v>2.2999999999999998</v>
      </c>
      <c r="T450" s="14">
        <f>(I450*1+M450*IF(Datos!S450&gt;0,1,0)+P450*IF(Datos!C450="Financials",1,0)+R450*1.3)/S450</f>
        <v>0</v>
      </c>
      <c r="U450" s="14">
        <f t="shared" si="12"/>
        <v>0</v>
      </c>
      <c r="V450" s="12" t="str">
        <f t="shared" si="13"/>
        <v/>
      </c>
    </row>
    <row r="451" spans="1:22">
      <c r="A451" t="str">
        <f>ParticipantesCrossSectionTable[[#This Row],[firm_id]]</f>
        <v>F0383</v>
      </c>
      <c r="B451" s="12" t="str">
        <f>ParticipantesCrossSectionTable[[#This Row],[sector]]</f>
        <v>Financials</v>
      </c>
      <c r="C451" s="14">
        <f>ParticipantesCrossSectionTable[[#This Row],[fcf_reported_mm]]/ParticipantesCrossSectionTable[[#This Row],[revenue_reported_mm]]</f>
        <v>0.2374907877740382</v>
      </c>
      <c r="D451" s="14">
        <f>VLOOKUP(B451,Umbrales!$A$2:$F$6,2,FALSE)</f>
        <v>0.388774346882514</v>
      </c>
      <c r="E451" s="14">
        <f>VLOOKUP(B451,Umbrales!$A$2:$F$6,3,FALSE)</f>
        <v>0.2842719606666555</v>
      </c>
      <c r="F451" s="14">
        <f>VLOOKUP(B451,Umbrales!$A$2:$F$6,4,FALSE)</f>
        <v>3.7547324588306716E-2</v>
      </c>
      <c r="G451" s="13">
        <f>VLOOKUP(B451,Umbrales!$A$2:$F$6,5,FALSE)</f>
        <v>5.6564154445784265</v>
      </c>
      <c r="H451" s="14">
        <f>VLOOKUP(B451,Umbrales!$A$2:$F$6,6,FALSE)</f>
        <v>0.21790144142181125</v>
      </c>
      <c r="I451">
        <f>IF(AND(Datos!AE451&gt;D451,Datos!AF451&gt;E451,Datos!AG451&gt;F451,Datos!AS451&gt;G451,C451&lt;H451),1,0)</f>
        <v>0</v>
      </c>
      <c r="J451" s="14">
        <f>ParticipantesCrossSectionTable[[#This Row],[dcf_fcf_gap_mm]]/ParticipantesCrossSectionTable[[#This Row],[revenue_reported_mm]]</f>
        <v>-4.0269797993842983E-2</v>
      </c>
      <c r="K451" s="14">
        <f>VLOOKUP(B451,Umbrales!$A$2:$H$6,7,FALSE)</f>
        <v>0.45222619371524486</v>
      </c>
      <c r="L451" s="14">
        <f>VLOOKUP(B451,Umbrales!$A$2:$H$6,8,FALSE)</f>
        <v>1.8748568215778003E-2</v>
      </c>
      <c r="M451">
        <f>IF(AND(Datos!S451&gt;0,Datos!AH451&lt;K451,Datos!AL451&gt;=1,Datos!AM451&lt;1,J451&gt;L451),1,0)</f>
        <v>0</v>
      </c>
      <c r="N451" s="14">
        <f>VLOOKUP(B451,Umbrales!$A$2:$J$6,9,FALSE)</f>
        <v>0.2055436255630648</v>
      </c>
      <c r="O451" s="14">
        <f>VLOOKUP(B451,Umbrales!$A$2:$J$6,10,FALSE)</f>
        <v>0.33577848833803048</v>
      </c>
      <c r="P451">
        <f>IF(AND(Datos!C451="Financials",Datos!AA451&gt;N451,Datos!AD451&lt;0,Datos!AQ451&lt;O451),1,0)</f>
        <v>0</v>
      </c>
      <c r="Q451" s="14">
        <f>VLOOKUP(B451,Umbrales!$A$2:$K$6,11,FALSE)</f>
        <v>0.94867619108199597</v>
      </c>
      <c r="R451">
        <f>IF(AND(Datos!AN451&lt;0.85,Datos!AN451&lt;Q451),1,0)</f>
        <v>0</v>
      </c>
      <c r="S451">
        <f>1+IF(Datos!S451&gt;0,1,0)+IF(Datos!C451="Financials",1.2,0)+1.3</f>
        <v>4.5</v>
      </c>
      <c r="T451" s="14">
        <f>(I451*1+M451*IF(Datos!S451&gt;0,1,0)+P451*IF(Datos!C451="Financials",1,0)+R451*1.3)/S451</f>
        <v>0</v>
      </c>
      <c r="U451" s="14">
        <f t="shared" ref="U451:U514" si="14">I451+M451+P451+R451</f>
        <v>0</v>
      </c>
      <c r="V451" s="12" t="str">
        <f t="shared" ref="V451:V514" si="15">IF(I451=1,"Flag1 ","")&amp;IF(M451=1,"Flag2 ","")&amp;IF(P451=1,"Flag3 ","")&amp;IF(R451=1,"Flag4 ","")</f>
        <v/>
      </c>
    </row>
    <row r="452" spans="1:22">
      <c r="A452" t="str">
        <f>ParticipantesCrossSectionTable[[#This Row],[firm_id]]</f>
        <v>F0103</v>
      </c>
      <c r="B452" s="12" t="str">
        <f>ParticipantesCrossSectionTable[[#This Row],[sector]]</f>
        <v>Energy</v>
      </c>
      <c r="C452" s="14">
        <f>ParticipantesCrossSectionTable[[#This Row],[fcf_reported_mm]]/ParticipantesCrossSectionTable[[#This Row],[revenue_reported_mm]]</f>
        <v>-9.2302084308917509E-2</v>
      </c>
      <c r="D452" s="14">
        <f>VLOOKUP(B452,Umbrales!$A$2:$F$6,2,FALSE)</f>
        <v>0.31196392892080216</v>
      </c>
      <c r="E452" s="14">
        <f>VLOOKUP(B452,Umbrales!$A$2:$F$6,3,FALSE)</f>
        <v>0.22086835207327621</v>
      </c>
      <c r="F452" s="14">
        <f>VLOOKUP(B452,Umbrales!$A$2:$F$6,4,FALSE)</f>
        <v>0.28991454849456905</v>
      </c>
      <c r="G452" s="13">
        <f>VLOOKUP(B452,Umbrales!$A$2:$F$6,5,FALSE)</f>
        <v>2.8980395452652274</v>
      </c>
      <c r="H452" s="14">
        <f>VLOOKUP(B452,Umbrales!$A$2:$F$6,6,FALSE)</f>
        <v>-5.1192663180992054E-2</v>
      </c>
      <c r="I452">
        <f>IF(AND(Datos!AE452&gt;D452,Datos!AF452&gt;E452,Datos!AG452&gt;F452,Datos!AS452&gt;G452,C452&lt;H452),1,0)</f>
        <v>0</v>
      </c>
      <c r="J452" s="14">
        <f>ParticipantesCrossSectionTable[[#This Row],[dcf_fcf_gap_mm]]/ParticipantesCrossSectionTable[[#This Row],[revenue_reported_mm]]</f>
        <v>5.0282842022217382E-2</v>
      </c>
      <c r="K452" s="14">
        <f>VLOOKUP(B452,Umbrales!$A$2:$H$6,7,FALSE)</f>
        <v>0.58288412137280288</v>
      </c>
      <c r="L452" s="14">
        <f>VLOOKUP(B452,Umbrales!$A$2:$H$6,8,FALSE)</f>
        <v>0.120912265441879</v>
      </c>
      <c r="M452">
        <f>IF(AND(Datos!S452&gt;0,Datos!AH452&lt;K452,Datos!AL452&gt;=1,Datos!AM452&lt;1,J452&gt;L452),1,0)</f>
        <v>0</v>
      </c>
      <c r="N452" s="14">
        <f>VLOOKUP(B452,Umbrales!$A$2:$J$6,9,FALSE)</f>
        <v>0</v>
      </c>
      <c r="O452" s="14">
        <f>VLOOKUP(B452,Umbrales!$A$2:$J$6,10,FALSE)</f>
        <v>0</v>
      </c>
      <c r="P452">
        <f>IF(AND(Datos!C452="Financials",Datos!AA452&gt;N452,Datos!AD452&lt;0,Datos!AQ452&lt;O452),1,0)</f>
        <v>0</v>
      </c>
      <c r="Q452" s="14">
        <f>VLOOKUP(B452,Umbrales!$A$2:$K$6,11,FALSE)</f>
        <v>0.95246281107254693</v>
      </c>
      <c r="R452">
        <f>IF(AND(Datos!AN452&lt;0.85,Datos!AN452&lt;Q452),1,0)</f>
        <v>0</v>
      </c>
      <c r="S452">
        <f>1+IF(Datos!S452&gt;0,1,0)+IF(Datos!C452="Financials",1.2,0)+1.3</f>
        <v>3.3</v>
      </c>
      <c r="T452" s="14">
        <f>(I452*1+M452*IF(Datos!S452&gt;0,1,0)+P452*IF(Datos!C452="Financials",1,0)+R452*1.3)/S452</f>
        <v>0</v>
      </c>
      <c r="U452" s="14">
        <f t="shared" si="14"/>
        <v>0</v>
      </c>
      <c r="V452" s="12" t="str">
        <f t="shared" si="15"/>
        <v/>
      </c>
    </row>
    <row r="453" spans="1:22">
      <c r="A453" t="str">
        <f>ParticipantesCrossSectionTable[[#This Row],[firm_id]]</f>
        <v>F0943</v>
      </c>
      <c r="B453" s="12" t="str">
        <f>ParticipantesCrossSectionTable[[#This Row],[sector]]</f>
        <v>Consumer</v>
      </c>
      <c r="C453" s="14">
        <f>ParticipantesCrossSectionTable[[#This Row],[fcf_reported_mm]]/ParticipantesCrossSectionTable[[#This Row],[revenue_reported_mm]]</f>
        <v>-4.394975424973151E-3</v>
      </c>
      <c r="D453" s="14">
        <f>VLOOKUP(B453,Umbrales!$A$2:$F$6,2,FALSE)</f>
        <v>0.18290795794828921</v>
      </c>
      <c r="E453" s="14">
        <f>VLOOKUP(B453,Umbrales!$A$2:$F$6,3,FALSE)</f>
        <v>0.12205009004875801</v>
      </c>
      <c r="F453" s="14">
        <f>VLOOKUP(B453,Umbrales!$A$2:$F$6,4,FALSE)</f>
        <v>7.7863508878423693E-2</v>
      </c>
      <c r="G453" s="13">
        <f>VLOOKUP(B453,Umbrales!$A$2:$F$6,5,FALSE)</f>
        <v>1.5232588938928779</v>
      </c>
      <c r="H453" s="14">
        <f>VLOOKUP(B453,Umbrales!$A$2:$F$6,6,FALSE)</f>
        <v>3.1674636202413592E-2</v>
      </c>
      <c r="I453">
        <f>IF(AND(Datos!AE453&gt;D453,Datos!AF453&gt;E453,Datos!AG453&gt;F453,Datos!AS453&gt;G453,C453&lt;H453),1,0)</f>
        <v>0</v>
      </c>
      <c r="J453" s="14">
        <f>ParticipantesCrossSectionTable[[#This Row],[dcf_fcf_gap_mm]]/ParticipantesCrossSectionTable[[#This Row],[revenue_reported_mm]]</f>
        <v>4.6768101640700693E-2</v>
      </c>
      <c r="K453" s="14">
        <f>VLOOKUP(B453,Umbrales!$A$2:$H$6,7,FALSE)</f>
        <v>0.50851978099047102</v>
      </c>
      <c r="L453" s="14">
        <f>VLOOKUP(B453,Umbrales!$A$2:$H$6,8,FALSE)</f>
        <v>6.0665521451900774E-2</v>
      </c>
      <c r="M453">
        <f>IF(AND(Datos!S453&gt;0,Datos!AH453&lt;K453,Datos!AL453&gt;=1,Datos!AM453&lt;1,J453&gt;L453),1,0)</f>
        <v>0</v>
      </c>
      <c r="N453" s="14">
        <f>VLOOKUP(B453,Umbrales!$A$2:$J$6,9,FALSE)</f>
        <v>0</v>
      </c>
      <c r="O453" s="14">
        <f>VLOOKUP(B453,Umbrales!$A$2:$J$6,10,FALSE)</f>
        <v>0</v>
      </c>
      <c r="P453">
        <f>IF(AND(Datos!C453="Financials",Datos!AA453&gt;N453,Datos!AD453&lt;0,Datos!AQ453&lt;O453),1,0)</f>
        <v>0</v>
      </c>
      <c r="Q453" s="14">
        <f>VLOOKUP(B453,Umbrales!$A$2:$K$6,11,FALSE)</f>
        <v>0.94977598367308969</v>
      </c>
      <c r="R453">
        <f>IF(AND(Datos!AN453&lt;0.85,Datos!AN453&lt;Q453),1,0)</f>
        <v>0</v>
      </c>
      <c r="S453">
        <f>1+IF(Datos!S453&gt;0,1,0)+IF(Datos!C453="Financials",1.2,0)+1.3</f>
        <v>3.3</v>
      </c>
      <c r="T453" s="14">
        <f>(I453*1+M453*IF(Datos!S453&gt;0,1,0)+P453*IF(Datos!C453="Financials",1,0)+R453*1.3)/S453</f>
        <v>0</v>
      </c>
      <c r="U453" s="14">
        <f t="shared" si="14"/>
        <v>0</v>
      </c>
      <c r="V453" s="12" t="str">
        <f t="shared" si="15"/>
        <v/>
      </c>
    </row>
    <row r="454" spans="1:22">
      <c r="A454" t="str">
        <f>ParticipantesCrossSectionTable[[#This Row],[firm_id]]</f>
        <v>F0308</v>
      </c>
      <c r="B454" s="12" t="str">
        <f>ParticipantesCrossSectionTable[[#This Row],[sector]]</f>
        <v>Financials</v>
      </c>
      <c r="C454" s="14">
        <f>ParticipantesCrossSectionTable[[#This Row],[fcf_reported_mm]]/ParticipantesCrossSectionTable[[#This Row],[revenue_reported_mm]]</f>
        <v>0.17469082099206748</v>
      </c>
      <c r="D454" s="14">
        <f>VLOOKUP(B454,Umbrales!$A$2:$F$6,2,FALSE)</f>
        <v>0.388774346882514</v>
      </c>
      <c r="E454" s="14">
        <f>VLOOKUP(B454,Umbrales!$A$2:$F$6,3,FALSE)</f>
        <v>0.2842719606666555</v>
      </c>
      <c r="F454" s="14">
        <f>VLOOKUP(B454,Umbrales!$A$2:$F$6,4,FALSE)</f>
        <v>3.7547324588306716E-2</v>
      </c>
      <c r="G454" s="13">
        <f>VLOOKUP(B454,Umbrales!$A$2:$F$6,5,FALSE)</f>
        <v>5.6564154445784265</v>
      </c>
      <c r="H454" s="14">
        <f>VLOOKUP(B454,Umbrales!$A$2:$F$6,6,FALSE)</f>
        <v>0.21790144142181125</v>
      </c>
      <c r="I454">
        <f>IF(AND(Datos!AE454&gt;D454,Datos!AF454&gt;E454,Datos!AG454&gt;F454,Datos!AS454&gt;G454,C454&lt;H454),1,0)</f>
        <v>0</v>
      </c>
      <c r="J454" s="14">
        <f>ParticipantesCrossSectionTable[[#This Row],[dcf_fcf_gap_mm]]/ParticipantesCrossSectionTable[[#This Row],[revenue_reported_mm]]</f>
        <v>-1.7497791230597144E-2</v>
      </c>
      <c r="K454" s="14">
        <f>VLOOKUP(B454,Umbrales!$A$2:$H$6,7,FALSE)</f>
        <v>0.45222619371524486</v>
      </c>
      <c r="L454" s="14">
        <f>VLOOKUP(B454,Umbrales!$A$2:$H$6,8,FALSE)</f>
        <v>1.8748568215778003E-2</v>
      </c>
      <c r="M454">
        <f>IF(AND(Datos!S454&gt;0,Datos!AH454&lt;K454,Datos!AL454&gt;=1,Datos!AM454&lt;1,J454&gt;L454),1,0)</f>
        <v>0</v>
      </c>
      <c r="N454" s="14">
        <f>VLOOKUP(B454,Umbrales!$A$2:$J$6,9,FALSE)</f>
        <v>0.2055436255630648</v>
      </c>
      <c r="O454" s="14">
        <f>VLOOKUP(B454,Umbrales!$A$2:$J$6,10,FALSE)</f>
        <v>0.33577848833803048</v>
      </c>
      <c r="P454">
        <f>IF(AND(Datos!C454="Financials",Datos!AA454&gt;N454,Datos!AD454&lt;0,Datos!AQ454&lt;O454),1,0)</f>
        <v>0</v>
      </c>
      <c r="Q454" s="14">
        <f>VLOOKUP(B454,Umbrales!$A$2:$K$6,11,FALSE)</f>
        <v>0.94867619108199597</v>
      </c>
      <c r="R454">
        <f>IF(AND(Datos!AN454&lt;0.85,Datos!AN454&lt;Q454),1,0)</f>
        <v>0</v>
      </c>
      <c r="S454">
        <f>1+IF(Datos!S454&gt;0,1,0)+IF(Datos!C454="Financials",1.2,0)+1.3</f>
        <v>4.5</v>
      </c>
      <c r="T454" s="14">
        <f>(I454*1+M454*IF(Datos!S454&gt;0,1,0)+P454*IF(Datos!C454="Financials",1,0)+R454*1.3)/S454</f>
        <v>0</v>
      </c>
      <c r="U454" s="14">
        <f t="shared" si="14"/>
        <v>0</v>
      </c>
      <c r="V454" s="12" t="str">
        <f t="shared" si="15"/>
        <v/>
      </c>
    </row>
    <row r="455" spans="1:22">
      <c r="A455" t="str">
        <f>ParticipantesCrossSectionTable[[#This Row],[firm_id]]</f>
        <v>F0097</v>
      </c>
      <c r="B455" s="12" t="str">
        <f>ParticipantesCrossSectionTable[[#This Row],[sector]]</f>
        <v>Energy</v>
      </c>
      <c r="C455" s="14">
        <f>ParticipantesCrossSectionTable[[#This Row],[fcf_reported_mm]]/ParticipantesCrossSectionTable[[#This Row],[revenue_reported_mm]]</f>
        <v>-0.13626214576757537</v>
      </c>
      <c r="D455" s="14">
        <f>VLOOKUP(B455,Umbrales!$A$2:$F$6,2,FALSE)</f>
        <v>0.31196392892080216</v>
      </c>
      <c r="E455" s="14">
        <f>VLOOKUP(B455,Umbrales!$A$2:$F$6,3,FALSE)</f>
        <v>0.22086835207327621</v>
      </c>
      <c r="F455" s="14">
        <f>VLOOKUP(B455,Umbrales!$A$2:$F$6,4,FALSE)</f>
        <v>0.28991454849456905</v>
      </c>
      <c r="G455" s="13">
        <f>VLOOKUP(B455,Umbrales!$A$2:$F$6,5,FALSE)</f>
        <v>2.8980395452652274</v>
      </c>
      <c r="H455" s="14">
        <f>VLOOKUP(B455,Umbrales!$A$2:$F$6,6,FALSE)</f>
        <v>-5.1192663180992054E-2</v>
      </c>
      <c r="I455">
        <f>IF(AND(Datos!AE455&gt;D455,Datos!AF455&gt;E455,Datos!AG455&gt;F455,Datos!AS455&gt;G455,C455&lt;H455),1,0)</f>
        <v>0</v>
      </c>
      <c r="J455" s="14">
        <f>ParticipantesCrossSectionTable[[#This Row],[dcf_fcf_gap_mm]]/ParticipantesCrossSectionTable[[#This Row],[revenue_reported_mm]]</f>
        <v>0.13275361788990145</v>
      </c>
      <c r="K455" s="14">
        <f>VLOOKUP(B455,Umbrales!$A$2:$H$6,7,FALSE)</f>
        <v>0.58288412137280288</v>
      </c>
      <c r="L455" s="14">
        <f>VLOOKUP(B455,Umbrales!$A$2:$H$6,8,FALSE)</f>
        <v>0.120912265441879</v>
      </c>
      <c r="M455">
        <f>IF(AND(Datos!S455&gt;0,Datos!AH455&lt;K455,Datos!AL455&gt;=1,Datos!AM455&lt;1,J455&gt;L455),1,0)</f>
        <v>0</v>
      </c>
      <c r="N455" s="14">
        <f>VLOOKUP(B455,Umbrales!$A$2:$J$6,9,FALSE)</f>
        <v>0</v>
      </c>
      <c r="O455" s="14">
        <f>VLOOKUP(B455,Umbrales!$A$2:$J$6,10,FALSE)</f>
        <v>0</v>
      </c>
      <c r="P455">
        <f>IF(AND(Datos!C455="Financials",Datos!AA455&gt;N455,Datos!AD455&lt;0,Datos!AQ455&lt;O455),1,0)</f>
        <v>0</v>
      </c>
      <c r="Q455" s="14">
        <f>VLOOKUP(B455,Umbrales!$A$2:$K$6,11,FALSE)</f>
        <v>0.95246281107254693</v>
      </c>
      <c r="R455">
        <f>IF(AND(Datos!AN455&lt;0.85,Datos!AN455&lt;Q455),1,0)</f>
        <v>0</v>
      </c>
      <c r="S455">
        <f>1+IF(Datos!S455&gt;0,1,0)+IF(Datos!C455="Financials",1.2,0)+1.3</f>
        <v>3.3</v>
      </c>
      <c r="T455" s="14">
        <f>(I455*1+M455*IF(Datos!S455&gt;0,1,0)+P455*IF(Datos!C455="Financials",1,0)+R455*1.3)/S455</f>
        <v>0</v>
      </c>
      <c r="U455" s="14">
        <f t="shared" si="14"/>
        <v>0</v>
      </c>
      <c r="V455" s="12" t="str">
        <f t="shared" si="15"/>
        <v/>
      </c>
    </row>
    <row r="456" spans="1:22">
      <c r="A456" t="str">
        <f>ParticipantesCrossSectionTable[[#This Row],[firm_id]]</f>
        <v>F0113</v>
      </c>
      <c r="B456" s="12" t="str">
        <f>ParticipantesCrossSectionTable[[#This Row],[sector]]</f>
        <v>Energy</v>
      </c>
      <c r="C456" s="14">
        <f>ParticipantesCrossSectionTable[[#This Row],[fcf_reported_mm]]/ParticipantesCrossSectionTable[[#This Row],[revenue_reported_mm]]</f>
        <v>-0.12475402090569893</v>
      </c>
      <c r="D456" s="14">
        <f>VLOOKUP(B456,Umbrales!$A$2:$F$6,2,FALSE)</f>
        <v>0.31196392892080216</v>
      </c>
      <c r="E456" s="14">
        <f>VLOOKUP(B456,Umbrales!$A$2:$F$6,3,FALSE)</f>
        <v>0.22086835207327621</v>
      </c>
      <c r="F456" s="14">
        <f>VLOOKUP(B456,Umbrales!$A$2:$F$6,4,FALSE)</f>
        <v>0.28991454849456905</v>
      </c>
      <c r="G456" s="13">
        <f>VLOOKUP(B456,Umbrales!$A$2:$F$6,5,FALSE)</f>
        <v>2.8980395452652274</v>
      </c>
      <c r="H456" s="14">
        <f>VLOOKUP(B456,Umbrales!$A$2:$F$6,6,FALSE)</f>
        <v>-5.1192663180992054E-2</v>
      </c>
      <c r="I456">
        <f>IF(AND(Datos!AE456&gt;D456,Datos!AF456&gt;E456,Datos!AG456&gt;F456,Datos!AS456&gt;G456,C456&lt;H456),1,0)</f>
        <v>0</v>
      </c>
      <c r="J456" s="14">
        <f>ParticipantesCrossSectionTable[[#This Row],[dcf_fcf_gap_mm]]/ParticipantesCrossSectionTable[[#This Row],[revenue_reported_mm]]</f>
        <v>9.9824484977840092E-2</v>
      </c>
      <c r="K456" s="14">
        <f>VLOOKUP(B456,Umbrales!$A$2:$H$6,7,FALSE)</f>
        <v>0.58288412137280288</v>
      </c>
      <c r="L456" s="14">
        <f>VLOOKUP(B456,Umbrales!$A$2:$H$6,8,FALSE)</f>
        <v>0.120912265441879</v>
      </c>
      <c r="M456">
        <f>IF(AND(Datos!S456&gt;0,Datos!AH456&lt;K456,Datos!AL456&gt;=1,Datos!AM456&lt;1,J456&gt;L456),1,0)</f>
        <v>0</v>
      </c>
      <c r="N456" s="14">
        <f>VLOOKUP(B456,Umbrales!$A$2:$J$6,9,FALSE)</f>
        <v>0</v>
      </c>
      <c r="O456" s="14">
        <f>VLOOKUP(B456,Umbrales!$A$2:$J$6,10,FALSE)</f>
        <v>0</v>
      </c>
      <c r="P456">
        <f>IF(AND(Datos!C456="Financials",Datos!AA456&gt;N456,Datos!AD456&lt;0,Datos!AQ456&lt;O456),1,0)</f>
        <v>0</v>
      </c>
      <c r="Q456" s="14">
        <f>VLOOKUP(B456,Umbrales!$A$2:$K$6,11,FALSE)</f>
        <v>0.95246281107254693</v>
      </c>
      <c r="R456">
        <f>IF(AND(Datos!AN456&lt;0.85,Datos!AN456&lt;Q456),1,0)</f>
        <v>0</v>
      </c>
      <c r="S456">
        <f>1+IF(Datos!S456&gt;0,1,0)+IF(Datos!C456="Financials",1.2,0)+1.3</f>
        <v>3.3</v>
      </c>
      <c r="T456" s="14">
        <f>(I456*1+M456*IF(Datos!S456&gt;0,1,0)+P456*IF(Datos!C456="Financials",1,0)+R456*1.3)/S456</f>
        <v>0</v>
      </c>
      <c r="U456" s="14">
        <f t="shared" si="14"/>
        <v>0</v>
      </c>
      <c r="V456" s="12" t="str">
        <f t="shared" si="15"/>
        <v/>
      </c>
    </row>
    <row r="457" spans="1:22">
      <c r="A457" t="str">
        <f>ParticipantesCrossSectionTable[[#This Row],[firm_id]]</f>
        <v>F0852</v>
      </c>
      <c r="B457" s="12" t="str">
        <f>ParticipantesCrossSectionTable[[#This Row],[sector]]</f>
        <v>Consumer</v>
      </c>
      <c r="C457" s="14">
        <f>ParticipantesCrossSectionTable[[#This Row],[fcf_reported_mm]]/ParticipantesCrossSectionTable[[#This Row],[revenue_reported_mm]]</f>
        <v>8.0953867606844129E-2</v>
      </c>
      <c r="D457" s="14">
        <f>VLOOKUP(B457,Umbrales!$A$2:$F$6,2,FALSE)</f>
        <v>0.18290795794828921</v>
      </c>
      <c r="E457" s="14">
        <f>VLOOKUP(B457,Umbrales!$A$2:$F$6,3,FALSE)</f>
        <v>0.12205009004875801</v>
      </c>
      <c r="F457" s="14">
        <f>VLOOKUP(B457,Umbrales!$A$2:$F$6,4,FALSE)</f>
        <v>7.7863508878423693E-2</v>
      </c>
      <c r="G457" s="13">
        <f>VLOOKUP(B457,Umbrales!$A$2:$F$6,5,FALSE)</f>
        <v>1.5232588938928779</v>
      </c>
      <c r="H457" s="14">
        <f>VLOOKUP(B457,Umbrales!$A$2:$F$6,6,FALSE)</f>
        <v>3.1674636202413592E-2</v>
      </c>
      <c r="I457">
        <f>IF(AND(Datos!AE457&gt;D457,Datos!AF457&gt;E457,Datos!AG457&gt;F457,Datos!AS457&gt;G457,C457&lt;H457),1,0)</f>
        <v>0</v>
      </c>
      <c r="J457" s="14">
        <f>ParticipantesCrossSectionTable[[#This Row],[dcf_fcf_gap_mm]]/ParticipantesCrossSectionTable[[#This Row],[revenue_reported_mm]]</f>
        <v>5.0307476988346337E-3</v>
      </c>
      <c r="K457" s="14">
        <f>VLOOKUP(B457,Umbrales!$A$2:$H$6,7,FALSE)</f>
        <v>0.50851978099047102</v>
      </c>
      <c r="L457" s="14">
        <f>VLOOKUP(B457,Umbrales!$A$2:$H$6,8,FALSE)</f>
        <v>6.0665521451900774E-2</v>
      </c>
      <c r="M457">
        <f>IF(AND(Datos!S457&gt;0,Datos!AH457&lt;K457,Datos!AL457&gt;=1,Datos!AM457&lt;1,J457&gt;L457),1,0)</f>
        <v>0</v>
      </c>
      <c r="N457" s="14">
        <f>VLOOKUP(B457,Umbrales!$A$2:$J$6,9,FALSE)</f>
        <v>0</v>
      </c>
      <c r="O457" s="14">
        <f>VLOOKUP(B457,Umbrales!$A$2:$J$6,10,FALSE)</f>
        <v>0</v>
      </c>
      <c r="P457">
        <f>IF(AND(Datos!C457="Financials",Datos!AA457&gt;N457,Datos!AD457&lt;0,Datos!AQ457&lt;O457),1,0)</f>
        <v>0</v>
      </c>
      <c r="Q457" s="14">
        <f>VLOOKUP(B457,Umbrales!$A$2:$K$6,11,FALSE)</f>
        <v>0.94977598367308969</v>
      </c>
      <c r="R457">
        <f>IF(AND(Datos!AN457&lt;0.85,Datos!AN457&lt;Q457),1,0)</f>
        <v>0</v>
      </c>
      <c r="S457">
        <f>1+IF(Datos!S457&gt;0,1,0)+IF(Datos!C457="Financials",1.2,0)+1.3</f>
        <v>3.3</v>
      </c>
      <c r="T457" s="14">
        <f>(I457*1+M457*IF(Datos!S457&gt;0,1,0)+P457*IF(Datos!C457="Financials",1,0)+R457*1.3)/S457</f>
        <v>0</v>
      </c>
      <c r="U457" s="14">
        <f t="shared" si="14"/>
        <v>0</v>
      </c>
      <c r="V457" s="12" t="str">
        <f t="shared" si="15"/>
        <v/>
      </c>
    </row>
    <row r="458" spans="1:22">
      <c r="A458" t="str">
        <f>ParticipantesCrossSectionTable[[#This Row],[firm_id]]</f>
        <v>F0349</v>
      </c>
      <c r="B458" s="12" t="str">
        <f>ParticipantesCrossSectionTable[[#This Row],[sector]]</f>
        <v>Financials</v>
      </c>
      <c r="C458" s="14">
        <f>ParticipantesCrossSectionTable[[#This Row],[fcf_reported_mm]]/ParticipantesCrossSectionTable[[#This Row],[revenue_reported_mm]]</f>
        <v>0.1194653660242687</v>
      </c>
      <c r="D458" s="14">
        <f>VLOOKUP(B458,Umbrales!$A$2:$F$6,2,FALSE)</f>
        <v>0.388774346882514</v>
      </c>
      <c r="E458" s="14">
        <f>VLOOKUP(B458,Umbrales!$A$2:$F$6,3,FALSE)</f>
        <v>0.2842719606666555</v>
      </c>
      <c r="F458" s="14">
        <f>VLOOKUP(B458,Umbrales!$A$2:$F$6,4,FALSE)</f>
        <v>3.7547324588306716E-2</v>
      </c>
      <c r="G458" s="13">
        <f>VLOOKUP(B458,Umbrales!$A$2:$F$6,5,FALSE)</f>
        <v>5.6564154445784265</v>
      </c>
      <c r="H458" s="14">
        <f>VLOOKUP(B458,Umbrales!$A$2:$F$6,6,FALSE)</f>
        <v>0.21790144142181125</v>
      </c>
      <c r="I458">
        <f>IF(AND(Datos!AE458&gt;D458,Datos!AF458&gt;E458,Datos!AG458&gt;F458,Datos!AS458&gt;G458,C458&lt;H458),1,0)</f>
        <v>0</v>
      </c>
      <c r="J458" s="14">
        <f>ParticipantesCrossSectionTable[[#This Row],[dcf_fcf_gap_mm]]/ParticipantesCrossSectionTable[[#This Row],[revenue_reported_mm]]</f>
        <v>-1.6052110101399272E-2</v>
      </c>
      <c r="K458" s="14">
        <f>VLOOKUP(B458,Umbrales!$A$2:$H$6,7,FALSE)</f>
        <v>0.45222619371524486</v>
      </c>
      <c r="L458" s="14">
        <f>VLOOKUP(B458,Umbrales!$A$2:$H$6,8,FALSE)</f>
        <v>1.8748568215778003E-2</v>
      </c>
      <c r="M458">
        <f>IF(AND(Datos!S458&gt;0,Datos!AH458&lt;K458,Datos!AL458&gt;=1,Datos!AM458&lt;1,J458&gt;L458),1,0)</f>
        <v>0</v>
      </c>
      <c r="N458" s="14">
        <f>VLOOKUP(B458,Umbrales!$A$2:$J$6,9,FALSE)</f>
        <v>0.2055436255630648</v>
      </c>
      <c r="O458" s="14">
        <f>VLOOKUP(B458,Umbrales!$A$2:$J$6,10,FALSE)</f>
        <v>0.33577848833803048</v>
      </c>
      <c r="P458">
        <f>IF(AND(Datos!C458="Financials",Datos!AA458&gt;N458,Datos!AD458&lt;0,Datos!AQ458&lt;O458),1,0)</f>
        <v>0</v>
      </c>
      <c r="Q458" s="14">
        <f>VLOOKUP(B458,Umbrales!$A$2:$K$6,11,FALSE)</f>
        <v>0.94867619108199597</v>
      </c>
      <c r="R458">
        <f>IF(AND(Datos!AN458&lt;0.85,Datos!AN458&lt;Q458),1,0)</f>
        <v>0</v>
      </c>
      <c r="S458">
        <f>1+IF(Datos!S458&gt;0,1,0)+IF(Datos!C458="Financials",1.2,0)+1.3</f>
        <v>4.5</v>
      </c>
      <c r="T458" s="14">
        <f>(I458*1+M458*IF(Datos!S458&gt;0,1,0)+P458*IF(Datos!C458="Financials",1,0)+R458*1.3)/S458</f>
        <v>0</v>
      </c>
      <c r="U458" s="14">
        <f t="shared" si="14"/>
        <v>0</v>
      </c>
      <c r="V458" s="12" t="str">
        <f t="shared" si="15"/>
        <v/>
      </c>
    </row>
    <row r="459" spans="1:22">
      <c r="A459" t="str">
        <f>ParticipantesCrossSectionTable[[#This Row],[firm_id]]</f>
        <v>F0579</v>
      </c>
      <c r="B459" s="12" t="str">
        <f>ParticipantesCrossSectionTable[[#This Row],[sector]]</f>
        <v>Technology</v>
      </c>
      <c r="C459" s="14">
        <f>ParticipantesCrossSectionTable[[#This Row],[fcf_reported_mm]]/ParticipantesCrossSectionTable[[#This Row],[revenue_reported_mm]]</f>
        <v>0.15721205441480654</v>
      </c>
      <c r="D459" s="14">
        <f>VLOOKUP(B459,Umbrales!$A$2:$F$6,2,FALSE)</f>
        <v>0.29147891994228936</v>
      </c>
      <c r="E459" s="14">
        <f>VLOOKUP(B459,Umbrales!$A$2:$F$6,3,FALSE)</f>
        <v>0.20310034693031653</v>
      </c>
      <c r="F459" s="14">
        <f>VLOOKUP(B459,Umbrales!$A$2:$F$6,4,FALSE)</f>
        <v>8.594459935328938E-2</v>
      </c>
      <c r="G459" s="13">
        <f>VLOOKUP(B459,Umbrales!$A$2:$F$6,5,FALSE)</f>
        <v>1.6026025182564763</v>
      </c>
      <c r="H459" s="14">
        <f>VLOOKUP(B459,Umbrales!$A$2:$F$6,6,FALSE)</f>
        <v>0.11012364032004683</v>
      </c>
      <c r="I459">
        <f>IF(AND(Datos!AE459&gt;D459,Datos!AF459&gt;E459,Datos!AG459&gt;F459,Datos!AS459&gt;G459,C459&lt;H459),1,0)</f>
        <v>0</v>
      </c>
      <c r="J459" s="14">
        <f>ParticipantesCrossSectionTable[[#This Row],[dcf_fcf_gap_mm]]/ParticipantesCrossSectionTable[[#This Row],[revenue_reported_mm]]</f>
        <v>3.4380233642297336E-2</v>
      </c>
      <c r="K459" s="14">
        <f>VLOOKUP(B459,Umbrales!$A$2:$H$6,7,FALSE)</f>
        <v>0.41762511454643481</v>
      </c>
      <c r="L459" s="14">
        <f>VLOOKUP(B459,Umbrales!$A$2:$H$6,8,FALSE)</f>
        <v>5.4196815684636399E-2</v>
      </c>
      <c r="M459">
        <f>IF(AND(Datos!S459&gt;0,Datos!AH459&lt;K459,Datos!AL459&gt;=1,Datos!AM459&lt;1,J459&gt;L459),1,0)</f>
        <v>0</v>
      </c>
      <c r="N459" s="14">
        <f>VLOOKUP(B459,Umbrales!$A$2:$J$6,9,FALSE)</f>
        <v>0</v>
      </c>
      <c r="O459" s="14">
        <f>VLOOKUP(B459,Umbrales!$A$2:$J$6,10,FALSE)</f>
        <v>0</v>
      </c>
      <c r="P459">
        <f>IF(AND(Datos!C459="Financials",Datos!AA459&gt;N459,Datos!AD459&lt;0,Datos!AQ459&lt;O459),1,0)</f>
        <v>0</v>
      </c>
      <c r="Q459" s="14">
        <f>VLOOKUP(B459,Umbrales!$A$2:$K$6,11,FALSE)</f>
        <v>0.94630804495569043</v>
      </c>
      <c r="R459">
        <f>IF(AND(Datos!AN459&lt;0.85,Datos!AN459&lt;Q459),1,0)</f>
        <v>0</v>
      </c>
      <c r="S459">
        <f>1+IF(Datos!S459&gt;0,1,0)+IF(Datos!C459="Financials",1.2,0)+1.3</f>
        <v>3.3</v>
      </c>
      <c r="T459" s="14">
        <f>(I459*1+M459*IF(Datos!S459&gt;0,1,0)+P459*IF(Datos!C459="Financials",1,0)+R459*1.3)/S459</f>
        <v>0</v>
      </c>
      <c r="U459" s="14">
        <f t="shared" si="14"/>
        <v>0</v>
      </c>
      <c r="V459" s="12" t="str">
        <f t="shared" si="15"/>
        <v/>
      </c>
    </row>
    <row r="460" spans="1:22">
      <c r="A460" t="str">
        <f>ParticipantesCrossSectionTable[[#This Row],[firm_id]]</f>
        <v>F0791</v>
      </c>
      <c r="B460" s="12" t="str">
        <f>ParticipantesCrossSectionTable[[#This Row],[sector]]</f>
        <v>Industrials</v>
      </c>
      <c r="C460" s="14">
        <f>ParticipantesCrossSectionTable[[#This Row],[fcf_reported_mm]]/ParticipantesCrossSectionTable[[#This Row],[revenue_reported_mm]]</f>
        <v>3.2186240240843017E-2</v>
      </c>
      <c r="D460" s="14">
        <f>VLOOKUP(B460,Umbrales!$A$2:$F$6,2,FALSE)</f>
        <v>0.20187192862209885</v>
      </c>
      <c r="E460" s="14">
        <f>VLOOKUP(B460,Umbrales!$A$2:$F$6,3,FALSE)</f>
        <v>0.13780715755654266</v>
      </c>
      <c r="F460" s="14">
        <f>VLOOKUP(B460,Umbrales!$A$2:$F$6,4,FALSE)</f>
        <v>0.14324173030339896</v>
      </c>
      <c r="G460" s="13">
        <f>VLOOKUP(B460,Umbrales!$A$2:$F$6,5,FALSE)</f>
        <v>2.1323076743804079</v>
      </c>
      <c r="H460" s="14">
        <f>VLOOKUP(B460,Umbrales!$A$2:$F$6,6,FALSE)</f>
        <v>-3.5903294130974449E-3</v>
      </c>
      <c r="I460">
        <f>IF(AND(Datos!AE460&gt;D460,Datos!AF460&gt;E460,Datos!AG460&gt;F460,Datos!AS460&gt;G460,C460&lt;H460),1,0)</f>
        <v>0</v>
      </c>
      <c r="J460" s="14">
        <f>ParticipantesCrossSectionTable[[#This Row],[dcf_fcf_gap_mm]]/ParticipantesCrossSectionTable[[#This Row],[revenue_reported_mm]]</f>
        <v>2.5166365577711205E-2</v>
      </c>
      <c r="K460" s="14">
        <f>VLOOKUP(B460,Umbrales!$A$2:$H$6,7,FALSE)</f>
        <v>0.50521966232143278</v>
      </c>
      <c r="L460" s="14">
        <f>VLOOKUP(B460,Umbrales!$A$2:$H$6,8,FALSE)</f>
        <v>7.7995567229432863E-2</v>
      </c>
      <c r="M460">
        <f>IF(AND(Datos!S460&gt;0,Datos!AH460&lt;K460,Datos!AL460&gt;=1,Datos!AM460&lt;1,J460&gt;L460),1,0)</f>
        <v>0</v>
      </c>
      <c r="N460" s="14">
        <f>VLOOKUP(B460,Umbrales!$A$2:$J$6,9,FALSE)</f>
        <v>0</v>
      </c>
      <c r="O460" s="14">
        <f>VLOOKUP(B460,Umbrales!$A$2:$J$6,10,FALSE)</f>
        <v>0</v>
      </c>
      <c r="P460">
        <f>IF(AND(Datos!C460="Financials",Datos!AA460&gt;N460,Datos!AD460&lt;0,Datos!AQ460&lt;O460),1,0)</f>
        <v>0</v>
      </c>
      <c r="Q460" s="14">
        <f>VLOOKUP(B460,Umbrales!$A$2:$K$6,11,FALSE)</f>
        <v>0.94976269166978411</v>
      </c>
      <c r="R460">
        <f>IF(AND(Datos!AN460&lt;0.85,Datos!AN460&lt;Q460),1,0)</f>
        <v>0</v>
      </c>
      <c r="S460">
        <f>1+IF(Datos!S460&gt;0,1,0)+IF(Datos!C460="Financials",1.2,0)+1.3</f>
        <v>3.3</v>
      </c>
      <c r="T460" s="14">
        <f>(I460*1+M460*IF(Datos!S460&gt;0,1,0)+P460*IF(Datos!C460="Financials",1,0)+R460*1.3)/S460</f>
        <v>0</v>
      </c>
      <c r="U460" s="14">
        <f t="shared" si="14"/>
        <v>0</v>
      </c>
      <c r="V460" s="12" t="str">
        <f t="shared" si="15"/>
        <v/>
      </c>
    </row>
    <row r="461" spans="1:22">
      <c r="A461" t="str">
        <f>ParticipantesCrossSectionTable[[#This Row],[firm_id]]</f>
        <v>F0760</v>
      </c>
      <c r="B461" s="12" t="str">
        <f>ParticipantesCrossSectionTable[[#This Row],[sector]]</f>
        <v>Industrials</v>
      </c>
      <c r="C461" s="14">
        <f>ParticipantesCrossSectionTable[[#This Row],[fcf_reported_mm]]/ParticipantesCrossSectionTable[[#This Row],[revenue_reported_mm]]</f>
        <v>1.5353077444389077E-2</v>
      </c>
      <c r="D461" s="14">
        <f>VLOOKUP(B461,Umbrales!$A$2:$F$6,2,FALSE)</f>
        <v>0.20187192862209885</v>
      </c>
      <c r="E461" s="14">
        <f>VLOOKUP(B461,Umbrales!$A$2:$F$6,3,FALSE)</f>
        <v>0.13780715755654266</v>
      </c>
      <c r="F461" s="14">
        <f>VLOOKUP(B461,Umbrales!$A$2:$F$6,4,FALSE)</f>
        <v>0.14324173030339896</v>
      </c>
      <c r="G461" s="13">
        <f>VLOOKUP(B461,Umbrales!$A$2:$F$6,5,FALSE)</f>
        <v>2.1323076743804079</v>
      </c>
      <c r="H461" s="14">
        <f>VLOOKUP(B461,Umbrales!$A$2:$F$6,6,FALSE)</f>
        <v>-3.5903294130974449E-3</v>
      </c>
      <c r="I461">
        <f>IF(AND(Datos!AE461&gt;D461,Datos!AF461&gt;E461,Datos!AG461&gt;F461,Datos!AS461&gt;G461,C461&lt;H461),1,0)</f>
        <v>0</v>
      </c>
      <c r="J461" s="14">
        <f>ParticipantesCrossSectionTable[[#This Row],[dcf_fcf_gap_mm]]/ParticipantesCrossSectionTable[[#This Row],[revenue_reported_mm]]</f>
        <v>1.5701434300293856E-2</v>
      </c>
      <c r="K461" s="14">
        <f>VLOOKUP(B461,Umbrales!$A$2:$H$6,7,FALSE)</f>
        <v>0.50521966232143278</v>
      </c>
      <c r="L461" s="14">
        <f>VLOOKUP(B461,Umbrales!$A$2:$H$6,8,FALSE)</f>
        <v>7.7995567229432863E-2</v>
      </c>
      <c r="M461">
        <f>IF(AND(Datos!S461&gt;0,Datos!AH461&lt;K461,Datos!AL461&gt;=1,Datos!AM461&lt;1,J461&gt;L461),1,0)</f>
        <v>0</v>
      </c>
      <c r="N461" s="14">
        <f>VLOOKUP(B461,Umbrales!$A$2:$J$6,9,FALSE)</f>
        <v>0</v>
      </c>
      <c r="O461" s="14">
        <f>VLOOKUP(B461,Umbrales!$A$2:$J$6,10,FALSE)</f>
        <v>0</v>
      </c>
      <c r="P461">
        <f>IF(AND(Datos!C461="Financials",Datos!AA461&gt;N461,Datos!AD461&lt;0,Datos!AQ461&lt;O461),1,0)</f>
        <v>0</v>
      </c>
      <c r="Q461" s="14">
        <f>VLOOKUP(B461,Umbrales!$A$2:$K$6,11,FALSE)</f>
        <v>0.94976269166978411</v>
      </c>
      <c r="R461">
        <f>IF(AND(Datos!AN461&lt;0.85,Datos!AN461&lt;Q461),1,0)</f>
        <v>0</v>
      </c>
      <c r="S461">
        <f>1+IF(Datos!S461&gt;0,1,0)+IF(Datos!C461="Financials",1.2,0)+1.3</f>
        <v>3.3</v>
      </c>
      <c r="T461" s="14">
        <f>(I461*1+M461*IF(Datos!S461&gt;0,1,0)+P461*IF(Datos!C461="Financials",1,0)+R461*1.3)/S461</f>
        <v>0</v>
      </c>
      <c r="U461" s="14">
        <f t="shared" si="14"/>
        <v>0</v>
      </c>
      <c r="V461" s="12" t="str">
        <f t="shared" si="15"/>
        <v/>
      </c>
    </row>
    <row r="462" spans="1:22">
      <c r="A462" t="str">
        <f>ParticipantesCrossSectionTable[[#This Row],[firm_id]]</f>
        <v>F0909</v>
      </c>
      <c r="B462" s="12" t="str">
        <f>ParticipantesCrossSectionTable[[#This Row],[sector]]</f>
        <v>Consumer</v>
      </c>
      <c r="C462" s="14">
        <f>ParticipantesCrossSectionTable[[#This Row],[fcf_reported_mm]]/ParticipantesCrossSectionTable[[#This Row],[revenue_reported_mm]]</f>
        <v>3.2103895626301747E-2</v>
      </c>
      <c r="D462" s="14">
        <f>VLOOKUP(B462,Umbrales!$A$2:$F$6,2,FALSE)</f>
        <v>0.18290795794828921</v>
      </c>
      <c r="E462" s="14">
        <f>VLOOKUP(B462,Umbrales!$A$2:$F$6,3,FALSE)</f>
        <v>0.12205009004875801</v>
      </c>
      <c r="F462" s="14">
        <f>VLOOKUP(B462,Umbrales!$A$2:$F$6,4,FALSE)</f>
        <v>7.7863508878423693E-2</v>
      </c>
      <c r="G462" s="13">
        <f>VLOOKUP(B462,Umbrales!$A$2:$F$6,5,FALSE)</f>
        <v>1.5232588938928779</v>
      </c>
      <c r="H462" s="14">
        <f>VLOOKUP(B462,Umbrales!$A$2:$F$6,6,FALSE)</f>
        <v>3.1674636202413592E-2</v>
      </c>
      <c r="I462">
        <f>IF(AND(Datos!AE462&gt;D462,Datos!AF462&gt;E462,Datos!AG462&gt;F462,Datos!AS462&gt;G462,C462&lt;H462),1,0)</f>
        <v>0</v>
      </c>
      <c r="J462" s="14">
        <f>ParticipantesCrossSectionTable[[#This Row],[dcf_fcf_gap_mm]]/ParticipantesCrossSectionTable[[#This Row],[revenue_reported_mm]]</f>
        <v>4.0760496456867933E-2</v>
      </c>
      <c r="K462" s="14">
        <f>VLOOKUP(B462,Umbrales!$A$2:$H$6,7,FALSE)</f>
        <v>0.50851978099047102</v>
      </c>
      <c r="L462" s="14">
        <f>VLOOKUP(B462,Umbrales!$A$2:$H$6,8,FALSE)</f>
        <v>6.0665521451900774E-2</v>
      </c>
      <c r="M462">
        <f>IF(AND(Datos!S462&gt;0,Datos!AH462&lt;K462,Datos!AL462&gt;=1,Datos!AM462&lt;1,J462&gt;L462),1,0)</f>
        <v>0</v>
      </c>
      <c r="N462" s="14">
        <f>VLOOKUP(B462,Umbrales!$A$2:$J$6,9,FALSE)</f>
        <v>0</v>
      </c>
      <c r="O462" s="14">
        <f>VLOOKUP(B462,Umbrales!$A$2:$J$6,10,FALSE)</f>
        <v>0</v>
      </c>
      <c r="P462">
        <f>IF(AND(Datos!C462="Financials",Datos!AA462&gt;N462,Datos!AD462&lt;0,Datos!AQ462&lt;O462),1,0)</f>
        <v>0</v>
      </c>
      <c r="Q462" s="14">
        <f>VLOOKUP(B462,Umbrales!$A$2:$K$6,11,FALSE)</f>
        <v>0.94977598367308969</v>
      </c>
      <c r="R462">
        <f>IF(AND(Datos!AN462&lt;0.85,Datos!AN462&lt;Q462),1,0)</f>
        <v>0</v>
      </c>
      <c r="S462">
        <f>1+IF(Datos!S462&gt;0,1,0)+IF(Datos!C462="Financials",1.2,0)+1.3</f>
        <v>3.3</v>
      </c>
      <c r="T462" s="14">
        <f>(I462*1+M462*IF(Datos!S462&gt;0,1,0)+P462*IF(Datos!C462="Financials",1,0)+R462*1.3)/S462</f>
        <v>0</v>
      </c>
      <c r="U462" s="14">
        <f t="shared" si="14"/>
        <v>0</v>
      </c>
      <c r="V462" s="12" t="str">
        <f t="shared" si="15"/>
        <v/>
      </c>
    </row>
    <row r="463" spans="1:22">
      <c r="A463" t="str">
        <f>ParticipantesCrossSectionTable[[#This Row],[firm_id]]</f>
        <v>F0869</v>
      </c>
      <c r="B463" s="12" t="str">
        <f>ParticipantesCrossSectionTable[[#This Row],[sector]]</f>
        <v>Consumer</v>
      </c>
      <c r="C463" s="14">
        <f>ParticipantesCrossSectionTable[[#This Row],[fcf_reported_mm]]/ParticipantesCrossSectionTable[[#This Row],[revenue_reported_mm]]</f>
        <v>1.3630131729674498E-2</v>
      </c>
      <c r="D463" s="14">
        <f>VLOOKUP(B463,Umbrales!$A$2:$F$6,2,FALSE)</f>
        <v>0.18290795794828921</v>
      </c>
      <c r="E463" s="14">
        <f>VLOOKUP(B463,Umbrales!$A$2:$F$6,3,FALSE)</f>
        <v>0.12205009004875801</v>
      </c>
      <c r="F463" s="14">
        <f>VLOOKUP(B463,Umbrales!$A$2:$F$6,4,FALSE)</f>
        <v>7.7863508878423693E-2</v>
      </c>
      <c r="G463" s="13">
        <f>VLOOKUP(B463,Umbrales!$A$2:$F$6,5,FALSE)</f>
        <v>1.5232588938928779</v>
      </c>
      <c r="H463" s="14">
        <f>VLOOKUP(B463,Umbrales!$A$2:$F$6,6,FALSE)</f>
        <v>3.1674636202413592E-2</v>
      </c>
      <c r="I463">
        <f>IF(AND(Datos!AE463&gt;D463,Datos!AF463&gt;E463,Datos!AG463&gt;F463,Datos!AS463&gt;G463,C463&lt;H463),1,0)</f>
        <v>0</v>
      </c>
      <c r="J463" s="14">
        <f>ParticipantesCrossSectionTable[[#This Row],[dcf_fcf_gap_mm]]/ParticipantesCrossSectionTable[[#This Row],[revenue_reported_mm]]</f>
        <v>2.7900641922538681E-2</v>
      </c>
      <c r="K463" s="14">
        <f>VLOOKUP(B463,Umbrales!$A$2:$H$6,7,FALSE)</f>
        <v>0.50851978099047102</v>
      </c>
      <c r="L463" s="14">
        <f>VLOOKUP(B463,Umbrales!$A$2:$H$6,8,FALSE)</f>
        <v>6.0665521451900774E-2</v>
      </c>
      <c r="M463">
        <f>IF(AND(Datos!S463&gt;0,Datos!AH463&lt;K463,Datos!AL463&gt;=1,Datos!AM463&lt;1,J463&gt;L463),1,0)</f>
        <v>0</v>
      </c>
      <c r="N463" s="14">
        <f>VLOOKUP(B463,Umbrales!$A$2:$J$6,9,FALSE)</f>
        <v>0</v>
      </c>
      <c r="O463" s="14">
        <f>VLOOKUP(B463,Umbrales!$A$2:$J$6,10,FALSE)</f>
        <v>0</v>
      </c>
      <c r="P463">
        <f>IF(AND(Datos!C463="Financials",Datos!AA463&gt;N463,Datos!AD463&lt;0,Datos!AQ463&lt;O463),1,0)</f>
        <v>0</v>
      </c>
      <c r="Q463" s="14">
        <f>VLOOKUP(B463,Umbrales!$A$2:$K$6,11,FALSE)</f>
        <v>0.94977598367308969</v>
      </c>
      <c r="R463">
        <f>IF(AND(Datos!AN463&lt;0.85,Datos!AN463&lt;Q463),1,0)</f>
        <v>0</v>
      </c>
      <c r="S463">
        <f>1+IF(Datos!S463&gt;0,1,0)+IF(Datos!C463="Financials",1.2,0)+1.3</f>
        <v>3.3</v>
      </c>
      <c r="T463" s="14">
        <f>(I463*1+M463*IF(Datos!S463&gt;0,1,0)+P463*IF(Datos!C463="Financials",1,0)+R463*1.3)/S463</f>
        <v>0</v>
      </c>
      <c r="U463" s="14">
        <f t="shared" si="14"/>
        <v>0</v>
      </c>
      <c r="V463" s="12" t="str">
        <f t="shared" si="15"/>
        <v/>
      </c>
    </row>
    <row r="464" spans="1:22">
      <c r="A464" t="str">
        <f>ParticipantesCrossSectionTable[[#This Row],[firm_id]]</f>
        <v>F0979</v>
      </c>
      <c r="B464" s="12" t="str">
        <f>ParticipantesCrossSectionTable[[#This Row],[sector]]</f>
        <v>Consumer</v>
      </c>
      <c r="C464" s="14">
        <f>ParticipantesCrossSectionTable[[#This Row],[fcf_reported_mm]]/ParticipantesCrossSectionTable[[#This Row],[revenue_reported_mm]]</f>
        <v>3.5457101477604412E-2</v>
      </c>
      <c r="D464" s="14">
        <f>VLOOKUP(B464,Umbrales!$A$2:$F$6,2,FALSE)</f>
        <v>0.18290795794828921</v>
      </c>
      <c r="E464" s="14">
        <f>VLOOKUP(B464,Umbrales!$A$2:$F$6,3,FALSE)</f>
        <v>0.12205009004875801</v>
      </c>
      <c r="F464" s="14">
        <f>VLOOKUP(B464,Umbrales!$A$2:$F$6,4,FALSE)</f>
        <v>7.7863508878423693E-2</v>
      </c>
      <c r="G464" s="13">
        <f>VLOOKUP(B464,Umbrales!$A$2:$F$6,5,FALSE)</f>
        <v>1.5232588938928779</v>
      </c>
      <c r="H464" s="14">
        <f>VLOOKUP(B464,Umbrales!$A$2:$F$6,6,FALSE)</f>
        <v>3.1674636202413592E-2</v>
      </c>
      <c r="I464">
        <f>IF(AND(Datos!AE464&gt;D464,Datos!AF464&gt;E464,Datos!AG464&gt;F464,Datos!AS464&gt;G464,C464&lt;H464),1,0)</f>
        <v>0</v>
      </c>
      <c r="J464" s="14">
        <f>ParticipantesCrossSectionTable[[#This Row],[dcf_fcf_gap_mm]]/ParticipantesCrossSectionTable[[#This Row],[revenue_reported_mm]]</f>
        <v>-6.0034127638198907E-3</v>
      </c>
      <c r="K464" s="14">
        <f>VLOOKUP(B464,Umbrales!$A$2:$H$6,7,FALSE)</f>
        <v>0.50851978099047102</v>
      </c>
      <c r="L464" s="14">
        <f>VLOOKUP(B464,Umbrales!$A$2:$H$6,8,FALSE)</f>
        <v>6.0665521451900774E-2</v>
      </c>
      <c r="M464">
        <f>IF(AND(Datos!S464&gt;0,Datos!AH464&lt;K464,Datos!AL464&gt;=1,Datos!AM464&lt;1,J464&gt;L464),1,0)</f>
        <v>0</v>
      </c>
      <c r="N464" s="14">
        <f>VLOOKUP(B464,Umbrales!$A$2:$J$6,9,FALSE)</f>
        <v>0</v>
      </c>
      <c r="O464" s="14">
        <f>VLOOKUP(B464,Umbrales!$A$2:$J$6,10,FALSE)</f>
        <v>0</v>
      </c>
      <c r="P464">
        <f>IF(AND(Datos!C464="Financials",Datos!AA464&gt;N464,Datos!AD464&lt;0,Datos!AQ464&lt;O464),1,0)</f>
        <v>0</v>
      </c>
      <c r="Q464" s="14">
        <f>VLOOKUP(B464,Umbrales!$A$2:$K$6,11,FALSE)</f>
        <v>0.94977598367308969</v>
      </c>
      <c r="R464">
        <f>IF(AND(Datos!AN464&lt;0.85,Datos!AN464&lt;Q464),1,0)</f>
        <v>0</v>
      </c>
      <c r="S464">
        <f>1+IF(Datos!S464&gt;0,1,0)+IF(Datos!C464="Financials",1.2,0)+1.3</f>
        <v>3.3</v>
      </c>
      <c r="T464" s="14">
        <f>(I464*1+M464*IF(Datos!S464&gt;0,1,0)+P464*IF(Datos!C464="Financials",1,0)+R464*1.3)/S464</f>
        <v>0</v>
      </c>
      <c r="U464" s="14">
        <f t="shared" si="14"/>
        <v>0</v>
      </c>
      <c r="V464" s="12" t="str">
        <f t="shared" si="15"/>
        <v/>
      </c>
    </row>
    <row r="465" spans="1:22">
      <c r="A465" t="str">
        <f>ParticipantesCrossSectionTable[[#This Row],[firm_id]]</f>
        <v>F0228</v>
      </c>
      <c r="B465" s="12" t="str">
        <f>ParticipantesCrossSectionTable[[#This Row],[sector]]</f>
        <v>Financials</v>
      </c>
      <c r="C465" s="14">
        <f>ParticipantesCrossSectionTable[[#This Row],[fcf_reported_mm]]/ParticipantesCrossSectionTable[[#This Row],[revenue_reported_mm]]</f>
        <v>0.19567492616839741</v>
      </c>
      <c r="D465" s="14">
        <f>VLOOKUP(B465,Umbrales!$A$2:$F$6,2,FALSE)</f>
        <v>0.388774346882514</v>
      </c>
      <c r="E465" s="14">
        <f>VLOOKUP(B465,Umbrales!$A$2:$F$6,3,FALSE)</f>
        <v>0.2842719606666555</v>
      </c>
      <c r="F465" s="14">
        <f>VLOOKUP(B465,Umbrales!$A$2:$F$6,4,FALSE)</f>
        <v>3.7547324588306716E-2</v>
      </c>
      <c r="G465" s="13">
        <f>VLOOKUP(B465,Umbrales!$A$2:$F$6,5,FALSE)</f>
        <v>5.6564154445784265</v>
      </c>
      <c r="H465" s="14">
        <f>VLOOKUP(B465,Umbrales!$A$2:$F$6,6,FALSE)</f>
        <v>0.21790144142181125</v>
      </c>
      <c r="I465">
        <f>IF(AND(Datos!AE465&gt;D465,Datos!AF465&gt;E465,Datos!AG465&gt;F465,Datos!AS465&gt;G465,C465&lt;H465),1,0)</f>
        <v>0</v>
      </c>
      <c r="J465" s="14">
        <f>ParticipantesCrossSectionTable[[#This Row],[dcf_fcf_gap_mm]]/ParticipantesCrossSectionTable[[#This Row],[revenue_reported_mm]]</f>
        <v>-1.8339617358591659E-2</v>
      </c>
      <c r="K465" s="14">
        <f>VLOOKUP(B465,Umbrales!$A$2:$H$6,7,FALSE)</f>
        <v>0.45222619371524486</v>
      </c>
      <c r="L465" s="14">
        <f>VLOOKUP(B465,Umbrales!$A$2:$H$6,8,FALSE)</f>
        <v>1.8748568215778003E-2</v>
      </c>
      <c r="M465">
        <f>IF(AND(Datos!S465&gt;0,Datos!AH465&lt;K465,Datos!AL465&gt;=1,Datos!AM465&lt;1,J465&gt;L465),1,0)</f>
        <v>0</v>
      </c>
      <c r="N465" s="14">
        <f>VLOOKUP(B465,Umbrales!$A$2:$J$6,9,FALSE)</f>
        <v>0.2055436255630648</v>
      </c>
      <c r="O465" s="14">
        <f>VLOOKUP(B465,Umbrales!$A$2:$J$6,10,FALSE)</f>
        <v>0.33577848833803048</v>
      </c>
      <c r="P465">
        <f>IF(AND(Datos!C465="Financials",Datos!AA465&gt;N465,Datos!AD465&lt;0,Datos!AQ465&lt;O465),1,0)</f>
        <v>0</v>
      </c>
      <c r="Q465" s="14">
        <f>VLOOKUP(B465,Umbrales!$A$2:$K$6,11,FALSE)</f>
        <v>0.94867619108199597</v>
      </c>
      <c r="R465">
        <f>IF(AND(Datos!AN465&lt;0.85,Datos!AN465&lt;Q465),1,0)</f>
        <v>0</v>
      </c>
      <c r="S465">
        <f>1+IF(Datos!S465&gt;0,1,0)+IF(Datos!C465="Financials",1.2,0)+1.3</f>
        <v>4.5</v>
      </c>
      <c r="T465" s="14">
        <f>(I465*1+M465*IF(Datos!S465&gt;0,1,0)+P465*IF(Datos!C465="Financials",1,0)+R465*1.3)/S465</f>
        <v>0</v>
      </c>
      <c r="U465" s="14">
        <f t="shared" si="14"/>
        <v>0</v>
      </c>
      <c r="V465" s="12" t="str">
        <f t="shared" si="15"/>
        <v/>
      </c>
    </row>
    <row r="466" spans="1:22">
      <c r="A466" t="str">
        <f>ParticipantesCrossSectionTable[[#This Row],[firm_id]]</f>
        <v>F0922</v>
      </c>
      <c r="B466" s="12" t="str">
        <f>ParticipantesCrossSectionTable[[#This Row],[sector]]</f>
        <v>Consumer</v>
      </c>
      <c r="C466" s="14">
        <f>ParticipantesCrossSectionTable[[#This Row],[fcf_reported_mm]]/ParticipantesCrossSectionTable[[#This Row],[revenue_reported_mm]]</f>
        <v>4.9528487920724777E-2</v>
      </c>
      <c r="D466" s="14">
        <f>VLOOKUP(B466,Umbrales!$A$2:$F$6,2,FALSE)</f>
        <v>0.18290795794828921</v>
      </c>
      <c r="E466" s="14">
        <f>VLOOKUP(B466,Umbrales!$A$2:$F$6,3,FALSE)</f>
        <v>0.12205009004875801</v>
      </c>
      <c r="F466" s="14">
        <f>VLOOKUP(B466,Umbrales!$A$2:$F$6,4,FALSE)</f>
        <v>7.7863508878423693E-2</v>
      </c>
      <c r="G466" s="13">
        <f>VLOOKUP(B466,Umbrales!$A$2:$F$6,5,FALSE)</f>
        <v>1.5232588938928779</v>
      </c>
      <c r="H466" s="14">
        <f>VLOOKUP(B466,Umbrales!$A$2:$F$6,6,FALSE)</f>
        <v>3.1674636202413592E-2</v>
      </c>
      <c r="I466">
        <f>IF(AND(Datos!AE466&gt;D466,Datos!AF466&gt;E466,Datos!AG466&gt;F466,Datos!AS466&gt;G466,C466&lt;H466),1,0)</f>
        <v>0</v>
      </c>
      <c r="J466" s="14">
        <f>ParticipantesCrossSectionTable[[#This Row],[dcf_fcf_gap_mm]]/ParticipantesCrossSectionTable[[#This Row],[revenue_reported_mm]]</f>
        <v>2.5907368910294812E-2</v>
      </c>
      <c r="K466" s="14">
        <f>VLOOKUP(B466,Umbrales!$A$2:$H$6,7,FALSE)</f>
        <v>0.50851978099047102</v>
      </c>
      <c r="L466" s="14">
        <f>VLOOKUP(B466,Umbrales!$A$2:$H$6,8,FALSE)</f>
        <v>6.0665521451900774E-2</v>
      </c>
      <c r="M466">
        <f>IF(AND(Datos!S466&gt;0,Datos!AH466&lt;K466,Datos!AL466&gt;=1,Datos!AM466&lt;1,J466&gt;L466),1,0)</f>
        <v>0</v>
      </c>
      <c r="N466" s="14">
        <f>VLOOKUP(B466,Umbrales!$A$2:$J$6,9,FALSE)</f>
        <v>0</v>
      </c>
      <c r="O466" s="14">
        <f>VLOOKUP(B466,Umbrales!$A$2:$J$6,10,FALSE)</f>
        <v>0</v>
      </c>
      <c r="P466">
        <f>IF(AND(Datos!C466="Financials",Datos!AA466&gt;N466,Datos!AD466&lt;0,Datos!AQ466&lt;O466),1,0)</f>
        <v>0</v>
      </c>
      <c r="Q466" s="14">
        <f>VLOOKUP(B466,Umbrales!$A$2:$K$6,11,FALSE)</f>
        <v>0.94977598367308969</v>
      </c>
      <c r="R466">
        <f>IF(AND(Datos!AN466&lt;0.85,Datos!AN466&lt;Q466),1,0)</f>
        <v>0</v>
      </c>
      <c r="S466">
        <f>1+IF(Datos!S466&gt;0,1,0)+IF(Datos!C466="Financials",1.2,0)+1.3</f>
        <v>3.3</v>
      </c>
      <c r="T466" s="14">
        <f>(I466*1+M466*IF(Datos!S466&gt;0,1,0)+P466*IF(Datos!C466="Financials",1,0)+R466*1.3)/S466</f>
        <v>0</v>
      </c>
      <c r="U466" s="14">
        <f t="shared" si="14"/>
        <v>0</v>
      </c>
      <c r="V466" s="12" t="str">
        <f t="shared" si="15"/>
        <v/>
      </c>
    </row>
    <row r="467" spans="1:22">
      <c r="A467" t="str">
        <f>ParticipantesCrossSectionTable[[#This Row],[firm_id]]</f>
        <v>F0501</v>
      </c>
      <c r="B467" s="12" t="str">
        <f>ParticipantesCrossSectionTable[[#This Row],[sector]]</f>
        <v>Technology</v>
      </c>
      <c r="C467" s="14">
        <f>ParticipantesCrossSectionTable[[#This Row],[fcf_reported_mm]]/ParticipantesCrossSectionTable[[#This Row],[revenue_reported_mm]]</f>
        <v>0.11075971272824127</v>
      </c>
      <c r="D467" s="14">
        <f>VLOOKUP(B467,Umbrales!$A$2:$F$6,2,FALSE)</f>
        <v>0.29147891994228936</v>
      </c>
      <c r="E467" s="14">
        <f>VLOOKUP(B467,Umbrales!$A$2:$F$6,3,FALSE)</f>
        <v>0.20310034693031653</v>
      </c>
      <c r="F467" s="14">
        <f>VLOOKUP(B467,Umbrales!$A$2:$F$6,4,FALSE)</f>
        <v>8.594459935328938E-2</v>
      </c>
      <c r="G467" s="13">
        <f>VLOOKUP(B467,Umbrales!$A$2:$F$6,5,FALSE)</f>
        <v>1.6026025182564763</v>
      </c>
      <c r="H467" s="14">
        <f>VLOOKUP(B467,Umbrales!$A$2:$F$6,6,FALSE)</f>
        <v>0.11012364032004683</v>
      </c>
      <c r="I467">
        <f>IF(AND(Datos!AE467&gt;D467,Datos!AF467&gt;E467,Datos!AG467&gt;F467,Datos!AS467&gt;G467,C467&lt;H467),1,0)</f>
        <v>0</v>
      </c>
      <c r="J467" s="14">
        <f>ParticipantesCrossSectionTable[[#This Row],[dcf_fcf_gap_mm]]/ParticipantesCrossSectionTable[[#This Row],[revenue_reported_mm]]</f>
        <v>-2.1612124699459081E-2</v>
      </c>
      <c r="K467" s="14">
        <f>VLOOKUP(B467,Umbrales!$A$2:$H$6,7,FALSE)</f>
        <v>0.41762511454643481</v>
      </c>
      <c r="L467" s="14">
        <f>VLOOKUP(B467,Umbrales!$A$2:$H$6,8,FALSE)</f>
        <v>5.4196815684636399E-2</v>
      </c>
      <c r="M467">
        <f>IF(AND(Datos!S467&gt;0,Datos!AH467&lt;K467,Datos!AL467&gt;=1,Datos!AM467&lt;1,J467&gt;L467),1,0)</f>
        <v>0</v>
      </c>
      <c r="N467" s="14">
        <f>VLOOKUP(B467,Umbrales!$A$2:$J$6,9,FALSE)</f>
        <v>0</v>
      </c>
      <c r="O467" s="14">
        <f>VLOOKUP(B467,Umbrales!$A$2:$J$6,10,FALSE)</f>
        <v>0</v>
      </c>
      <c r="P467">
        <f>IF(AND(Datos!C467="Financials",Datos!AA467&gt;N467,Datos!AD467&lt;0,Datos!AQ467&lt;O467),1,0)</f>
        <v>0</v>
      </c>
      <c r="Q467" s="14">
        <f>VLOOKUP(B467,Umbrales!$A$2:$K$6,11,FALSE)</f>
        <v>0.94630804495569043</v>
      </c>
      <c r="R467">
        <f>IF(AND(Datos!AN467&lt;0.85,Datos!AN467&lt;Q467),1,0)</f>
        <v>0</v>
      </c>
      <c r="S467">
        <f>1+IF(Datos!S467&gt;0,1,0)+IF(Datos!C467="Financials",1.2,0)+1.3</f>
        <v>3.3</v>
      </c>
      <c r="T467" s="14">
        <f>(I467*1+M467*IF(Datos!S467&gt;0,1,0)+P467*IF(Datos!C467="Financials",1,0)+R467*1.3)/S467</f>
        <v>0</v>
      </c>
      <c r="U467" s="14">
        <f t="shared" si="14"/>
        <v>0</v>
      </c>
      <c r="V467" s="12" t="str">
        <f t="shared" si="15"/>
        <v/>
      </c>
    </row>
    <row r="468" spans="1:22">
      <c r="A468" t="str">
        <f>ParticipantesCrossSectionTable[[#This Row],[firm_id]]</f>
        <v>F0741</v>
      </c>
      <c r="B468" s="12" t="str">
        <f>ParticipantesCrossSectionTable[[#This Row],[sector]]</f>
        <v>Industrials</v>
      </c>
      <c r="C468" s="14">
        <f>ParticipantesCrossSectionTable[[#This Row],[fcf_reported_mm]]/ParticipantesCrossSectionTable[[#This Row],[revenue_reported_mm]]</f>
        <v>-8.5575252984084152E-2</v>
      </c>
      <c r="D468" s="14">
        <f>VLOOKUP(B468,Umbrales!$A$2:$F$6,2,FALSE)</f>
        <v>0.20187192862209885</v>
      </c>
      <c r="E468" s="14">
        <f>VLOOKUP(B468,Umbrales!$A$2:$F$6,3,FALSE)</f>
        <v>0.13780715755654266</v>
      </c>
      <c r="F468" s="14">
        <f>VLOOKUP(B468,Umbrales!$A$2:$F$6,4,FALSE)</f>
        <v>0.14324173030339896</v>
      </c>
      <c r="G468" s="13">
        <f>VLOOKUP(B468,Umbrales!$A$2:$F$6,5,FALSE)</f>
        <v>2.1323076743804079</v>
      </c>
      <c r="H468" s="14">
        <f>VLOOKUP(B468,Umbrales!$A$2:$F$6,6,FALSE)</f>
        <v>-3.5903294130974449E-3</v>
      </c>
      <c r="I468">
        <f>IF(AND(Datos!AE468&gt;D468,Datos!AF468&gt;E468,Datos!AG468&gt;F468,Datos!AS468&gt;G468,C468&lt;H468),1,0)</f>
        <v>0</v>
      </c>
      <c r="J468" s="14">
        <f>ParticipantesCrossSectionTable[[#This Row],[dcf_fcf_gap_mm]]/ParticipantesCrossSectionTable[[#This Row],[revenue_reported_mm]]</f>
        <v>5.7004096800028783E-2</v>
      </c>
      <c r="K468" s="14">
        <f>VLOOKUP(B468,Umbrales!$A$2:$H$6,7,FALSE)</f>
        <v>0.50521966232143278</v>
      </c>
      <c r="L468" s="14">
        <f>VLOOKUP(B468,Umbrales!$A$2:$H$6,8,FALSE)</f>
        <v>7.7995567229432863E-2</v>
      </c>
      <c r="M468">
        <f>IF(AND(Datos!S468&gt;0,Datos!AH468&lt;K468,Datos!AL468&gt;=1,Datos!AM468&lt;1,J468&gt;L468),1,0)</f>
        <v>0</v>
      </c>
      <c r="N468" s="14">
        <f>VLOOKUP(B468,Umbrales!$A$2:$J$6,9,FALSE)</f>
        <v>0</v>
      </c>
      <c r="O468" s="14">
        <f>VLOOKUP(B468,Umbrales!$A$2:$J$6,10,FALSE)</f>
        <v>0</v>
      </c>
      <c r="P468">
        <f>IF(AND(Datos!C468="Financials",Datos!AA468&gt;N468,Datos!AD468&lt;0,Datos!AQ468&lt;O468),1,0)</f>
        <v>0</v>
      </c>
      <c r="Q468" s="14">
        <f>VLOOKUP(B468,Umbrales!$A$2:$K$6,11,FALSE)</f>
        <v>0.94976269166978411</v>
      </c>
      <c r="R468">
        <f>IF(AND(Datos!AN468&lt;0.85,Datos!AN468&lt;Q468),1,0)</f>
        <v>0</v>
      </c>
      <c r="S468">
        <f>1+IF(Datos!S468&gt;0,1,0)+IF(Datos!C468="Financials",1.2,0)+1.3</f>
        <v>3.3</v>
      </c>
      <c r="T468" s="14">
        <f>(I468*1+M468*IF(Datos!S468&gt;0,1,0)+P468*IF(Datos!C468="Financials",1,0)+R468*1.3)/S468</f>
        <v>0</v>
      </c>
      <c r="U468" s="14">
        <f t="shared" si="14"/>
        <v>0</v>
      </c>
      <c r="V468" s="12" t="str">
        <f t="shared" si="15"/>
        <v/>
      </c>
    </row>
    <row r="469" spans="1:22">
      <c r="A469" t="str">
        <f>ParticipantesCrossSectionTable[[#This Row],[firm_id]]</f>
        <v>F0358</v>
      </c>
      <c r="B469" s="12" t="str">
        <f>ParticipantesCrossSectionTable[[#This Row],[sector]]</f>
        <v>Financials</v>
      </c>
      <c r="C469" s="14">
        <f>ParticipantesCrossSectionTable[[#This Row],[fcf_reported_mm]]/ParticipantesCrossSectionTable[[#This Row],[revenue_reported_mm]]</f>
        <v>8.6261689862144386E-2</v>
      </c>
      <c r="D469" s="14">
        <f>VLOOKUP(B469,Umbrales!$A$2:$F$6,2,FALSE)</f>
        <v>0.388774346882514</v>
      </c>
      <c r="E469" s="14">
        <f>VLOOKUP(B469,Umbrales!$A$2:$F$6,3,FALSE)</f>
        <v>0.2842719606666555</v>
      </c>
      <c r="F469" s="14">
        <f>VLOOKUP(B469,Umbrales!$A$2:$F$6,4,FALSE)</f>
        <v>3.7547324588306716E-2</v>
      </c>
      <c r="G469" s="13">
        <f>VLOOKUP(B469,Umbrales!$A$2:$F$6,5,FALSE)</f>
        <v>5.6564154445784265</v>
      </c>
      <c r="H469" s="14">
        <f>VLOOKUP(B469,Umbrales!$A$2:$F$6,6,FALSE)</f>
        <v>0.21790144142181125</v>
      </c>
      <c r="I469">
        <f>IF(AND(Datos!AE469&gt;D469,Datos!AF469&gt;E469,Datos!AG469&gt;F469,Datos!AS469&gt;G469,C469&lt;H469),1,0)</f>
        <v>0</v>
      </c>
      <c r="J469" s="14">
        <f>ParticipantesCrossSectionTable[[#This Row],[dcf_fcf_gap_mm]]/ParticipantesCrossSectionTable[[#This Row],[revenue_reported_mm]]</f>
        <v>3.9022457539688117E-2</v>
      </c>
      <c r="K469" s="14">
        <f>VLOOKUP(B469,Umbrales!$A$2:$H$6,7,FALSE)</f>
        <v>0.45222619371524486</v>
      </c>
      <c r="L469" s="14">
        <f>VLOOKUP(B469,Umbrales!$A$2:$H$6,8,FALSE)</f>
        <v>1.8748568215778003E-2</v>
      </c>
      <c r="M469">
        <f>IF(AND(Datos!S469&gt;0,Datos!AH469&lt;K469,Datos!AL469&gt;=1,Datos!AM469&lt;1,J469&gt;L469),1,0)</f>
        <v>0</v>
      </c>
      <c r="N469" s="14">
        <f>VLOOKUP(B469,Umbrales!$A$2:$J$6,9,FALSE)</f>
        <v>0.2055436255630648</v>
      </c>
      <c r="O469" s="14">
        <f>VLOOKUP(B469,Umbrales!$A$2:$J$6,10,FALSE)</f>
        <v>0.33577848833803048</v>
      </c>
      <c r="P469">
        <f>IF(AND(Datos!C469="Financials",Datos!AA469&gt;N469,Datos!AD469&lt;0,Datos!AQ469&lt;O469),1,0)</f>
        <v>0</v>
      </c>
      <c r="Q469" s="14">
        <f>VLOOKUP(B469,Umbrales!$A$2:$K$6,11,FALSE)</f>
        <v>0.94867619108199597</v>
      </c>
      <c r="R469">
        <f>IF(AND(Datos!AN469&lt;0.85,Datos!AN469&lt;Q469),1,0)</f>
        <v>0</v>
      </c>
      <c r="S469">
        <f>1+IF(Datos!S469&gt;0,1,0)+IF(Datos!C469="Financials",1.2,0)+1.3</f>
        <v>4.5</v>
      </c>
      <c r="T469" s="14">
        <f>(I469*1+M469*IF(Datos!S469&gt;0,1,0)+P469*IF(Datos!C469="Financials",1,0)+R469*1.3)/S469</f>
        <v>0</v>
      </c>
      <c r="U469" s="14">
        <f t="shared" si="14"/>
        <v>0</v>
      </c>
      <c r="V469" s="12" t="str">
        <f t="shared" si="15"/>
        <v/>
      </c>
    </row>
    <row r="470" spans="1:22">
      <c r="A470" t="str">
        <f>ParticipantesCrossSectionTable[[#This Row],[firm_id]]</f>
        <v>F0911</v>
      </c>
      <c r="B470" s="12" t="str">
        <f>ParticipantesCrossSectionTable[[#This Row],[sector]]</f>
        <v>Consumer</v>
      </c>
      <c r="C470" s="14">
        <f>ParticipantesCrossSectionTable[[#This Row],[fcf_reported_mm]]/ParticipantesCrossSectionTable[[#This Row],[revenue_reported_mm]]</f>
        <v>-2.7357620076373684E-2</v>
      </c>
      <c r="D470" s="14">
        <f>VLOOKUP(B470,Umbrales!$A$2:$F$6,2,FALSE)</f>
        <v>0.18290795794828921</v>
      </c>
      <c r="E470" s="14">
        <f>VLOOKUP(B470,Umbrales!$A$2:$F$6,3,FALSE)</f>
        <v>0.12205009004875801</v>
      </c>
      <c r="F470" s="14">
        <f>VLOOKUP(B470,Umbrales!$A$2:$F$6,4,FALSE)</f>
        <v>7.7863508878423693E-2</v>
      </c>
      <c r="G470" s="13">
        <f>VLOOKUP(B470,Umbrales!$A$2:$F$6,5,FALSE)</f>
        <v>1.5232588938928779</v>
      </c>
      <c r="H470" s="14">
        <f>VLOOKUP(B470,Umbrales!$A$2:$F$6,6,FALSE)</f>
        <v>3.1674636202413592E-2</v>
      </c>
      <c r="I470">
        <f>IF(AND(Datos!AE470&gt;D470,Datos!AF470&gt;E470,Datos!AG470&gt;F470,Datos!AS470&gt;G470,C470&lt;H470),1,0)</f>
        <v>0</v>
      </c>
      <c r="J470" s="14">
        <f>ParticipantesCrossSectionTable[[#This Row],[dcf_fcf_gap_mm]]/ParticipantesCrossSectionTable[[#This Row],[revenue_reported_mm]]</f>
        <v>7.3711292113676039E-2</v>
      </c>
      <c r="K470" s="14">
        <f>VLOOKUP(B470,Umbrales!$A$2:$H$6,7,FALSE)</f>
        <v>0.50851978099047102</v>
      </c>
      <c r="L470" s="14">
        <f>VLOOKUP(B470,Umbrales!$A$2:$H$6,8,FALSE)</f>
        <v>6.0665521451900774E-2</v>
      </c>
      <c r="M470">
        <f>IF(AND(Datos!S470&gt;0,Datos!AH470&lt;K470,Datos!AL470&gt;=1,Datos!AM470&lt;1,J470&gt;L470),1,0)</f>
        <v>0</v>
      </c>
      <c r="N470" s="14">
        <f>VLOOKUP(B470,Umbrales!$A$2:$J$6,9,FALSE)</f>
        <v>0</v>
      </c>
      <c r="O470" s="14">
        <f>VLOOKUP(B470,Umbrales!$A$2:$J$6,10,FALSE)</f>
        <v>0</v>
      </c>
      <c r="P470">
        <f>IF(AND(Datos!C470="Financials",Datos!AA470&gt;N470,Datos!AD470&lt;0,Datos!AQ470&lt;O470),1,0)</f>
        <v>0</v>
      </c>
      <c r="Q470" s="14">
        <f>VLOOKUP(B470,Umbrales!$A$2:$K$6,11,FALSE)</f>
        <v>0.94977598367308969</v>
      </c>
      <c r="R470">
        <f>IF(AND(Datos!AN470&lt;0.85,Datos!AN470&lt;Q470),1,0)</f>
        <v>0</v>
      </c>
      <c r="S470">
        <f>1+IF(Datos!S470&gt;0,1,0)+IF(Datos!C470="Financials",1.2,0)+1.3</f>
        <v>3.3</v>
      </c>
      <c r="T470" s="14">
        <f>(I470*1+M470*IF(Datos!S470&gt;0,1,0)+P470*IF(Datos!C470="Financials",1,0)+R470*1.3)/S470</f>
        <v>0</v>
      </c>
      <c r="U470" s="14">
        <f t="shared" si="14"/>
        <v>0</v>
      </c>
      <c r="V470" s="12" t="str">
        <f t="shared" si="15"/>
        <v/>
      </c>
    </row>
    <row r="471" spans="1:22">
      <c r="A471" t="str">
        <f>ParticipantesCrossSectionTable[[#This Row],[firm_id]]</f>
        <v>F0908</v>
      </c>
      <c r="B471" s="12" t="str">
        <f>ParticipantesCrossSectionTable[[#This Row],[sector]]</f>
        <v>Consumer</v>
      </c>
      <c r="C471" s="14">
        <f>ParticipantesCrossSectionTable[[#This Row],[fcf_reported_mm]]/ParticipantesCrossSectionTable[[#This Row],[revenue_reported_mm]]</f>
        <v>-2.9120391070628988E-2</v>
      </c>
      <c r="D471" s="14">
        <f>VLOOKUP(B471,Umbrales!$A$2:$F$6,2,FALSE)</f>
        <v>0.18290795794828921</v>
      </c>
      <c r="E471" s="14">
        <f>VLOOKUP(B471,Umbrales!$A$2:$F$6,3,FALSE)</f>
        <v>0.12205009004875801</v>
      </c>
      <c r="F471" s="14">
        <f>VLOOKUP(B471,Umbrales!$A$2:$F$6,4,FALSE)</f>
        <v>7.7863508878423693E-2</v>
      </c>
      <c r="G471" s="13">
        <f>VLOOKUP(B471,Umbrales!$A$2:$F$6,5,FALSE)</f>
        <v>1.5232588938928779</v>
      </c>
      <c r="H471" s="14">
        <f>VLOOKUP(B471,Umbrales!$A$2:$F$6,6,FALSE)</f>
        <v>3.1674636202413592E-2</v>
      </c>
      <c r="I471">
        <f>IF(AND(Datos!AE471&gt;D471,Datos!AF471&gt;E471,Datos!AG471&gt;F471,Datos!AS471&gt;G471,C471&lt;H471),1,0)</f>
        <v>0</v>
      </c>
      <c r="J471" s="14">
        <f>ParticipantesCrossSectionTable[[#This Row],[dcf_fcf_gap_mm]]/ParticipantesCrossSectionTable[[#This Row],[revenue_reported_mm]]</f>
        <v>6.4664215130041794E-2</v>
      </c>
      <c r="K471" s="14">
        <f>VLOOKUP(B471,Umbrales!$A$2:$H$6,7,FALSE)</f>
        <v>0.50851978099047102</v>
      </c>
      <c r="L471" s="14">
        <f>VLOOKUP(B471,Umbrales!$A$2:$H$6,8,FALSE)</f>
        <v>6.0665521451900774E-2</v>
      </c>
      <c r="M471">
        <f>IF(AND(Datos!S471&gt;0,Datos!AH471&lt;K471,Datos!AL471&gt;=1,Datos!AM471&lt;1,J471&gt;L471),1,0)</f>
        <v>0</v>
      </c>
      <c r="N471" s="14">
        <f>VLOOKUP(B471,Umbrales!$A$2:$J$6,9,FALSE)</f>
        <v>0</v>
      </c>
      <c r="O471" s="14">
        <f>VLOOKUP(B471,Umbrales!$A$2:$J$6,10,FALSE)</f>
        <v>0</v>
      </c>
      <c r="P471">
        <f>IF(AND(Datos!C471="Financials",Datos!AA471&gt;N471,Datos!AD471&lt;0,Datos!AQ471&lt;O471),1,0)</f>
        <v>0</v>
      </c>
      <c r="Q471" s="14">
        <f>VLOOKUP(B471,Umbrales!$A$2:$K$6,11,FALSE)</f>
        <v>0.94977598367308969</v>
      </c>
      <c r="R471">
        <f>IF(AND(Datos!AN471&lt;0.85,Datos!AN471&lt;Q471),1,0)</f>
        <v>0</v>
      </c>
      <c r="S471">
        <f>1+IF(Datos!S471&gt;0,1,0)+IF(Datos!C471="Financials",1.2,0)+1.3</f>
        <v>3.3</v>
      </c>
      <c r="T471" s="14">
        <f>(I471*1+M471*IF(Datos!S471&gt;0,1,0)+P471*IF(Datos!C471="Financials",1,0)+R471*1.3)/S471</f>
        <v>0</v>
      </c>
      <c r="U471" s="14">
        <f t="shared" si="14"/>
        <v>0</v>
      </c>
      <c r="V471" s="12" t="str">
        <f t="shared" si="15"/>
        <v/>
      </c>
    </row>
    <row r="472" spans="1:22">
      <c r="A472" t="str">
        <f>ParticipantesCrossSectionTable[[#This Row],[firm_id]]</f>
        <v>F0339</v>
      </c>
      <c r="B472" s="12" t="str">
        <f>ParticipantesCrossSectionTable[[#This Row],[sector]]</f>
        <v>Financials</v>
      </c>
      <c r="C472" s="14">
        <f>ParticipantesCrossSectionTable[[#This Row],[fcf_reported_mm]]/ParticipantesCrossSectionTable[[#This Row],[revenue_reported_mm]]</f>
        <v>0.24646585926180914</v>
      </c>
      <c r="D472" s="14">
        <f>VLOOKUP(B472,Umbrales!$A$2:$F$6,2,FALSE)</f>
        <v>0.388774346882514</v>
      </c>
      <c r="E472" s="14">
        <f>VLOOKUP(B472,Umbrales!$A$2:$F$6,3,FALSE)</f>
        <v>0.2842719606666555</v>
      </c>
      <c r="F472" s="14">
        <f>VLOOKUP(B472,Umbrales!$A$2:$F$6,4,FALSE)</f>
        <v>3.7547324588306716E-2</v>
      </c>
      <c r="G472" s="13">
        <f>VLOOKUP(B472,Umbrales!$A$2:$F$6,5,FALSE)</f>
        <v>5.6564154445784265</v>
      </c>
      <c r="H472" s="14">
        <f>VLOOKUP(B472,Umbrales!$A$2:$F$6,6,FALSE)</f>
        <v>0.21790144142181125</v>
      </c>
      <c r="I472">
        <f>IF(AND(Datos!AE472&gt;D472,Datos!AF472&gt;E472,Datos!AG472&gt;F472,Datos!AS472&gt;G472,C472&lt;H472),1,0)</f>
        <v>0</v>
      </c>
      <c r="J472" s="14">
        <f>ParticipantesCrossSectionTable[[#This Row],[dcf_fcf_gap_mm]]/ParticipantesCrossSectionTable[[#This Row],[revenue_reported_mm]]</f>
        <v>-4.8157184944906256E-3</v>
      </c>
      <c r="K472" s="14">
        <f>VLOOKUP(B472,Umbrales!$A$2:$H$6,7,FALSE)</f>
        <v>0.45222619371524486</v>
      </c>
      <c r="L472" s="14">
        <f>VLOOKUP(B472,Umbrales!$A$2:$H$6,8,FALSE)</f>
        <v>1.8748568215778003E-2</v>
      </c>
      <c r="M472">
        <f>IF(AND(Datos!S472&gt;0,Datos!AH472&lt;K472,Datos!AL472&gt;=1,Datos!AM472&lt;1,J472&gt;L472),1,0)</f>
        <v>0</v>
      </c>
      <c r="N472" s="14">
        <f>VLOOKUP(B472,Umbrales!$A$2:$J$6,9,FALSE)</f>
        <v>0.2055436255630648</v>
      </c>
      <c r="O472" s="14">
        <f>VLOOKUP(B472,Umbrales!$A$2:$J$6,10,FALSE)</f>
        <v>0.33577848833803048</v>
      </c>
      <c r="P472">
        <f>IF(AND(Datos!C472="Financials",Datos!AA472&gt;N472,Datos!AD472&lt;0,Datos!AQ472&lt;O472),1,0)</f>
        <v>0</v>
      </c>
      <c r="Q472" s="14">
        <f>VLOOKUP(B472,Umbrales!$A$2:$K$6,11,FALSE)</f>
        <v>0.94867619108199597</v>
      </c>
      <c r="R472">
        <f>IF(AND(Datos!AN472&lt;0.85,Datos!AN472&lt;Q472),1,0)</f>
        <v>0</v>
      </c>
      <c r="S472">
        <f>1+IF(Datos!S472&gt;0,1,0)+IF(Datos!C472="Financials",1.2,0)+1.3</f>
        <v>4.5</v>
      </c>
      <c r="T472" s="14">
        <f>(I472*1+M472*IF(Datos!S472&gt;0,1,0)+P472*IF(Datos!C472="Financials",1,0)+R472*1.3)/S472</f>
        <v>0</v>
      </c>
      <c r="U472" s="14">
        <f t="shared" si="14"/>
        <v>0</v>
      </c>
      <c r="V472" s="12" t="str">
        <f t="shared" si="15"/>
        <v/>
      </c>
    </row>
    <row r="473" spans="1:22">
      <c r="A473" t="str">
        <f>ParticipantesCrossSectionTable[[#This Row],[firm_id]]</f>
        <v>F0137</v>
      </c>
      <c r="B473" s="12" t="str">
        <f>ParticipantesCrossSectionTable[[#This Row],[sector]]</f>
        <v>Energy</v>
      </c>
      <c r="C473" s="14">
        <f>ParticipantesCrossSectionTable[[#This Row],[fcf_reported_mm]]/ParticipantesCrossSectionTable[[#This Row],[revenue_reported_mm]]</f>
        <v>-3.614515404374135E-2</v>
      </c>
      <c r="D473" s="14">
        <f>VLOOKUP(B473,Umbrales!$A$2:$F$6,2,FALSE)</f>
        <v>0.31196392892080216</v>
      </c>
      <c r="E473" s="14">
        <f>VLOOKUP(B473,Umbrales!$A$2:$F$6,3,FALSE)</f>
        <v>0.22086835207327621</v>
      </c>
      <c r="F473" s="14">
        <f>VLOOKUP(B473,Umbrales!$A$2:$F$6,4,FALSE)</f>
        <v>0.28991454849456905</v>
      </c>
      <c r="G473" s="13">
        <f>VLOOKUP(B473,Umbrales!$A$2:$F$6,5,FALSE)</f>
        <v>2.8980395452652274</v>
      </c>
      <c r="H473" s="14">
        <f>VLOOKUP(B473,Umbrales!$A$2:$F$6,6,FALSE)</f>
        <v>-5.1192663180992054E-2</v>
      </c>
      <c r="I473">
        <f>IF(AND(Datos!AE473&gt;D473,Datos!AF473&gt;E473,Datos!AG473&gt;F473,Datos!AS473&gt;G473,C473&lt;H473),1,0)</f>
        <v>0</v>
      </c>
      <c r="J473" s="14">
        <f>ParticipantesCrossSectionTable[[#This Row],[dcf_fcf_gap_mm]]/ParticipantesCrossSectionTable[[#This Row],[revenue_reported_mm]]</f>
        <v>0.14082988390567042</v>
      </c>
      <c r="K473" s="14">
        <f>VLOOKUP(B473,Umbrales!$A$2:$H$6,7,FALSE)</f>
        <v>0.58288412137280288</v>
      </c>
      <c r="L473" s="14">
        <f>VLOOKUP(B473,Umbrales!$A$2:$H$6,8,FALSE)</f>
        <v>0.120912265441879</v>
      </c>
      <c r="M473">
        <f>IF(AND(Datos!S473&gt;0,Datos!AH473&lt;K473,Datos!AL473&gt;=1,Datos!AM473&lt;1,J473&gt;L473),1,0)</f>
        <v>1</v>
      </c>
      <c r="N473" s="14">
        <f>VLOOKUP(B473,Umbrales!$A$2:$J$6,9,FALSE)</f>
        <v>0</v>
      </c>
      <c r="O473" s="14">
        <f>VLOOKUP(B473,Umbrales!$A$2:$J$6,10,FALSE)</f>
        <v>0</v>
      </c>
      <c r="P473">
        <f>IF(AND(Datos!C473="Financials",Datos!AA473&gt;N473,Datos!AD473&lt;0,Datos!AQ473&lt;O473),1,0)</f>
        <v>0</v>
      </c>
      <c r="Q473" s="14">
        <f>VLOOKUP(B473,Umbrales!$A$2:$K$6,11,FALSE)</f>
        <v>0.95246281107254693</v>
      </c>
      <c r="R473">
        <f>IF(AND(Datos!AN473&lt;0.85,Datos!AN473&lt;Q473),1,0)</f>
        <v>0</v>
      </c>
      <c r="S473">
        <f>1+IF(Datos!S473&gt;0,1,0)+IF(Datos!C473="Financials",1.2,0)+1.3</f>
        <v>3.3</v>
      </c>
      <c r="T473" s="14">
        <f>(I473*1+M473*IF(Datos!S473&gt;0,1,0)+P473*IF(Datos!C473="Financials",1,0)+R473*1.3)/S473</f>
        <v>0.30303030303030304</v>
      </c>
      <c r="U473" s="14">
        <f t="shared" si="14"/>
        <v>1</v>
      </c>
      <c r="V473" s="12" t="str">
        <f t="shared" si="15"/>
        <v xml:space="preserve">Flag2 </v>
      </c>
    </row>
    <row r="474" spans="1:22">
      <c r="A474" t="str">
        <f>ParticipantesCrossSectionTable[[#This Row],[firm_id]]</f>
        <v>F0410</v>
      </c>
      <c r="B474" s="12" t="str">
        <f>ParticipantesCrossSectionTable[[#This Row],[sector]]</f>
        <v>Technology</v>
      </c>
      <c r="C474" s="14">
        <f>ParticipantesCrossSectionTable[[#This Row],[fcf_reported_mm]]/ParticipantesCrossSectionTable[[#This Row],[revenue_reported_mm]]</f>
        <v>1.9094127063039559E-2</v>
      </c>
      <c r="D474" s="14">
        <f>VLOOKUP(B474,Umbrales!$A$2:$F$6,2,FALSE)</f>
        <v>0.29147891994228936</v>
      </c>
      <c r="E474" s="14">
        <f>VLOOKUP(B474,Umbrales!$A$2:$F$6,3,FALSE)</f>
        <v>0.20310034693031653</v>
      </c>
      <c r="F474" s="14">
        <f>VLOOKUP(B474,Umbrales!$A$2:$F$6,4,FALSE)</f>
        <v>8.594459935328938E-2</v>
      </c>
      <c r="G474" s="13">
        <f>VLOOKUP(B474,Umbrales!$A$2:$F$6,5,FALSE)</f>
        <v>1.6026025182564763</v>
      </c>
      <c r="H474" s="14">
        <f>VLOOKUP(B474,Umbrales!$A$2:$F$6,6,FALSE)</f>
        <v>0.11012364032004683</v>
      </c>
      <c r="I474">
        <f>IF(AND(Datos!AE474&gt;D474,Datos!AF474&gt;E474,Datos!AG474&gt;F474,Datos!AS474&gt;G474,C474&lt;H474),1,0)</f>
        <v>0</v>
      </c>
      <c r="J474" s="14">
        <f>ParticipantesCrossSectionTable[[#This Row],[dcf_fcf_gap_mm]]/ParticipantesCrossSectionTable[[#This Row],[revenue_reported_mm]]</f>
        <v>6.687230183369669E-2</v>
      </c>
      <c r="K474" s="14">
        <f>VLOOKUP(B474,Umbrales!$A$2:$H$6,7,FALSE)</f>
        <v>0.41762511454643481</v>
      </c>
      <c r="L474" s="14">
        <f>VLOOKUP(B474,Umbrales!$A$2:$H$6,8,FALSE)</f>
        <v>5.4196815684636399E-2</v>
      </c>
      <c r="M474">
        <f>IF(AND(Datos!S474&gt;0,Datos!AH474&lt;K474,Datos!AL474&gt;=1,Datos!AM474&lt;1,J474&gt;L474),1,0)</f>
        <v>0</v>
      </c>
      <c r="N474" s="14">
        <f>VLOOKUP(B474,Umbrales!$A$2:$J$6,9,FALSE)</f>
        <v>0</v>
      </c>
      <c r="O474" s="14">
        <f>VLOOKUP(B474,Umbrales!$A$2:$J$6,10,FALSE)</f>
        <v>0</v>
      </c>
      <c r="P474">
        <f>IF(AND(Datos!C474="Financials",Datos!AA474&gt;N474,Datos!AD474&lt;0,Datos!AQ474&lt;O474),1,0)</f>
        <v>0</v>
      </c>
      <c r="Q474" s="14">
        <f>VLOOKUP(B474,Umbrales!$A$2:$K$6,11,FALSE)</f>
        <v>0.94630804495569043</v>
      </c>
      <c r="R474">
        <f>IF(AND(Datos!AN474&lt;0.85,Datos!AN474&lt;Q474),1,0)</f>
        <v>0</v>
      </c>
      <c r="S474">
        <f>1+IF(Datos!S474&gt;0,1,0)+IF(Datos!C474="Financials",1.2,0)+1.3</f>
        <v>3.3</v>
      </c>
      <c r="T474" s="14">
        <f>(I474*1+M474*IF(Datos!S474&gt;0,1,0)+P474*IF(Datos!C474="Financials",1,0)+R474*1.3)/S474</f>
        <v>0</v>
      </c>
      <c r="U474" s="14">
        <f t="shared" si="14"/>
        <v>0</v>
      </c>
      <c r="V474" s="12" t="str">
        <f t="shared" si="15"/>
        <v/>
      </c>
    </row>
    <row r="475" spans="1:22">
      <c r="A475" t="str">
        <f>ParticipantesCrossSectionTable[[#This Row],[firm_id]]</f>
        <v>F0857</v>
      </c>
      <c r="B475" s="12" t="str">
        <f>ParticipantesCrossSectionTable[[#This Row],[sector]]</f>
        <v>Consumer</v>
      </c>
      <c r="C475" s="14">
        <f>ParticipantesCrossSectionTable[[#This Row],[fcf_reported_mm]]/ParticipantesCrossSectionTable[[#This Row],[revenue_reported_mm]]</f>
        <v>2.4514096661085546E-4</v>
      </c>
      <c r="D475" s="14">
        <f>VLOOKUP(B475,Umbrales!$A$2:$F$6,2,FALSE)</f>
        <v>0.18290795794828921</v>
      </c>
      <c r="E475" s="14">
        <f>VLOOKUP(B475,Umbrales!$A$2:$F$6,3,FALSE)</f>
        <v>0.12205009004875801</v>
      </c>
      <c r="F475" s="14">
        <f>VLOOKUP(B475,Umbrales!$A$2:$F$6,4,FALSE)</f>
        <v>7.7863508878423693E-2</v>
      </c>
      <c r="G475" s="13">
        <f>VLOOKUP(B475,Umbrales!$A$2:$F$6,5,FALSE)</f>
        <v>1.5232588938928779</v>
      </c>
      <c r="H475" s="14">
        <f>VLOOKUP(B475,Umbrales!$A$2:$F$6,6,FALSE)</f>
        <v>3.1674636202413592E-2</v>
      </c>
      <c r="I475">
        <f>IF(AND(Datos!AE475&gt;D475,Datos!AF475&gt;E475,Datos!AG475&gt;F475,Datos!AS475&gt;G475,C475&lt;H475),1,0)</f>
        <v>0</v>
      </c>
      <c r="J475" s="14">
        <f>ParticipantesCrossSectionTable[[#This Row],[dcf_fcf_gap_mm]]/ParticipantesCrossSectionTable[[#This Row],[revenue_reported_mm]]</f>
        <v>0.10594239119440402</v>
      </c>
      <c r="K475" s="14">
        <f>VLOOKUP(B475,Umbrales!$A$2:$H$6,7,FALSE)</f>
        <v>0.50851978099047102</v>
      </c>
      <c r="L475" s="14">
        <f>VLOOKUP(B475,Umbrales!$A$2:$H$6,8,FALSE)</f>
        <v>6.0665521451900774E-2</v>
      </c>
      <c r="M475">
        <f>IF(AND(Datos!S475&gt;0,Datos!AH475&lt;K475,Datos!AL475&gt;=1,Datos!AM475&lt;1,J475&gt;L475),1,0)</f>
        <v>1</v>
      </c>
      <c r="N475" s="14">
        <f>VLOOKUP(B475,Umbrales!$A$2:$J$6,9,FALSE)</f>
        <v>0</v>
      </c>
      <c r="O475" s="14">
        <f>VLOOKUP(B475,Umbrales!$A$2:$J$6,10,FALSE)</f>
        <v>0</v>
      </c>
      <c r="P475">
        <f>IF(AND(Datos!C475="Financials",Datos!AA475&gt;N475,Datos!AD475&lt;0,Datos!AQ475&lt;O475),1,0)</f>
        <v>0</v>
      </c>
      <c r="Q475" s="14">
        <f>VLOOKUP(B475,Umbrales!$A$2:$K$6,11,FALSE)</f>
        <v>0.94977598367308969</v>
      </c>
      <c r="R475">
        <f>IF(AND(Datos!AN475&lt;0.85,Datos!AN475&lt;Q475),1,0)</f>
        <v>0</v>
      </c>
      <c r="S475">
        <f>1+IF(Datos!S475&gt;0,1,0)+IF(Datos!C475="Financials",1.2,0)+1.3</f>
        <v>3.3</v>
      </c>
      <c r="T475" s="14">
        <f>(I475*1+M475*IF(Datos!S475&gt;0,1,0)+P475*IF(Datos!C475="Financials",1,0)+R475*1.3)/S475</f>
        <v>0.30303030303030304</v>
      </c>
      <c r="U475" s="14">
        <f t="shared" si="14"/>
        <v>1</v>
      </c>
      <c r="V475" s="12" t="str">
        <f t="shared" si="15"/>
        <v xml:space="preserve">Flag2 </v>
      </c>
    </row>
    <row r="476" spans="1:22">
      <c r="A476" t="str">
        <f>ParticipantesCrossSectionTable[[#This Row],[firm_id]]</f>
        <v>F0115</v>
      </c>
      <c r="B476" s="12" t="str">
        <f>ParticipantesCrossSectionTable[[#This Row],[sector]]</f>
        <v>Energy</v>
      </c>
      <c r="C476" s="14">
        <f>ParticipantesCrossSectionTable[[#This Row],[fcf_reported_mm]]/ParticipantesCrossSectionTable[[#This Row],[revenue_reported_mm]]</f>
        <v>-1.5057611643157784E-2</v>
      </c>
      <c r="D476" s="14">
        <f>VLOOKUP(B476,Umbrales!$A$2:$F$6,2,FALSE)</f>
        <v>0.31196392892080216</v>
      </c>
      <c r="E476" s="14">
        <f>VLOOKUP(B476,Umbrales!$A$2:$F$6,3,FALSE)</f>
        <v>0.22086835207327621</v>
      </c>
      <c r="F476" s="14">
        <f>VLOOKUP(B476,Umbrales!$A$2:$F$6,4,FALSE)</f>
        <v>0.28991454849456905</v>
      </c>
      <c r="G476" s="13">
        <f>VLOOKUP(B476,Umbrales!$A$2:$F$6,5,FALSE)</f>
        <v>2.8980395452652274</v>
      </c>
      <c r="H476" s="14">
        <f>VLOOKUP(B476,Umbrales!$A$2:$F$6,6,FALSE)</f>
        <v>-5.1192663180992054E-2</v>
      </c>
      <c r="I476">
        <f>IF(AND(Datos!AE476&gt;D476,Datos!AF476&gt;E476,Datos!AG476&gt;F476,Datos!AS476&gt;G476,C476&lt;H476),1,0)</f>
        <v>0</v>
      </c>
      <c r="J476" s="14">
        <f>ParticipantesCrossSectionTable[[#This Row],[dcf_fcf_gap_mm]]/ParticipantesCrossSectionTable[[#This Row],[revenue_reported_mm]]</f>
        <v>6.0824634639724054E-2</v>
      </c>
      <c r="K476" s="14">
        <f>VLOOKUP(B476,Umbrales!$A$2:$H$6,7,FALSE)</f>
        <v>0.58288412137280288</v>
      </c>
      <c r="L476" s="14">
        <f>VLOOKUP(B476,Umbrales!$A$2:$H$6,8,FALSE)</f>
        <v>0.120912265441879</v>
      </c>
      <c r="M476">
        <f>IF(AND(Datos!S476&gt;0,Datos!AH476&lt;K476,Datos!AL476&gt;=1,Datos!AM476&lt;1,J476&gt;L476),1,0)</f>
        <v>0</v>
      </c>
      <c r="N476" s="14">
        <f>VLOOKUP(B476,Umbrales!$A$2:$J$6,9,FALSE)</f>
        <v>0</v>
      </c>
      <c r="O476" s="14">
        <f>VLOOKUP(B476,Umbrales!$A$2:$J$6,10,FALSE)</f>
        <v>0</v>
      </c>
      <c r="P476">
        <f>IF(AND(Datos!C476="Financials",Datos!AA476&gt;N476,Datos!AD476&lt;0,Datos!AQ476&lt;O476),1,0)</f>
        <v>0</v>
      </c>
      <c r="Q476" s="14">
        <f>VLOOKUP(B476,Umbrales!$A$2:$K$6,11,FALSE)</f>
        <v>0.95246281107254693</v>
      </c>
      <c r="R476">
        <f>IF(AND(Datos!AN476&lt;0.85,Datos!AN476&lt;Q476),1,0)</f>
        <v>0</v>
      </c>
      <c r="S476">
        <f>1+IF(Datos!S476&gt;0,1,0)+IF(Datos!C476="Financials",1.2,0)+1.3</f>
        <v>3.3</v>
      </c>
      <c r="T476" s="14">
        <f>(I476*1+M476*IF(Datos!S476&gt;0,1,0)+P476*IF(Datos!C476="Financials",1,0)+R476*1.3)/S476</f>
        <v>0</v>
      </c>
      <c r="U476" s="14">
        <f t="shared" si="14"/>
        <v>0</v>
      </c>
      <c r="V476" s="12" t="str">
        <f t="shared" si="15"/>
        <v/>
      </c>
    </row>
    <row r="477" spans="1:22">
      <c r="A477" t="str">
        <f>ParticipantesCrossSectionTable[[#This Row],[firm_id]]</f>
        <v>F0496</v>
      </c>
      <c r="B477" s="12" t="str">
        <f>ParticipantesCrossSectionTable[[#This Row],[sector]]</f>
        <v>Technology</v>
      </c>
      <c r="C477" s="14">
        <f>ParticipantesCrossSectionTable[[#This Row],[fcf_reported_mm]]/ParticipantesCrossSectionTable[[#This Row],[revenue_reported_mm]]</f>
        <v>3.1095260477038974E-2</v>
      </c>
      <c r="D477" s="14">
        <f>VLOOKUP(B477,Umbrales!$A$2:$F$6,2,FALSE)</f>
        <v>0.29147891994228936</v>
      </c>
      <c r="E477" s="14">
        <f>VLOOKUP(B477,Umbrales!$A$2:$F$6,3,FALSE)</f>
        <v>0.20310034693031653</v>
      </c>
      <c r="F477" s="14">
        <f>VLOOKUP(B477,Umbrales!$A$2:$F$6,4,FALSE)</f>
        <v>8.594459935328938E-2</v>
      </c>
      <c r="G477" s="13">
        <f>VLOOKUP(B477,Umbrales!$A$2:$F$6,5,FALSE)</f>
        <v>1.6026025182564763</v>
      </c>
      <c r="H477" s="14">
        <f>VLOOKUP(B477,Umbrales!$A$2:$F$6,6,FALSE)</f>
        <v>0.11012364032004683</v>
      </c>
      <c r="I477">
        <f>IF(AND(Datos!AE477&gt;D477,Datos!AF477&gt;E477,Datos!AG477&gt;F477,Datos!AS477&gt;G477,C477&lt;H477),1,0)</f>
        <v>0</v>
      </c>
      <c r="J477" s="14">
        <f>ParticipantesCrossSectionTable[[#This Row],[dcf_fcf_gap_mm]]/ParticipantesCrossSectionTable[[#This Row],[revenue_reported_mm]]</f>
        <v>4.1053633518574877E-2</v>
      </c>
      <c r="K477" s="14">
        <f>VLOOKUP(B477,Umbrales!$A$2:$H$6,7,FALSE)</f>
        <v>0.41762511454643481</v>
      </c>
      <c r="L477" s="14">
        <f>VLOOKUP(B477,Umbrales!$A$2:$H$6,8,FALSE)</f>
        <v>5.4196815684636399E-2</v>
      </c>
      <c r="M477">
        <f>IF(AND(Datos!S477&gt;0,Datos!AH477&lt;K477,Datos!AL477&gt;=1,Datos!AM477&lt;1,J477&gt;L477),1,0)</f>
        <v>0</v>
      </c>
      <c r="N477" s="14">
        <f>VLOOKUP(B477,Umbrales!$A$2:$J$6,9,FALSE)</f>
        <v>0</v>
      </c>
      <c r="O477" s="14">
        <f>VLOOKUP(B477,Umbrales!$A$2:$J$6,10,FALSE)</f>
        <v>0</v>
      </c>
      <c r="P477">
        <f>IF(AND(Datos!C477="Financials",Datos!AA477&gt;N477,Datos!AD477&lt;0,Datos!AQ477&lt;O477),1,0)</f>
        <v>0</v>
      </c>
      <c r="Q477" s="14">
        <f>VLOOKUP(B477,Umbrales!$A$2:$K$6,11,FALSE)</f>
        <v>0.94630804495569043</v>
      </c>
      <c r="R477">
        <f>IF(AND(Datos!AN477&lt;0.85,Datos!AN477&lt;Q477),1,0)</f>
        <v>0</v>
      </c>
      <c r="S477">
        <f>1+IF(Datos!S477&gt;0,1,0)+IF(Datos!C477="Financials",1.2,0)+1.3</f>
        <v>3.3</v>
      </c>
      <c r="T477" s="14">
        <f>(I477*1+M477*IF(Datos!S477&gt;0,1,0)+P477*IF(Datos!C477="Financials",1,0)+R477*1.3)/S477</f>
        <v>0</v>
      </c>
      <c r="U477" s="14">
        <f t="shared" si="14"/>
        <v>0</v>
      </c>
      <c r="V477" s="12" t="str">
        <f t="shared" si="15"/>
        <v/>
      </c>
    </row>
    <row r="478" spans="1:22">
      <c r="A478" t="str">
        <f>ParticipantesCrossSectionTable[[#This Row],[firm_id]]</f>
        <v>F0394</v>
      </c>
      <c r="B478" s="12" t="str">
        <f>ParticipantesCrossSectionTable[[#This Row],[sector]]</f>
        <v>Financials</v>
      </c>
      <c r="C478" s="14">
        <f>ParticipantesCrossSectionTable[[#This Row],[fcf_reported_mm]]/ParticipantesCrossSectionTable[[#This Row],[revenue_reported_mm]]</f>
        <v>7.5080914934122389E-2</v>
      </c>
      <c r="D478" s="14">
        <f>VLOOKUP(B478,Umbrales!$A$2:$F$6,2,FALSE)</f>
        <v>0.388774346882514</v>
      </c>
      <c r="E478" s="14">
        <f>VLOOKUP(B478,Umbrales!$A$2:$F$6,3,FALSE)</f>
        <v>0.2842719606666555</v>
      </c>
      <c r="F478" s="14">
        <f>VLOOKUP(B478,Umbrales!$A$2:$F$6,4,FALSE)</f>
        <v>3.7547324588306716E-2</v>
      </c>
      <c r="G478" s="13">
        <f>VLOOKUP(B478,Umbrales!$A$2:$F$6,5,FALSE)</f>
        <v>5.6564154445784265</v>
      </c>
      <c r="H478" s="14">
        <f>VLOOKUP(B478,Umbrales!$A$2:$F$6,6,FALSE)</f>
        <v>0.21790144142181125</v>
      </c>
      <c r="I478">
        <f>IF(AND(Datos!AE478&gt;D478,Datos!AF478&gt;E478,Datos!AG478&gt;F478,Datos!AS478&gt;G478,C478&lt;H478),1,0)</f>
        <v>0</v>
      </c>
      <c r="J478" s="14">
        <f>ParticipantesCrossSectionTable[[#This Row],[dcf_fcf_gap_mm]]/ParticipantesCrossSectionTable[[#This Row],[revenue_reported_mm]]</f>
        <v>6.5338732279996883E-2</v>
      </c>
      <c r="K478" s="14">
        <f>VLOOKUP(B478,Umbrales!$A$2:$H$6,7,FALSE)</f>
        <v>0.45222619371524486</v>
      </c>
      <c r="L478" s="14">
        <f>VLOOKUP(B478,Umbrales!$A$2:$H$6,8,FALSE)</f>
        <v>1.8748568215778003E-2</v>
      </c>
      <c r="M478">
        <f>IF(AND(Datos!S478&gt;0,Datos!AH478&lt;K478,Datos!AL478&gt;=1,Datos!AM478&lt;1,J478&gt;L478),1,0)</f>
        <v>0</v>
      </c>
      <c r="N478" s="14">
        <f>VLOOKUP(B478,Umbrales!$A$2:$J$6,9,FALSE)</f>
        <v>0.2055436255630648</v>
      </c>
      <c r="O478" s="14">
        <f>VLOOKUP(B478,Umbrales!$A$2:$J$6,10,FALSE)</f>
        <v>0.33577848833803048</v>
      </c>
      <c r="P478">
        <f>IF(AND(Datos!C478="Financials",Datos!AA478&gt;N478,Datos!AD478&lt;0,Datos!AQ478&lt;O478),1,0)</f>
        <v>0</v>
      </c>
      <c r="Q478" s="14">
        <f>VLOOKUP(B478,Umbrales!$A$2:$K$6,11,FALSE)</f>
        <v>0.94867619108199597</v>
      </c>
      <c r="R478">
        <f>IF(AND(Datos!AN478&lt;0.85,Datos!AN478&lt;Q478),1,0)</f>
        <v>0</v>
      </c>
      <c r="S478">
        <f>1+IF(Datos!S478&gt;0,1,0)+IF(Datos!C478="Financials",1.2,0)+1.3</f>
        <v>4.5</v>
      </c>
      <c r="T478" s="14">
        <f>(I478*1+M478*IF(Datos!S478&gt;0,1,0)+P478*IF(Datos!C478="Financials",1,0)+R478*1.3)/S478</f>
        <v>0</v>
      </c>
      <c r="U478" s="14">
        <f t="shared" si="14"/>
        <v>0</v>
      </c>
      <c r="V478" s="12" t="str">
        <f t="shared" si="15"/>
        <v/>
      </c>
    </row>
    <row r="479" spans="1:22">
      <c r="A479" t="str">
        <f>ParticipantesCrossSectionTable[[#This Row],[firm_id]]</f>
        <v>F0509</v>
      </c>
      <c r="B479" s="12" t="str">
        <f>ParticipantesCrossSectionTable[[#This Row],[sector]]</f>
        <v>Technology</v>
      </c>
      <c r="C479" s="14">
        <f>ParticipantesCrossSectionTable[[#This Row],[fcf_reported_mm]]/ParticipantesCrossSectionTable[[#This Row],[revenue_reported_mm]]</f>
        <v>5.8314823709010866E-2</v>
      </c>
      <c r="D479" s="14">
        <f>VLOOKUP(B479,Umbrales!$A$2:$F$6,2,FALSE)</f>
        <v>0.29147891994228936</v>
      </c>
      <c r="E479" s="14">
        <f>VLOOKUP(B479,Umbrales!$A$2:$F$6,3,FALSE)</f>
        <v>0.20310034693031653</v>
      </c>
      <c r="F479" s="14">
        <f>VLOOKUP(B479,Umbrales!$A$2:$F$6,4,FALSE)</f>
        <v>8.594459935328938E-2</v>
      </c>
      <c r="G479" s="13">
        <f>VLOOKUP(B479,Umbrales!$A$2:$F$6,5,FALSE)</f>
        <v>1.6026025182564763</v>
      </c>
      <c r="H479" s="14">
        <f>VLOOKUP(B479,Umbrales!$A$2:$F$6,6,FALSE)</f>
        <v>0.11012364032004683</v>
      </c>
      <c r="I479">
        <f>IF(AND(Datos!AE479&gt;D479,Datos!AF479&gt;E479,Datos!AG479&gt;F479,Datos!AS479&gt;G479,C479&lt;H479),1,0)</f>
        <v>0</v>
      </c>
      <c r="J479" s="14">
        <f>ParticipantesCrossSectionTable[[#This Row],[dcf_fcf_gap_mm]]/ParticipantesCrossSectionTable[[#This Row],[revenue_reported_mm]]</f>
        <v>5.3651118020120901E-3</v>
      </c>
      <c r="K479" s="14">
        <f>VLOOKUP(B479,Umbrales!$A$2:$H$6,7,FALSE)</f>
        <v>0.41762511454643481</v>
      </c>
      <c r="L479" s="14">
        <f>VLOOKUP(B479,Umbrales!$A$2:$H$6,8,FALSE)</f>
        <v>5.4196815684636399E-2</v>
      </c>
      <c r="M479">
        <f>IF(AND(Datos!S479&gt;0,Datos!AH479&lt;K479,Datos!AL479&gt;=1,Datos!AM479&lt;1,J479&gt;L479),1,0)</f>
        <v>0</v>
      </c>
      <c r="N479" s="14">
        <f>VLOOKUP(B479,Umbrales!$A$2:$J$6,9,FALSE)</f>
        <v>0</v>
      </c>
      <c r="O479" s="14">
        <f>VLOOKUP(B479,Umbrales!$A$2:$J$6,10,FALSE)</f>
        <v>0</v>
      </c>
      <c r="P479">
        <f>IF(AND(Datos!C479="Financials",Datos!AA479&gt;N479,Datos!AD479&lt;0,Datos!AQ479&lt;O479),1,0)</f>
        <v>0</v>
      </c>
      <c r="Q479" s="14">
        <f>VLOOKUP(B479,Umbrales!$A$2:$K$6,11,FALSE)</f>
        <v>0.94630804495569043</v>
      </c>
      <c r="R479">
        <f>IF(AND(Datos!AN479&lt;0.85,Datos!AN479&lt;Q479),1,0)</f>
        <v>0</v>
      </c>
      <c r="S479">
        <f>1+IF(Datos!S479&gt;0,1,0)+IF(Datos!C479="Financials",1.2,0)+1.3</f>
        <v>3.3</v>
      </c>
      <c r="T479" s="14">
        <f>(I479*1+M479*IF(Datos!S479&gt;0,1,0)+P479*IF(Datos!C479="Financials",1,0)+R479*1.3)/S479</f>
        <v>0</v>
      </c>
      <c r="U479" s="14">
        <f t="shared" si="14"/>
        <v>0</v>
      </c>
      <c r="V479" s="12" t="str">
        <f t="shared" si="15"/>
        <v/>
      </c>
    </row>
    <row r="480" spans="1:22">
      <c r="A480" t="str">
        <f>ParticipantesCrossSectionTable[[#This Row],[firm_id]]</f>
        <v>F0528</v>
      </c>
      <c r="B480" s="12" t="str">
        <f>ParticipantesCrossSectionTable[[#This Row],[sector]]</f>
        <v>Technology</v>
      </c>
      <c r="C480" s="14">
        <f>ParticipantesCrossSectionTable[[#This Row],[fcf_reported_mm]]/ParticipantesCrossSectionTable[[#This Row],[revenue_reported_mm]]</f>
        <v>-1.5208283511214745E-2</v>
      </c>
      <c r="D480" s="14">
        <f>VLOOKUP(B480,Umbrales!$A$2:$F$6,2,FALSE)</f>
        <v>0.29147891994228936</v>
      </c>
      <c r="E480" s="14">
        <f>VLOOKUP(B480,Umbrales!$A$2:$F$6,3,FALSE)</f>
        <v>0.20310034693031653</v>
      </c>
      <c r="F480" s="14">
        <f>VLOOKUP(B480,Umbrales!$A$2:$F$6,4,FALSE)</f>
        <v>8.594459935328938E-2</v>
      </c>
      <c r="G480" s="13">
        <f>VLOOKUP(B480,Umbrales!$A$2:$F$6,5,FALSE)</f>
        <v>1.6026025182564763</v>
      </c>
      <c r="H480" s="14">
        <f>VLOOKUP(B480,Umbrales!$A$2:$F$6,6,FALSE)</f>
        <v>0.11012364032004683</v>
      </c>
      <c r="I480">
        <f>IF(AND(Datos!AE480&gt;D480,Datos!AF480&gt;E480,Datos!AG480&gt;F480,Datos!AS480&gt;G480,C480&lt;H480),1,0)</f>
        <v>0</v>
      </c>
      <c r="J480" s="14">
        <f>ParticipantesCrossSectionTable[[#This Row],[dcf_fcf_gap_mm]]/ParticipantesCrossSectionTable[[#This Row],[revenue_reported_mm]]</f>
        <v>5.5025689582614307E-2</v>
      </c>
      <c r="K480" s="14">
        <f>VLOOKUP(B480,Umbrales!$A$2:$H$6,7,FALSE)</f>
        <v>0.41762511454643481</v>
      </c>
      <c r="L480" s="14">
        <f>VLOOKUP(B480,Umbrales!$A$2:$H$6,8,FALSE)</f>
        <v>5.4196815684636399E-2</v>
      </c>
      <c r="M480">
        <f>IF(AND(Datos!S480&gt;0,Datos!AH480&lt;K480,Datos!AL480&gt;=1,Datos!AM480&lt;1,J480&gt;L480),1,0)</f>
        <v>0</v>
      </c>
      <c r="N480" s="14">
        <f>VLOOKUP(B480,Umbrales!$A$2:$J$6,9,FALSE)</f>
        <v>0</v>
      </c>
      <c r="O480" s="14">
        <f>VLOOKUP(B480,Umbrales!$A$2:$J$6,10,FALSE)</f>
        <v>0</v>
      </c>
      <c r="P480">
        <f>IF(AND(Datos!C480="Financials",Datos!AA480&gt;N480,Datos!AD480&lt;0,Datos!AQ480&lt;O480),1,0)</f>
        <v>0</v>
      </c>
      <c r="Q480" s="14">
        <f>VLOOKUP(B480,Umbrales!$A$2:$K$6,11,FALSE)</f>
        <v>0.94630804495569043</v>
      </c>
      <c r="R480">
        <f>IF(AND(Datos!AN480&lt;0.85,Datos!AN480&lt;Q480),1,0)</f>
        <v>0</v>
      </c>
      <c r="S480">
        <f>1+IF(Datos!S480&gt;0,1,0)+IF(Datos!C480="Financials",1.2,0)+1.3</f>
        <v>3.3</v>
      </c>
      <c r="T480" s="14">
        <f>(I480*1+M480*IF(Datos!S480&gt;0,1,0)+P480*IF(Datos!C480="Financials",1,0)+R480*1.3)/S480</f>
        <v>0</v>
      </c>
      <c r="U480" s="14">
        <f t="shared" si="14"/>
        <v>0</v>
      </c>
      <c r="V480" s="12" t="str">
        <f t="shared" si="15"/>
        <v/>
      </c>
    </row>
    <row r="481" spans="1:22">
      <c r="A481" t="str">
        <f>ParticipantesCrossSectionTable[[#This Row],[firm_id]]</f>
        <v>F0435</v>
      </c>
      <c r="B481" s="12" t="str">
        <f>ParticipantesCrossSectionTable[[#This Row],[sector]]</f>
        <v>Technology</v>
      </c>
      <c r="C481" s="14">
        <f>ParticipantesCrossSectionTable[[#This Row],[fcf_reported_mm]]/ParticipantesCrossSectionTable[[#This Row],[revenue_reported_mm]]</f>
        <v>0.11394909677714864</v>
      </c>
      <c r="D481" s="14">
        <f>VLOOKUP(B481,Umbrales!$A$2:$F$6,2,FALSE)</f>
        <v>0.29147891994228936</v>
      </c>
      <c r="E481" s="14">
        <f>VLOOKUP(B481,Umbrales!$A$2:$F$6,3,FALSE)</f>
        <v>0.20310034693031653</v>
      </c>
      <c r="F481" s="14">
        <f>VLOOKUP(B481,Umbrales!$A$2:$F$6,4,FALSE)</f>
        <v>8.594459935328938E-2</v>
      </c>
      <c r="G481" s="13">
        <f>VLOOKUP(B481,Umbrales!$A$2:$F$6,5,FALSE)</f>
        <v>1.6026025182564763</v>
      </c>
      <c r="H481" s="14">
        <f>VLOOKUP(B481,Umbrales!$A$2:$F$6,6,FALSE)</f>
        <v>0.11012364032004683</v>
      </c>
      <c r="I481">
        <f>IF(AND(Datos!AE481&gt;D481,Datos!AF481&gt;E481,Datos!AG481&gt;F481,Datos!AS481&gt;G481,C481&lt;H481),1,0)</f>
        <v>0</v>
      </c>
      <c r="J481" s="14">
        <f>ParticipantesCrossSectionTable[[#This Row],[dcf_fcf_gap_mm]]/ParticipantesCrossSectionTable[[#This Row],[revenue_reported_mm]]</f>
        <v>2.1964821186865276E-2</v>
      </c>
      <c r="K481" s="14">
        <f>VLOOKUP(B481,Umbrales!$A$2:$H$6,7,FALSE)</f>
        <v>0.41762511454643481</v>
      </c>
      <c r="L481" s="14">
        <f>VLOOKUP(B481,Umbrales!$A$2:$H$6,8,FALSE)</f>
        <v>5.4196815684636399E-2</v>
      </c>
      <c r="M481">
        <f>IF(AND(Datos!S481&gt;0,Datos!AH481&lt;K481,Datos!AL481&gt;=1,Datos!AM481&lt;1,J481&gt;L481),1,0)</f>
        <v>0</v>
      </c>
      <c r="N481" s="14">
        <f>VLOOKUP(B481,Umbrales!$A$2:$J$6,9,FALSE)</f>
        <v>0</v>
      </c>
      <c r="O481" s="14">
        <f>VLOOKUP(B481,Umbrales!$A$2:$J$6,10,FALSE)</f>
        <v>0</v>
      </c>
      <c r="P481">
        <f>IF(AND(Datos!C481="Financials",Datos!AA481&gt;N481,Datos!AD481&lt;0,Datos!AQ481&lt;O481),1,0)</f>
        <v>0</v>
      </c>
      <c r="Q481" s="14">
        <f>VLOOKUP(B481,Umbrales!$A$2:$K$6,11,FALSE)</f>
        <v>0.94630804495569043</v>
      </c>
      <c r="R481">
        <f>IF(AND(Datos!AN481&lt;0.85,Datos!AN481&lt;Q481),1,0)</f>
        <v>0</v>
      </c>
      <c r="S481">
        <f>1+IF(Datos!S481&gt;0,1,0)+IF(Datos!C481="Financials",1.2,0)+1.3</f>
        <v>3.3</v>
      </c>
      <c r="T481" s="14">
        <f>(I481*1+M481*IF(Datos!S481&gt;0,1,0)+P481*IF(Datos!C481="Financials",1,0)+R481*1.3)/S481</f>
        <v>0</v>
      </c>
      <c r="U481" s="14">
        <f t="shared" si="14"/>
        <v>0</v>
      </c>
      <c r="V481" s="12" t="str">
        <f t="shared" si="15"/>
        <v/>
      </c>
    </row>
    <row r="482" spans="1:22">
      <c r="A482" t="str">
        <f>ParticipantesCrossSectionTable[[#This Row],[firm_id]]</f>
        <v>F0590</v>
      </c>
      <c r="B482" s="12" t="str">
        <f>ParticipantesCrossSectionTable[[#This Row],[sector]]</f>
        <v>Technology</v>
      </c>
      <c r="C482" s="14">
        <f>ParticipantesCrossSectionTable[[#This Row],[fcf_reported_mm]]/ParticipantesCrossSectionTable[[#This Row],[revenue_reported_mm]]</f>
        <v>0.16475733904811762</v>
      </c>
      <c r="D482" s="14">
        <f>VLOOKUP(B482,Umbrales!$A$2:$F$6,2,FALSE)</f>
        <v>0.29147891994228936</v>
      </c>
      <c r="E482" s="14">
        <f>VLOOKUP(B482,Umbrales!$A$2:$F$6,3,FALSE)</f>
        <v>0.20310034693031653</v>
      </c>
      <c r="F482" s="14">
        <f>VLOOKUP(B482,Umbrales!$A$2:$F$6,4,FALSE)</f>
        <v>8.594459935328938E-2</v>
      </c>
      <c r="G482" s="13">
        <f>VLOOKUP(B482,Umbrales!$A$2:$F$6,5,FALSE)</f>
        <v>1.6026025182564763</v>
      </c>
      <c r="H482" s="14">
        <f>VLOOKUP(B482,Umbrales!$A$2:$F$6,6,FALSE)</f>
        <v>0.11012364032004683</v>
      </c>
      <c r="I482">
        <f>IF(AND(Datos!AE482&gt;D482,Datos!AF482&gt;E482,Datos!AG482&gt;F482,Datos!AS482&gt;G482,C482&lt;H482),1,0)</f>
        <v>0</v>
      </c>
      <c r="J482" s="14">
        <f>ParticipantesCrossSectionTable[[#This Row],[dcf_fcf_gap_mm]]/ParticipantesCrossSectionTable[[#This Row],[revenue_reported_mm]]</f>
        <v>4.9316284633971155E-2</v>
      </c>
      <c r="K482" s="14">
        <f>VLOOKUP(B482,Umbrales!$A$2:$H$6,7,FALSE)</f>
        <v>0.41762511454643481</v>
      </c>
      <c r="L482" s="14">
        <f>VLOOKUP(B482,Umbrales!$A$2:$H$6,8,FALSE)</f>
        <v>5.4196815684636399E-2</v>
      </c>
      <c r="M482">
        <f>IF(AND(Datos!S482&gt;0,Datos!AH482&lt;K482,Datos!AL482&gt;=1,Datos!AM482&lt;1,J482&gt;L482),1,0)</f>
        <v>0</v>
      </c>
      <c r="N482" s="14">
        <f>VLOOKUP(B482,Umbrales!$A$2:$J$6,9,FALSE)</f>
        <v>0</v>
      </c>
      <c r="O482" s="14">
        <f>VLOOKUP(B482,Umbrales!$A$2:$J$6,10,FALSE)</f>
        <v>0</v>
      </c>
      <c r="P482">
        <f>IF(AND(Datos!C482="Financials",Datos!AA482&gt;N482,Datos!AD482&lt;0,Datos!AQ482&lt;O482),1,0)</f>
        <v>0</v>
      </c>
      <c r="Q482" s="14">
        <f>VLOOKUP(B482,Umbrales!$A$2:$K$6,11,FALSE)</f>
        <v>0.94630804495569043</v>
      </c>
      <c r="R482">
        <f>IF(AND(Datos!AN482&lt;0.85,Datos!AN482&lt;Q482),1,0)</f>
        <v>0</v>
      </c>
      <c r="S482">
        <f>1+IF(Datos!S482&gt;0,1,0)+IF(Datos!C482="Financials",1.2,0)+1.3</f>
        <v>3.3</v>
      </c>
      <c r="T482" s="14">
        <f>(I482*1+M482*IF(Datos!S482&gt;0,1,0)+P482*IF(Datos!C482="Financials",1,0)+R482*1.3)/S482</f>
        <v>0</v>
      </c>
      <c r="U482" s="14">
        <f t="shared" si="14"/>
        <v>0</v>
      </c>
      <c r="V482" s="12" t="str">
        <f t="shared" si="15"/>
        <v/>
      </c>
    </row>
    <row r="483" spans="1:22">
      <c r="A483" t="str">
        <f>ParticipantesCrossSectionTable[[#This Row],[firm_id]]</f>
        <v>F0037</v>
      </c>
      <c r="B483" s="12" t="str">
        <f>ParticipantesCrossSectionTable[[#This Row],[sector]]</f>
        <v>Energy</v>
      </c>
      <c r="C483" s="14">
        <f>ParticipantesCrossSectionTable[[#This Row],[fcf_reported_mm]]/ParticipantesCrossSectionTable[[#This Row],[revenue_reported_mm]]</f>
        <v>1.3561317480929109E-2</v>
      </c>
      <c r="D483" s="14">
        <f>VLOOKUP(B483,Umbrales!$A$2:$F$6,2,FALSE)</f>
        <v>0.31196392892080216</v>
      </c>
      <c r="E483" s="14">
        <f>VLOOKUP(B483,Umbrales!$A$2:$F$6,3,FALSE)</f>
        <v>0.22086835207327621</v>
      </c>
      <c r="F483" s="14">
        <f>VLOOKUP(B483,Umbrales!$A$2:$F$6,4,FALSE)</f>
        <v>0.28991454849456905</v>
      </c>
      <c r="G483" s="13">
        <f>VLOOKUP(B483,Umbrales!$A$2:$F$6,5,FALSE)</f>
        <v>2.8980395452652274</v>
      </c>
      <c r="H483" s="14">
        <f>VLOOKUP(B483,Umbrales!$A$2:$F$6,6,FALSE)</f>
        <v>-5.1192663180992054E-2</v>
      </c>
      <c r="I483">
        <f>IF(AND(Datos!AE483&gt;D483,Datos!AF483&gt;E483,Datos!AG483&gt;F483,Datos!AS483&gt;G483,C483&lt;H483),1,0)</f>
        <v>0</v>
      </c>
      <c r="J483" s="14">
        <f>ParticipantesCrossSectionTable[[#This Row],[dcf_fcf_gap_mm]]/ParticipantesCrossSectionTable[[#This Row],[revenue_reported_mm]]</f>
        <v>1.5723627288919548E-2</v>
      </c>
      <c r="K483" s="14">
        <f>VLOOKUP(B483,Umbrales!$A$2:$H$6,7,FALSE)</f>
        <v>0.58288412137280288</v>
      </c>
      <c r="L483" s="14">
        <f>VLOOKUP(B483,Umbrales!$A$2:$H$6,8,FALSE)</f>
        <v>0.120912265441879</v>
      </c>
      <c r="M483">
        <f>IF(AND(Datos!S483&gt;0,Datos!AH483&lt;K483,Datos!AL483&gt;=1,Datos!AM483&lt;1,J483&gt;L483),1,0)</f>
        <v>0</v>
      </c>
      <c r="N483" s="14">
        <f>VLOOKUP(B483,Umbrales!$A$2:$J$6,9,FALSE)</f>
        <v>0</v>
      </c>
      <c r="O483" s="14">
        <f>VLOOKUP(B483,Umbrales!$A$2:$J$6,10,FALSE)</f>
        <v>0</v>
      </c>
      <c r="P483">
        <f>IF(AND(Datos!C483="Financials",Datos!AA483&gt;N483,Datos!AD483&lt;0,Datos!AQ483&lt;O483),1,0)</f>
        <v>0</v>
      </c>
      <c r="Q483" s="14">
        <f>VLOOKUP(B483,Umbrales!$A$2:$K$6,11,FALSE)</f>
        <v>0.95246281107254693</v>
      </c>
      <c r="R483">
        <f>IF(AND(Datos!AN483&lt;0.85,Datos!AN483&lt;Q483),1,0)</f>
        <v>0</v>
      </c>
      <c r="S483">
        <f>1+IF(Datos!S483&gt;0,1,0)+IF(Datos!C483="Financials",1.2,0)+1.3</f>
        <v>3.3</v>
      </c>
      <c r="T483" s="14">
        <f>(I483*1+M483*IF(Datos!S483&gt;0,1,0)+P483*IF(Datos!C483="Financials",1,0)+R483*1.3)/S483</f>
        <v>0</v>
      </c>
      <c r="U483" s="14">
        <f t="shared" si="14"/>
        <v>0</v>
      </c>
      <c r="V483" s="12" t="str">
        <f t="shared" si="15"/>
        <v/>
      </c>
    </row>
    <row r="484" spans="1:22">
      <c r="A484" t="str">
        <f>ParticipantesCrossSectionTable[[#This Row],[firm_id]]</f>
        <v>F0430</v>
      </c>
      <c r="B484" s="12" t="str">
        <f>ParticipantesCrossSectionTable[[#This Row],[sector]]</f>
        <v>Technology</v>
      </c>
      <c r="C484" s="14">
        <f>ParticipantesCrossSectionTable[[#This Row],[fcf_reported_mm]]/ParticipantesCrossSectionTable[[#This Row],[revenue_reported_mm]]</f>
        <v>0.18460027805780901</v>
      </c>
      <c r="D484" s="14">
        <f>VLOOKUP(B484,Umbrales!$A$2:$F$6,2,FALSE)</f>
        <v>0.29147891994228936</v>
      </c>
      <c r="E484" s="14">
        <f>VLOOKUP(B484,Umbrales!$A$2:$F$6,3,FALSE)</f>
        <v>0.20310034693031653</v>
      </c>
      <c r="F484" s="14">
        <f>VLOOKUP(B484,Umbrales!$A$2:$F$6,4,FALSE)</f>
        <v>8.594459935328938E-2</v>
      </c>
      <c r="G484" s="13">
        <f>VLOOKUP(B484,Umbrales!$A$2:$F$6,5,FALSE)</f>
        <v>1.6026025182564763</v>
      </c>
      <c r="H484" s="14">
        <f>VLOOKUP(B484,Umbrales!$A$2:$F$6,6,FALSE)</f>
        <v>0.11012364032004683</v>
      </c>
      <c r="I484">
        <f>IF(AND(Datos!AE484&gt;D484,Datos!AF484&gt;E484,Datos!AG484&gt;F484,Datos!AS484&gt;G484,C484&lt;H484),1,0)</f>
        <v>0</v>
      </c>
      <c r="J484" s="14">
        <f>ParticipantesCrossSectionTable[[#This Row],[dcf_fcf_gap_mm]]/ParticipantesCrossSectionTable[[#This Row],[revenue_reported_mm]]</f>
        <v>-3.999876072795705E-2</v>
      </c>
      <c r="K484" s="14">
        <f>VLOOKUP(B484,Umbrales!$A$2:$H$6,7,FALSE)</f>
        <v>0.41762511454643481</v>
      </c>
      <c r="L484" s="14">
        <f>VLOOKUP(B484,Umbrales!$A$2:$H$6,8,FALSE)</f>
        <v>5.4196815684636399E-2</v>
      </c>
      <c r="M484">
        <f>IF(AND(Datos!S484&gt;0,Datos!AH484&lt;K484,Datos!AL484&gt;=1,Datos!AM484&lt;1,J484&gt;L484),1,0)</f>
        <v>0</v>
      </c>
      <c r="N484" s="14">
        <f>VLOOKUP(B484,Umbrales!$A$2:$J$6,9,FALSE)</f>
        <v>0</v>
      </c>
      <c r="O484" s="14">
        <f>VLOOKUP(B484,Umbrales!$A$2:$J$6,10,FALSE)</f>
        <v>0</v>
      </c>
      <c r="P484">
        <f>IF(AND(Datos!C484="Financials",Datos!AA484&gt;N484,Datos!AD484&lt;0,Datos!AQ484&lt;O484),1,0)</f>
        <v>0</v>
      </c>
      <c r="Q484" s="14">
        <f>VLOOKUP(B484,Umbrales!$A$2:$K$6,11,FALSE)</f>
        <v>0.94630804495569043</v>
      </c>
      <c r="R484">
        <f>IF(AND(Datos!AN484&lt;0.85,Datos!AN484&lt;Q484),1,0)</f>
        <v>0</v>
      </c>
      <c r="S484">
        <f>1+IF(Datos!S484&gt;0,1,0)+IF(Datos!C484="Financials",1.2,0)+1.3</f>
        <v>3.3</v>
      </c>
      <c r="T484" s="14">
        <f>(I484*1+M484*IF(Datos!S484&gt;0,1,0)+P484*IF(Datos!C484="Financials",1,0)+R484*1.3)/S484</f>
        <v>0</v>
      </c>
      <c r="U484" s="14">
        <f t="shared" si="14"/>
        <v>0</v>
      </c>
      <c r="V484" s="12" t="str">
        <f t="shared" si="15"/>
        <v/>
      </c>
    </row>
    <row r="485" spans="1:22">
      <c r="A485" t="str">
        <f>ParticipantesCrossSectionTable[[#This Row],[firm_id]]</f>
        <v>F0781</v>
      </c>
      <c r="B485" s="12" t="str">
        <f>ParticipantesCrossSectionTable[[#This Row],[sector]]</f>
        <v>Industrials</v>
      </c>
      <c r="C485" s="14">
        <f>ParticipantesCrossSectionTable[[#This Row],[fcf_reported_mm]]/ParticipantesCrossSectionTable[[#This Row],[revenue_reported_mm]]</f>
        <v>-4.2382118706004626E-2</v>
      </c>
      <c r="D485" s="14">
        <f>VLOOKUP(B485,Umbrales!$A$2:$F$6,2,FALSE)</f>
        <v>0.20187192862209885</v>
      </c>
      <c r="E485" s="14">
        <f>VLOOKUP(B485,Umbrales!$A$2:$F$6,3,FALSE)</f>
        <v>0.13780715755654266</v>
      </c>
      <c r="F485" s="14">
        <f>VLOOKUP(B485,Umbrales!$A$2:$F$6,4,FALSE)</f>
        <v>0.14324173030339896</v>
      </c>
      <c r="G485" s="13">
        <f>VLOOKUP(B485,Umbrales!$A$2:$F$6,5,FALSE)</f>
        <v>2.1323076743804079</v>
      </c>
      <c r="H485" s="14">
        <f>VLOOKUP(B485,Umbrales!$A$2:$F$6,6,FALSE)</f>
        <v>-3.5903294130974449E-3</v>
      </c>
      <c r="I485">
        <f>IF(AND(Datos!AE485&gt;D485,Datos!AF485&gt;E485,Datos!AG485&gt;F485,Datos!AS485&gt;G485,C485&lt;H485),1,0)</f>
        <v>0</v>
      </c>
      <c r="J485" s="14">
        <f>ParticipantesCrossSectionTable[[#This Row],[dcf_fcf_gap_mm]]/ParticipantesCrossSectionTable[[#This Row],[revenue_reported_mm]]</f>
        <v>4.690094022541931E-2</v>
      </c>
      <c r="K485" s="14">
        <f>VLOOKUP(B485,Umbrales!$A$2:$H$6,7,FALSE)</f>
        <v>0.50521966232143278</v>
      </c>
      <c r="L485" s="14">
        <f>VLOOKUP(B485,Umbrales!$A$2:$H$6,8,FALSE)</f>
        <v>7.7995567229432863E-2</v>
      </c>
      <c r="M485">
        <f>IF(AND(Datos!S485&gt;0,Datos!AH485&lt;K485,Datos!AL485&gt;=1,Datos!AM485&lt;1,J485&gt;L485),1,0)</f>
        <v>0</v>
      </c>
      <c r="N485" s="14">
        <f>VLOOKUP(B485,Umbrales!$A$2:$J$6,9,FALSE)</f>
        <v>0</v>
      </c>
      <c r="O485" s="14">
        <f>VLOOKUP(B485,Umbrales!$A$2:$J$6,10,FALSE)</f>
        <v>0</v>
      </c>
      <c r="P485">
        <f>IF(AND(Datos!C485="Financials",Datos!AA485&gt;N485,Datos!AD485&lt;0,Datos!AQ485&lt;O485),1,0)</f>
        <v>0</v>
      </c>
      <c r="Q485" s="14">
        <f>VLOOKUP(B485,Umbrales!$A$2:$K$6,11,FALSE)</f>
        <v>0.94976269166978411</v>
      </c>
      <c r="R485">
        <f>IF(AND(Datos!AN485&lt;0.85,Datos!AN485&lt;Q485),1,0)</f>
        <v>0</v>
      </c>
      <c r="S485">
        <f>1+IF(Datos!S485&gt;0,1,0)+IF(Datos!C485="Financials",1.2,0)+1.3</f>
        <v>3.3</v>
      </c>
      <c r="T485" s="14">
        <f>(I485*1+M485*IF(Datos!S485&gt;0,1,0)+P485*IF(Datos!C485="Financials",1,0)+R485*1.3)/S485</f>
        <v>0</v>
      </c>
      <c r="U485" s="14">
        <f t="shared" si="14"/>
        <v>0</v>
      </c>
      <c r="V485" s="12" t="str">
        <f t="shared" si="15"/>
        <v/>
      </c>
    </row>
    <row r="486" spans="1:22">
      <c r="A486" t="str">
        <f>ParticipantesCrossSectionTable[[#This Row],[firm_id]]</f>
        <v>F0957</v>
      </c>
      <c r="B486" s="12" t="str">
        <f>ParticipantesCrossSectionTable[[#This Row],[sector]]</f>
        <v>Consumer</v>
      </c>
      <c r="C486" s="14">
        <f>ParticipantesCrossSectionTable[[#This Row],[fcf_reported_mm]]/ParticipantesCrossSectionTable[[#This Row],[revenue_reported_mm]]</f>
        <v>1.2499379838991798E-2</v>
      </c>
      <c r="D486" s="14">
        <f>VLOOKUP(B486,Umbrales!$A$2:$F$6,2,FALSE)</f>
        <v>0.18290795794828921</v>
      </c>
      <c r="E486" s="14">
        <f>VLOOKUP(B486,Umbrales!$A$2:$F$6,3,FALSE)</f>
        <v>0.12205009004875801</v>
      </c>
      <c r="F486" s="14">
        <f>VLOOKUP(B486,Umbrales!$A$2:$F$6,4,FALSE)</f>
        <v>7.7863508878423693E-2</v>
      </c>
      <c r="G486" s="13">
        <f>VLOOKUP(B486,Umbrales!$A$2:$F$6,5,FALSE)</f>
        <v>1.5232588938928779</v>
      </c>
      <c r="H486" s="14">
        <f>VLOOKUP(B486,Umbrales!$A$2:$F$6,6,FALSE)</f>
        <v>3.1674636202413592E-2</v>
      </c>
      <c r="I486">
        <f>IF(AND(Datos!AE486&gt;D486,Datos!AF486&gt;E486,Datos!AG486&gt;F486,Datos!AS486&gt;G486,C486&lt;H486),1,0)</f>
        <v>0</v>
      </c>
      <c r="J486" s="14">
        <f>ParticipantesCrossSectionTable[[#This Row],[dcf_fcf_gap_mm]]/ParticipantesCrossSectionTable[[#This Row],[revenue_reported_mm]]</f>
        <v>4.9319373864378423E-2</v>
      </c>
      <c r="K486" s="14">
        <f>VLOOKUP(B486,Umbrales!$A$2:$H$6,7,FALSE)</f>
        <v>0.50851978099047102</v>
      </c>
      <c r="L486" s="14">
        <f>VLOOKUP(B486,Umbrales!$A$2:$H$6,8,FALSE)</f>
        <v>6.0665521451900774E-2</v>
      </c>
      <c r="M486">
        <f>IF(AND(Datos!S486&gt;0,Datos!AH486&lt;K486,Datos!AL486&gt;=1,Datos!AM486&lt;1,J486&gt;L486),1,0)</f>
        <v>0</v>
      </c>
      <c r="N486" s="14">
        <f>VLOOKUP(B486,Umbrales!$A$2:$J$6,9,FALSE)</f>
        <v>0</v>
      </c>
      <c r="O486" s="14">
        <f>VLOOKUP(B486,Umbrales!$A$2:$J$6,10,FALSE)</f>
        <v>0</v>
      </c>
      <c r="P486">
        <f>IF(AND(Datos!C486="Financials",Datos!AA486&gt;N486,Datos!AD486&lt;0,Datos!AQ486&lt;O486),1,0)</f>
        <v>0</v>
      </c>
      <c r="Q486" s="14">
        <f>VLOOKUP(B486,Umbrales!$A$2:$K$6,11,FALSE)</f>
        <v>0.94977598367308969</v>
      </c>
      <c r="R486">
        <f>IF(AND(Datos!AN486&lt;0.85,Datos!AN486&lt;Q486),1,0)</f>
        <v>0</v>
      </c>
      <c r="S486">
        <f>1+IF(Datos!S486&gt;0,1,0)+IF(Datos!C486="Financials",1.2,0)+1.3</f>
        <v>3.3</v>
      </c>
      <c r="T486" s="14">
        <f>(I486*1+M486*IF(Datos!S486&gt;0,1,0)+P486*IF(Datos!C486="Financials",1,0)+R486*1.3)/S486</f>
        <v>0</v>
      </c>
      <c r="U486" s="14">
        <f t="shared" si="14"/>
        <v>0</v>
      </c>
      <c r="V486" s="12" t="str">
        <f t="shared" si="15"/>
        <v/>
      </c>
    </row>
    <row r="487" spans="1:22">
      <c r="A487" t="str">
        <f>ParticipantesCrossSectionTable[[#This Row],[firm_id]]</f>
        <v>F0580</v>
      </c>
      <c r="B487" s="12" t="str">
        <f>ParticipantesCrossSectionTable[[#This Row],[sector]]</f>
        <v>Technology</v>
      </c>
      <c r="C487" s="14">
        <f>ParticipantesCrossSectionTable[[#This Row],[fcf_reported_mm]]/ParticipantesCrossSectionTable[[#This Row],[revenue_reported_mm]]</f>
        <v>8.6585744321232491E-2</v>
      </c>
      <c r="D487" s="14">
        <f>VLOOKUP(B487,Umbrales!$A$2:$F$6,2,FALSE)</f>
        <v>0.29147891994228936</v>
      </c>
      <c r="E487" s="14">
        <f>VLOOKUP(B487,Umbrales!$A$2:$F$6,3,FALSE)</f>
        <v>0.20310034693031653</v>
      </c>
      <c r="F487" s="14">
        <f>VLOOKUP(B487,Umbrales!$A$2:$F$6,4,FALSE)</f>
        <v>8.594459935328938E-2</v>
      </c>
      <c r="G487" s="13">
        <f>VLOOKUP(B487,Umbrales!$A$2:$F$6,5,FALSE)</f>
        <v>1.6026025182564763</v>
      </c>
      <c r="H487" s="14">
        <f>VLOOKUP(B487,Umbrales!$A$2:$F$6,6,FALSE)</f>
        <v>0.11012364032004683</v>
      </c>
      <c r="I487">
        <f>IF(AND(Datos!AE487&gt;D487,Datos!AF487&gt;E487,Datos!AG487&gt;F487,Datos!AS487&gt;G487,C487&lt;H487),1,0)</f>
        <v>0</v>
      </c>
      <c r="J487" s="14">
        <f>ParticipantesCrossSectionTable[[#This Row],[dcf_fcf_gap_mm]]/ParticipantesCrossSectionTable[[#This Row],[revenue_reported_mm]]</f>
        <v>2.9138291819781312E-2</v>
      </c>
      <c r="K487" s="14">
        <f>VLOOKUP(B487,Umbrales!$A$2:$H$6,7,FALSE)</f>
        <v>0.41762511454643481</v>
      </c>
      <c r="L487" s="14">
        <f>VLOOKUP(B487,Umbrales!$A$2:$H$6,8,FALSE)</f>
        <v>5.4196815684636399E-2</v>
      </c>
      <c r="M487">
        <f>IF(AND(Datos!S487&gt;0,Datos!AH487&lt;K487,Datos!AL487&gt;=1,Datos!AM487&lt;1,J487&gt;L487),1,0)</f>
        <v>0</v>
      </c>
      <c r="N487" s="14">
        <f>VLOOKUP(B487,Umbrales!$A$2:$J$6,9,FALSE)</f>
        <v>0</v>
      </c>
      <c r="O487" s="14">
        <f>VLOOKUP(B487,Umbrales!$A$2:$J$6,10,FALSE)</f>
        <v>0</v>
      </c>
      <c r="P487">
        <f>IF(AND(Datos!C487="Financials",Datos!AA487&gt;N487,Datos!AD487&lt;0,Datos!AQ487&lt;O487),1,0)</f>
        <v>0</v>
      </c>
      <c r="Q487" s="14">
        <f>VLOOKUP(B487,Umbrales!$A$2:$K$6,11,FALSE)</f>
        <v>0.94630804495569043</v>
      </c>
      <c r="R487">
        <f>IF(AND(Datos!AN487&lt;0.85,Datos!AN487&lt;Q487),1,0)</f>
        <v>0</v>
      </c>
      <c r="S487">
        <f>1+IF(Datos!S487&gt;0,1,0)+IF(Datos!C487="Financials",1.2,0)+1.3</f>
        <v>3.3</v>
      </c>
      <c r="T487" s="14">
        <f>(I487*1+M487*IF(Datos!S487&gt;0,1,0)+P487*IF(Datos!C487="Financials",1,0)+R487*1.3)/S487</f>
        <v>0</v>
      </c>
      <c r="U487" s="14">
        <f t="shared" si="14"/>
        <v>0</v>
      </c>
      <c r="V487" s="12" t="str">
        <f t="shared" si="15"/>
        <v/>
      </c>
    </row>
    <row r="488" spans="1:22">
      <c r="A488" t="str">
        <f>ParticipantesCrossSectionTable[[#This Row],[firm_id]]</f>
        <v>F0291</v>
      </c>
      <c r="B488" s="12" t="str">
        <f>ParticipantesCrossSectionTable[[#This Row],[sector]]</f>
        <v>Financials</v>
      </c>
      <c r="C488" s="14">
        <f>ParticipantesCrossSectionTable[[#This Row],[fcf_reported_mm]]/ParticipantesCrossSectionTable[[#This Row],[revenue_reported_mm]]</f>
        <v>0.23137372921175711</v>
      </c>
      <c r="D488" s="14">
        <f>VLOOKUP(B488,Umbrales!$A$2:$F$6,2,FALSE)</f>
        <v>0.388774346882514</v>
      </c>
      <c r="E488" s="14">
        <f>VLOOKUP(B488,Umbrales!$A$2:$F$6,3,FALSE)</f>
        <v>0.2842719606666555</v>
      </c>
      <c r="F488" s="14">
        <f>VLOOKUP(B488,Umbrales!$A$2:$F$6,4,FALSE)</f>
        <v>3.7547324588306716E-2</v>
      </c>
      <c r="G488" s="13">
        <f>VLOOKUP(B488,Umbrales!$A$2:$F$6,5,FALSE)</f>
        <v>5.6564154445784265</v>
      </c>
      <c r="H488" s="14">
        <f>VLOOKUP(B488,Umbrales!$A$2:$F$6,6,FALSE)</f>
        <v>0.21790144142181125</v>
      </c>
      <c r="I488">
        <f>IF(AND(Datos!AE488&gt;D488,Datos!AF488&gt;E488,Datos!AG488&gt;F488,Datos!AS488&gt;G488,C488&lt;H488),1,0)</f>
        <v>0</v>
      </c>
      <c r="J488" s="14">
        <f>ParticipantesCrossSectionTable[[#This Row],[dcf_fcf_gap_mm]]/ParticipantesCrossSectionTable[[#This Row],[revenue_reported_mm]]</f>
        <v>7.7076207241972847E-3</v>
      </c>
      <c r="K488" s="14">
        <f>VLOOKUP(B488,Umbrales!$A$2:$H$6,7,FALSE)</f>
        <v>0.45222619371524486</v>
      </c>
      <c r="L488" s="14">
        <f>VLOOKUP(B488,Umbrales!$A$2:$H$6,8,FALSE)</f>
        <v>1.8748568215778003E-2</v>
      </c>
      <c r="M488">
        <f>IF(AND(Datos!S488&gt;0,Datos!AH488&lt;K488,Datos!AL488&gt;=1,Datos!AM488&lt;1,J488&gt;L488),1,0)</f>
        <v>0</v>
      </c>
      <c r="N488" s="14">
        <f>VLOOKUP(B488,Umbrales!$A$2:$J$6,9,FALSE)</f>
        <v>0.2055436255630648</v>
      </c>
      <c r="O488" s="14">
        <f>VLOOKUP(B488,Umbrales!$A$2:$J$6,10,FALSE)</f>
        <v>0.33577848833803048</v>
      </c>
      <c r="P488">
        <f>IF(AND(Datos!C488="Financials",Datos!AA488&gt;N488,Datos!AD488&lt;0,Datos!AQ488&lt;O488),1,0)</f>
        <v>0</v>
      </c>
      <c r="Q488" s="14">
        <f>VLOOKUP(B488,Umbrales!$A$2:$K$6,11,FALSE)</f>
        <v>0.94867619108199597</v>
      </c>
      <c r="R488">
        <f>IF(AND(Datos!AN488&lt;0.85,Datos!AN488&lt;Q488),1,0)</f>
        <v>0</v>
      </c>
      <c r="S488">
        <f>1+IF(Datos!S488&gt;0,1,0)+IF(Datos!C488="Financials",1.2,0)+1.3</f>
        <v>4.5</v>
      </c>
      <c r="T488" s="14">
        <f>(I488*1+M488*IF(Datos!S488&gt;0,1,0)+P488*IF(Datos!C488="Financials",1,0)+R488*1.3)/S488</f>
        <v>0</v>
      </c>
      <c r="U488" s="14">
        <f t="shared" si="14"/>
        <v>0</v>
      </c>
      <c r="V488" s="12" t="str">
        <f t="shared" si="15"/>
        <v/>
      </c>
    </row>
    <row r="489" spans="1:22">
      <c r="A489" t="str">
        <f>ParticipantesCrossSectionTable[[#This Row],[firm_id]]</f>
        <v>F0883</v>
      </c>
      <c r="B489" s="12" t="str">
        <f>ParticipantesCrossSectionTable[[#This Row],[sector]]</f>
        <v>Consumer</v>
      </c>
      <c r="C489" s="14">
        <f>ParticipantesCrossSectionTable[[#This Row],[fcf_reported_mm]]/ParticipantesCrossSectionTable[[#This Row],[revenue_reported_mm]]</f>
        <v>4.1309558893694337E-2</v>
      </c>
      <c r="D489" s="14">
        <f>VLOOKUP(B489,Umbrales!$A$2:$F$6,2,FALSE)</f>
        <v>0.18290795794828921</v>
      </c>
      <c r="E489" s="14">
        <f>VLOOKUP(B489,Umbrales!$A$2:$F$6,3,FALSE)</f>
        <v>0.12205009004875801</v>
      </c>
      <c r="F489" s="14">
        <f>VLOOKUP(B489,Umbrales!$A$2:$F$6,4,FALSE)</f>
        <v>7.7863508878423693E-2</v>
      </c>
      <c r="G489" s="13">
        <f>VLOOKUP(B489,Umbrales!$A$2:$F$6,5,FALSE)</f>
        <v>1.5232588938928779</v>
      </c>
      <c r="H489" s="14">
        <f>VLOOKUP(B489,Umbrales!$A$2:$F$6,6,FALSE)</f>
        <v>3.1674636202413592E-2</v>
      </c>
      <c r="I489">
        <f>IF(AND(Datos!AE489&gt;D489,Datos!AF489&gt;E489,Datos!AG489&gt;F489,Datos!AS489&gt;G489,C489&lt;H489),1,0)</f>
        <v>0</v>
      </c>
      <c r="J489" s="14">
        <f>ParticipantesCrossSectionTable[[#This Row],[dcf_fcf_gap_mm]]/ParticipantesCrossSectionTable[[#This Row],[revenue_reported_mm]]</f>
        <v>6.8143352049926983E-2</v>
      </c>
      <c r="K489" s="14">
        <f>VLOOKUP(B489,Umbrales!$A$2:$H$6,7,FALSE)</f>
        <v>0.50851978099047102</v>
      </c>
      <c r="L489" s="14">
        <f>VLOOKUP(B489,Umbrales!$A$2:$H$6,8,FALSE)</f>
        <v>6.0665521451900774E-2</v>
      </c>
      <c r="M489">
        <f>IF(AND(Datos!S489&gt;0,Datos!AH489&lt;K489,Datos!AL489&gt;=1,Datos!AM489&lt;1,J489&gt;L489),1,0)</f>
        <v>0</v>
      </c>
      <c r="N489" s="14">
        <f>VLOOKUP(B489,Umbrales!$A$2:$J$6,9,FALSE)</f>
        <v>0</v>
      </c>
      <c r="O489" s="14">
        <f>VLOOKUP(B489,Umbrales!$A$2:$J$6,10,FALSE)</f>
        <v>0</v>
      </c>
      <c r="P489">
        <f>IF(AND(Datos!C489="Financials",Datos!AA489&gt;N489,Datos!AD489&lt;0,Datos!AQ489&lt;O489),1,0)</f>
        <v>0</v>
      </c>
      <c r="Q489" s="14">
        <f>VLOOKUP(B489,Umbrales!$A$2:$K$6,11,FALSE)</f>
        <v>0.94977598367308969</v>
      </c>
      <c r="R489">
        <f>IF(AND(Datos!AN489&lt;0.85,Datos!AN489&lt;Q489),1,0)</f>
        <v>0</v>
      </c>
      <c r="S489">
        <f>1+IF(Datos!S489&gt;0,1,0)+IF(Datos!C489="Financials",1.2,0)+1.3</f>
        <v>3.3</v>
      </c>
      <c r="T489" s="14">
        <f>(I489*1+M489*IF(Datos!S489&gt;0,1,0)+P489*IF(Datos!C489="Financials",1,0)+R489*1.3)/S489</f>
        <v>0</v>
      </c>
      <c r="U489" s="14">
        <f t="shared" si="14"/>
        <v>0</v>
      </c>
      <c r="V489" s="12" t="str">
        <f t="shared" si="15"/>
        <v/>
      </c>
    </row>
    <row r="490" spans="1:22">
      <c r="A490" t="str">
        <f>ParticipantesCrossSectionTable[[#This Row],[firm_id]]</f>
        <v>F0599</v>
      </c>
      <c r="B490" s="12" t="str">
        <f>ParticipantesCrossSectionTable[[#This Row],[sector]]</f>
        <v>Technology</v>
      </c>
      <c r="C490" s="14">
        <f>ParticipantesCrossSectionTable[[#This Row],[fcf_reported_mm]]/ParticipantesCrossSectionTable[[#This Row],[revenue_reported_mm]]</f>
        <v>0.11299320282667938</v>
      </c>
      <c r="D490" s="14">
        <f>VLOOKUP(B490,Umbrales!$A$2:$F$6,2,FALSE)</f>
        <v>0.29147891994228936</v>
      </c>
      <c r="E490" s="14">
        <f>VLOOKUP(B490,Umbrales!$A$2:$F$6,3,FALSE)</f>
        <v>0.20310034693031653</v>
      </c>
      <c r="F490" s="14">
        <f>VLOOKUP(B490,Umbrales!$A$2:$F$6,4,FALSE)</f>
        <v>8.594459935328938E-2</v>
      </c>
      <c r="G490" s="13">
        <f>VLOOKUP(B490,Umbrales!$A$2:$F$6,5,FALSE)</f>
        <v>1.6026025182564763</v>
      </c>
      <c r="H490" s="14">
        <f>VLOOKUP(B490,Umbrales!$A$2:$F$6,6,FALSE)</f>
        <v>0.11012364032004683</v>
      </c>
      <c r="I490">
        <f>IF(AND(Datos!AE490&gt;D490,Datos!AF490&gt;E490,Datos!AG490&gt;F490,Datos!AS490&gt;G490,C490&lt;H490),1,0)</f>
        <v>0</v>
      </c>
      <c r="J490" s="14">
        <f>ParticipantesCrossSectionTable[[#This Row],[dcf_fcf_gap_mm]]/ParticipantesCrossSectionTable[[#This Row],[revenue_reported_mm]]</f>
        <v>2.9954180679284294E-4</v>
      </c>
      <c r="K490" s="14">
        <f>VLOOKUP(B490,Umbrales!$A$2:$H$6,7,FALSE)</f>
        <v>0.41762511454643481</v>
      </c>
      <c r="L490" s="14">
        <f>VLOOKUP(B490,Umbrales!$A$2:$H$6,8,FALSE)</f>
        <v>5.4196815684636399E-2</v>
      </c>
      <c r="M490">
        <f>IF(AND(Datos!S490&gt;0,Datos!AH490&lt;K490,Datos!AL490&gt;=1,Datos!AM490&lt;1,J490&gt;L490),1,0)</f>
        <v>0</v>
      </c>
      <c r="N490" s="14">
        <f>VLOOKUP(B490,Umbrales!$A$2:$J$6,9,FALSE)</f>
        <v>0</v>
      </c>
      <c r="O490" s="14">
        <f>VLOOKUP(B490,Umbrales!$A$2:$J$6,10,FALSE)</f>
        <v>0</v>
      </c>
      <c r="P490">
        <f>IF(AND(Datos!C490="Financials",Datos!AA490&gt;N490,Datos!AD490&lt;0,Datos!AQ490&lt;O490),1,0)</f>
        <v>0</v>
      </c>
      <c r="Q490" s="14">
        <f>VLOOKUP(B490,Umbrales!$A$2:$K$6,11,FALSE)</f>
        <v>0.94630804495569043</v>
      </c>
      <c r="R490">
        <f>IF(AND(Datos!AN490&lt;0.85,Datos!AN490&lt;Q490),1,0)</f>
        <v>0</v>
      </c>
      <c r="S490">
        <f>1+IF(Datos!S490&gt;0,1,0)+IF(Datos!C490="Financials",1.2,0)+1.3</f>
        <v>3.3</v>
      </c>
      <c r="T490" s="14">
        <f>(I490*1+M490*IF(Datos!S490&gt;0,1,0)+P490*IF(Datos!C490="Financials",1,0)+R490*1.3)/S490</f>
        <v>0</v>
      </c>
      <c r="U490" s="14">
        <f t="shared" si="14"/>
        <v>0</v>
      </c>
      <c r="V490" s="12" t="str">
        <f t="shared" si="15"/>
        <v/>
      </c>
    </row>
    <row r="491" spans="1:22">
      <c r="A491" t="str">
        <f>ParticipantesCrossSectionTable[[#This Row],[firm_id]]</f>
        <v>F0990</v>
      </c>
      <c r="B491" s="12" t="str">
        <f>ParticipantesCrossSectionTable[[#This Row],[sector]]</f>
        <v>Consumer</v>
      </c>
      <c r="C491" s="14">
        <f>ParticipantesCrossSectionTable[[#This Row],[fcf_reported_mm]]/ParticipantesCrossSectionTable[[#This Row],[revenue_reported_mm]]</f>
        <v>5.7666734859121598E-2</v>
      </c>
      <c r="D491" s="14">
        <f>VLOOKUP(B491,Umbrales!$A$2:$F$6,2,FALSE)</f>
        <v>0.18290795794828921</v>
      </c>
      <c r="E491" s="14">
        <f>VLOOKUP(B491,Umbrales!$A$2:$F$6,3,FALSE)</f>
        <v>0.12205009004875801</v>
      </c>
      <c r="F491" s="14">
        <f>VLOOKUP(B491,Umbrales!$A$2:$F$6,4,FALSE)</f>
        <v>7.7863508878423693E-2</v>
      </c>
      <c r="G491" s="13">
        <f>VLOOKUP(B491,Umbrales!$A$2:$F$6,5,FALSE)</f>
        <v>1.5232588938928779</v>
      </c>
      <c r="H491" s="14">
        <f>VLOOKUP(B491,Umbrales!$A$2:$F$6,6,FALSE)</f>
        <v>3.1674636202413592E-2</v>
      </c>
      <c r="I491">
        <f>IF(AND(Datos!AE491&gt;D491,Datos!AF491&gt;E491,Datos!AG491&gt;F491,Datos!AS491&gt;G491,C491&lt;H491),1,0)</f>
        <v>0</v>
      </c>
      <c r="J491" s="14">
        <f>ParticipantesCrossSectionTable[[#This Row],[dcf_fcf_gap_mm]]/ParticipantesCrossSectionTable[[#This Row],[revenue_reported_mm]]</f>
        <v>2.2507056982276542E-2</v>
      </c>
      <c r="K491" s="14">
        <f>VLOOKUP(B491,Umbrales!$A$2:$H$6,7,FALSE)</f>
        <v>0.50851978099047102</v>
      </c>
      <c r="L491" s="14">
        <f>VLOOKUP(B491,Umbrales!$A$2:$H$6,8,FALSE)</f>
        <v>6.0665521451900774E-2</v>
      </c>
      <c r="M491">
        <f>IF(AND(Datos!S491&gt;0,Datos!AH491&lt;K491,Datos!AL491&gt;=1,Datos!AM491&lt;1,J491&gt;L491),1,0)</f>
        <v>0</v>
      </c>
      <c r="N491" s="14">
        <f>VLOOKUP(B491,Umbrales!$A$2:$J$6,9,FALSE)</f>
        <v>0</v>
      </c>
      <c r="O491" s="14">
        <f>VLOOKUP(B491,Umbrales!$A$2:$J$6,10,FALSE)</f>
        <v>0</v>
      </c>
      <c r="P491">
        <f>IF(AND(Datos!C491="Financials",Datos!AA491&gt;N491,Datos!AD491&lt;0,Datos!AQ491&lt;O491),1,0)</f>
        <v>0</v>
      </c>
      <c r="Q491" s="14">
        <f>VLOOKUP(B491,Umbrales!$A$2:$K$6,11,FALSE)</f>
        <v>0.94977598367308969</v>
      </c>
      <c r="R491">
        <f>IF(AND(Datos!AN491&lt;0.85,Datos!AN491&lt;Q491),1,0)</f>
        <v>0</v>
      </c>
      <c r="S491">
        <f>1+IF(Datos!S491&gt;0,1,0)+IF(Datos!C491="Financials",1.2,0)+1.3</f>
        <v>3.3</v>
      </c>
      <c r="T491" s="14">
        <f>(I491*1+M491*IF(Datos!S491&gt;0,1,0)+P491*IF(Datos!C491="Financials",1,0)+R491*1.3)/S491</f>
        <v>0</v>
      </c>
      <c r="U491" s="14">
        <f t="shared" si="14"/>
        <v>0</v>
      </c>
      <c r="V491" s="12" t="str">
        <f t="shared" si="15"/>
        <v/>
      </c>
    </row>
    <row r="492" spans="1:22">
      <c r="A492" t="str">
        <f>ParticipantesCrossSectionTable[[#This Row],[firm_id]]</f>
        <v>F0166</v>
      </c>
      <c r="B492" s="12" t="str">
        <f>ParticipantesCrossSectionTable[[#This Row],[sector]]</f>
        <v>Energy</v>
      </c>
      <c r="C492" s="14">
        <f>ParticipantesCrossSectionTable[[#This Row],[fcf_reported_mm]]/ParticipantesCrossSectionTable[[#This Row],[revenue_reported_mm]]</f>
        <v>-4.4867455162736637E-2</v>
      </c>
      <c r="D492" s="14">
        <f>VLOOKUP(B492,Umbrales!$A$2:$F$6,2,FALSE)</f>
        <v>0.31196392892080216</v>
      </c>
      <c r="E492" s="14">
        <f>VLOOKUP(B492,Umbrales!$A$2:$F$6,3,FALSE)</f>
        <v>0.22086835207327621</v>
      </c>
      <c r="F492" s="14">
        <f>VLOOKUP(B492,Umbrales!$A$2:$F$6,4,FALSE)</f>
        <v>0.28991454849456905</v>
      </c>
      <c r="G492" s="13">
        <f>VLOOKUP(B492,Umbrales!$A$2:$F$6,5,FALSE)</f>
        <v>2.8980395452652274</v>
      </c>
      <c r="H492" s="14">
        <f>VLOOKUP(B492,Umbrales!$A$2:$F$6,6,FALSE)</f>
        <v>-5.1192663180992054E-2</v>
      </c>
      <c r="I492">
        <f>IF(AND(Datos!AE492&gt;D492,Datos!AF492&gt;E492,Datos!AG492&gt;F492,Datos!AS492&gt;G492,C492&lt;H492),1,0)</f>
        <v>0</v>
      </c>
      <c r="J492" s="14">
        <f>ParticipantesCrossSectionTable[[#This Row],[dcf_fcf_gap_mm]]/ParticipantesCrossSectionTable[[#This Row],[revenue_reported_mm]]</f>
        <v>3.4832062652184942E-2</v>
      </c>
      <c r="K492" s="14">
        <f>VLOOKUP(B492,Umbrales!$A$2:$H$6,7,FALSE)</f>
        <v>0.58288412137280288</v>
      </c>
      <c r="L492" s="14">
        <f>VLOOKUP(B492,Umbrales!$A$2:$H$6,8,FALSE)</f>
        <v>0.120912265441879</v>
      </c>
      <c r="M492">
        <f>IF(AND(Datos!S492&gt;0,Datos!AH492&lt;K492,Datos!AL492&gt;=1,Datos!AM492&lt;1,J492&gt;L492),1,0)</f>
        <v>0</v>
      </c>
      <c r="N492" s="14">
        <f>VLOOKUP(B492,Umbrales!$A$2:$J$6,9,FALSE)</f>
        <v>0</v>
      </c>
      <c r="O492" s="14">
        <f>VLOOKUP(B492,Umbrales!$A$2:$J$6,10,FALSE)</f>
        <v>0</v>
      </c>
      <c r="P492">
        <f>IF(AND(Datos!C492="Financials",Datos!AA492&gt;N492,Datos!AD492&lt;0,Datos!AQ492&lt;O492),1,0)</f>
        <v>0</v>
      </c>
      <c r="Q492" s="14">
        <f>VLOOKUP(B492,Umbrales!$A$2:$K$6,11,FALSE)</f>
        <v>0.95246281107254693</v>
      </c>
      <c r="R492">
        <f>IF(AND(Datos!AN492&lt;0.85,Datos!AN492&lt;Q492),1,0)</f>
        <v>0</v>
      </c>
      <c r="S492">
        <f>1+IF(Datos!S492&gt;0,1,0)+IF(Datos!C492="Financials",1.2,0)+1.3</f>
        <v>3.3</v>
      </c>
      <c r="T492" s="14">
        <f>(I492*1+M492*IF(Datos!S492&gt;0,1,0)+P492*IF(Datos!C492="Financials",1,0)+R492*1.3)/S492</f>
        <v>0</v>
      </c>
      <c r="U492" s="14">
        <f t="shared" si="14"/>
        <v>0</v>
      </c>
      <c r="V492" s="12" t="str">
        <f t="shared" si="15"/>
        <v/>
      </c>
    </row>
    <row r="493" spans="1:22">
      <c r="A493" t="str">
        <f>ParticipantesCrossSectionTable[[#This Row],[firm_id]]</f>
        <v>F0800</v>
      </c>
      <c r="B493" s="12" t="str">
        <f>ParticipantesCrossSectionTable[[#This Row],[sector]]</f>
        <v>Industrials</v>
      </c>
      <c r="C493" s="14">
        <f>ParticipantesCrossSectionTable[[#This Row],[fcf_reported_mm]]/ParticipantesCrossSectionTable[[#This Row],[revenue_reported_mm]]</f>
        <v>-0.10611543180909423</v>
      </c>
      <c r="D493" s="14">
        <f>VLOOKUP(B493,Umbrales!$A$2:$F$6,2,FALSE)</f>
        <v>0.20187192862209885</v>
      </c>
      <c r="E493" s="14">
        <f>VLOOKUP(B493,Umbrales!$A$2:$F$6,3,FALSE)</f>
        <v>0.13780715755654266</v>
      </c>
      <c r="F493" s="14">
        <f>VLOOKUP(B493,Umbrales!$A$2:$F$6,4,FALSE)</f>
        <v>0.14324173030339896</v>
      </c>
      <c r="G493" s="13">
        <f>VLOOKUP(B493,Umbrales!$A$2:$F$6,5,FALSE)</f>
        <v>2.1323076743804079</v>
      </c>
      <c r="H493" s="14">
        <f>VLOOKUP(B493,Umbrales!$A$2:$F$6,6,FALSE)</f>
        <v>-3.5903294130974449E-3</v>
      </c>
      <c r="I493">
        <f>IF(AND(Datos!AE493&gt;D493,Datos!AF493&gt;E493,Datos!AG493&gt;F493,Datos!AS493&gt;G493,C493&lt;H493),1,0)</f>
        <v>0</v>
      </c>
      <c r="J493" s="14">
        <f>ParticipantesCrossSectionTable[[#This Row],[dcf_fcf_gap_mm]]/ParticipantesCrossSectionTable[[#This Row],[revenue_reported_mm]]</f>
        <v>9.7511576134962724E-2</v>
      </c>
      <c r="K493" s="14">
        <f>VLOOKUP(B493,Umbrales!$A$2:$H$6,7,FALSE)</f>
        <v>0.50521966232143278</v>
      </c>
      <c r="L493" s="14">
        <f>VLOOKUP(B493,Umbrales!$A$2:$H$6,8,FALSE)</f>
        <v>7.7995567229432863E-2</v>
      </c>
      <c r="M493">
        <f>IF(AND(Datos!S493&gt;0,Datos!AH493&lt;K493,Datos!AL493&gt;=1,Datos!AM493&lt;1,J493&gt;L493),1,0)</f>
        <v>0</v>
      </c>
      <c r="N493" s="14">
        <f>VLOOKUP(B493,Umbrales!$A$2:$J$6,9,FALSE)</f>
        <v>0</v>
      </c>
      <c r="O493" s="14">
        <f>VLOOKUP(B493,Umbrales!$A$2:$J$6,10,FALSE)</f>
        <v>0</v>
      </c>
      <c r="P493">
        <f>IF(AND(Datos!C493="Financials",Datos!AA493&gt;N493,Datos!AD493&lt;0,Datos!AQ493&lt;O493),1,0)</f>
        <v>0</v>
      </c>
      <c r="Q493" s="14">
        <f>VLOOKUP(B493,Umbrales!$A$2:$K$6,11,FALSE)</f>
        <v>0.94976269166978411</v>
      </c>
      <c r="R493">
        <f>IF(AND(Datos!AN493&lt;0.85,Datos!AN493&lt;Q493),1,0)</f>
        <v>0</v>
      </c>
      <c r="S493">
        <f>1+IF(Datos!S493&gt;0,1,0)+IF(Datos!C493="Financials",1.2,0)+1.3</f>
        <v>3.3</v>
      </c>
      <c r="T493" s="14">
        <f>(I493*1+M493*IF(Datos!S493&gt;0,1,0)+P493*IF(Datos!C493="Financials",1,0)+R493*1.3)/S493</f>
        <v>0</v>
      </c>
      <c r="U493" s="14">
        <f t="shared" si="14"/>
        <v>0</v>
      </c>
      <c r="V493" s="12" t="str">
        <f t="shared" si="15"/>
        <v/>
      </c>
    </row>
    <row r="494" spans="1:22">
      <c r="A494" t="str">
        <f>ParticipantesCrossSectionTable[[#This Row],[firm_id]]</f>
        <v>F0407</v>
      </c>
      <c r="B494" s="12" t="str">
        <f>ParticipantesCrossSectionTable[[#This Row],[sector]]</f>
        <v>Technology</v>
      </c>
      <c r="C494" s="14">
        <f>ParticipantesCrossSectionTable[[#This Row],[fcf_reported_mm]]/ParticipantesCrossSectionTable[[#This Row],[revenue_reported_mm]]</f>
        <v>0.11004394481104221</v>
      </c>
      <c r="D494" s="14">
        <f>VLOOKUP(B494,Umbrales!$A$2:$F$6,2,FALSE)</f>
        <v>0.29147891994228936</v>
      </c>
      <c r="E494" s="14">
        <f>VLOOKUP(B494,Umbrales!$A$2:$F$6,3,FALSE)</f>
        <v>0.20310034693031653</v>
      </c>
      <c r="F494" s="14">
        <f>VLOOKUP(B494,Umbrales!$A$2:$F$6,4,FALSE)</f>
        <v>8.594459935328938E-2</v>
      </c>
      <c r="G494" s="13">
        <f>VLOOKUP(B494,Umbrales!$A$2:$F$6,5,FALSE)</f>
        <v>1.6026025182564763</v>
      </c>
      <c r="H494" s="14">
        <f>VLOOKUP(B494,Umbrales!$A$2:$F$6,6,FALSE)</f>
        <v>0.11012364032004683</v>
      </c>
      <c r="I494">
        <f>IF(AND(Datos!AE494&gt;D494,Datos!AF494&gt;E494,Datos!AG494&gt;F494,Datos!AS494&gt;G494,C494&lt;H494),1,0)</f>
        <v>0</v>
      </c>
      <c r="J494" s="14">
        <f>ParticipantesCrossSectionTable[[#This Row],[dcf_fcf_gap_mm]]/ParticipantesCrossSectionTable[[#This Row],[revenue_reported_mm]]</f>
        <v>2.8078150649442804E-3</v>
      </c>
      <c r="K494" s="14">
        <f>VLOOKUP(B494,Umbrales!$A$2:$H$6,7,FALSE)</f>
        <v>0.41762511454643481</v>
      </c>
      <c r="L494" s="14">
        <f>VLOOKUP(B494,Umbrales!$A$2:$H$6,8,FALSE)</f>
        <v>5.4196815684636399E-2</v>
      </c>
      <c r="M494">
        <f>IF(AND(Datos!S494&gt;0,Datos!AH494&lt;K494,Datos!AL494&gt;=1,Datos!AM494&lt;1,J494&gt;L494),1,0)</f>
        <v>0</v>
      </c>
      <c r="N494" s="14">
        <f>VLOOKUP(B494,Umbrales!$A$2:$J$6,9,FALSE)</f>
        <v>0</v>
      </c>
      <c r="O494" s="14">
        <f>VLOOKUP(B494,Umbrales!$A$2:$J$6,10,FALSE)</f>
        <v>0</v>
      </c>
      <c r="P494">
        <f>IF(AND(Datos!C494="Financials",Datos!AA494&gt;N494,Datos!AD494&lt;0,Datos!AQ494&lt;O494),1,0)</f>
        <v>0</v>
      </c>
      <c r="Q494" s="14">
        <f>VLOOKUP(B494,Umbrales!$A$2:$K$6,11,FALSE)</f>
        <v>0.94630804495569043</v>
      </c>
      <c r="R494">
        <f>IF(AND(Datos!AN494&lt;0.85,Datos!AN494&lt;Q494),1,0)</f>
        <v>0</v>
      </c>
      <c r="S494">
        <f>1+IF(Datos!S494&gt;0,1,0)+IF(Datos!C494="Financials",1.2,0)+1.3</f>
        <v>3.3</v>
      </c>
      <c r="T494" s="14">
        <f>(I494*1+M494*IF(Datos!S494&gt;0,1,0)+P494*IF(Datos!C494="Financials",1,0)+R494*1.3)/S494</f>
        <v>0</v>
      </c>
      <c r="U494" s="14">
        <f t="shared" si="14"/>
        <v>0</v>
      </c>
      <c r="V494" s="12" t="str">
        <f t="shared" si="15"/>
        <v/>
      </c>
    </row>
    <row r="495" spans="1:22">
      <c r="A495" t="str">
        <f>ParticipantesCrossSectionTable[[#This Row],[firm_id]]</f>
        <v>F0050</v>
      </c>
      <c r="B495" s="12" t="str">
        <f>ParticipantesCrossSectionTable[[#This Row],[sector]]</f>
        <v>Energy</v>
      </c>
      <c r="C495" s="14">
        <f>ParticipantesCrossSectionTable[[#This Row],[fcf_reported_mm]]/ParticipantesCrossSectionTable[[#This Row],[revenue_reported_mm]]</f>
        <v>-2.7150870979207428E-2</v>
      </c>
      <c r="D495" s="14">
        <f>VLOOKUP(B495,Umbrales!$A$2:$F$6,2,FALSE)</f>
        <v>0.31196392892080216</v>
      </c>
      <c r="E495" s="14">
        <f>VLOOKUP(B495,Umbrales!$A$2:$F$6,3,FALSE)</f>
        <v>0.22086835207327621</v>
      </c>
      <c r="F495" s="14">
        <f>VLOOKUP(B495,Umbrales!$A$2:$F$6,4,FALSE)</f>
        <v>0.28991454849456905</v>
      </c>
      <c r="G495" s="13">
        <f>VLOOKUP(B495,Umbrales!$A$2:$F$6,5,FALSE)</f>
        <v>2.8980395452652274</v>
      </c>
      <c r="H495" s="14">
        <f>VLOOKUP(B495,Umbrales!$A$2:$F$6,6,FALSE)</f>
        <v>-5.1192663180992054E-2</v>
      </c>
      <c r="I495">
        <f>IF(AND(Datos!AE495&gt;D495,Datos!AF495&gt;E495,Datos!AG495&gt;F495,Datos!AS495&gt;G495,C495&lt;H495),1,0)</f>
        <v>0</v>
      </c>
      <c r="J495" s="14">
        <f>ParticipantesCrossSectionTable[[#This Row],[dcf_fcf_gap_mm]]/ParticipantesCrossSectionTable[[#This Row],[revenue_reported_mm]]</f>
        <v>7.632408628510827E-2</v>
      </c>
      <c r="K495" s="14">
        <f>VLOOKUP(B495,Umbrales!$A$2:$H$6,7,FALSE)</f>
        <v>0.58288412137280288</v>
      </c>
      <c r="L495" s="14">
        <f>VLOOKUP(B495,Umbrales!$A$2:$H$6,8,FALSE)</f>
        <v>0.120912265441879</v>
      </c>
      <c r="M495">
        <f>IF(AND(Datos!S495&gt;0,Datos!AH495&lt;K495,Datos!AL495&gt;=1,Datos!AM495&lt;1,J495&gt;L495),1,0)</f>
        <v>0</v>
      </c>
      <c r="N495" s="14">
        <f>VLOOKUP(B495,Umbrales!$A$2:$J$6,9,FALSE)</f>
        <v>0</v>
      </c>
      <c r="O495" s="14">
        <f>VLOOKUP(B495,Umbrales!$A$2:$J$6,10,FALSE)</f>
        <v>0</v>
      </c>
      <c r="P495">
        <f>IF(AND(Datos!C495="Financials",Datos!AA495&gt;N495,Datos!AD495&lt;0,Datos!AQ495&lt;O495),1,0)</f>
        <v>0</v>
      </c>
      <c r="Q495" s="14">
        <f>VLOOKUP(B495,Umbrales!$A$2:$K$6,11,FALSE)</f>
        <v>0.95246281107254693</v>
      </c>
      <c r="R495">
        <f>IF(AND(Datos!AN495&lt;0.85,Datos!AN495&lt;Q495),1,0)</f>
        <v>0</v>
      </c>
      <c r="S495">
        <f>1+IF(Datos!S495&gt;0,1,0)+IF(Datos!C495="Financials",1.2,0)+1.3</f>
        <v>3.3</v>
      </c>
      <c r="T495" s="14">
        <f>(I495*1+M495*IF(Datos!S495&gt;0,1,0)+P495*IF(Datos!C495="Financials",1,0)+R495*1.3)/S495</f>
        <v>0</v>
      </c>
      <c r="U495" s="14">
        <f t="shared" si="14"/>
        <v>0</v>
      </c>
      <c r="V495" s="12" t="str">
        <f t="shared" si="15"/>
        <v/>
      </c>
    </row>
    <row r="496" spans="1:22">
      <c r="A496" t="str">
        <f>ParticipantesCrossSectionTable[[#This Row],[firm_id]]</f>
        <v>F0318</v>
      </c>
      <c r="B496" s="12" t="str">
        <f>ParticipantesCrossSectionTable[[#This Row],[sector]]</f>
        <v>Financials</v>
      </c>
      <c r="C496" s="14">
        <f>ParticipantesCrossSectionTable[[#This Row],[fcf_reported_mm]]/ParticipantesCrossSectionTable[[#This Row],[revenue_reported_mm]]</f>
        <v>8.9680458703272667E-2</v>
      </c>
      <c r="D496" s="14">
        <f>VLOOKUP(B496,Umbrales!$A$2:$F$6,2,FALSE)</f>
        <v>0.388774346882514</v>
      </c>
      <c r="E496" s="14">
        <f>VLOOKUP(B496,Umbrales!$A$2:$F$6,3,FALSE)</f>
        <v>0.2842719606666555</v>
      </c>
      <c r="F496" s="14">
        <f>VLOOKUP(B496,Umbrales!$A$2:$F$6,4,FALSE)</f>
        <v>3.7547324588306716E-2</v>
      </c>
      <c r="G496" s="13">
        <f>VLOOKUP(B496,Umbrales!$A$2:$F$6,5,FALSE)</f>
        <v>5.6564154445784265</v>
      </c>
      <c r="H496" s="14">
        <f>VLOOKUP(B496,Umbrales!$A$2:$F$6,6,FALSE)</f>
        <v>0.21790144142181125</v>
      </c>
      <c r="I496">
        <f>IF(AND(Datos!AE496&gt;D496,Datos!AF496&gt;E496,Datos!AG496&gt;F496,Datos!AS496&gt;G496,C496&lt;H496),1,0)</f>
        <v>0</v>
      </c>
      <c r="J496" s="14">
        <f>ParticipantesCrossSectionTable[[#This Row],[dcf_fcf_gap_mm]]/ParticipantesCrossSectionTable[[#This Row],[revenue_reported_mm]]</f>
        <v>1.8705700219827336E-2</v>
      </c>
      <c r="K496" s="14">
        <f>VLOOKUP(B496,Umbrales!$A$2:$H$6,7,FALSE)</f>
        <v>0.45222619371524486</v>
      </c>
      <c r="L496" s="14">
        <f>VLOOKUP(B496,Umbrales!$A$2:$H$6,8,FALSE)</f>
        <v>1.8748568215778003E-2</v>
      </c>
      <c r="M496">
        <f>IF(AND(Datos!S496&gt;0,Datos!AH496&lt;K496,Datos!AL496&gt;=1,Datos!AM496&lt;1,J496&gt;L496),1,0)</f>
        <v>0</v>
      </c>
      <c r="N496" s="14">
        <f>VLOOKUP(B496,Umbrales!$A$2:$J$6,9,FALSE)</f>
        <v>0.2055436255630648</v>
      </c>
      <c r="O496" s="14">
        <f>VLOOKUP(B496,Umbrales!$A$2:$J$6,10,FALSE)</f>
        <v>0.33577848833803048</v>
      </c>
      <c r="P496">
        <f>IF(AND(Datos!C496="Financials",Datos!AA496&gt;N496,Datos!AD496&lt;0,Datos!AQ496&lt;O496),1,0)</f>
        <v>0</v>
      </c>
      <c r="Q496" s="14">
        <f>VLOOKUP(B496,Umbrales!$A$2:$K$6,11,FALSE)</f>
        <v>0.94867619108199597</v>
      </c>
      <c r="R496">
        <f>IF(AND(Datos!AN496&lt;0.85,Datos!AN496&lt;Q496),1,0)</f>
        <v>0</v>
      </c>
      <c r="S496">
        <f>1+IF(Datos!S496&gt;0,1,0)+IF(Datos!C496="Financials",1.2,0)+1.3</f>
        <v>4.5</v>
      </c>
      <c r="T496" s="14">
        <f>(I496*1+M496*IF(Datos!S496&gt;0,1,0)+P496*IF(Datos!C496="Financials",1,0)+R496*1.3)/S496</f>
        <v>0</v>
      </c>
      <c r="U496" s="14">
        <f t="shared" si="14"/>
        <v>0</v>
      </c>
      <c r="V496" s="12" t="str">
        <f t="shared" si="15"/>
        <v/>
      </c>
    </row>
    <row r="497" spans="1:22">
      <c r="A497" t="str">
        <f>ParticipantesCrossSectionTable[[#This Row],[firm_id]]</f>
        <v>F0641</v>
      </c>
      <c r="B497" s="12" t="str">
        <f>ParticipantesCrossSectionTable[[#This Row],[sector]]</f>
        <v>Industrials</v>
      </c>
      <c r="C497" s="14">
        <f>ParticipantesCrossSectionTable[[#This Row],[fcf_reported_mm]]/ParticipantesCrossSectionTable[[#This Row],[revenue_reported_mm]]</f>
        <v>-4.4503472601023664E-2</v>
      </c>
      <c r="D497" s="14">
        <f>VLOOKUP(B497,Umbrales!$A$2:$F$6,2,FALSE)</f>
        <v>0.20187192862209885</v>
      </c>
      <c r="E497" s="14">
        <f>VLOOKUP(B497,Umbrales!$A$2:$F$6,3,FALSE)</f>
        <v>0.13780715755654266</v>
      </c>
      <c r="F497" s="14">
        <f>VLOOKUP(B497,Umbrales!$A$2:$F$6,4,FALSE)</f>
        <v>0.14324173030339896</v>
      </c>
      <c r="G497" s="13">
        <f>VLOOKUP(B497,Umbrales!$A$2:$F$6,5,FALSE)</f>
        <v>2.1323076743804079</v>
      </c>
      <c r="H497" s="14">
        <f>VLOOKUP(B497,Umbrales!$A$2:$F$6,6,FALSE)</f>
        <v>-3.5903294130974449E-3</v>
      </c>
      <c r="I497">
        <f>IF(AND(Datos!AE497&gt;D497,Datos!AF497&gt;E497,Datos!AG497&gt;F497,Datos!AS497&gt;G497,C497&lt;H497),1,0)</f>
        <v>0</v>
      </c>
      <c r="J497" s="14">
        <f>ParticipantesCrossSectionTable[[#This Row],[dcf_fcf_gap_mm]]/ParticipantesCrossSectionTable[[#This Row],[revenue_reported_mm]]</f>
        <v>7.2149126447778711E-2</v>
      </c>
      <c r="K497" s="14">
        <f>VLOOKUP(B497,Umbrales!$A$2:$H$6,7,FALSE)</f>
        <v>0.50521966232143278</v>
      </c>
      <c r="L497" s="14">
        <f>VLOOKUP(B497,Umbrales!$A$2:$H$6,8,FALSE)</f>
        <v>7.7995567229432863E-2</v>
      </c>
      <c r="M497">
        <f>IF(AND(Datos!S497&gt;0,Datos!AH497&lt;K497,Datos!AL497&gt;=1,Datos!AM497&lt;1,J497&gt;L497),1,0)</f>
        <v>0</v>
      </c>
      <c r="N497" s="14">
        <f>VLOOKUP(B497,Umbrales!$A$2:$J$6,9,FALSE)</f>
        <v>0</v>
      </c>
      <c r="O497" s="14">
        <f>VLOOKUP(B497,Umbrales!$A$2:$J$6,10,FALSE)</f>
        <v>0</v>
      </c>
      <c r="P497">
        <f>IF(AND(Datos!C497="Financials",Datos!AA497&gt;N497,Datos!AD497&lt;0,Datos!AQ497&lt;O497),1,0)</f>
        <v>0</v>
      </c>
      <c r="Q497" s="14">
        <f>VLOOKUP(B497,Umbrales!$A$2:$K$6,11,FALSE)</f>
        <v>0.94976269166978411</v>
      </c>
      <c r="R497">
        <f>IF(AND(Datos!AN497&lt;0.85,Datos!AN497&lt;Q497),1,0)</f>
        <v>0</v>
      </c>
      <c r="S497">
        <f>1+IF(Datos!S497&gt;0,1,0)+IF(Datos!C497="Financials",1.2,0)+1.3</f>
        <v>3.3</v>
      </c>
      <c r="T497" s="14">
        <f>(I497*1+M497*IF(Datos!S497&gt;0,1,0)+P497*IF(Datos!C497="Financials",1,0)+R497*1.3)/S497</f>
        <v>0</v>
      </c>
      <c r="U497" s="14">
        <f t="shared" si="14"/>
        <v>0</v>
      </c>
      <c r="V497" s="12" t="str">
        <f t="shared" si="15"/>
        <v/>
      </c>
    </row>
    <row r="498" spans="1:22">
      <c r="A498" t="str">
        <f>ParticipantesCrossSectionTable[[#This Row],[firm_id]]</f>
        <v>F0046</v>
      </c>
      <c r="B498" s="12" t="str">
        <f>ParticipantesCrossSectionTable[[#This Row],[sector]]</f>
        <v>Energy</v>
      </c>
      <c r="C498" s="14">
        <f>ParticipantesCrossSectionTable[[#This Row],[fcf_reported_mm]]/ParticipantesCrossSectionTable[[#This Row],[revenue_reported_mm]]</f>
        <v>-4.7378515047799573E-2</v>
      </c>
      <c r="D498" s="14">
        <f>VLOOKUP(B498,Umbrales!$A$2:$F$6,2,FALSE)</f>
        <v>0.31196392892080216</v>
      </c>
      <c r="E498" s="14">
        <f>VLOOKUP(B498,Umbrales!$A$2:$F$6,3,FALSE)</f>
        <v>0.22086835207327621</v>
      </c>
      <c r="F498" s="14">
        <f>VLOOKUP(B498,Umbrales!$A$2:$F$6,4,FALSE)</f>
        <v>0.28991454849456905</v>
      </c>
      <c r="G498" s="13">
        <f>VLOOKUP(B498,Umbrales!$A$2:$F$6,5,FALSE)</f>
        <v>2.8980395452652274</v>
      </c>
      <c r="H498" s="14">
        <f>VLOOKUP(B498,Umbrales!$A$2:$F$6,6,FALSE)</f>
        <v>-5.1192663180992054E-2</v>
      </c>
      <c r="I498">
        <f>IF(AND(Datos!AE498&gt;D498,Datos!AF498&gt;E498,Datos!AG498&gt;F498,Datos!AS498&gt;G498,C498&lt;H498),1,0)</f>
        <v>0</v>
      </c>
      <c r="J498" s="14">
        <f>ParticipantesCrossSectionTable[[#This Row],[dcf_fcf_gap_mm]]/ParticipantesCrossSectionTable[[#This Row],[revenue_reported_mm]]</f>
        <v>8.7183228620330233E-2</v>
      </c>
      <c r="K498" s="14">
        <f>VLOOKUP(B498,Umbrales!$A$2:$H$6,7,FALSE)</f>
        <v>0.58288412137280288</v>
      </c>
      <c r="L498" s="14">
        <f>VLOOKUP(B498,Umbrales!$A$2:$H$6,8,FALSE)</f>
        <v>0.120912265441879</v>
      </c>
      <c r="M498">
        <f>IF(AND(Datos!S498&gt;0,Datos!AH498&lt;K498,Datos!AL498&gt;=1,Datos!AM498&lt;1,J498&gt;L498),1,0)</f>
        <v>0</v>
      </c>
      <c r="N498" s="14">
        <f>VLOOKUP(B498,Umbrales!$A$2:$J$6,9,FALSE)</f>
        <v>0</v>
      </c>
      <c r="O498" s="14">
        <f>VLOOKUP(B498,Umbrales!$A$2:$J$6,10,FALSE)</f>
        <v>0</v>
      </c>
      <c r="P498">
        <f>IF(AND(Datos!C498="Financials",Datos!AA498&gt;N498,Datos!AD498&lt;0,Datos!AQ498&lt;O498),1,0)</f>
        <v>0</v>
      </c>
      <c r="Q498" s="14">
        <f>VLOOKUP(B498,Umbrales!$A$2:$K$6,11,FALSE)</f>
        <v>0.95246281107254693</v>
      </c>
      <c r="R498">
        <f>IF(AND(Datos!AN498&lt;0.85,Datos!AN498&lt;Q498),1,0)</f>
        <v>0</v>
      </c>
      <c r="S498">
        <f>1+IF(Datos!S498&gt;0,1,0)+IF(Datos!C498="Financials",1.2,0)+1.3</f>
        <v>3.3</v>
      </c>
      <c r="T498" s="14">
        <f>(I498*1+M498*IF(Datos!S498&gt;0,1,0)+P498*IF(Datos!C498="Financials",1,0)+R498*1.3)/S498</f>
        <v>0</v>
      </c>
      <c r="U498" s="14">
        <f t="shared" si="14"/>
        <v>0</v>
      </c>
      <c r="V498" s="12" t="str">
        <f t="shared" si="15"/>
        <v/>
      </c>
    </row>
    <row r="499" spans="1:22">
      <c r="A499" t="str">
        <f>ParticipantesCrossSectionTable[[#This Row],[firm_id]]</f>
        <v>F0766</v>
      </c>
      <c r="B499" s="12" t="str">
        <f>ParticipantesCrossSectionTable[[#This Row],[sector]]</f>
        <v>Industrials</v>
      </c>
      <c r="C499" s="14">
        <f>ParticipantesCrossSectionTable[[#This Row],[fcf_reported_mm]]/ParticipantesCrossSectionTable[[#This Row],[revenue_reported_mm]]</f>
        <v>5.5913810545804153E-2</v>
      </c>
      <c r="D499" s="14">
        <f>VLOOKUP(B499,Umbrales!$A$2:$F$6,2,FALSE)</f>
        <v>0.20187192862209885</v>
      </c>
      <c r="E499" s="14">
        <f>VLOOKUP(B499,Umbrales!$A$2:$F$6,3,FALSE)</f>
        <v>0.13780715755654266</v>
      </c>
      <c r="F499" s="14">
        <f>VLOOKUP(B499,Umbrales!$A$2:$F$6,4,FALSE)</f>
        <v>0.14324173030339896</v>
      </c>
      <c r="G499" s="13">
        <f>VLOOKUP(B499,Umbrales!$A$2:$F$6,5,FALSE)</f>
        <v>2.1323076743804079</v>
      </c>
      <c r="H499" s="14">
        <f>VLOOKUP(B499,Umbrales!$A$2:$F$6,6,FALSE)</f>
        <v>-3.5903294130974449E-3</v>
      </c>
      <c r="I499">
        <f>IF(AND(Datos!AE499&gt;D499,Datos!AF499&gt;E499,Datos!AG499&gt;F499,Datos!AS499&gt;G499,C499&lt;H499),1,0)</f>
        <v>0</v>
      </c>
      <c r="J499" s="14">
        <f>ParticipantesCrossSectionTable[[#This Row],[dcf_fcf_gap_mm]]/ParticipantesCrossSectionTable[[#This Row],[revenue_reported_mm]]</f>
        <v>2.6754862710325785E-2</v>
      </c>
      <c r="K499" s="14">
        <f>VLOOKUP(B499,Umbrales!$A$2:$H$6,7,FALSE)</f>
        <v>0.50521966232143278</v>
      </c>
      <c r="L499" s="14">
        <f>VLOOKUP(B499,Umbrales!$A$2:$H$6,8,FALSE)</f>
        <v>7.7995567229432863E-2</v>
      </c>
      <c r="M499">
        <f>IF(AND(Datos!S499&gt;0,Datos!AH499&lt;K499,Datos!AL499&gt;=1,Datos!AM499&lt;1,J499&gt;L499),1,0)</f>
        <v>0</v>
      </c>
      <c r="N499" s="14">
        <f>VLOOKUP(B499,Umbrales!$A$2:$J$6,9,FALSE)</f>
        <v>0</v>
      </c>
      <c r="O499" s="14">
        <f>VLOOKUP(B499,Umbrales!$A$2:$J$6,10,FALSE)</f>
        <v>0</v>
      </c>
      <c r="P499">
        <f>IF(AND(Datos!C499="Financials",Datos!AA499&gt;N499,Datos!AD499&lt;0,Datos!AQ499&lt;O499),1,0)</f>
        <v>0</v>
      </c>
      <c r="Q499" s="14">
        <f>VLOOKUP(B499,Umbrales!$A$2:$K$6,11,FALSE)</f>
        <v>0.94976269166978411</v>
      </c>
      <c r="R499">
        <f>IF(AND(Datos!AN499&lt;0.85,Datos!AN499&lt;Q499),1,0)</f>
        <v>0</v>
      </c>
      <c r="S499">
        <f>1+IF(Datos!S499&gt;0,1,0)+IF(Datos!C499="Financials",1.2,0)+1.3</f>
        <v>3.3</v>
      </c>
      <c r="T499" s="14">
        <f>(I499*1+M499*IF(Datos!S499&gt;0,1,0)+P499*IF(Datos!C499="Financials",1,0)+R499*1.3)/S499</f>
        <v>0</v>
      </c>
      <c r="U499" s="14">
        <f t="shared" si="14"/>
        <v>0</v>
      </c>
      <c r="V499" s="12" t="str">
        <f t="shared" si="15"/>
        <v/>
      </c>
    </row>
    <row r="500" spans="1:22">
      <c r="A500" t="str">
        <f>ParticipantesCrossSectionTable[[#This Row],[firm_id]]</f>
        <v>F0862</v>
      </c>
      <c r="B500" s="12" t="str">
        <f>ParticipantesCrossSectionTable[[#This Row],[sector]]</f>
        <v>Consumer</v>
      </c>
      <c r="C500" s="14">
        <f>ParticipantesCrossSectionTable[[#This Row],[fcf_reported_mm]]/ParticipantesCrossSectionTable[[#This Row],[revenue_reported_mm]]</f>
        <v>4.8500958032309256E-2</v>
      </c>
      <c r="D500" s="14">
        <f>VLOOKUP(B500,Umbrales!$A$2:$F$6,2,FALSE)</f>
        <v>0.18290795794828921</v>
      </c>
      <c r="E500" s="14">
        <f>VLOOKUP(B500,Umbrales!$A$2:$F$6,3,FALSE)</f>
        <v>0.12205009004875801</v>
      </c>
      <c r="F500" s="14">
        <f>VLOOKUP(B500,Umbrales!$A$2:$F$6,4,FALSE)</f>
        <v>7.7863508878423693E-2</v>
      </c>
      <c r="G500" s="13">
        <f>VLOOKUP(B500,Umbrales!$A$2:$F$6,5,FALSE)</f>
        <v>1.5232588938928779</v>
      </c>
      <c r="H500" s="14">
        <f>VLOOKUP(B500,Umbrales!$A$2:$F$6,6,FALSE)</f>
        <v>3.1674636202413592E-2</v>
      </c>
      <c r="I500">
        <f>IF(AND(Datos!AE500&gt;D500,Datos!AF500&gt;E500,Datos!AG500&gt;F500,Datos!AS500&gt;G500,C500&lt;H500),1,0)</f>
        <v>0</v>
      </c>
      <c r="J500" s="14">
        <f>ParticipantesCrossSectionTable[[#This Row],[dcf_fcf_gap_mm]]/ParticipantesCrossSectionTable[[#This Row],[revenue_reported_mm]]</f>
        <v>3.0577862275119005E-2</v>
      </c>
      <c r="K500" s="14">
        <f>VLOOKUP(B500,Umbrales!$A$2:$H$6,7,FALSE)</f>
        <v>0.50851978099047102</v>
      </c>
      <c r="L500" s="14">
        <f>VLOOKUP(B500,Umbrales!$A$2:$H$6,8,FALSE)</f>
        <v>6.0665521451900774E-2</v>
      </c>
      <c r="M500">
        <f>IF(AND(Datos!S500&gt;0,Datos!AH500&lt;K500,Datos!AL500&gt;=1,Datos!AM500&lt;1,J500&gt;L500),1,0)</f>
        <v>0</v>
      </c>
      <c r="N500" s="14">
        <f>VLOOKUP(B500,Umbrales!$A$2:$J$6,9,FALSE)</f>
        <v>0</v>
      </c>
      <c r="O500" s="14">
        <f>VLOOKUP(B500,Umbrales!$A$2:$J$6,10,FALSE)</f>
        <v>0</v>
      </c>
      <c r="P500">
        <f>IF(AND(Datos!C500="Financials",Datos!AA500&gt;N500,Datos!AD500&lt;0,Datos!AQ500&lt;O500),1,0)</f>
        <v>0</v>
      </c>
      <c r="Q500" s="14">
        <f>VLOOKUP(B500,Umbrales!$A$2:$K$6,11,FALSE)</f>
        <v>0.94977598367308969</v>
      </c>
      <c r="R500">
        <f>IF(AND(Datos!AN500&lt;0.85,Datos!AN500&lt;Q500),1,0)</f>
        <v>0</v>
      </c>
      <c r="S500">
        <f>1+IF(Datos!S500&gt;0,1,0)+IF(Datos!C500="Financials",1.2,0)+1.3</f>
        <v>3.3</v>
      </c>
      <c r="T500" s="14">
        <f>(I500*1+M500*IF(Datos!S500&gt;0,1,0)+P500*IF(Datos!C500="Financials",1,0)+R500*1.3)/S500</f>
        <v>0</v>
      </c>
      <c r="U500" s="14">
        <f t="shared" si="14"/>
        <v>0</v>
      </c>
      <c r="V500" s="12" t="str">
        <f t="shared" si="15"/>
        <v/>
      </c>
    </row>
    <row r="501" spans="1:22">
      <c r="A501" t="str">
        <f>ParticipantesCrossSectionTable[[#This Row],[firm_id]]</f>
        <v>F0287</v>
      </c>
      <c r="B501" s="12" t="str">
        <f>ParticipantesCrossSectionTable[[#This Row],[sector]]</f>
        <v>Financials</v>
      </c>
      <c r="C501" s="14">
        <f>ParticipantesCrossSectionTable[[#This Row],[fcf_reported_mm]]/ParticipantesCrossSectionTable[[#This Row],[revenue_reported_mm]]</f>
        <v>0.25950547110155509</v>
      </c>
      <c r="D501" s="14">
        <f>VLOOKUP(B501,Umbrales!$A$2:$F$6,2,FALSE)</f>
        <v>0.388774346882514</v>
      </c>
      <c r="E501" s="14">
        <f>VLOOKUP(B501,Umbrales!$A$2:$F$6,3,FALSE)</f>
        <v>0.2842719606666555</v>
      </c>
      <c r="F501" s="14">
        <f>VLOOKUP(B501,Umbrales!$A$2:$F$6,4,FALSE)</f>
        <v>3.7547324588306716E-2</v>
      </c>
      <c r="G501" s="13">
        <f>VLOOKUP(B501,Umbrales!$A$2:$F$6,5,FALSE)</f>
        <v>5.6564154445784265</v>
      </c>
      <c r="H501" s="14">
        <f>VLOOKUP(B501,Umbrales!$A$2:$F$6,6,FALSE)</f>
        <v>0.21790144142181125</v>
      </c>
      <c r="I501">
        <f>IF(AND(Datos!AE501&gt;D501,Datos!AF501&gt;E501,Datos!AG501&gt;F501,Datos!AS501&gt;G501,C501&lt;H501),1,0)</f>
        <v>0</v>
      </c>
      <c r="J501" s="14">
        <f>ParticipantesCrossSectionTable[[#This Row],[dcf_fcf_gap_mm]]/ParticipantesCrossSectionTable[[#This Row],[revenue_reported_mm]]</f>
        <v>2.7282986333199612E-3</v>
      </c>
      <c r="K501" s="14">
        <f>VLOOKUP(B501,Umbrales!$A$2:$H$6,7,FALSE)</f>
        <v>0.45222619371524486</v>
      </c>
      <c r="L501" s="14">
        <f>VLOOKUP(B501,Umbrales!$A$2:$H$6,8,FALSE)</f>
        <v>1.8748568215778003E-2</v>
      </c>
      <c r="M501">
        <f>IF(AND(Datos!S501&gt;0,Datos!AH501&lt;K501,Datos!AL501&gt;=1,Datos!AM501&lt;1,J501&gt;L501),1,0)</f>
        <v>0</v>
      </c>
      <c r="N501" s="14">
        <f>VLOOKUP(B501,Umbrales!$A$2:$J$6,9,FALSE)</f>
        <v>0.2055436255630648</v>
      </c>
      <c r="O501" s="14">
        <f>VLOOKUP(B501,Umbrales!$A$2:$J$6,10,FALSE)</f>
        <v>0.33577848833803048</v>
      </c>
      <c r="P501">
        <f>IF(AND(Datos!C501="Financials",Datos!AA501&gt;N501,Datos!AD501&lt;0,Datos!AQ501&lt;O501),1,0)</f>
        <v>0</v>
      </c>
      <c r="Q501" s="14">
        <f>VLOOKUP(B501,Umbrales!$A$2:$K$6,11,FALSE)</f>
        <v>0.94867619108199597</v>
      </c>
      <c r="R501">
        <f>IF(AND(Datos!AN501&lt;0.85,Datos!AN501&lt;Q501),1,0)</f>
        <v>0</v>
      </c>
      <c r="S501">
        <f>1+IF(Datos!S501&gt;0,1,0)+IF(Datos!C501="Financials",1.2,0)+1.3</f>
        <v>4.5</v>
      </c>
      <c r="T501" s="14">
        <f>(I501*1+M501*IF(Datos!S501&gt;0,1,0)+P501*IF(Datos!C501="Financials",1,0)+R501*1.3)/S501</f>
        <v>0</v>
      </c>
      <c r="U501" s="14">
        <f t="shared" si="14"/>
        <v>0</v>
      </c>
      <c r="V501" s="12" t="str">
        <f t="shared" si="15"/>
        <v/>
      </c>
    </row>
    <row r="502" spans="1:22">
      <c r="A502" t="str">
        <f>ParticipantesCrossSectionTable[[#This Row],[firm_id]]</f>
        <v>F0581</v>
      </c>
      <c r="B502" s="12" t="str">
        <f>ParticipantesCrossSectionTable[[#This Row],[sector]]</f>
        <v>Technology</v>
      </c>
      <c r="C502" s="14">
        <f>ParticipantesCrossSectionTable[[#This Row],[fcf_reported_mm]]/ParticipantesCrossSectionTable[[#This Row],[revenue_reported_mm]]</f>
        <v>0.11549190996736136</v>
      </c>
      <c r="D502" s="14">
        <f>VLOOKUP(B502,Umbrales!$A$2:$F$6,2,FALSE)</f>
        <v>0.29147891994228936</v>
      </c>
      <c r="E502" s="14">
        <f>VLOOKUP(B502,Umbrales!$A$2:$F$6,3,FALSE)</f>
        <v>0.20310034693031653</v>
      </c>
      <c r="F502" s="14">
        <f>VLOOKUP(B502,Umbrales!$A$2:$F$6,4,FALSE)</f>
        <v>8.594459935328938E-2</v>
      </c>
      <c r="G502" s="13">
        <f>VLOOKUP(B502,Umbrales!$A$2:$F$6,5,FALSE)</f>
        <v>1.6026025182564763</v>
      </c>
      <c r="H502" s="14">
        <f>VLOOKUP(B502,Umbrales!$A$2:$F$6,6,FALSE)</f>
        <v>0.11012364032004683</v>
      </c>
      <c r="I502">
        <f>IF(AND(Datos!AE502&gt;D502,Datos!AF502&gt;E502,Datos!AG502&gt;F502,Datos!AS502&gt;G502,C502&lt;H502),1,0)</f>
        <v>0</v>
      </c>
      <c r="J502" s="14">
        <f>ParticipantesCrossSectionTable[[#This Row],[dcf_fcf_gap_mm]]/ParticipantesCrossSectionTable[[#This Row],[revenue_reported_mm]]</f>
        <v>8.9697944022497395E-2</v>
      </c>
      <c r="K502" s="14">
        <f>VLOOKUP(B502,Umbrales!$A$2:$H$6,7,FALSE)</f>
        <v>0.41762511454643481</v>
      </c>
      <c r="L502" s="14">
        <f>VLOOKUP(B502,Umbrales!$A$2:$H$6,8,FALSE)</f>
        <v>5.4196815684636399E-2</v>
      </c>
      <c r="M502">
        <f>IF(AND(Datos!S502&gt;0,Datos!AH502&lt;K502,Datos!AL502&gt;=1,Datos!AM502&lt;1,J502&gt;L502),1,0)</f>
        <v>0</v>
      </c>
      <c r="N502" s="14">
        <f>VLOOKUP(B502,Umbrales!$A$2:$J$6,9,FALSE)</f>
        <v>0</v>
      </c>
      <c r="O502" s="14">
        <f>VLOOKUP(B502,Umbrales!$A$2:$J$6,10,FALSE)</f>
        <v>0</v>
      </c>
      <c r="P502">
        <f>IF(AND(Datos!C502="Financials",Datos!AA502&gt;N502,Datos!AD502&lt;0,Datos!AQ502&lt;O502),1,0)</f>
        <v>0</v>
      </c>
      <c r="Q502" s="14">
        <f>VLOOKUP(B502,Umbrales!$A$2:$K$6,11,FALSE)</f>
        <v>0.94630804495569043</v>
      </c>
      <c r="R502">
        <f>IF(AND(Datos!AN502&lt;0.85,Datos!AN502&lt;Q502),1,0)</f>
        <v>0</v>
      </c>
      <c r="S502">
        <f>1+IF(Datos!S502&gt;0,1,0)+IF(Datos!C502="Financials",1.2,0)+1.3</f>
        <v>3.3</v>
      </c>
      <c r="T502" s="14">
        <f>(I502*1+M502*IF(Datos!S502&gt;0,1,0)+P502*IF(Datos!C502="Financials",1,0)+R502*1.3)/S502</f>
        <v>0</v>
      </c>
      <c r="U502" s="14">
        <f t="shared" si="14"/>
        <v>0</v>
      </c>
      <c r="V502" s="12" t="str">
        <f t="shared" si="15"/>
        <v/>
      </c>
    </row>
    <row r="503" spans="1:22">
      <c r="A503" t="str">
        <f>ParticipantesCrossSectionTable[[#This Row],[firm_id]]</f>
        <v>F0391</v>
      </c>
      <c r="B503" s="12" t="str">
        <f>ParticipantesCrossSectionTable[[#This Row],[sector]]</f>
        <v>Financials</v>
      </c>
      <c r="C503" s="14">
        <f>ParticipantesCrossSectionTable[[#This Row],[fcf_reported_mm]]/ParticipantesCrossSectionTable[[#This Row],[revenue_reported_mm]]</f>
        <v>7.7911668286493235E-2</v>
      </c>
      <c r="D503" s="14">
        <f>VLOOKUP(B503,Umbrales!$A$2:$F$6,2,FALSE)</f>
        <v>0.388774346882514</v>
      </c>
      <c r="E503" s="14">
        <f>VLOOKUP(B503,Umbrales!$A$2:$F$6,3,FALSE)</f>
        <v>0.2842719606666555</v>
      </c>
      <c r="F503" s="14">
        <f>VLOOKUP(B503,Umbrales!$A$2:$F$6,4,FALSE)</f>
        <v>3.7547324588306716E-2</v>
      </c>
      <c r="G503" s="13">
        <f>VLOOKUP(B503,Umbrales!$A$2:$F$6,5,FALSE)</f>
        <v>5.6564154445784265</v>
      </c>
      <c r="H503" s="14">
        <f>VLOOKUP(B503,Umbrales!$A$2:$F$6,6,FALSE)</f>
        <v>0.21790144142181125</v>
      </c>
      <c r="I503">
        <f>IF(AND(Datos!AE503&gt;D503,Datos!AF503&gt;E503,Datos!AG503&gt;F503,Datos!AS503&gt;G503,C503&lt;H503),1,0)</f>
        <v>0</v>
      </c>
      <c r="J503" s="14">
        <f>ParticipantesCrossSectionTable[[#This Row],[dcf_fcf_gap_mm]]/ParticipantesCrossSectionTable[[#This Row],[revenue_reported_mm]]</f>
        <v>5.2718861729520151E-2</v>
      </c>
      <c r="K503" s="14">
        <f>VLOOKUP(B503,Umbrales!$A$2:$H$6,7,FALSE)</f>
        <v>0.45222619371524486</v>
      </c>
      <c r="L503" s="14">
        <f>VLOOKUP(B503,Umbrales!$A$2:$H$6,8,FALSE)</f>
        <v>1.8748568215778003E-2</v>
      </c>
      <c r="M503">
        <f>IF(AND(Datos!S503&gt;0,Datos!AH503&lt;K503,Datos!AL503&gt;=1,Datos!AM503&lt;1,J503&gt;L503),1,0)</f>
        <v>0</v>
      </c>
      <c r="N503" s="14">
        <f>VLOOKUP(B503,Umbrales!$A$2:$J$6,9,FALSE)</f>
        <v>0.2055436255630648</v>
      </c>
      <c r="O503" s="14">
        <f>VLOOKUP(B503,Umbrales!$A$2:$J$6,10,FALSE)</f>
        <v>0.33577848833803048</v>
      </c>
      <c r="P503">
        <f>IF(AND(Datos!C503="Financials",Datos!AA503&gt;N503,Datos!AD503&lt;0,Datos!AQ503&lt;O503),1,0)</f>
        <v>0</v>
      </c>
      <c r="Q503" s="14">
        <f>VLOOKUP(B503,Umbrales!$A$2:$K$6,11,FALSE)</f>
        <v>0.94867619108199597</v>
      </c>
      <c r="R503">
        <f>IF(AND(Datos!AN503&lt;0.85,Datos!AN503&lt;Q503),1,0)</f>
        <v>0</v>
      </c>
      <c r="S503">
        <f>1+IF(Datos!S503&gt;0,1,0)+IF(Datos!C503="Financials",1.2,0)+1.3</f>
        <v>4.5</v>
      </c>
      <c r="T503" s="14">
        <f>(I503*1+M503*IF(Datos!S503&gt;0,1,0)+P503*IF(Datos!C503="Financials",1,0)+R503*1.3)/S503</f>
        <v>0</v>
      </c>
      <c r="U503" s="14">
        <f t="shared" si="14"/>
        <v>0</v>
      </c>
      <c r="V503" s="12" t="str">
        <f t="shared" si="15"/>
        <v/>
      </c>
    </row>
    <row r="504" spans="1:22">
      <c r="A504" t="str">
        <f>ParticipantesCrossSectionTable[[#This Row],[firm_id]]</f>
        <v>F0928</v>
      </c>
      <c r="B504" s="12" t="str">
        <f>ParticipantesCrossSectionTable[[#This Row],[sector]]</f>
        <v>Consumer</v>
      </c>
      <c r="C504" s="14">
        <f>ParticipantesCrossSectionTable[[#This Row],[fcf_reported_mm]]/ParticipantesCrossSectionTable[[#This Row],[revenue_reported_mm]]</f>
        <v>2.703173163236848E-2</v>
      </c>
      <c r="D504" s="14">
        <f>VLOOKUP(B504,Umbrales!$A$2:$F$6,2,FALSE)</f>
        <v>0.18290795794828921</v>
      </c>
      <c r="E504" s="14">
        <f>VLOOKUP(B504,Umbrales!$A$2:$F$6,3,FALSE)</f>
        <v>0.12205009004875801</v>
      </c>
      <c r="F504" s="14">
        <f>VLOOKUP(B504,Umbrales!$A$2:$F$6,4,FALSE)</f>
        <v>7.7863508878423693E-2</v>
      </c>
      <c r="G504" s="13">
        <f>VLOOKUP(B504,Umbrales!$A$2:$F$6,5,FALSE)</f>
        <v>1.5232588938928779</v>
      </c>
      <c r="H504" s="14">
        <f>VLOOKUP(B504,Umbrales!$A$2:$F$6,6,FALSE)</f>
        <v>3.1674636202413592E-2</v>
      </c>
      <c r="I504">
        <f>IF(AND(Datos!AE504&gt;D504,Datos!AF504&gt;E504,Datos!AG504&gt;F504,Datos!AS504&gt;G504,C504&lt;H504),1,0)</f>
        <v>0</v>
      </c>
      <c r="J504" s="14">
        <f>ParticipantesCrossSectionTable[[#This Row],[dcf_fcf_gap_mm]]/ParticipantesCrossSectionTable[[#This Row],[revenue_reported_mm]]</f>
        <v>3.4413315712708059E-2</v>
      </c>
      <c r="K504" s="14">
        <f>VLOOKUP(B504,Umbrales!$A$2:$H$6,7,FALSE)</f>
        <v>0.50851978099047102</v>
      </c>
      <c r="L504" s="14">
        <f>VLOOKUP(B504,Umbrales!$A$2:$H$6,8,FALSE)</f>
        <v>6.0665521451900774E-2</v>
      </c>
      <c r="M504">
        <f>IF(AND(Datos!S504&gt;0,Datos!AH504&lt;K504,Datos!AL504&gt;=1,Datos!AM504&lt;1,J504&gt;L504),1,0)</f>
        <v>0</v>
      </c>
      <c r="N504" s="14">
        <f>VLOOKUP(B504,Umbrales!$A$2:$J$6,9,FALSE)</f>
        <v>0</v>
      </c>
      <c r="O504" s="14">
        <f>VLOOKUP(B504,Umbrales!$A$2:$J$6,10,FALSE)</f>
        <v>0</v>
      </c>
      <c r="P504">
        <f>IF(AND(Datos!C504="Financials",Datos!AA504&gt;N504,Datos!AD504&lt;0,Datos!AQ504&lt;O504),1,0)</f>
        <v>0</v>
      </c>
      <c r="Q504" s="14">
        <f>VLOOKUP(B504,Umbrales!$A$2:$K$6,11,FALSE)</f>
        <v>0.94977598367308969</v>
      </c>
      <c r="R504">
        <f>IF(AND(Datos!AN504&lt;0.85,Datos!AN504&lt;Q504),1,0)</f>
        <v>0</v>
      </c>
      <c r="S504">
        <f>1+IF(Datos!S504&gt;0,1,0)+IF(Datos!C504="Financials",1.2,0)+1.3</f>
        <v>3.3</v>
      </c>
      <c r="T504" s="14">
        <f>(I504*1+M504*IF(Datos!S504&gt;0,1,0)+P504*IF(Datos!C504="Financials",1,0)+R504*1.3)/S504</f>
        <v>0</v>
      </c>
      <c r="U504" s="14">
        <f t="shared" si="14"/>
        <v>0</v>
      </c>
      <c r="V504" s="12" t="str">
        <f t="shared" si="15"/>
        <v/>
      </c>
    </row>
    <row r="505" spans="1:22">
      <c r="A505" t="str">
        <f>ParticipantesCrossSectionTable[[#This Row],[firm_id]]</f>
        <v>F0089</v>
      </c>
      <c r="B505" s="12" t="str">
        <f>ParticipantesCrossSectionTable[[#This Row],[sector]]</f>
        <v>Energy</v>
      </c>
      <c r="C505" s="14">
        <f>ParticipantesCrossSectionTable[[#This Row],[fcf_reported_mm]]/ParticipantesCrossSectionTable[[#This Row],[revenue_reported_mm]]</f>
        <v>-3.1290774385102089E-2</v>
      </c>
      <c r="D505" s="14">
        <f>VLOOKUP(B505,Umbrales!$A$2:$F$6,2,FALSE)</f>
        <v>0.31196392892080216</v>
      </c>
      <c r="E505" s="14">
        <f>VLOOKUP(B505,Umbrales!$A$2:$F$6,3,FALSE)</f>
        <v>0.22086835207327621</v>
      </c>
      <c r="F505" s="14">
        <f>VLOOKUP(B505,Umbrales!$A$2:$F$6,4,FALSE)</f>
        <v>0.28991454849456905</v>
      </c>
      <c r="G505" s="13">
        <f>VLOOKUP(B505,Umbrales!$A$2:$F$6,5,FALSE)</f>
        <v>2.8980395452652274</v>
      </c>
      <c r="H505" s="14">
        <f>VLOOKUP(B505,Umbrales!$A$2:$F$6,6,FALSE)</f>
        <v>-5.1192663180992054E-2</v>
      </c>
      <c r="I505">
        <f>IF(AND(Datos!AE505&gt;D505,Datos!AF505&gt;E505,Datos!AG505&gt;F505,Datos!AS505&gt;G505,C505&lt;H505),1,0)</f>
        <v>0</v>
      </c>
      <c r="J505" s="14">
        <f>ParticipantesCrossSectionTable[[#This Row],[dcf_fcf_gap_mm]]/ParticipantesCrossSectionTable[[#This Row],[revenue_reported_mm]]</f>
        <v>9.5345999576609261E-2</v>
      </c>
      <c r="K505" s="14">
        <f>VLOOKUP(B505,Umbrales!$A$2:$H$6,7,FALSE)</f>
        <v>0.58288412137280288</v>
      </c>
      <c r="L505" s="14">
        <f>VLOOKUP(B505,Umbrales!$A$2:$H$6,8,FALSE)</f>
        <v>0.120912265441879</v>
      </c>
      <c r="M505">
        <f>IF(AND(Datos!S505&gt;0,Datos!AH505&lt;K505,Datos!AL505&gt;=1,Datos!AM505&lt;1,J505&gt;L505),1,0)</f>
        <v>0</v>
      </c>
      <c r="N505" s="14">
        <f>VLOOKUP(B505,Umbrales!$A$2:$J$6,9,FALSE)</f>
        <v>0</v>
      </c>
      <c r="O505" s="14">
        <f>VLOOKUP(B505,Umbrales!$A$2:$J$6,10,FALSE)</f>
        <v>0</v>
      </c>
      <c r="P505">
        <f>IF(AND(Datos!C505="Financials",Datos!AA505&gt;N505,Datos!AD505&lt;0,Datos!AQ505&lt;O505),1,0)</f>
        <v>0</v>
      </c>
      <c r="Q505" s="14">
        <f>VLOOKUP(B505,Umbrales!$A$2:$K$6,11,FALSE)</f>
        <v>0.95246281107254693</v>
      </c>
      <c r="R505">
        <f>IF(AND(Datos!AN505&lt;0.85,Datos!AN505&lt;Q505),1,0)</f>
        <v>0</v>
      </c>
      <c r="S505">
        <f>1+IF(Datos!S505&gt;0,1,0)+IF(Datos!C505="Financials",1.2,0)+1.3</f>
        <v>3.3</v>
      </c>
      <c r="T505" s="14">
        <f>(I505*1+M505*IF(Datos!S505&gt;0,1,0)+P505*IF(Datos!C505="Financials",1,0)+R505*1.3)/S505</f>
        <v>0</v>
      </c>
      <c r="U505" s="14">
        <f t="shared" si="14"/>
        <v>0</v>
      </c>
      <c r="V505" s="12" t="str">
        <f t="shared" si="15"/>
        <v/>
      </c>
    </row>
    <row r="506" spans="1:22">
      <c r="A506" t="str">
        <f>ParticipantesCrossSectionTable[[#This Row],[firm_id]]</f>
        <v>F0861</v>
      </c>
      <c r="B506" s="12" t="str">
        <f>ParticipantesCrossSectionTable[[#This Row],[sector]]</f>
        <v>Consumer</v>
      </c>
      <c r="C506" s="14">
        <f>ParticipantesCrossSectionTable[[#This Row],[fcf_reported_mm]]/ParticipantesCrossSectionTable[[#This Row],[revenue_reported_mm]]</f>
        <v>0.12059821849668742</v>
      </c>
      <c r="D506" s="14">
        <f>VLOOKUP(B506,Umbrales!$A$2:$F$6,2,FALSE)</f>
        <v>0.18290795794828921</v>
      </c>
      <c r="E506" s="14">
        <f>VLOOKUP(B506,Umbrales!$A$2:$F$6,3,FALSE)</f>
        <v>0.12205009004875801</v>
      </c>
      <c r="F506" s="14">
        <f>VLOOKUP(B506,Umbrales!$A$2:$F$6,4,FALSE)</f>
        <v>7.7863508878423693E-2</v>
      </c>
      <c r="G506" s="13">
        <f>VLOOKUP(B506,Umbrales!$A$2:$F$6,5,FALSE)</f>
        <v>1.5232588938928779</v>
      </c>
      <c r="H506" s="14">
        <f>VLOOKUP(B506,Umbrales!$A$2:$F$6,6,FALSE)</f>
        <v>3.1674636202413592E-2</v>
      </c>
      <c r="I506">
        <f>IF(AND(Datos!AE506&gt;D506,Datos!AF506&gt;E506,Datos!AG506&gt;F506,Datos!AS506&gt;G506,C506&lt;H506),1,0)</f>
        <v>0</v>
      </c>
      <c r="J506" s="14">
        <f>ParticipantesCrossSectionTable[[#This Row],[dcf_fcf_gap_mm]]/ParticipantesCrossSectionTable[[#This Row],[revenue_reported_mm]]</f>
        <v>6.0296064598538684E-3</v>
      </c>
      <c r="K506" s="14">
        <f>VLOOKUP(B506,Umbrales!$A$2:$H$6,7,FALSE)</f>
        <v>0.50851978099047102</v>
      </c>
      <c r="L506" s="14">
        <f>VLOOKUP(B506,Umbrales!$A$2:$H$6,8,FALSE)</f>
        <v>6.0665521451900774E-2</v>
      </c>
      <c r="M506">
        <f>IF(AND(Datos!S506&gt;0,Datos!AH506&lt;K506,Datos!AL506&gt;=1,Datos!AM506&lt;1,J506&gt;L506),1,0)</f>
        <v>0</v>
      </c>
      <c r="N506" s="14">
        <f>VLOOKUP(B506,Umbrales!$A$2:$J$6,9,FALSE)</f>
        <v>0</v>
      </c>
      <c r="O506" s="14">
        <f>VLOOKUP(B506,Umbrales!$A$2:$J$6,10,FALSE)</f>
        <v>0</v>
      </c>
      <c r="P506">
        <f>IF(AND(Datos!C506="Financials",Datos!AA506&gt;N506,Datos!AD506&lt;0,Datos!AQ506&lt;O506),1,0)</f>
        <v>0</v>
      </c>
      <c r="Q506" s="14">
        <f>VLOOKUP(B506,Umbrales!$A$2:$K$6,11,FALSE)</f>
        <v>0.94977598367308969</v>
      </c>
      <c r="R506">
        <f>IF(AND(Datos!AN506&lt;0.85,Datos!AN506&lt;Q506),1,0)</f>
        <v>0</v>
      </c>
      <c r="S506">
        <f>1+IF(Datos!S506&gt;0,1,0)+IF(Datos!C506="Financials",1.2,0)+1.3</f>
        <v>3.3</v>
      </c>
      <c r="T506" s="14">
        <f>(I506*1+M506*IF(Datos!S506&gt;0,1,0)+P506*IF(Datos!C506="Financials",1,0)+R506*1.3)/S506</f>
        <v>0</v>
      </c>
      <c r="U506" s="14">
        <f t="shared" si="14"/>
        <v>0</v>
      </c>
      <c r="V506" s="12" t="str">
        <f t="shared" si="15"/>
        <v/>
      </c>
    </row>
    <row r="507" spans="1:22">
      <c r="A507" t="str">
        <f>ParticipantesCrossSectionTable[[#This Row],[firm_id]]</f>
        <v>F0873</v>
      </c>
      <c r="B507" s="12" t="str">
        <f>ParticipantesCrossSectionTable[[#This Row],[sector]]</f>
        <v>Consumer</v>
      </c>
      <c r="C507" s="14">
        <f>ParticipantesCrossSectionTable[[#This Row],[fcf_reported_mm]]/ParticipantesCrossSectionTable[[#This Row],[revenue_reported_mm]]</f>
        <v>5.6735117391487885E-2</v>
      </c>
      <c r="D507" s="14">
        <f>VLOOKUP(B507,Umbrales!$A$2:$F$6,2,FALSE)</f>
        <v>0.18290795794828921</v>
      </c>
      <c r="E507" s="14">
        <f>VLOOKUP(B507,Umbrales!$A$2:$F$6,3,FALSE)</f>
        <v>0.12205009004875801</v>
      </c>
      <c r="F507" s="14">
        <f>VLOOKUP(B507,Umbrales!$A$2:$F$6,4,FALSE)</f>
        <v>7.7863508878423693E-2</v>
      </c>
      <c r="G507" s="13">
        <f>VLOOKUP(B507,Umbrales!$A$2:$F$6,5,FALSE)</f>
        <v>1.5232588938928779</v>
      </c>
      <c r="H507" s="14">
        <f>VLOOKUP(B507,Umbrales!$A$2:$F$6,6,FALSE)</f>
        <v>3.1674636202413592E-2</v>
      </c>
      <c r="I507">
        <f>IF(AND(Datos!AE507&gt;D507,Datos!AF507&gt;E507,Datos!AG507&gt;F507,Datos!AS507&gt;G507,C507&lt;H507),1,0)</f>
        <v>0</v>
      </c>
      <c r="J507" s="14">
        <f>ParticipantesCrossSectionTable[[#This Row],[dcf_fcf_gap_mm]]/ParticipantesCrossSectionTable[[#This Row],[revenue_reported_mm]]</f>
        <v>4.9285628154280781E-2</v>
      </c>
      <c r="K507" s="14">
        <f>VLOOKUP(B507,Umbrales!$A$2:$H$6,7,FALSE)</f>
        <v>0.50851978099047102</v>
      </c>
      <c r="L507" s="14">
        <f>VLOOKUP(B507,Umbrales!$A$2:$H$6,8,FALSE)</f>
        <v>6.0665521451900774E-2</v>
      </c>
      <c r="M507">
        <f>IF(AND(Datos!S507&gt;0,Datos!AH507&lt;K507,Datos!AL507&gt;=1,Datos!AM507&lt;1,J507&gt;L507),1,0)</f>
        <v>0</v>
      </c>
      <c r="N507" s="14">
        <f>VLOOKUP(B507,Umbrales!$A$2:$J$6,9,FALSE)</f>
        <v>0</v>
      </c>
      <c r="O507" s="14">
        <f>VLOOKUP(B507,Umbrales!$A$2:$J$6,10,FALSE)</f>
        <v>0</v>
      </c>
      <c r="P507">
        <f>IF(AND(Datos!C507="Financials",Datos!AA507&gt;N507,Datos!AD507&lt;0,Datos!AQ507&lt;O507),1,0)</f>
        <v>0</v>
      </c>
      <c r="Q507" s="14">
        <f>VLOOKUP(B507,Umbrales!$A$2:$K$6,11,FALSE)</f>
        <v>0.94977598367308969</v>
      </c>
      <c r="R507">
        <f>IF(AND(Datos!AN507&lt;0.85,Datos!AN507&lt;Q507),1,0)</f>
        <v>0</v>
      </c>
      <c r="S507">
        <f>1+IF(Datos!S507&gt;0,1,0)+IF(Datos!C507="Financials",1.2,0)+1.3</f>
        <v>3.3</v>
      </c>
      <c r="T507" s="14">
        <f>(I507*1+M507*IF(Datos!S507&gt;0,1,0)+P507*IF(Datos!C507="Financials",1,0)+R507*1.3)/S507</f>
        <v>0</v>
      </c>
      <c r="U507" s="14">
        <f t="shared" si="14"/>
        <v>0</v>
      </c>
      <c r="V507" s="12" t="str">
        <f t="shared" si="15"/>
        <v/>
      </c>
    </row>
    <row r="508" spans="1:22">
      <c r="A508" t="str">
        <f>ParticipantesCrossSectionTable[[#This Row],[firm_id]]</f>
        <v>F0517</v>
      </c>
      <c r="B508" s="12" t="str">
        <f>ParticipantesCrossSectionTable[[#This Row],[sector]]</f>
        <v>Technology</v>
      </c>
      <c r="C508" s="14">
        <f>ParticipantesCrossSectionTable[[#This Row],[fcf_reported_mm]]/ParticipantesCrossSectionTable[[#This Row],[revenue_reported_mm]]</f>
        <v>0.15786480462227725</v>
      </c>
      <c r="D508" s="14">
        <f>VLOOKUP(B508,Umbrales!$A$2:$F$6,2,FALSE)</f>
        <v>0.29147891994228936</v>
      </c>
      <c r="E508" s="14">
        <f>VLOOKUP(B508,Umbrales!$A$2:$F$6,3,FALSE)</f>
        <v>0.20310034693031653</v>
      </c>
      <c r="F508" s="14">
        <f>VLOOKUP(B508,Umbrales!$A$2:$F$6,4,FALSE)</f>
        <v>8.594459935328938E-2</v>
      </c>
      <c r="G508" s="13">
        <f>VLOOKUP(B508,Umbrales!$A$2:$F$6,5,FALSE)</f>
        <v>1.6026025182564763</v>
      </c>
      <c r="H508" s="14">
        <f>VLOOKUP(B508,Umbrales!$A$2:$F$6,6,FALSE)</f>
        <v>0.11012364032004683</v>
      </c>
      <c r="I508">
        <f>IF(AND(Datos!AE508&gt;D508,Datos!AF508&gt;E508,Datos!AG508&gt;F508,Datos!AS508&gt;G508,C508&lt;H508),1,0)</f>
        <v>0</v>
      </c>
      <c r="J508" s="14">
        <f>ParticipantesCrossSectionTable[[#This Row],[dcf_fcf_gap_mm]]/ParticipantesCrossSectionTable[[#This Row],[revenue_reported_mm]]</f>
        <v>-2.1871339038808682E-2</v>
      </c>
      <c r="K508" s="14">
        <f>VLOOKUP(B508,Umbrales!$A$2:$H$6,7,FALSE)</f>
        <v>0.41762511454643481</v>
      </c>
      <c r="L508" s="14">
        <f>VLOOKUP(B508,Umbrales!$A$2:$H$6,8,FALSE)</f>
        <v>5.4196815684636399E-2</v>
      </c>
      <c r="M508">
        <f>IF(AND(Datos!S508&gt;0,Datos!AH508&lt;K508,Datos!AL508&gt;=1,Datos!AM508&lt;1,J508&gt;L508),1,0)</f>
        <v>0</v>
      </c>
      <c r="N508" s="14">
        <f>VLOOKUP(B508,Umbrales!$A$2:$J$6,9,FALSE)</f>
        <v>0</v>
      </c>
      <c r="O508" s="14">
        <f>VLOOKUP(B508,Umbrales!$A$2:$J$6,10,FALSE)</f>
        <v>0</v>
      </c>
      <c r="P508">
        <f>IF(AND(Datos!C508="Financials",Datos!AA508&gt;N508,Datos!AD508&lt;0,Datos!AQ508&lt;O508),1,0)</f>
        <v>0</v>
      </c>
      <c r="Q508" s="14">
        <f>VLOOKUP(B508,Umbrales!$A$2:$K$6,11,FALSE)</f>
        <v>0.94630804495569043</v>
      </c>
      <c r="R508">
        <f>IF(AND(Datos!AN508&lt;0.85,Datos!AN508&lt;Q508),1,0)</f>
        <v>0</v>
      </c>
      <c r="S508">
        <f>1+IF(Datos!S508&gt;0,1,0)+IF(Datos!C508="Financials",1.2,0)+1.3</f>
        <v>3.3</v>
      </c>
      <c r="T508" s="14">
        <f>(I508*1+M508*IF(Datos!S508&gt;0,1,0)+P508*IF(Datos!C508="Financials",1,0)+R508*1.3)/S508</f>
        <v>0</v>
      </c>
      <c r="U508" s="14">
        <f t="shared" si="14"/>
        <v>0</v>
      </c>
      <c r="V508" s="12" t="str">
        <f t="shared" si="15"/>
        <v/>
      </c>
    </row>
    <row r="509" spans="1:22">
      <c r="A509" t="str">
        <f>ParticipantesCrossSectionTable[[#This Row],[firm_id]]</f>
        <v>F0205</v>
      </c>
      <c r="B509" s="12" t="str">
        <f>ParticipantesCrossSectionTable[[#This Row],[sector]]</f>
        <v>Financials</v>
      </c>
      <c r="C509" s="14">
        <f>ParticipantesCrossSectionTable[[#This Row],[fcf_reported_mm]]/ParticipantesCrossSectionTable[[#This Row],[revenue_reported_mm]]</f>
        <v>0.23339308265421349</v>
      </c>
      <c r="D509" s="14">
        <f>VLOOKUP(B509,Umbrales!$A$2:$F$6,2,FALSE)</f>
        <v>0.388774346882514</v>
      </c>
      <c r="E509" s="14">
        <f>VLOOKUP(B509,Umbrales!$A$2:$F$6,3,FALSE)</f>
        <v>0.2842719606666555</v>
      </c>
      <c r="F509" s="14">
        <f>VLOOKUP(B509,Umbrales!$A$2:$F$6,4,FALSE)</f>
        <v>3.7547324588306716E-2</v>
      </c>
      <c r="G509" s="13">
        <f>VLOOKUP(B509,Umbrales!$A$2:$F$6,5,FALSE)</f>
        <v>5.6564154445784265</v>
      </c>
      <c r="H509" s="14">
        <f>VLOOKUP(B509,Umbrales!$A$2:$F$6,6,FALSE)</f>
        <v>0.21790144142181125</v>
      </c>
      <c r="I509">
        <f>IF(AND(Datos!AE509&gt;D509,Datos!AF509&gt;E509,Datos!AG509&gt;F509,Datos!AS509&gt;G509,C509&lt;H509),1,0)</f>
        <v>0</v>
      </c>
      <c r="J509" s="14">
        <f>ParticipantesCrossSectionTable[[#This Row],[dcf_fcf_gap_mm]]/ParticipantesCrossSectionTable[[#This Row],[revenue_reported_mm]]</f>
        <v>-6.3480449426541657E-2</v>
      </c>
      <c r="K509" s="14">
        <f>VLOOKUP(B509,Umbrales!$A$2:$H$6,7,FALSE)</f>
        <v>0.45222619371524486</v>
      </c>
      <c r="L509" s="14">
        <f>VLOOKUP(B509,Umbrales!$A$2:$H$6,8,FALSE)</f>
        <v>1.8748568215778003E-2</v>
      </c>
      <c r="M509">
        <f>IF(AND(Datos!S509&gt;0,Datos!AH509&lt;K509,Datos!AL509&gt;=1,Datos!AM509&lt;1,J509&gt;L509),1,0)</f>
        <v>0</v>
      </c>
      <c r="N509" s="14">
        <f>VLOOKUP(B509,Umbrales!$A$2:$J$6,9,FALSE)</f>
        <v>0.2055436255630648</v>
      </c>
      <c r="O509" s="14">
        <f>VLOOKUP(B509,Umbrales!$A$2:$J$6,10,FALSE)</f>
        <v>0.33577848833803048</v>
      </c>
      <c r="P509">
        <f>IF(AND(Datos!C509="Financials",Datos!AA509&gt;N509,Datos!AD509&lt;0,Datos!AQ509&lt;O509),1,0)</f>
        <v>0</v>
      </c>
      <c r="Q509" s="14">
        <f>VLOOKUP(B509,Umbrales!$A$2:$K$6,11,FALSE)</f>
        <v>0.94867619108199597</v>
      </c>
      <c r="R509">
        <f>IF(AND(Datos!AN509&lt;0.85,Datos!AN509&lt;Q509),1,0)</f>
        <v>0</v>
      </c>
      <c r="S509">
        <f>1+IF(Datos!S509&gt;0,1,0)+IF(Datos!C509="Financials",1.2,0)+1.3</f>
        <v>4.5</v>
      </c>
      <c r="T509" s="14">
        <f>(I509*1+M509*IF(Datos!S509&gt;0,1,0)+P509*IF(Datos!C509="Financials",1,0)+R509*1.3)/S509</f>
        <v>0</v>
      </c>
      <c r="U509" s="14">
        <f t="shared" si="14"/>
        <v>0</v>
      </c>
      <c r="V509" s="12" t="str">
        <f t="shared" si="15"/>
        <v/>
      </c>
    </row>
    <row r="510" spans="1:22">
      <c r="A510" t="str">
        <f>ParticipantesCrossSectionTable[[#This Row],[firm_id]]</f>
        <v>F0295</v>
      </c>
      <c r="B510" s="12" t="str">
        <f>ParticipantesCrossSectionTable[[#This Row],[sector]]</f>
        <v>Financials</v>
      </c>
      <c r="C510" s="14">
        <f>ParticipantesCrossSectionTable[[#This Row],[fcf_reported_mm]]/ParticipantesCrossSectionTable[[#This Row],[revenue_reported_mm]]</f>
        <v>0.19610734807471278</v>
      </c>
      <c r="D510" s="14">
        <f>VLOOKUP(B510,Umbrales!$A$2:$F$6,2,FALSE)</f>
        <v>0.388774346882514</v>
      </c>
      <c r="E510" s="14">
        <f>VLOOKUP(B510,Umbrales!$A$2:$F$6,3,FALSE)</f>
        <v>0.2842719606666555</v>
      </c>
      <c r="F510" s="14">
        <f>VLOOKUP(B510,Umbrales!$A$2:$F$6,4,FALSE)</f>
        <v>3.7547324588306716E-2</v>
      </c>
      <c r="G510" s="13">
        <f>VLOOKUP(B510,Umbrales!$A$2:$F$6,5,FALSE)</f>
        <v>5.6564154445784265</v>
      </c>
      <c r="H510" s="14">
        <f>VLOOKUP(B510,Umbrales!$A$2:$F$6,6,FALSE)</f>
        <v>0.21790144142181125</v>
      </c>
      <c r="I510">
        <f>IF(AND(Datos!AE510&gt;D510,Datos!AF510&gt;E510,Datos!AG510&gt;F510,Datos!AS510&gt;G510,C510&lt;H510),1,0)</f>
        <v>0</v>
      </c>
      <c r="J510" s="14">
        <f>ParticipantesCrossSectionTable[[#This Row],[dcf_fcf_gap_mm]]/ParticipantesCrossSectionTable[[#This Row],[revenue_reported_mm]]</f>
        <v>-5.3259031798862863E-2</v>
      </c>
      <c r="K510" s="14">
        <f>VLOOKUP(B510,Umbrales!$A$2:$H$6,7,FALSE)</f>
        <v>0.45222619371524486</v>
      </c>
      <c r="L510" s="14">
        <f>VLOOKUP(B510,Umbrales!$A$2:$H$6,8,FALSE)</f>
        <v>1.8748568215778003E-2</v>
      </c>
      <c r="M510">
        <f>IF(AND(Datos!S510&gt;0,Datos!AH510&lt;K510,Datos!AL510&gt;=1,Datos!AM510&lt;1,J510&gt;L510),1,0)</f>
        <v>0</v>
      </c>
      <c r="N510" s="14">
        <f>VLOOKUP(B510,Umbrales!$A$2:$J$6,9,FALSE)</f>
        <v>0.2055436255630648</v>
      </c>
      <c r="O510" s="14">
        <f>VLOOKUP(B510,Umbrales!$A$2:$J$6,10,FALSE)</f>
        <v>0.33577848833803048</v>
      </c>
      <c r="P510">
        <f>IF(AND(Datos!C510="Financials",Datos!AA510&gt;N510,Datos!AD510&lt;0,Datos!AQ510&lt;O510),1,0)</f>
        <v>0</v>
      </c>
      <c r="Q510" s="14">
        <f>VLOOKUP(B510,Umbrales!$A$2:$K$6,11,FALSE)</f>
        <v>0.94867619108199597</v>
      </c>
      <c r="R510">
        <f>IF(AND(Datos!AN510&lt;0.85,Datos!AN510&lt;Q510),1,0)</f>
        <v>0</v>
      </c>
      <c r="S510">
        <f>1+IF(Datos!S510&gt;0,1,0)+IF(Datos!C510="Financials",1.2,0)+1.3</f>
        <v>4.5</v>
      </c>
      <c r="T510" s="14">
        <f>(I510*1+M510*IF(Datos!S510&gt;0,1,0)+P510*IF(Datos!C510="Financials",1,0)+R510*1.3)/S510</f>
        <v>0</v>
      </c>
      <c r="U510" s="14">
        <f t="shared" si="14"/>
        <v>0</v>
      </c>
      <c r="V510" s="12" t="str">
        <f t="shared" si="15"/>
        <v/>
      </c>
    </row>
    <row r="511" spans="1:22">
      <c r="A511" t="str">
        <f>ParticipantesCrossSectionTable[[#This Row],[firm_id]]</f>
        <v>F0825</v>
      </c>
      <c r="B511" s="12" t="str">
        <f>ParticipantesCrossSectionTable[[#This Row],[sector]]</f>
        <v>Consumer</v>
      </c>
      <c r="C511" s="14">
        <f>ParticipantesCrossSectionTable[[#This Row],[fcf_reported_mm]]/ParticipantesCrossSectionTable[[#This Row],[revenue_reported_mm]]</f>
        <v>7.4046671408837403E-2</v>
      </c>
      <c r="D511" s="14">
        <f>VLOOKUP(B511,Umbrales!$A$2:$F$6,2,FALSE)</f>
        <v>0.18290795794828921</v>
      </c>
      <c r="E511" s="14">
        <f>VLOOKUP(B511,Umbrales!$A$2:$F$6,3,FALSE)</f>
        <v>0.12205009004875801</v>
      </c>
      <c r="F511" s="14">
        <f>VLOOKUP(B511,Umbrales!$A$2:$F$6,4,FALSE)</f>
        <v>7.7863508878423693E-2</v>
      </c>
      <c r="G511" s="13">
        <f>VLOOKUP(B511,Umbrales!$A$2:$F$6,5,FALSE)</f>
        <v>1.5232588938928779</v>
      </c>
      <c r="H511" s="14">
        <f>VLOOKUP(B511,Umbrales!$A$2:$F$6,6,FALSE)</f>
        <v>3.1674636202413592E-2</v>
      </c>
      <c r="I511">
        <f>IF(AND(Datos!AE511&gt;D511,Datos!AF511&gt;E511,Datos!AG511&gt;F511,Datos!AS511&gt;G511,C511&lt;H511),1,0)</f>
        <v>0</v>
      </c>
      <c r="J511" s="14">
        <f>ParticipantesCrossSectionTable[[#This Row],[dcf_fcf_gap_mm]]/ParticipantesCrossSectionTable[[#This Row],[revenue_reported_mm]]</f>
        <v>2.5216243620944243E-2</v>
      </c>
      <c r="K511" s="14">
        <f>VLOOKUP(B511,Umbrales!$A$2:$H$6,7,FALSE)</f>
        <v>0.50851978099047102</v>
      </c>
      <c r="L511" s="14">
        <f>VLOOKUP(B511,Umbrales!$A$2:$H$6,8,FALSE)</f>
        <v>6.0665521451900774E-2</v>
      </c>
      <c r="M511">
        <f>IF(AND(Datos!S511&gt;0,Datos!AH511&lt;K511,Datos!AL511&gt;=1,Datos!AM511&lt;1,J511&gt;L511),1,0)</f>
        <v>0</v>
      </c>
      <c r="N511" s="14">
        <f>VLOOKUP(B511,Umbrales!$A$2:$J$6,9,FALSE)</f>
        <v>0</v>
      </c>
      <c r="O511" s="14">
        <f>VLOOKUP(B511,Umbrales!$A$2:$J$6,10,FALSE)</f>
        <v>0</v>
      </c>
      <c r="P511">
        <f>IF(AND(Datos!C511="Financials",Datos!AA511&gt;N511,Datos!AD511&lt;0,Datos!AQ511&lt;O511),1,0)</f>
        <v>0</v>
      </c>
      <c r="Q511" s="14">
        <f>VLOOKUP(B511,Umbrales!$A$2:$K$6,11,FALSE)</f>
        <v>0.94977598367308969</v>
      </c>
      <c r="R511">
        <f>IF(AND(Datos!AN511&lt;0.85,Datos!AN511&lt;Q511),1,0)</f>
        <v>0</v>
      </c>
      <c r="S511">
        <f>1+IF(Datos!S511&gt;0,1,0)+IF(Datos!C511="Financials",1.2,0)+1.3</f>
        <v>3.3</v>
      </c>
      <c r="T511" s="14">
        <f>(I511*1+M511*IF(Datos!S511&gt;0,1,0)+P511*IF(Datos!C511="Financials",1,0)+R511*1.3)/S511</f>
        <v>0</v>
      </c>
      <c r="U511" s="14">
        <f t="shared" si="14"/>
        <v>0</v>
      </c>
      <c r="V511" s="12" t="str">
        <f t="shared" si="15"/>
        <v/>
      </c>
    </row>
    <row r="512" spans="1:22">
      <c r="A512" t="str">
        <f>ParticipantesCrossSectionTable[[#This Row],[firm_id]]</f>
        <v>F0977</v>
      </c>
      <c r="B512" s="12" t="str">
        <f>ParticipantesCrossSectionTable[[#This Row],[sector]]</f>
        <v>Consumer</v>
      </c>
      <c r="C512" s="14">
        <f>ParticipantesCrossSectionTable[[#This Row],[fcf_reported_mm]]/ParticipantesCrossSectionTable[[#This Row],[revenue_reported_mm]]</f>
        <v>6.9470765713075056E-3</v>
      </c>
      <c r="D512" s="14">
        <f>VLOOKUP(B512,Umbrales!$A$2:$F$6,2,FALSE)</f>
        <v>0.18290795794828921</v>
      </c>
      <c r="E512" s="14">
        <f>VLOOKUP(B512,Umbrales!$A$2:$F$6,3,FALSE)</f>
        <v>0.12205009004875801</v>
      </c>
      <c r="F512" s="14">
        <f>VLOOKUP(B512,Umbrales!$A$2:$F$6,4,FALSE)</f>
        <v>7.7863508878423693E-2</v>
      </c>
      <c r="G512" s="13">
        <f>VLOOKUP(B512,Umbrales!$A$2:$F$6,5,FALSE)</f>
        <v>1.5232588938928779</v>
      </c>
      <c r="H512" s="14">
        <f>VLOOKUP(B512,Umbrales!$A$2:$F$6,6,FALSE)</f>
        <v>3.1674636202413592E-2</v>
      </c>
      <c r="I512">
        <f>IF(AND(Datos!AE512&gt;D512,Datos!AF512&gt;E512,Datos!AG512&gt;F512,Datos!AS512&gt;G512,C512&lt;H512),1,0)</f>
        <v>0</v>
      </c>
      <c r="J512" s="14">
        <f>ParticipantesCrossSectionTable[[#This Row],[dcf_fcf_gap_mm]]/ParticipantesCrossSectionTable[[#This Row],[revenue_reported_mm]]</f>
        <v>1.1883904605667194E-2</v>
      </c>
      <c r="K512" s="14">
        <f>VLOOKUP(B512,Umbrales!$A$2:$H$6,7,FALSE)</f>
        <v>0.50851978099047102</v>
      </c>
      <c r="L512" s="14">
        <f>VLOOKUP(B512,Umbrales!$A$2:$H$6,8,FALSE)</f>
        <v>6.0665521451900774E-2</v>
      </c>
      <c r="M512">
        <f>IF(AND(Datos!S512&gt;0,Datos!AH512&lt;K512,Datos!AL512&gt;=1,Datos!AM512&lt;1,J512&gt;L512),1,0)</f>
        <v>0</v>
      </c>
      <c r="N512" s="14">
        <f>VLOOKUP(B512,Umbrales!$A$2:$J$6,9,FALSE)</f>
        <v>0</v>
      </c>
      <c r="O512" s="14">
        <f>VLOOKUP(B512,Umbrales!$A$2:$J$6,10,FALSE)</f>
        <v>0</v>
      </c>
      <c r="P512">
        <f>IF(AND(Datos!C512="Financials",Datos!AA512&gt;N512,Datos!AD512&lt;0,Datos!AQ512&lt;O512),1,0)</f>
        <v>0</v>
      </c>
      <c r="Q512" s="14">
        <f>VLOOKUP(B512,Umbrales!$A$2:$K$6,11,FALSE)</f>
        <v>0.94977598367308969</v>
      </c>
      <c r="R512">
        <f>IF(AND(Datos!AN512&lt;0.85,Datos!AN512&lt;Q512),1,0)</f>
        <v>0</v>
      </c>
      <c r="S512">
        <f>1+IF(Datos!S512&gt;0,1,0)+IF(Datos!C512="Financials",1.2,0)+1.3</f>
        <v>3.3</v>
      </c>
      <c r="T512" s="14">
        <f>(I512*1+M512*IF(Datos!S512&gt;0,1,0)+P512*IF(Datos!C512="Financials",1,0)+R512*1.3)/S512</f>
        <v>0</v>
      </c>
      <c r="U512" s="14">
        <f t="shared" si="14"/>
        <v>0</v>
      </c>
      <c r="V512" s="12" t="str">
        <f t="shared" si="15"/>
        <v/>
      </c>
    </row>
    <row r="513" spans="1:22">
      <c r="A513" t="str">
        <f>ParticipantesCrossSectionTable[[#This Row],[firm_id]]</f>
        <v>F0609</v>
      </c>
      <c r="B513" s="12" t="str">
        <f>ParticipantesCrossSectionTable[[#This Row],[sector]]</f>
        <v>Industrials</v>
      </c>
      <c r="C513" s="14">
        <f>ParticipantesCrossSectionTable[[#This Row],[fcf_reported_mm]]/ParticipantesCrossSectionTable[[#This Row],[revenue_reported_mm]]</f>
        <v>-0.11599859658256186</v>
      </c>
      <c r="D513" s="14">
        <f>VLOOKUP(B513,Umbrales!$A$2:$F$6,2,FALSE)</f>
        <v>0.20187192862209885</v>
      </c>
      <c r="E513" s="14">
        <f>VLOOKUP(B513,Umbrales!$A$2:$F$6,3,FALSE)</f>
        <v>0.13780715755654266</v>
      </c>
      <c r="F513" s="14">
        <f>VLOOKUP(B513,Umbrales!$A$2:$F$6,4,FALSE)</f>
        <v>0.14324173030339896</v>
      </c>
      <c r="G513" s="13">
        <f>VLOOKUP(B513,Umbrales!$A$2:$F$6,5,FALSE)</f>
        <v>2.1323076743804079</v>
      </c>
      <c r="H513" s="14">
        <f>VLOOKUP(B513,Umbrales!$A$2:$F$6,6,FALSE)</f>
        <v>-3.5903294130974449E-3</v>
      </c>
      <c r="I513">
        <f>IF(AND(Datos!AE513&gt;D513,Datos!AF513&gt;E513,Datos!AG513&gt;F513,Datos!AS513&gt;G513,C513&lt;H513),1,0)</f>
        <v>0</v>
      </c>
      <c r="J513" s="14">
        <f>ParticipantesCrossSectionTable[[#This Row],[dcf_fcf_gap_mm]]/ParticipantesCrossSectionTable[[#This Row],[revenue_reported_mm]]</f>
        <v>8.0048674115691484E-2</v>
      </c>
      <c r="K513" s="14">
        <f>VLOOKUP(B513,Umbrales!$A$2:$H$6,7,FALSE)</f>
        <v>0.50521966232143278</v>
      </c>
      <c r="L513" s="14">
        <f>VLOOKUP(B513,Umbrales!$A$2:$H$6,8,FALSE)</f>
        <v>7.7995567229432863E-2</v>
      </c>
      <c r="M513">
        <f>IF(AND(Datos!S513&gt;0,Datos!AH513&lt;K513,Datos!AL513&gt;=1,Datos!AM513&lt;1,J513&gt;L513),1,0)</f>
        <v>0</v>
      </c>
      <c r="N513" s="14">
        <f>VLOOKUP(B513,Umbrales!$A$2:$J$6,9,FALSE)</f>
        <v>0</v>
      </c>
      <c r="O513" s="14">
        <f>VLOOKUP(B513,Umbrales!$A$2:$J$6,10,FALSE)</f>
        <v>0</v>
      </c>
      <c r="P513">
        <f>IF(AND(Datos!C513="Financials",Datos!AA513&gt;N513,Datos!AD513&lt;0,Datos!AQ513&lt;O513),1,0)</f>
        <v>0</v>
      </c>
      <c r="Q513" s="14">
        <f>VLOOKUP(B513,Umbrales!$A$2:$K$6,11,FALSE)</f>
        <v>0.94976269166978411</v>
      </c>
      <c r="R513">
        <f>IF(AND(Datos!AN513&lt;0.85,Datos!AN513&lt;Q513),1,0)</f>
        <v>0</v>
      </c>
      <c r="S513">
        <f>1+IF(Datos!S513&gt;0,1,0)+IF(Datos!C513="Financials",1.2,0)+1.3</f>
        <v>3.3</v>
      </c>
      <c r="T513" s="14">
        <f>(I513*1+M513*IF(Datos!S513&gt;0,1,0)+P513*IF(Datos!C513="Financials",1,0)+R513*1.3)/S513</f>
        <v>0</v>
      </c>
      <c r="U513" s="14">
        <f t="shared" si="14"/>
        <v>0</v>
      </c>
      <c r="V513" s="12" t="str">
        <f t="shared" si="15"/>
        <v/>
      </c>
    </row>
    <row r="514" spans="1:22">
      <c r="A514" t="str">
        <f>ParticipantesCrossSectionTable[[#This Row],[firm_id]]</f>
        <v>F0697</v>
      </c>
      <c r="B514" s="12" t="str">
        <f>ParticipantesCrossSectionTable[[#This Row],[sector]]</f>
        <v>Industrials</v>
      </c>
      <c r="C514" s="14">
        <f>ParticipantesCrossSectionTable[[#This Row],[fcf_reported_mm]]/ParticipantesCrossSectionTable[[#This Row],[revenue_reported_mm]]</f>
        <v>-8.318769525760332E-2</v>
      </c>
      <c r="D514" s="14">
        <f>VLOOKUP(B514,Umbrales!$A$2:$F$6,2,FALSE)</f>
        <v>0.20187192862209885</v>
      </c>
      <c r="E514" s="14">
        <f>VLOOKUP(B514,Umbrales!$A$2:$F$6,3,FALSE)</f>
        <v>0.13780715755654266</v>
      </c>
      <c r="F514" s="14">
        <f>VLOOKUP(B514,Umbrales!$A$2:$F$6,4,FALSE)</f>
        <v>0.14324173030339896</v>
      </c>
      <c r="G514" s="13">
        <f>VLOOKUP(B514,Umbrales!$A$2:$F$6,5,FALSE)</f>
        <v>2.1323076743804079</v>
      </c>
      <c r="H514" s="14">
        <f>VLOOKUP(B514,Umbrales!$A$2:$F$6,6,FALSE)</f>
        <v>-3.5903294130974449E-3</v>
      </c>
      <c r="I514">
        <f>IF(AND(Datos!AE514&gt;D514,Datos!AF514&gt;E514,Datos!AG514&gt;F514,Datos!AS514&gt;G514,C514&lt;H514),1,0)</f>
        <v>0</v>
      </c>
      <c r="J514" s="14">
        <f>ParticipantesCrossSectionTable[[#This Row],[dcf_fcf_gap_mm]]/ParticipantesCrossSectionTable[[#This Row],[revenue_reported_mm]]</f>
        <v>7.7074129436539754E-2</v>
      </c>
      <c r="K514" s="14">
        <f>VLOOKUP(B514,Umbrales!$A$2:$H$6,7,FALSE)</f>
        <v>0.50521966232143278</v>
      </c>
      <c r="L514" s="14">
        <f>VLOOKUP(B514,Umbrales!$A$2:$H$6,8,FALSE)</f>
        <v>7.7995567229432863E-2</v>
      </c>
      <c r="M514">
        <f>IF(AND(Datos!S514&gt;0,Datos!AH514&lt;K514,Datos!AL514&gt;=1,Datos!AM514&lt;1,J514&gt;L514),1,0)</f>
        <v>0</v>
      </c>
      <c r="N514" s="14">
        <f>VLOOKUP(B514,Umbrales!$A$2:$J$6,9,FALSE)</f>
        <v>0</v>
      </c>
      <c r="O514" s="14">
        <f>VLOOKUP(B514,Umbrales!$A$2:$J$6,10,FALSE)</f>
        <v>0</v>
      </c>
      <c r="P514">
        <f>IF(AND(Datos!C514="Financials",Datos!AA514&gt;N514,Datos!AD514&lt;0,Datos!AQ514&lt;O514),1,0)</f>
        <v>0</v>
      </c>
      <c r="Q514" s="14">
        <f>VLOOKUP(B514,Umbrales!$A$2:$K$6,11,FALSE)</f>
        <v>0.94976269166978411</v>
      </c>
      <c r="R514">
        <f>IF(AND(Datos!AN514&lt;0.85,Datos!AN514&lt;Q514),1,0)</f>
        <v>0</v>
      </c>
      <c r="S514">
        <f>1+IF(Datos!S514&gt;0,1,0)+IF(Datos!C514="Financials",1.2,0)+1.3</f>
        <v>3.3</v>
      </c>
      <c r="T514" s="14">
        <f>(I514*1+M514*IF(Datos!S514&gt;0,1,0)+P514*IF(Datos!C514="Financials",1,0)+R514*1.3)/S514</f>
        <v>0</v>
      </c>
      <c r="U514" s="14">
        <f t="shared" si="14"/>
        <v>0</v>
      </c>
      <c r="V514" s="12" t="str">
        <f t="shared" si="15"/>
        <v/>
      </c>
    </row>
    <row r="515" spans="1:22">
      <c r="A515" t="str">
        <f>ParticipantesCrossSectionTable[[#This Row],[firm_id]]</f>
        <v>F0879</v>
      </c>
      <c r="B515" s="12" t="str">
        <f>ParticipantesCrossSectionTable[[#This Row],[sector]]</f>
        <v>Consumer</v>
      </c>
      <c r="C515" s="14">
        <f>ParticipantesCrossSectionTable[[#This Row],[fcf_reported_mm]]/ParticipantesCrossSectionTable[[#This Row],[revenue_reported_mm]]</f>
        <v>6.125266290223412E-2</v>
      </c>
      <c r="D515" s="14">
        <f>VLOOKUP(B515,Umbrales!$A$2:$F$6,2,FALSE)</f>
        <v>0.18290795794828921</v>
      </c>
      <c r="E515" s="14">
        <f>VLOOKUP(B515,Umbrales!$A$2:$F$6,3,FALSE)</f>
        <v>0.12205009004875801</v>
      </c>
      <c r="F515" s="14">
        <f>VLOOKUP(B515,Umbrales!$A$2:$F$6,4,FALSE)</f>
        <v>7.7863508878423693E-2</v>
      </c>
      <c r="G515" s="13">
        <f>VLOOKUP(B515,Umbrales!$A$2:$F$6,5,FALSE)</f>
        <v>1.5232588938928779</v>
      </c>
      <c r="H515" s="14">
        <f>VLOOKUP(B515,Umbrales!$A$2:$F$6,6,FALSE)</f>
        <v>3.1674636202413592E-2</v>
      </c>
      <c r="I515">
        <f>IF(AND(Datos!AE515&gt;D515,Datos!AF515&gt;E515,Datos!AG515&gt;F515,Datos!AS515&gt;G515,C515&lt;H515),1,0)</f>
        <v>0</v>
      </c>
      <c r="J515" s="14">
        <f>ParticipantesCrossSectionTable[[#This Row],[dcf_fcf_gap_mm]]/ParticipantesCrossSectionTable[[#This Row],[revenue_reported_mm]]</f>
        <v>1.3133393035275477E-2</v>
      </c>
      <c r="K515" s="14">
        <f>VLOOKUP(B515,Umbrales!$A$2:$H$6,7,FALSE)</f>
        <v>0.50851978099047102</v>
      </c>
      <c r="L515" s="14">
        <f>VLOOKUP(B515,Umbrales!$A$2:$H$6,8,FALSE)</f>
        <v>6.0665521451900774E-2</v>
      </c>
      <c r="M515">
        <f>IF(AND(Datos!S515&gt;0,Datos!AH515&lt;K515,Datos!AL515&gt;=1,Datos!AM515&lt;1,J515&gt;L515),1,0)</f>
        <v>0</v>
      </c>
      <c r="N515" s="14">
        <f>VLOOKUP(B515,Umbrales!$A$2:$J$6,9,FALSE)</f>
        <v>0</v>
      </c>
      <c r="O515" s="14">
        <f>VLOOKUP(B515,Umbrales!$A$2:$J$6,10,FALSE)</f>
        <v>0</v>
      </c>
      <c r="P515">
        <f>IF(AND(Datos!C515="Financials",Datos!AA515&gt;N515,Datos!AD515&lt;0,Datos!AQ515&lt;O515),1,0)</f>
        <v>0</v>
      </c>
      <c r="Q515" s="14">
        <f>VLOOKUP(B515,Umbrales!$A$2:$K$6,11,FALSE)</f>
        <v>0.94977598367308969</v>
      </c>
      <c r="R515">
        <f>IF(AND(Datos!AN515&lt;0.85,Datos!AN515&lt;Q515),1,0)</f>
        <v>0</v>
      </c>
      <c r="S515">
        <f>1+IF(Datos!S515&gt;0,1,0)+IF(Datos!C515="Financials",1.2,0)+1.3</f>
        <v>3.3</v>
      </c>
      <c r="T515" s="14">
        <f>(I515*1+M515*IF(Datos!S515&gt;0,1,0)+P515*IF(Datos!C515="Financials",1,0)+R515*1.3)/S515</f>
        <v>0</v>
      </c>
      <c r="U515" s="14">
        <f t="shared" ref="U515:U578" si="16">I515+M515+P515+R515</f>
        <v>0</v>
      </c>
      <c r="V515" s="12" t="str">
        <f t="shared" ref="V515:V578" si="17">IF(I515=1,"Flag1 ","")&amp;IF(M515=1,"Flag2 ","")&amp;IF(P515=1,"Flag3 ","")&amp;IF(R515=1,"Flag4 ","")</f>
        <v/>
      </c>
    </row>
    <row r="516" spans="1:22">
      <c r="A516" t="str">
        <f>ParticipantesCrossSectionTable[[#This Row],[firm_id]]</f>
        <v>F0631</v>
      </c>
      <c r="B516" s="12" t="str">
        <f>ParticipantesCrossSectionTable[[#This Row],[sector]]</f>
        <v>Industrials</v>
      </c>
      <c r="C516" s="14">
        <f>ParticipantesCrossSectionTable[[#This Row],[fcf_reported_mm]]/ParticipantesCrossSectionTable[[#This Row],[revenue_reported_mm]]</f>
        <v>9.7703798799546326E-2</v>
      </c>
      <c r="D516" s="14">
        <f>VLOOKUP(B516,Umbrales!$A$2:$F$6,2,FALSE)</f>
        <v>0.20187192862209885</v>
      </c>
      <c r="E516" s="14">
        <f>VLOOKUP(B516,Umbrales!$A$2:$F$6,3,FALSE)</f>
        <v>0.13780715755654266</v>
      </c>
      <c r="F516" s="14">
        <f>VLOOKUP(B516,Umbrales!$A$2:$F$6,4,FALSE)</f>
        <v>0.14324173030339896</v>
      </c>
      <c r="G516" s="13">
        <f>VLOOKUP(B516,Umbrales!$A$2:$F$6,5,FALSE)</f>
        <v>2.1323076743804079</v>
      </c>
      <c r="H516" s="14">
        <f>VLOOKUP(B516,Umbrales!$A$2:$F$6,6,FALSE)</f>
        <v>-3.5903294130974449E-3</v>
      </c>
      <c r="I516">
        <f>IF(AND(Datos!AE516&gt;D516,Datos!AF516&gt;E516,Datos!AG516&gt;F516,Datos!AS516&gt;G516,C516&lt;H516),1,0)</f>
        <v>0</v>
      </c>
      <c r="J516" s="14">
        <f>ParticipantesCrossSectionTable[[#This Row],[dcf_fcf_gap_mm]]/ParticipantesCrossSectionTable[[#This Row],[revenue_reported_mm]]</f>
        <v>2.8052466806789831E-2</v>
      </c>
      <c r="K516" s="14">
        <f>VLOOKUP(B516,Umbrales!$A$2:$H$6,7,FALSE)</f>
        <v>0.50521966232143278</v>
      </c>
      <c r="L516" s="14">
        <f>VLOOKUP(B516,Umbrales!$A$2:$H$6,8,FALSE)</f>
        <v>7.7995567229432863E-2</v>
      </c>
      <c r="M516">
        <f>IF(AND(Datos!S516&gt;0,Datos!AH516&lt;K516,Datos!AL516&gt;=1,Datos!AM516&lt;1,J516&gt;L516),1,0)</f>
        <v>0</v>
      </c>
      <c r="N516" s="14">
        <f>VLOOKUP(B516,Umbrales!$A$2:$J$6,9,FALSE)</f>
        <v>0</v>
      </c>
      <c r="O516" s="14">
        <f>VLOOKUP(B516,Umbrales!$A$2:$J$6,10,FALSE)</f>
        <v>0</v>
      </c>
      <c r="P516">
        <f>IF(AND(Datos!C516="Financials",Datos!AA516&gt;N516,Datos!AD516&lt;0,Datos!AQ516&lt;O516),1,0)</f>
        <v>0</v>
      </c>
      <c r="Q516" s="14">
        <f>VLOOKUP(B516,Umbrales!$A$2:$K$6,11,FALSE)</f>
        <v>0.94976269166978411</v>
      </c>
      <c r="R516">
        <f>IF(AND(Datos!AN516&lt;0.85,Datos!AN516&lt;Q516),1,0)</f>
        <v>0</v>
      </c>
      <c r="S516">
        <f>1+IF(Datos!S516&gt;0,1,0)+IF(Datos!C516="Financials",1.2,0)+1.3</f>
        <v>3.3</v>
      </c>
      <c r="T516" s="14">
        <f>(I516*1+M516*IF(Datos!S516&gt;0,1,0)+P516*IF(Datos!C516="Financials",1,0)+R516*1.3)/S516</f>
        <v>0</v>
      </c>
      <c r="U516" s="14">
        <f t="shared" si="16"/>
        <v>0</v>
      </c>
      <c r="V516" s="12" t="str">
        <f t="shared" si="17"/>
        <v/>
      </c>
    </row>
    <row r="517" spans="1:22">
      <c r="A517" t="str">
        <f>ParticipantesCrossSectionTable[[#This Row],[firm_id]]</f>
        <v>F0201</v>
      </c>
      <c r="B517" s="12" t="str">
        <f>ParticipantesCrossSectionTable[[#This Row],[sector]]</f>
        <v>Financials</v>
      </c>
      <c r="C517" s="14">
        <f>ParticipantesCrossSectionTable[[#This Row],[fcf_reported_mm]]/ParticipantesCrossSectionTable[[#This Row],[revenue_reported_mm]]</f>
        <v>0.16110748677509762</v>
      </c>
      <c r="D517" s="14">
        <f>VLOOKUP(B517,Umbrales!$A$2:$F$6,2,FALSE)</f>
        <v>0.388774346882514</v>
      </c>
      <c r="E517" s="14">
        <f>VLOOKUP(B517,Umbrales!$A$2:$F$6,3,FALSE)</f>
        <v>0.2842719606666555</v>
      </c>
      <c r="F517" s="14">
        <f>VLOOKUP(B517,Umbrales!$A$2:$F$6,4,FALSE)</f>
        <v>3.7547324588306716E-2</v>
      </c>
      <c r="G517" s="13">
        <f>VLOOKUP(B517,Umbrales!$A$2:$F$6,5,FALSE)</f>
        <v>5.6564154445784265</v>
      </c>
      <c r="H517" s="14">
        <f>VLOOKUP(B517,Umbrales!$A$2:$F$6,6,FALSE)</f>
        <v>0.21790144142181125</v>
      </c>
      <c r="I517">
        <f>IF(AND(Datos!AE517&gt;D517,Datos!AF517&gt;E517,Datos!AG517&gt;F517,Datos!AS517&gt;G517,C517&lt;H517),1,0)</f>
        <v>0</v>
      </c>
      <c r="J517" s="14">
        <f>ParticipantesCrossSectionTable[[#This Row],[dcf_fcf_gap_mm]]/ParticipantesCrossSectionTable[[#This Row],[revenue_reported_mm]]</f>
        <v>2.1314348282876514E-2</v>
      </c>
      <c r="K517" s="14">
        <f>VLOOKUP(B517,Umbrales!$A$2:$H$6,7,FALSE)</f>
        <v>0.45222619371524486</v>
      </c>
      <c r="L517" s="14">
        <f>VLOOKUP(B517,Umbrales!$A$2:$H$6,8,FALSE)</f>
        <v>1.8748568215778003E-2</v>
      </c>
      <c r="M517">
        <f>IF(AND(Datos!S517&gt;0,Datos!AH517&lt;K517,Datos!AL517&gt;=1,Datos!AM517&lt;1,J517&gt;L517),1,0)</f>
        <v>0</v>
      </c>
      <c r="N517" s="14">
        <f>VLOOKUP(B517,Umbrales!$A$2:$J$6,9,FALSE)</f>
        <v>0.2055436255630648</v>
      </c>
      <c r="O517" s="14">
        <f>VLOOKUP(B517,Umbrales!$A$2:$J$6,10,FALSE)</f>
        <v>0.33577848833803048</v>
      </c>
      <c r="P517">
        <f>IF(AND(Datos!C517="Financials",Datos!AA517&gt;N517,Datos!AD517&lt;0,Datos!AQ517&lt;O517),1,0)</f>
        <v>0</v>
      </c>
      <c r="Q517" s="14">
        <f>VLOOKUP(B517,Umbrales!$A$2:$K$6,11,FALSE)</f>
        <v>0.94867619108199597</v>
      </c>
      <c r="R517">
        <f>IF(AND(Datos!AN517&lt;0.85,Datos!AN517&lt;Q517),1,0)</f>
        <v>0</v>
      </c>
      <c r="S517">
        <f>1+IF(Datos!S517&gt;0,1,0)+IF(Datos!C517="Financials",1.2,0)+1.3</f>
        <v>4.5</v>
      </c>
      <c r="T517" s="14">
        <f>(I517*1+M517*IF(Datos!S517&gt;0,1,0)+P517*IF(Datos!C517="Financials",1,0)+R517*1.3)/S517</f>
        <v>0</v>
      </c>
      <c r="U517" s="14">
        <f t="shared" si="16"/>
        <v>0</v>
      </c>
      <c r="V517" s="12" t="str">
        <f t="shared" si="17"/>
        <v/>
      </c>
    </row>
    <row r="518" spans="1:22">
      <c r="A518" t="str">
        <f>ParticipantesCrossSectionTable[[#This Row],[firm_id]]</f>
        <v>F0790</v>
      </c>
      <c r="B518" s="12" t="str">
        <f>ParticipantesCrossSectionTable[[#This Row],[sector]]</f>
        <v>Industrials</v>
      </c>
      <c r="C518" s="14">
        <f>ParticipantesCrossSectionTable[[#This Row],[fcf_reported_mm]]/ParticipantesCrossSectionTable[[#This Row],[revenue_reported_mm]]</f>
        <v>1.441792779868663E-2</v>
      </c>
      <c r="D518" s="14">
        <f>VLOOKUP(B518,Umbrales!$A$2:$F$6,2,FALSE)</f>
        <v>0.20187192862209885</v>
      </c>
      <c r="E518" s="14">
        <f>VLOOKUP(B518,Umbrales!$A$2:$F$6,3,FALSE)</f>
        <v>0.13780715755654266</v>
      </c>
      <c r="F518" s="14">
        <f>VLOOKUP(B518,Umbrales!$A$2:$F$6,4,FALSE)</f>
        <v>0.14324173030339896</v>
      </c>
      <c r="G518" s="13">
        <f>VLOOKUP(B518,Umbrales!$A$2:$F$6,5,FALSE)</f>
        <v>2.1323076743804079</v>
      </c>
      <c r="H518" s="14">
        <f>VLOOKUP(B518,Umbrales!$A$2:$F$6,6,FALSE)</f>
        <v>-3.5903294130974449E-3</v>
      </c>
      <c r="I518">
        <f>IF(AND(Datos!AE518&gt;D518,Datos!AF518&gt;E518,Datos!AG518&gt;F518,Datos!AS518&gt;G518,C518&lt;H518),1,0)</f>
        <v>0</v>
      </c>
      <c r="J518" s="14">
        <f>ParticipantesCrossSectionTable[[#This Row],[dcf_fcf_gap_mm]]/ParticipantesCrossSectionTable[[#This Row],[revenue_reported_mm]]</f>
        <v>5.3455591630759317E-2</v>
      </c>
      <c r="K518" s="14">
        <f>VLOOKUP(B518,Umbrales!$A$2:$H$6,7,FALSE)</f>
        <v>0.50521966232143278</v>
      </c>
      <c r="L518" s="14">
        <f>VLOOKUP(B518,Umbrales!$A$2:$H$6,8,FALSE)</f>
        <v>7.7995567229432863E-2</v>
      </c>
      <c r="M518">
        <f>IF(AND(Datos!S518&gt;0,Datos!AH518&lt;K518,Datos!AL518&gt;=1,Datos!AM518&lt;1,J518&gt;L518),1,0)</f>
        <v>0</v>
      </c>
      <c r="N518" s="14">
        <f>VLOOKUP(B518,Umbrales!$A$2:$J$6,9,FALSE)</f>
        <v>0</v>
      </c>
      <c r="O518" s="14">
        <f>VLOOKUP(B518,Umbrales!$A$2:$J$6,10,FALSE)</f>
        <v>0</v>
      </c>
      <c r="P518">
        <f>IF(AND(Datos!C518="Financials",Datos!AA518&gt;N518,Datos!AD518&lt;0,Datos!AQ518&lt;O518),1,0)</f>
        <v>0</v>
      </c>
      <c r="Q518" s="14">
        <f>VLOOKUP(B518,Umbrales!$A$2:$K$6,11,FALSE)</f>
        <v>0.94976269166978411</v>
      </c>
      <c r="R518">
        <f>IF(AND(Datos!AN518&lt;0.85,Datos!AN518&lt;Q518),1,0)</f>
        <v>0</v>
      </c>
      <c r="S518">
        <f>1+IF(Datos!S518&gt;0,1,0)+IF(Datos!C518="Financials",1.2,0)+1.3</f>
        <v>3.3</v>
      </c>
      <c r="T518" s="14">
        <f>(I518*1+M518*IF(Datos!S518&gt;0,1,0)+P518*IF(Datos!C518="Financials",1,0)+R518*1.3)/S518</f>
        <v>0</v>
      </c>
      <c r="U518" s="14">
        <f t="shared" si="16"/>
        <v>0</v>
      </c>
      <c r="V518" s="12" t="str">
        <f t="shared" si="17"/>
        <v/>
      </c>
    </row>
    <row r="519" spans="1:22">
      <c r="A519" t="str">
        <f>ParticipantesCrossSectionTable[[#This Row],[firm_id]]</f>
        <v>F0658</v>
      </c>
      <c r="B519" s="12" t="str">
        <f>ParticipantesCrossSectionTable[[#This Row],[sector]]</f>
        <v>Industrials</v>
      </c>
      <c r="C519" s="14">
        <f>ParticipantesCrossSectionTable[[#This Row],[fcf_reported_mm]]/ParticipantesCrossSectionTable[[#This Row],[revenue_reported_mm]]</f>
        <v>3.1964462482330432E-2</v>
      </c>
      <c r="D519" s="14">
        <f>VLOOKUP(B519,Umbrales!$A$2:$F$6,2,FALSE)</f>
        <v>0.20187192862209885</v>
      </c>
      <c r="E519" s="14">
        <f>VLOOKUP(B519,Umbrales!$A$2:$F$6,3,FALSE)</f>
        <v>0.13780715755654266</v>
      </c>
      <c r="F519" s="14">
        <f>VLOOKUP(B519,Umbrales!$A$2:$F$6,4,FALSE)</f>
        <v>0.14324173030339896</v>
      </c>
      <c r="G519" s="13">
        <f>VLOOKUP(B519,Umbrales!$A$2:$F$6,5,FALSE)</f>
        <v>2.1323076743804079</v>
      </c>
      <c r="H519" s="14">
        <f>VLOOKUP(B519,Umbrales!$A$2:$F$6,6,FALSE)</f>
        <v>-3.5903294130974449E-3</v>
      </c>
      <c r="I519">
        <f>IF(AND(Datos!AE519&gt;D519,Datos!AF519&gt;E519,Datos!AG519&gt;F519,Datos!AS519&gt;G519,C519&lt;H519),1,0)</f>
        <v>0</v>
      </c>
      <c r="J519" s="14">
        <f>ParticipantesCrossSectionTable[[#This Row],[dcf_fcf_gap_mm]]/ParticipantesCrossSectionTable[[#This Row],[revenue_reported_mm]]</f>
        <v>2.3963041782297134E-2</v>
      </c>
      <c r="K519" s="14">
        <f>VLOOKUP(B519,Umbrales!$A$2:$H$6,7,FALSE)</f>
        <v>0.50521966232143278</v>
      </c>
      <c r="L519" s="14">
        <f>VLOOKUP(B519,Umbrales!$A$2:$H$6,8,FALSE)</f>
        <v>7.7995567229432863E-2</v>
      </c>
      <c r="M519">
        <f>IF(AND(Datos!S519&gt;0,Datos!AH519&lt;K519,Datos!AL519&gt;=1,Datos!AM519&lt;1,J519&gt;L519),1,0)</f>
        <v>0</v>
      </c>
      <c r="N519" s="14">
        <f>VLOOKUP(B519,Umbrales!$A$2:$J$6,9,FALSE)</f>
        <v>0</v>
      </c>
      <c r="O519" s="14">
        <f>VLOOKUP(B519,Umbrales!$A$2:$J$6,10,FALSE)</f>
        <v>0</v>
      </c>
      <c r="P519">
        <f>IF(AND(Datos!C519="Financials",Datos!AA519&gt;N519,Datos!AD519&lt;0,Datos!AQ519&lt;O519),1,0)</f>
        <v>0</v>
      </c>
      <c r="Q519" s="14">
        <f>VLOOKUP(B519,Umbrales!$A$2:$K$6,11,FALSE)</f>
        <v>0.94976269166978411</v>
      </c>
      <c r="R519">
        <f>IF(AND(Datos!AN519&lt;0.85,Datos!AN519&lt;Q519),1,0)</f>
        <v>0</v>
      </c>
      <c r="S519">
        <f>1+IF(Datos!S519&gt;0,1,0)+IF(Datos!C519="Financials",1.2,0)+1.3</f>
        <v>3.3</v>
      </c>
      <c r="T519" s="14">
        <f>(I519*1+M519*IF(Datos!S519&gt;0,1,0)+P519*IF(Datos!C519="Financials",1,0)+R519*1.3)/S519</f>
        <v>0</v>
      </c>
      <c r="U519" s="14">
        <f t="shared" si="16"/>
        <v>0</v>
      </c>
      <c r="V519" s="12" t="str">
        <f t="shared" si="17"/>
        <v/>
      </c>
    </row>
    <row r="520" spans="1:22">
      <c r="A520" t="str">
        <f>ParticipantesCrossSectionTable[[#This Row],[firm_id]]</f>
        <v>F0635</v>
      </c>
      <c r="B520" s="12" t="str">
        <f>ParticipantesCrossSectionTable[[#This Row],[sector]]</f>
        <v>Industrials</v>
      </c>
      <c r="C520" s="14">
        <f>ParticipantesCrossSectionTable[[#This Row],[fcf_reported_mm]]/ParticipantesCrossSectionTable[[#This Row],[revenue_reported_mm]]</f>
        <v>1.2613866890875739E-3</v>
      </c>
      <c r="D520" s="14">
        <f>VLOOKUP(B520,Umbrales!$A$2:$F$6,2,FALSE)</f>
        <v>0.20187192862209885</v>
      </c>
      <c r="E520" s="14">
        <f>VLOOKUP(B520,Umbrales!$A$2:$F$6,3,FALSE)</f>
        <v>0.13780715755654266</v>
      </c>
      <c r="F520" s="14">
        <f>VLOOKUP(B520,Umbrales!$A$2:$F$6,4,FALSE)</f>
        <v>0.14324173030339896</v>
      </c>
      <c r="G520" s="13">
        <f>VLOOKUP(B520,Umbrales!$A$2:$F$6,5,FALSE)</f>
        <v>2.1323076743804079</v>
      </c>
      <c r="H520" s="14">
        <f>VLOOKUP(B520,Umbrales!$A$2:$F$6,6,FALSE)</f>
        <v>-3.5903294130974449E-3</v>
      </c>
      <c r="I520">
        <f>IF(AND(Datos!AE520&gt;D520,Datos!AF520&gt;E520,Datos!AG520&gt;F520,Datos!AS520&gt;G520,C520&lt;H520),1,0)</f>
        <v>0</v>
      </c>
      <c r="J520" s="14">
        <f>ParticipantesCrossSectionTable[[#This Row],[dcf_fcf_gap_mm]]/ParticipantesCrossSectionTable[[#This Row],[revenue_reported_mm]]</f>
        <v>6.0480759435325625E-2</v>
      </c>
      <c r="K520" s="14">
        <f>VLOOKUP(B520,Umbrales!$A$2:$H$6,7,FALSE)</f>
        <v>0.50521966232143278</v>
      </c>
      <c r="L520" s="14">
        <f>VLOOKUP(B520,Umbrales!$A$2:$H$6,8,FALSE)</f>
        <v>7.7995567229432863E-2</v>
      </c>
      <c r="M520">
        <f>IF(AND(Datos!S520&gt;0,Datos!AH520&lt;K520,Datos!AL520&gt;=1,Datos!AM520&lt;1,J520&gt;L520),1,0)</f>
        <v>0</v>
      </c>
      <c r="N520" s="14">
        <f>VLOOKUP(B520,Umbrales!$A$2:$J$6,9,FALSE)</f>
        <v>0</v>
      </c>
      <c r="O520" s="14">
        <f>VLOOKUP(B520,Umbrales!$A$2:$J$6,10,FALSE)</f>
        <v>0</v>
      </c>
      <c r="P520">
        <f>IF(AND(Datos!C520="Financials",Datos!AA520&gt;N520,Datos!AD520&lt;0,Datos!AQ520&lt;O520),1,0)</f>
        <v>0</v>
      </c>
      <c r="Q520" s="14">
        <f>VLOOKUP(B520,Umbrales!$A$2:$K$6,11,FALSE)</f>
        <v>0.94976269166978411</v>
      </c>
      <c r="R520">
        <f>IF(AND(Datos!AN520&lt;0.85,Datos!AN520&lt;Q520),1,0)</f>
        <v>0</v>
      </c>
      <c r="S520">
        <f>1+IF(Datos!S520&gt;0,1,0)+IF(Datos!C520="Financials",1.2,0)+1.3</f>
        <v>3.3</v>
      </c>
      <c r="T520" s="14">
        <f>(I520*1+M520*IF(Datos!S520&gt;0,1,0)+P520*IF(Datos!C520="Financials",1,0)+R520*1.3)/S520</f>
        <v>0</v>
      </c>
      <c r="U520" s="14">
        <f t="shared" si="16"/>
        <v>0</v>
      </c>
      <c r="V520" s="12" t="str">
        <f t="shared" si="17"/>
        <v/>
      </c>
    </row>
    <row r="521" spans="1:22">
      <c r="A521" t="str">
        <f>ParticipantesCrossSectionTable[[#This Row],[firm_id]]</f>
        <v>F0409</v>
      </c>
      <c r="B521" s="12" t="str">
        <f>ParticipantesCrossSectionTable[[#This Row],[sector]]</f>
        <v>Technology</v>
      </c>
      <c r="C521" s="14">
        <f>ParticipantesCrossSectionTable[[#This Row],[fcf_reported_mm]]/ParticipantesCrossSectionTable[[#This Row],[revenue_reported_mm]]</f>
        <v>2.6849776384864313E-2</v>
      </c>
      <c r="D521" s="14">
        <f>VLOOKUP(B521,Umbrales!$A$2:$F$6,2,FALSE)</f>
        <v>0.29147891994228936</v>
      </c>
      <c r="E521" s="14">
        <f>VLOOKUP(B521,Umbrales!$A$2:$F$6,3,FALSE)</f>
        <v>0.20310034693031653</v>
      </c>
      <c r="F521" s="14">
        <f>VLOOKUP(B521,Umbrales!$A$2:$F$6,4,FALSE)</f>
        <v>8.594459935328938E-2</v>
      </c>
      <c r="G521" s="13">
        <f>VLOOKUP(B521,Umbrales!$A$2:$F$6,5,FALSE)</f>
        <v>1.6026025182564763</v>
      </c>
      <c r="H521" s="14">
        <f>VLOOKUP(B521,Umbrales!$A$2:$F$6,6,FALSE)</f>
        <v>0.11012364032004683</v>
      </c>
      <c r="I521">
        <f>IF(AND(Datos!AE521&gt;D521,Datos!AF521&gt;E521,Datos!AG521&gt;F521,Datos!AS521&gt;G521,C521&lt;H521),1,0)</f>
        <v>0</v>
      </c>
      <c r="J521" s="14">
        <f>ParticipantesCrossSectionTable[[#This Row],[dcf_fcf_gap_mm]]/ParticipantesCrossSectionTable[[#This Row],[revenue_reported_mm]]</f>
        <v>3.3669182138069575E-2</v>
      </c>
      <c r="K521" s="14">
        <f>VLOOKUP(B521,Umbrales!$A$2:$H$6,7,FALSE)</f>
        <v>0.41762511454643481</v>
      </c>
      <c r="L521" s="14">
        <f>VLOOKUP(B521,Umbrales!$A$2:$H$6,8,FALSE)</f>
        <v>5.4196815684636399E-2</v>
      </c>
      <c r="M521">
        <f>IF(AND(Datos!S521&gt;0,Datos!AH521&lt;K521,Datos!AL521&gt;=1,Datos!AM521&lt;1,J521&gt;L521),1,0)</f>
        <v>0</v>
      </c>
      <c r="N521" s="14">
        <f>VLOOKUP(B521,Umbrales!$A$2:$J$6,9,FALSE)</f>
        <v>0</v>
      </c>
      <c r="O521" s="14">
        <f>VLOOKUP(B521,Umbrales!$A$2:$J$6,10,FALSE)</f>
        <v>0</v>
      </c>
      <c r="P521">
        <f>IF(AND(Datos!C521="Financials",Datos!AA521&gt;N521,Datos!AD521&lt;0,Datos!AQ521&lt;O521),1,0)</f>
        <v>0</v>
      </c>
      <c r="Q521" s="14">
        <f>VLOOKUP(B521,Umbrales!$A$2:$K$6,11,FALSE)</f>
        <v>0.94630804495569043</v>
      </c>
      <c r="R521">
        <f>IF(AND(Datos!AN521&lt;0.85,Datos!AN521&lt;Q521),1,0)</f>
        <v>0</v>
      </c>
      <c r="S521">
        <f>1+IF(Datos!S521&gt;0,1,0)+IF(Datos!C521="Financials",1.2,0)+1.3</f>
        <v>3.3</v>
      </c>
      <c r="T521" s="14">
        <f>(I521*1+M521*IF(Datos!S521&gt;0,1,0)+P521*IF(Datos!C521="Financials",1,0)+R521*1.3)/S521</f>
        <v>0</v>
      </c>
      <c r="U521" s="14">
        <f t="shared" si="16"/>
        <v>0</v>
      </c>
      <c r="V521" s="12" t="str">
        <f t="shared" si="17"/>
        <v/>
      </c>
    </row>
    <row r="522" spans="1:22">
      <c r="A522" t="str">
        <f>ParticipantesCrossSectionTable[[#This Row],[firm_id]]</f>
        <v>F0553</v>
      </c>
      <c r="B522" s="12" t="str">
        <f>ParticipantesCrossSectionTable[[#This Row],[sector]]</f>
        <v>Technology</v>
      </c>
      <c r="C522" s="14">
        <f>ParticipantesCrossSectionTable[[#This Row],[fcf_reported_mm]]/ParticipantesCrossSectionTable[[#This Row],[revenue_reported_mm]]</f>
        <v>1.0138033760361081E-2</v>
      </c>
      <c r="D522" s="14">
        <f>VLOOKUP(B522,Umbrales!$A$2:$F$6,2,FALSE)</f>
        <v>0.29147891994228936</v>
      </c>
      <c r="E522" s="14">
        <f>VLOOKUP(B522,Umbrales!$A$2:$F$6,3,FALSE)</f>
        <v>0.20310034693031653</v>
      </c>
      <c r="F522" s="14">
        <f>VLOOKUP(B522,Umbrales!$A$2:$F$6,4,FALSE)</f>
        <v>8.594459935328938E-2</v>
      </c>
      <c r="G522" s="13">
        <f>VLOOKUP(B522,Umbrales!$A$2:$F$6,5,FALSE)</f>
        <v>1.6026025182564763</v>
      </c>
      <c r="H522" s="14">
        <f>VLOOKUP(B522,Umbrales!$A$2:$F$6,6,FALSE)</f>
        <v>0.11012364032004683</v>
      </c>
      <c r="I522">
        <f>IF(AND(Datos!AE522&gt;D522,Datos!AF522&gt;E522,Datos!AG522&gt;F522,Datos!AS522&gt;G522,C522&lt;H522),1,0)</f>
        <v>0</v>
      </c>
      <c r="J522" s="14">
        <f>ParticipantesCrossSectionTable[[#This Row],[dcf_fcf_gap_mm]]/ParticipantesCrossSectionTable[[#This Row],[revenue_reported_mm]]</f>
        <v>3.9922759472051386E-2</v>
      </c>
      <c r="K522" s="14">
        <f>VLOOKUP(B522,Umbrales!$A$2:$H$6,7,FALSE)</f>
        <v>0.41762511454643481</v>
      </c>
      <c r="L522" s="14">
        <f>VLOOKUP(B522,Umbrales!$A$2:$H$6,8,FALSE)</f>
        <v>5.4196815684636399E-2</v>
      </c>
      <c r="M522">
        <f>IF(AND(Datos!S522&gt;0,Datos!AH522&lt;K522,Datos!AL522&gt;=1,Datos!AM522&lt;1,J522&gt;L522),1,0)</f>
        <v>0</v>
      </c>
      <c r="N522" s="14">
        <f>VLOOKUP(B522,Umbrales!$A$2:$J$6,9,FALSE)</f>
        <v>0</v>
      </c>
      <c r="O522" s="14">
        <f>VLOOKUP(B522,Umbrales!$A$2:$J$6,10,FALSE)</f>
        <v>0</v>
      </c>
      <c r="P522">
        <f>IF(AND(Datos!C522="Financials",Datos!AA522&gt;N522,Datos!AD522&lt;0,Datos!AQ522&lt;O522),1,0)</f>
        <v>0</v>
      </c>
      <c r="Q522" s="14">
        <f>VLOOKUP(B522,Umbrales!$A$2:$K$6,11,FALSE)</f>
        <v>0.94630804495569043</v>
      </c>
      <c r="R522">
        <f>IF(AND(Datos!AN522&lt;0.85,Datos!AN522&lt;Q522),1,0)</f>
        <v>0</v>
      </c>
      <c r="S522">
        <f>1+IF(Datos!S522&gt;0,1,0)+IF(Datos!C522="Financials",1.2,0)+1.3</f>
        <v>3.3</v>
      </c>
      <c r="T522" s="14">
        <f>(I522*1+M522*IF(Datos!S522&gt;0,1,0)+P522*IF(Datos!C522="Financials",1,0)+R522*1.3)/S522</f>
        <v>0</v>
      </c>
      <c r="U522" s="14">
        <f t="shared" si="16"/>
        <v>0</v>
      </c>
      <c r="V522" s="12" t="str">
        <f t="shared" si="17"/>
        <v/>
      </c>
    </row>
    <row r="523" spans="1:22">
      <c r="A523" t="str">
        <f>ParticipantesCrossSectionTable[[#This Row],[firm_id]]</f>
        <v>F0211</v>
      </c>
      <c r="B523" s="12" t="str">
        <f>ParticipantesCrossSectionTable[[#This Row],[sector]]</f>
        <v>Financials</v>
      </c>
      <c r="C523" s="14">
        <f>ParticipantesCrossSectionTable[[#This Row],[fcf_reported_mm]]/ParticipantesCrossSectionTable[[#This Row],[revenue_reported_mm]]</f>
        <v>0.1356377126195622</v>
      </c>
      <c r="D523" s="14">
        <f>VLOOKUP(B523,Umbrales!$A$2:$F$6,2,FALSE)</f>
        <v>0.388774346882514</v>
      </c>
      <c r="E523" s="14">
        <f>VLOOKUP(B523,Umbrales!$A$2:$F$6,3,FALSE)</f>
        <v>0.2842719606666555</v>
      </c>
      <c r="F523" s="14">
        <f>VLOOKUP(B523,Umbrales!$A$2:$F$6,4,FALSE)</f>
        <v>3.7547324588306716E-2</v>
      </c>
      <c r="G523" s="13">
        <f>VLOOKUP(B523,Umbrales!$A$2:$F$6,5,FALSE)</f>
        <v>5.6564154445784265</v>
      </c>
      <c r="H523" s="14">
        <f>VLOOKUP(B523,Umbrales!$A$2:$F$6,6,FALSE)</f>
        <v>0.21790144142181125</v>
      </c>
      <c r="I523">
        <f>IF(AND(Datos!AE523&gt;D523,Datos!AF523&gt;E523,Datos!AG523&gt;F523,Datos!AS523&gt;G523,C523&lt;H523),1,0)</f>
        <v>0</v>
      </c>
      <c r="J523" s="14">
        <f>ParticipantesCrossSectionTable[[#This Row],[dcf_fcf_gap_mm]]/ParticipantesCrossSectionTable[[#This Row],[revenue_reported_mm]]</f>
        <v>1.1358811451171219E-3</v>
      </c>
      <c r="K523" s="14">
        <f>VLOOKUP(B523,Umbrales!$A$2:$H$6,7,FALSE)</f>
        <v>0.45222619371524486</v>
      </c>
      <c r="L523" s="14">
        <f>VLOOKUP(B523,Umbrales!$A$2:$H$6,8,FALSE)</f>
        <v>1.8748568215778003E-2</v>
      </c>
      <c r="M523">
        <f>IF(AND(Datos!S523&gt;0,Datos!AH523&lt;K523,Datos!AL523&gt;=1,Datos!AM523&lt;1,J523&gt;L523),1,0)</f>
        <v>0</v>
      </c>
      <c r="N523" s="14">
        <f>VLOOKUP(B523,Umbrales!$A$2:$J$6,9,FALSE)</f>
        <v>0.2055436255630648</v>
      </c>
      <c r="O523" s="14">
        <f>VLOOKUP(B523,Umbrales!$A$2:$J$6,10,FALSE)</f>
        <v>0.33577848833803048</v>
      </c>
      <c r="P523">
        <f>IF(AND(Datos!C523="Financials",Datos!AA523&gt;N523,Datos!AD523&lt;0,Datos!AQ523&lt;O523),1,0)</f>
        <v>0</v>
      </c>
      <c r="Q523" s="14">
        <f>VLOOKUP(B523,Umbrales!$A$2:$K$6,11,FALSE)</f>
        <v>0.94867619108199597</v>
      </c>
      <c r="R523">
        <f>IF(AND(Datos!AN523&lt;0.85,Datos!AN523&lt;Q523),1,0)</f>
        <v>0</v>
      </c>
      <c r="S523">
        <f>1+IF(Datos!S523&gt;0,1,0)+IF(Datos!C523="Financials",1.2,0)+1.3</f>
        <v>4.5</v>
      </c>
      <c r="T523" s="14">
        <f>(I523*1+M523*IF(Datos!S523&gt;0,1,0)+P523*IF(Datos!C523="Financials",1,0)+R523*1.3)/S523</f>
        <v>0</v>
      </c>
      <c r="U523" s="14">
        <f t="shared" si="16"/>
        <v>0</v>
      </c>
      <c r="V523" s="12" t="str">
        <f t="shared" si="17"/>
        <v/>
      </c>
    </row>
    <row r="524" spans="1:22">
      <c r="A524" t="str">
        <f>ParticipantesCrossSectionTable[[#This Row],[firm_id]]</f>
        <v>F0518</v>
      </c>
      <c r="B524" s="12" t="str">
        <f>ParticipantesCrossSectionTable[[#This Row],[sector]]</f>
        <v>Technology</v>
      </c>
      <c r="C524" s="14">
        <f>ParticipantesCrossSectionTable[[#This Row],[fcf_reported_mm]]/ParticipantesCrossSectionTable[[#This Row],[revenue_reported_mm]]</f>
        <v>0.10493685834272765</v>
      </c>
      <c r="D524" s="14">
        <f>VLOOKUP(B524,Umbrales!$A$2:$F$6,2,FALSE)</f>
        <v>0.29147891994228936</v>
      </c>
      <c r="E524" s="14">
        <f>VLOOKUP(B524,Umbrales!$A$2:$F$6,3,FALSE)</f>
        <v>0.20310034693031653</v>
      </c>
      <c r="F524" s="14">
        <f>VLOOKUP(B524,Umbrales!$A$2:$F$6,4,FALSE)</f>
        <v>8.594459935328938E-2</v>
      </c>
      <c r="G524" s="13">
        <f>VLOOKUP(B524,Umbrales!$A$2:$F$6,5,FALSE)</f>
        <v>1.6026025182564763</v>
      </c>
      <c r="H524" s="14">
        <f>VLOOKUP(B524,Umbrales!$A$2:$F$6,6,FALSE)</f>
        <v>0.11012364032004683</v>
      </c>
      <c r="I524">
        <f>IF(AND(Datos!AE524&gt;D524,Datos!AF524&gt;E524,Datos!AG524&gt;F524,Datos!AS524&gt;G524,C524&lt;H524),1,0)</f>
        <v>0</v>
      </c>
      <c r="J524" s="14">
        <f>ParticipantesCrossSectionTable[[#This Row],[dcf_fcf_gap_mm]]/ParticipantesCrossSectionTable[[#This Row],[revenue_reported_mm]]</f>
        <v>5.0279881580186292E-3</v>
      </c>
      <c r="K524" s="14">
        <f>VLOOKUP(B524,Umbrales!$A$2:$H$6,7,FALSE)</f>
        <v>0.41762511454643481</v>
      </c>
      <c r="L524" s="14">
        <f>VLOOKUP(B524,Umbrales!$A$2:$H$6,8,FALSE)</f>
        <v>5.4196815684636399E-2</v>
      </c>
      <c r="M524">
        <f>IF(AND(Datos!S524&gt;0,Datos!AH524&lt;K524,Datos!AL524&gt;=1,Datos!AM524&lt;1,J524&gt;L524),1,0)</f>
        <v>0</v>
      </c>
      <c r="N524" s="14">
        <f>VLOOKUP(B524,Umbrales!$A$2:$J$6,9,FALSE)</f>
        <v>0</v>
      </c>
      <c r="O524" s="14">
        <f>VLOOKUP(B524,Umbrales!$A$2:$J$6,10,FALSE)</f>
        <v>0</v>
      </c>
      <c r="P524">
        <f>IF(AND(Datos!C524="Financials",Datos!AA524&gt;N524,Datos!AD524&lt;0,Datos!AQ524&lt;O524),1,0)</f>
        <v>0</v>
      </c>
      <c r="Q524" s="14">
        <f>VLOOKUP(B524,Umbrales!$A$2:$K$6,11,FALSE)</f>
        <v>0.94630804495569043</v>
      </c>
      <c r="R524">
        <f>IF(AND(Datos!AN524&lt;0.85,Datos!AN524&lt;Q524),1,0)</f>
        <v>0</v>
      </c>
      <c r="S524">
        <f>1+IF(Datos!S524&gt;0,1,0)+IF(Datos!C524="Financials",1.2,0)+1.3</f>
        <v>3.3</v>
      </c>
      <c r="T524" s="14">
        <f>(I524*1+M524*IF(Datos!S524&gt;0,1,0)+P524*IF(Datos!C524="Financials",1,0)+R524*1.3)/S524</f>
        <v>0</v>
      </c>
      <c r="U524" s="14">
        <f t="shared" si="16"/>
        <v>0</v>
      </c>
      <c r="V524" s="12" t="str">
        <f t="shared" si="17"/>
        <v/>
      </c>
    </row>
    <row r="525" spans="1:22">
      <c r="A525" t="str">
        <f>ParticipantesCrossSectionTable[[#This Row],[firm_id]]</f>
        <v>F0038</v>
      </c>
      <c r="B525" s="12" t="str">
        <f>ParticipantesCrossSectionTable[[#This Row],[sector]]</f>
        <v>Energy</v>
      </c>
      <c r="C525" s="14">
        <f>ParticipantesCrossSectionTable[[#This Row],[fcf_reported_mm]]/ParticipantesCrossSectionTable[[#This Row],[revenue_reported_mm]]</f>
        <v>-0.10578978544005425</v>
      </c>
      <c r="D525" s="14">
        <f>VLOOKUP(B525,Umbrales!$A$2:$F$6,2,FALSE)</f>
        <v>0.31196392892080216</v>
      </c>
      <c r="E525" s="14">
        <f>VLOOKUP(B525,Umbrales!$A$2:$F$6,3,FALSE)</f>
        <v>0.22086835207327621</v>
      </c>
      <c r="F525" s="14">
        <f>VLOOKUP(B525,Umbrales!$A$2:$F$6,4,FALSE)</f>
        <v>0.28991454849456905</v>
      </c>
      <c r="G525" s="13">
        <f>VLOOKUP(B525,Umbrales!$A$2:$F$6,5,FALSE)</f>
        <v>2.8980395452652274</v>
      </c>
      <c r="H525" s="14">
        <f>VLOOKUP(B525,Umbrales!$A$2:$F$6,6,FALSE)</f>
        <v>-5.1192663180992054E-2</v>
      </c>
      <c r="I525">
        <f>IF(AND(Datos!AE525&gt;D525,Datos!AF525&gt;E525,Datos!AG525&gt;F525,Datos!AS525&gt;G525,C525&lt;H525),1,0)</f>
        <v>0</v>
      </c>
      <c r="J525" s="14">
        <f>ParticipantesCrossSectionTable[[#This Row],[dcf_fcf_gap_mm]]/ParticipantesCrossSectionTable[[#This Row],[revenue_reported_mm]]</f>
        <v>0.10730792397501943</v>
      </c>
      <c r="K525" s="14">
        <f>VLOOKUP(B525,Umbrales!$A$2:$H$6,7,FALSE)</f>
        <v>0.58288412137280288</v>
      </c>
      <c r="L525" s="14">
        <f>VLOOKUP(B525,Umbrales!$A$2:$H$6,8,FALSE)</f>
        <v>0.120912265441879</v>
      </c>
      <c r="M525">
        <f>IF(AND(Datos!S525&gt;0,Datos!AH525&lt;K525,Datos!AL525&gt;=1,Datos!AM525&lt;1,J525&gt;L525),1,0)</f>
        <v>0</v>
      </c>
      <c r="N525" s="14">
        <f>VLOOKUP(B525,Umbrales!$A$2:$J$6,9,FALSE)</f>
        <v>0</v>
      </c>
      <c r="O525" s="14">
        <f>VLOOKUP(B525,Umbrales!$A$2:$J$6,10,FALSE)</f>
        <v>0</v>
      </c>
      <c r="P525">
        <f>IF(AND(Datos!C525="Financials",Datos!AA525&gt;N525,Datos!AD525&lt;0,Datos!AQ525&lt;O525),1,0)</f>
        <v>0</v>
      </c>
      <c r="Q525" s="14">
        <f>VLOOKUP(B525,Umbrales!$A$2:$K$6,11,FALSE)</f>
        <v>0.95246281107254693</v>
      </c>
      <c r="R525">
        <f>IF(AND(Datos!AN525&lt;0.85,Datos!AN525&lt;Q525),1,0)</f>
        <v>0</v>
      </c>
      <c r="S525">
        <f>1+IF(Datos!S525&gt;0,1,0)+IF(Datos!C525="Financials",1.2,0)+1.3</f>
        <v>3.3</v>
      </c>
      <c r="T525" s="14">
        <f>(I525*1+M525*IF(Datos!S525&gt;0,1,0)+P525*IF(Datos!C525="Financials",1,0)+R525*1.3)/S525</f>
        <v>0</v>
      </c>
      <c r="U525" s="14">
        <f t="shared" si="16"/>
        <v>0</v>
      </c>
      <c r="V525" s="12" t="str">
        <f t="shared" si="17"/>
        <v/>
      </c>
    </row>
    <row r="526" spans="1:22">
      <c r="A526" t="str">
        <f>ParticipantesCrossSectionTable[[#This Row],[firm_id]]</f>
        <v>F0053</v>
      </c>
      <c r="B526" s="12" t="str">
        <f>ParticipantesCrossSectionTable[[#This Row],[sector]]</f>
        <v>Energy</v>
      </c>
      <c r="C526" s="14">
        <f>ParticipantesCrossSectionTable[[#This Row],[fcf_reported_mm]]/ParticipantesCrossSectionTable[[#This Row],[revenue_reported_mm]]</f>
        <v>-8.2903076665592101E-2</v>
      </c>
      <c r="D526" s="14">
        <f>VLOOKUP(B526,Umbrales!$A$2:$F$6,2,FALSE)</f>
        <v>0.31196392892080216</v>
      </c>
      <c r="E526" s="14">
        <f>VLOOKUP(B526,Umbrales!$A$2:$F$6,3,FALSE)</f>
        <v>0.22086835207327621</v>
      </c>
      <c r="F526" s="14">
        <f>VLOOKUP(B526,Umbrales!$A$2:$F$6,4,FALSE)</f>
        <v>0.28991454849456905</v>
      </c>
      <c r="G526" s="13">
        <f>VLOOKUP(B526,Umbrales!$A$2:$F$6,5,FALSE)</f>
        <v>2.8980395452652274</v>
      </c>
      <c r="H526" s="14">
        <f>VLOOKUP(B526,Umbrales!$A$2:$F$6,6,FALSE)</f>
        <v>-5.1192663180992054E-2</v>
      </c>
      <c r="I526">
        <f>IF(AND(Datos!AE526&gt;D526,Datos!AF526&gt;E526,Datos!AG526&gt;F526,Datos!AS526&gt;G526,C526&lt;H526),1,0)</f>
        <v>0</v>
      </c>
      <c r="J526" s="14">
        <f>ParticipantesCrossSectionTable[[#This Row],[dcf_fcf_gap_mm]]/ParticipantesCrossSectionTable[[#This Row],[revenue_reported_mm]]</f>
        <v>4.0489818388690479E-2</v>
      </c>
      <c r="K526" s="14">
        <f>VLOOKUP(B526,Umbrales!$A$2:$H$6,7,FALSE)</f>
        <v>0.58288412137280288</v>
      </c>
      <c r="L526" s="14">
        <f>VLOOKUP(B526,Umbrales!$A$2:$H$6,8,FALSE)</f>
        <v>0.120912265441879</v>
      </c>
      <c r="M526">
        <f>IF(AND(Datos!S526&gt;0,Datos!AH526&lt;K526,Datos!AL526&gt;=1,Datos!AM526&lt;1,J526&gt;L526),1,0)</f>
        <v>0</v>
      </c>
      <c r="N526" s="14">
        <f>VLOOKUP(B526,Umbrales!$A$2:$J$6,9,FALSE)</f>
        <v>0</v>
      </c>
      <c r="O526" s="14">
        <f>VLOOKUP(B526,Umbrales!$A$2:$J$6,10,FALSE)</f>
        <v>0</v>
      </c>
      <c r="P526">
        <f>IF(AND(Datos!C526="Financials",Datos!AA526&gt;N526,Datos!AD526&lt;0,Datos!AQ526&lt;O526),1,0)</f>
        <v>0</v>
      </c>
      <c r="Q526" s="14">
        <f>VLOOKUP(B526,Umbrales!$A$2:$K$6,11,FALSE)</f>
        <v>0.95246281107254693</v>
      </c>
      <c r="R526">
        <f>IF(AND(Datos!AN526&lt;0.85,Datos!AN526&lt;Q526),1,0)</f>
        <v>0</v>
      </c>
      <c r="S526">
        <f>1+IF(Datos!S526&gt;0,1,0)+IF(Datos!C526="Financials",1.2,0)+1.3</f>
        <v>3.3</v>
      </c>
      <c r="T526" s="14">
        <f>(I526*1+M526*IF(Datos!S526&gt;0,1,0)+P526*IF(Datos!C526="Financials",1,0)+R526*1.3)/S526</f>
        <v>0</v>
      </c>
      <c r="U526" s="14">
        <f t="shared" si="16"/>
        <v>0</v>
      </c>
      <c r="V526" s="12" t="str">
        <f t="shared" si="17"/>
        <v/>
      </c>
    </row>
    <row r="527" spans="1:22">
      <c r="A527" t="str">
        <f>ParticipantesCrossSectionTable[[#This Row],[firm_id]]</f>
        <v>F0039</v>
      </c>
      <c r="B527" s="12" t="str">
        <f>ParticipantesCrossSectionTable[[#This Row],[sector]]</f>
        <v>Energy</v>
      </c>
      <c r="C527" s="14">
        <f>ParticipantesCrossSectionTable[[#This Row],[fcf_reported_mm]]/ParticipantesCrossSectionTable[[#This Row],[revenue_reported_mm]]</f>
        <v>5.5818684763930378E-2</v>
      </c>
      <c r="D527" s="14">
        <f>VLOOKUP(B527,Umbrales!$A$2:$F$6,2,FALSE)</f>
        <v>0.31196392892080216</v>
      </c>
      <c r="E527" s="14">
        <f>VLOOKUP(B527,Umbrales!$A$2:$F$6,3,FALSE)</f>
        <v>0.22086835207327621</v>
      </c>
      <c r="F527" s="14">
        <f>VLOOKUP(B527,Umbrales!$A$2:$F$6,4,FALSE)</f>
        <v>0.28991454849456905</v>
      </c>
      <c r="G527" s="13">
        <f>VLOOKUP(B527,Umbrales!$A$2:$F$6,5,FALSE)</f>
        <v>2.8980395452652274</v>
      </c>
      <c r="H527" s="14">
        <f>VLOOKUP(B527,Umbrales!$A$2:$F$6,6,FALSE)</f>
        <v>-5.1192663180992054E-2</v>
      </c>
      <c r="I527">
        <f>IF(AND(Datos!AE527&gt;D527,Datos!AF527&gt;E527,Datos!AG527&gt;F527,Datos!AS527&gt;G527,C527&lt;H527),1,0)</f>
        <v>0</v>
      </c>
      <c r="J527" s="14">
        <f>ParticipantesCrossSectionTable[[#This Row],[dcf_fcf_gap_mm]]/ParticipantesCrossSectionTable[[#This Row],[revenue_reported_mm]]</f>
        <v>7.7884136056205908E-2</v>
      </c>
      <c r="K527" s="14">
        <f>VLOOKUP(B527,Umbrales!$A$2:$H$6,7,FALSE)</f>
        <v>0.58288412137280288</v>
      </c>
      <c r="L527" s="14">
        <f>VLOOKUP(B527,Umbrales!$A$2:$H$6,8,FALSE)</f>
        <v>0.120912265441879</v>
      </c>
      <c r="M527">
        <f>IF(AND(Datos!S527&gt;0,Datos!AH527&lt;K527,Datos!AL527&gt;=1,Datos!AM527&lt;1,J527&gt;L527),1,0)</f>
        <v>0</v>
      </c>
      <c r="N527" s="14">
        <f>VLOOKUP(B527,Umbrales!$A$2:$J$6,9,FALSE)</f>
        <v>0</v>
      </c>
      <c r="O527" s="14">
        <f>VLOOKUP(B527,Umbrales!$A$2:$J$6,10,FALSE)</f>
        <v>0</v>
      </c>
      <c r="P527">
        <f>IF(AND(Datos!C527="Financials",Datos!AA527&gt;N527,Datos!AD527&lt;0,Datos!AQ527&lt;O527),1,0)</f>
        <v>0</v>
      </c>
      <c r="Q527" s="14">
        <f>VLOOKUP(B527,Umbrales!$A$2:$K$6,11,FALSE)</f>
        <v>0.95246281107254693</v>
      </c>
      <c r="R527">
        <f>IF(AND(Datos!AN527&lt;0.85,Datos!AN527&lt;Q527),1,0)</f>
        <v>0</v>
      </c>
      <c r="S527">
        <f>1+IF(Datos!S527&gt;0,1,0)+IF(Datos!C527="Financials",1.2,0)+1.3</f>
        <v>3.3</v>
      </c>
      <c r="T527" s="14">
        <f>(I527*1+M527*IF(Datos!S527&gt;0,1,0)+P527*IF(Datos!C527="Financials",1,0)+R527*1.3)/S527</f>
        <v>0</v>
      </c>
      <c r="U527" s="14">
        <f t="shared" si="16"/>
        <v>0</v>
      </c>
      <c r="V527" s="12" t="str">
        <f t="shared" si="17"/>
        <v/>
      </c>
    </row>
    <row r="528" spans="1:22">
      <c r="A528" t="str">
        <f>ParticipantesCrossSectionTable[[#This Row],[firm_id]]</f>
        <v>F0145</v>
      </c>
      <c r="B528" s="12" t="str">
        <f>ParticipantesCrossSectionTable[[#This Row],[sector]]</f>
        <v>Energy</v>
      </c>
      <c r="C528" s="14">
        <f>ParticipantesCrossSectionTable[[#This Row],[fcf_reported_mm]]/ParticipantesCrossSectionTable[[#This Row],[revenue_reported_mm]]</f>
        <v>-0.14721167273947786</v>
      </c>
      <c r="D528" s="14">
        <f>VLOOKUP(B528,Umbrales!$A$2:$F$6,2,FALSE)</f>
        <v>0.31196392892080216</v>
      </c>
      <c r="E528" s="14">
        <f>VLOOKUP(B528,Umbrales!$A$2:$F$6,3,FALSE)</f>
        <v>0.22086835207327621</v>
      </c>
      <c r="F528" s="14">
        <f>VLOOKUP(B528,Umbrales!$A$2:$F$6,4,FALSE)</f>
        <v>0.28991454849456905</v>
      </c>
      <c r="G528" s="13">
        <f>VLOOKUP(B528,Umbrales!$A$2:$F$6,5,FALSE)</f>
        <v>2.8980395452652274</v>
      </c>
      <c r="H528" s="14">
        <f>VLOOKUP(B528,Umbrales!$A$2:$F$6,6,FALSE)</f>
        <v>-5.1192663180992054E-2</v>
      </c>
      <c r="I528">
        <f>IF(AND(Datos!AE528&gt;D528,Datos!AF528&gt;E528,Datos!AG528&gt;F528,Datos!AS528&gt;G528,C528&lt;H528),1,0)</f>
        <v>0</v>
      </c>
      <c r="J528" s="14">
        <f>ParticipantesCrossSectionTable[[#This Row],[dcf_fcf_gap_mm]]/ParticipantesCrossSectionTable[[#This Row],[revenue_reported_mm]]</f>
        <v>0.11103746032714321</v>
      </c>
      <c r="K528" s="14">
        <f>VLOOKUP(B528,Umbrales!$A$2:$H$6,7,FALSE)</f>
        <v>0.58288412137280288</v>
      </c>
      <c r="L528" s="14">
        <f>VLOOKUP(B528,Umbrales!$A$2:$H$6,8,FALSE)</f>
        <v>0.120912265441879</v>
      </c>
      <c r="M528">
        <f>IF(AND(Datos!S528&gt;0,Datos!AH528&lt;K528,Datos!AL528&gt;=1,Datos!AM528&lt;1,J528&gt;L528),1,0)</f>
        <v>0</v>
      </c>
      <c r="N528" s="14">
        <f>VLOOKUP(B528,Umbrales!$A$2:$J$6,9,FALSE)</f>
        <v>0</v>
      </c>
      <c r="O528" s="14">
        <f>VLOOKUP(B528,Umbrales!$A$2:$J$6,10,FALSE)</f>
        <v>0</v>
      </c>
      <c r="P528">
        <f>IF(AND(Datos!C528="Financials",Datos!AA528&gt;N528,Datos!AD528&lt;0,Datos!AQ528&lt;O528),1,0)</f>
        <v>0</v>
      </c>
      <c r="Q528" s="14">
        <f>VLOOKUP(B528,Umbrales!$A$2:$K$6,11,FALSE)</f>
        <v>0.95246281107254693</v>
      </c>
      <c r="R528">
        <f>IF(AND(Datos!AN528&lt;0.85,Datos!AN528&lt;Q528),1,0)</f>
        <v>0</v>
      </c>
      <c r="S528">
        <f>1+IF(Datos!S528&gt;0,1,0)+IF(Datos!C528="Financials",1.2,0)+1.3</f>
        <v>3.3</v>
      </c>
      <c r="T528" s="14">
        <f>(I528*1+M528*IF(Datos!S528&gt;0,1,0)+P528*IF(Datos!C528="Financials",1,0)+R528*1.3)/S528</f>
        <v>0</v>
      </c>
      <c r="U528" s="14">
        <f t="shared" si="16"/>
        <v>0</v>
      </c>
      <c r="V528" s="12" t="str">
        <f t="shared" si="17"/>
        <v/>
      </c>
    </row>
    <row r="529" spans="1:22">
      <c r="A529" t="str">
        <f>ParticipantesCrossSectionTable[[#This Row],[firm_id]]</f>
        <v>F0780</v>
      </c>
      <c r="B529" s="12" t="str">
        <f>ParticipantesCrossSectionTable[[#This Row],[sector]]</f>
        <v>Industrials</v>
      </c>
      <c r="C529" s="14">
        <f>ParticipantesCrossSectionTable[[#This Row],[fcf_reported_mm]]/ParticipantesCrossSectionTable[[#This Row],[revenue_reported_mm]]</f>
        <v>4.9100044905586705E-2</v>
      </c>
      <c r="D529" s="14">
        <f>VLOOKUP(B529,Umbrales!$A$2:$F$6,2,FALSE)</f>
        <v>0.20187192862209885</v>
      </c>
      <c r="E529" s="14">
        <f>VLOOKUP(B529,Umbrales!$A$2:$F$6,3,FALSE)</f>
        <v>0.13780715755654266</v>
      </c>
      <c r="F529" s="14">
        <f>VLOOKUP(B529,Umbrales!$A$2:$F$6,4,FALSE)</f>
        <v>0.14324173030339896</v>
      </c>
      <c r="G529" s="13">
        <f>VLOOKUP(B529,Umbrales!$A$2:$F$6,5,FALSE)</f>
        <v>2.1323076743804079</v>
      </c>
      <c r="H529" s="14">
        <f>VLOOKUP(B529,Umbrales!$A$2:$F$6,6,FALSE)</f>
        <v>-3.5903294130974449E-3</v>
      </c>
      <c r="I529">
        <f>IF(AND(Datos!AE529&gt;D529,Datos!AF529&gt;E529,Datos!AG529&gt;F529,Datos!AS529&gt;G529,C529&lt;H529),1,0)</f>
        <v>0</v>
      </c>
      <c r="J529" s="14">
        <f>ParticipantesCrossSectionTable[[#This Row],[dcf_fcf_gap_mm]]/ParticipantesCrossSectionTable[[#This Row],[revenue_reported_mm]]</f>
        <v>3.1896370796835723E-2</v>
      </c>
      <c r="K529" s="14">
        <f>VLOOKUP(B529,Umbrales!$A$2:$H$6,7,FALSE)</f>
        <v>0.50521966232143278</v>
      </c>
      <c r="L529" s="14">
        <f>VLOOKUP(B529,Umbrales!$A$2:$H$6,8,FALSE)</f>
        <v>7.7995567229432863E-2</v>
      </c>
      <c r="M529">
        <f>IF(AND(Datos!S529&gt;0,Datos!AH529&lt;K529,Datos!AL529&gt;=1,Datos!AM529&lt;1,J529&gt;L529),1,0)</f>
        <v>0</v>
      </c>
      <c r="N529" s="14">
        <f>VLOOKUP(B529,Umbrales!$A$2:$J$6,9,FALSE)</f>
        <v>0</v>
      </c>
      <c r="O529" s="14">
        <f>VLOOKUP(B529,Umbrales!$A$2:$J$6,10,FALSE)</f>
        <v>0</v>
      </c>
      <c r="P529">
        <f>IF(AND(Datos!C529="Financials",Datos!AA529&gt;N529,Datos!AD529&lt;0,Datos!AQ529&lt;O529),1,0)</f>
        <v>0</v>
      </c>
      <c r="Q529" s="14">
        <f>VLOOKUP(B529,Umbrales!$A$2:$K$6,11,FALSE)</f>
        <v>0.94976269166978411</v>
      </c>
      <c r="R529">
        <f>IF(AND(Datos!AN529&lt;0.85,Datos!AN529&lt;Q529),1,0)</f>
        <v>0</v>
      </c>
      <c r="S529">
        <f>1+IF(Datos!S529&gt;0,1,0)+IF(Datos!C529="Financials",1.2,0)+1.3</f>
        <v>3.3</v>
      </c>
      <c r="T529" s="14">
        <f>(I529*1+M529*IF(Datos!S529&gt;0,1,0)+P529*IF(Datos!C529="Financials",1,0)+R529*1.3)/S529</f>
        <v>0</v>
      </c>
      <c r="U529" s="14">
        <f t="shared" si="16"/>
        <v>0</v>
      </c>
      <c r="V529" s="12" t="str">
        <f t="shared" si="17"/>
        <v/>
      </c>
    </row>
    <row r="530" spans="1:22">
      <c r="A530" t="str">
        <f>ParticipantesCrossSectionTable[[#This Row],[firm_id]]</f>
        <v>F0538</v>
      </c>
      <c r="B530" s="12" t="str">
        <f>ParticipantesCrossSectionTable[[#This Row],[sector]]</f>
        <v>Technology</v>
      </c>
      <c r="C530" s="14">
        <f>ParticipantesCrossSectionTable[[#This Row],[fcf_reported_mm]]/ParticipantesCrossSectionTable[[#This Row],[revenue_reported_mm]]</f>
        <v>0.15338890147034304</v>
      </c>
      <c r="D530" s="14">
        <f>VLOOKUP(B530,Umbrales!$A$2:$F$6,2,FALSE)</f>
        <v>0.29147891994228936</v>
      </c>
      <c r="E530" s="14">
        <f>VLOOKUP(B530,Umbrales!$A$2:$F$6,3,FALSE)</f>
        <v>0.20310034693031653</v>
      </c>
      <c r="F530" s="14">
        <f>VLOOKUP(B530,Umbrales!$A$2:$F$6,4,FALSE)</f>
        <v>8.594459935328938E-2</v>
      </c>
      <c r="G530" s="13">
        <f>VLOOKUP(B530,Umbrales!$A$2:$F$6,5,FALSE)</f>
        <v>1.6026025182564763</v>
      </c>
      <c r="H530" s="14">
        <f>VLOOKUP(B530,Umbrales!$A$2:$F$6,6,FALSE)</f>
        <v>0.11012364032004683</v>
      </c>
      <c r="I530">
        <f>IF(AND(Datos!AE530&gt;D530,Datos!AF530&gt;E530,Datos!AG530&gt;F530,Datos!AS530&gt;G530,C530&lt;H530),1,0)</f>
        <v>0</v>
      </c>
      <c r="J530" s="14">
        <f>ParticipantesCrossSectionTable[[#This Row],[dcf_fcf_gap_mm]]/ParticipantesCrossSectionTable[[#This Row],[revenue_reported_mm]]</f>
        <v>1.990875549365935E-2</v>
      </c>
      <c r="K530" s="14">
        <f>VLOOKUP(B530,Umbrales!$A$2:$H$6,7,FALSE)</f>
        <v>0.41762511454643481</v>
      </c>
      <c r="L530" s="14">
        <f>VLOOKUP(B530,Umbrales!$A$2:$H$6,8,FALSE)</f>
        <v>5.4196815684636399E-2</v>
      </c>
      <c r="M530">
        <f>IF(AND(Datos!S530&gt;0,Datos!AH530&lt;K530,Datos!AL530&gt;=1,Datos!AM530&lt;1,J530&gt;L530),1,0)</f>
        <v>0</v>
      </c>
      <c r="N530" s="14">
        <f>VLOOKUP(B530,Umbrales!$A$2:$J$6,9,FALSE)</f>
        <v>0</v>
      </c>
      <c r="O530" s="14">
        <f>VLOOKUP(B530,Umbrales!$A$2:$J$6,10,FALSE)</f>
        <v>0</v>
      </c>
      <c r="P530">
        <f>IF(AND(Datos!C530="Financials",Datos!AA530&gt;N530,Datos!AD530&lt;0,Datos!AQ530&lt;O530),1,0)</f>
        <v>0</v>
      </c>
      <c r="Q530" s="14">
        <f>VLOOKUP(B530,Umbrales!$A$2:$K$6,11,FALSE)</f>
        <v>0.94630804495569043</v>
      </c>
      <c r="R530">
        <f>IF(AND(Datos!AN530&lt;0.85,Datos!AN530&lt;Q530),1,0)</f>
        <v>0</v>
      </c>
      <c r="S530">
        <f>1+IF(Datos!S530&gt;0,1,0)+IF(Datos!C530="Financials",1.2,0)+1.3</f>
        <v>3.3</v>
      </c>
      <c r="T530" s="14">
        <f>(I530*1+M530*IF(Datos!S530&gt;0,1,0)+P530*IF(Datos!C530="Financials",1,0)+R530*1.3)/S530</f>
        <v>0</v>
      </c>
      <c r="U530" s="14">
        <f t="shared" si="16"/>
        <v>0</v>
      </c>
      <c r="V530" s="12" t="str">
        <f t="shared" si="17"/>
        <v/>
      </c>
    </row>
    <row r="531" spans="1:22">
      <c r="A531" t="str">
        <f>ParticipantesCrossSectionTable[[#This Row],[firm_id]]</f>
        <v>F0711</v>
      </c>
      <c r="B531" s="12" t="str">
        <f>ParticipantesCrossSectionTable[[#This Row],[sector]]</f>
        <v>Industrials</v>
      </c>
      <c r="C531" s="14">
        <f>ParticipantesCrossSectionTable[[#This Row],[fcf_reported_mm]]/ParticipantesCrossSectionTable[[#This Row],[revenue_reported_mm]]</f>
        <v>3.9398655585657159E-2</v>
      </c>
      <c r="D531" s="14">
        <f>VLOOKUP(B531,Umbrales!$A$2:$F$6,2,FALSE)</f>
        <v>0.20187192862209885</v>
      </c>
      <c r="E531" s="14">
        <f>VLOOKUP(B531,Umbrales!$A$2:$F$6,3,FALSE)</f>
        <v>0.13780715755654266</v>
      </c>
      <c r="F531" s="14">
        <f>VLOOKUP(B531,Umbrales!$A$2:$F$6,4,FALSE)</f>
        <v>0.14324173030339896</v>
      </c>
      <c r="G531" s="13">
        <f>VLOOKUP(B531,Umbrales!$A$2:$F$6,5,FALSE)</f>
        <v>2.1323076743804079</v>
      </c>
      <c r="H531" s="14">
        <f>VLOOKUP(B531,Umbrales!$A$2:$F$6,6,FALSE)</f>
        <v>-3.5903294130974449E-3</v>
      </c>
      <c r="I531">
        <f>IF(AND(Datos!AE531&gt;D531,Datos!AF531&gt;E531,Datos!AG531&gt;F531,Datos!AS531&gt;G531,C531&lt;H531),1,0)</f>
        <v>0</v>
      </c>
      <c r="J531" s="14">
        <f>ParticipantesCrossSectionTable[[#This Row],[dcf_fcf_gap_mm]]/ParticipantesCrossSectionTable[[#This Row],[revenue_reported_mm]]</f>
        <v>7.7400554120420517E-2</v>
      </c>
      <c r="K531" s="14">
        <f>VLOOKUP(B531,Umbrales!$A$2:$H$6,7,FALSE)</f>
        <v>0.50521966232143278</v>
      </c>
      <c r="L531" s="14">
        <f>VLOOKUP(B531,Umbrales!$A$2:$H$6,8,FALSE)</f>
        <v>7.7995567229432863E-2</v>
      </c>
      <c r="M531">
        <f>IF(AND(Datos!S531&gt;0,Datos!AH531&lt;K531,Datos!AL531&gt;=1,Datos!AM531&lt;1,J531&gt;L531),1,0)</f>
        <v>0</v>
      </c>
      <c r="N531" s="14">
        <f>VLOOKUP(B531,Umbrales!$A$2:$J$6,9,FALSE)</f>
        <v>0</v>
      </c>
      <c r="O531" s="14">
        <f>VLOOKUP(B531,Umbrales!$A$2:$J$6,10,FALSE)</f>
        <v>0</v>
      </c>
      <c r="P531">
        <f>IF(AND(Datos!C531="Financials",Datos!AA531&gt;N531,Datos!AD531&lt;0,Datos!AQ531&lt;O531),1,0)</f>
        <v>0</v>
      </c>
      <c r="Q531" s="14">
        <f>VLOOKUP(B531,Umbrales!$A$2:$K$6,11,FALSE)</f>
        <v>0.94976269166978411</v>
      </c>
      <c r="R531">
        <f>IF(AND(Datos!AN531&lt;0.85,Datos!AN531&lt;Q531),1,0)</f>
        <v>0</v>
      </c>
      <c r="S531">
        <f>1+IF(Datos!S531&gt;0,1,0)+IF(Datos!C531="Financials",1.2,0)+1.3</f>
        <v>3.3</v>
      </c>
      <c r="T531" s="14">
        <f>(I531*1+M531*IF(Datos!S531&gt;0,1,0)+P531*IF(Datos!C531="Financials",1,0)+R531*1.3)/S531</f>
        <v>0</v>
      </c>
      <c r="U531" s="14">
        <f t="shared" si="16"/>
        <v>0</v>
      </c>
      <c r="V531" s="12" t="str">
        <f t="shared" si="17"/>
        <v/>
      </c>
    </row>
    <row r="532" spans="1:22">
      <c r="A532" t="str">
        <f>ParticipantesCrossSectionTable[[#This Row],[firm_id]]</f>
        <v>F0216</v>
      </c>
      <c r="B532" s="12" t="str">
        <f>ParticipantesCrossSectionTable[[#This Row],[sector]]</f>
        <v>Financials</v>
      </c>
      <c r="C532" s="14">
        <f>ParticipantesCrossSectionTable[[#This Row],[fcf_reported_mm]]/ParticipantesCrossSectionTable[[#This Row],[revenue_reported_mm]]</f>
        <v>8.6584987634399174E-2</v>
      </c>
      <c r="D532" s="14">
        <f>VLOOKUP(B532,Umbrales!$A$2:$F$6,2,FALSE)</f>
        <v>0.388774346882514</v>
      </c>
      <c r="E532" s="14">
        <f>VLOOKUP(B532,Umbrales!$A$2:$F$6,3,FALSE)</f>
        <v>0.2842719606666555</v>
      </c>
      <c r="F532" s="14">
        <f>VLOOKUP(B532,Umbrales!$A$2:$F$6,4,FALSE)</f>
        <v>3.7547324588306716E-2</v>
      </c>
      <c r="G532" s="13">
        <f>VLOOKUP(B532,Umbrales!$A$2:$F$6,5,FALSE)</f>
        <v>5.6564154445784265</v>
      </c>
      <c r="H532" s="14">
        <f>VLOOKUP(B532,Umbrales!$A$2:$F$6,6,FALSE)</f>
        <v>0.21790144142181125</v>
      </c>
      <c r="I532">
        <f>IF(AND(Datos!AE532&gt;D532,Datos!AF532&gt;E532,Datos!AG532&gt;F532,Datos!AS532&gt;G532,C532&lt;H532),1,0)</f>
        <v>0</v>
      </c>
      <c r="J532" s="14">
        <f>ParticipantesCrossSectionTable[[#This Row],[dcf_fcf_gap_mm]]/ParticipantesCrossSectionTable[[#This Row],[revenue_reported_mm]]</f>
        <v>2.2472776464385735E-2</v>
      </c>
      <c r="K532" s="14">
        <f>VLOOKUP(B532,Umbrales!$A$2:$H$6,7,FALSE)</f>
        <v>0.45222619371524486</v>
      </c>
      <c r="L532" s="14">
        <f>VLOOKUP(B532,Umbrales!$A$2:$H$6,8,FALSE)</f>
        <v>1.8748568215778003E-2</v>
      </c>
      <c r="M532">
        <f>IF(AND(Datos!S532&gt;0,Datos!AH532&lt;K532,Datos!AL532&gt;=1,Datos!AM532&lt;1,J532&gt;L532),1,0)</f>
        <v>0</v>
      </c>
      <c r="N532" s="14">
        <f>VLOOKUP(B532,Umbrales!$A$2:$J$6,9,FALSE)</f>
        <v>0.2055436255630648</v>
      </c>
      <c r="O532" s="14">
        <f>VLOOKUP(B532,Umbrales!$A$2:$J$6,10,FALSE)</f>
        <v>0.33577848833803048</v>
      </c>
      <c r="P532">
        <f>IF(AND(Datos!C532="Financials",Datos!AA532&gt;N532,Datos!AD532&lt;0,Datos!AQ532&lt;O532),1,0)</f>
        <v>0</v>
      </c>
      <c r="Q532" s="14">
        <f>VLOOKUP(B532,Umbrales!$A$2:$K$6,11,FALSE)</f>
        <v>0.94867619108199597</v>
      </c>
      <c r="R532">
        <f>IF(AND(Datos!AN532&lt;0.85,Datos!AN532&lt;Q532),1,0)</f>
        <v>0</v>
      </c>
      <c r="S532">
        <f>1+IF(Datos!S532&gt;0,1,0)+IF(Datos!C532="Financials",1.2,0)+1.3</f>
        <v>4.5</v>
      </c>
      <c r="T532" s="14">
        <f>(I532*1+M532*IF(Datos!S532&gt;0,1,0)+P532*IF(Datos!C532="Financials",1,0)+R532*1.3)/S532</f>
        <v>0</v>
      </c>
      <c r="U532" s="14">
        <f t="shared" si="16"/>
        <v>0</v>
      </c>
      <c r="V532" s="12" t="str">
        <f t="shared" si="17"/>
        <v/>
      </c>
    </row>
    <row r="533" spans="1:22">
      <c r="A533" t="str">
        <f>ParticipantesCrossSectionTable[[#This Row],[firm_id]]</f>
        <v>F0622</v>
      </c>
      <c r="B533" s="12" t="str">
        <f>ParticipantesCrossSectionTable[[#This Row],[sector]]</f>
        <v>Industrials</v>
      </c>
      <c r="C533" s="14">
        <f>ParticipantesCrossSectionTable[[#This Row],[fcf_reported_mm]]/ParticipantesCrossSectionTable[[#This Row],[revenue_reported_mm]]</f>
        <v>-5.4234879482148975E-3</v>
      </c>
      <c r="D533" s="14">
        <f>VLOOKUP(B533,Umbrales!$A$2:$F$6,2,FALSE)</f>
        <v>0.20187192862209885</v>
      </c>
      <c r="E533" s="14">
        <f>VLOOKUP(B533,Umbrales!$A$2:$F$6,3,FALSE)</f>
        <v>0.13780715755654266</v>
      </c>
      <c r="F533" s="14">
        <f>VLOOKUP(B533,Umbrales!$A$2:$F$6,4,FALSE)</f>
        <v>0.14324173030339896</v>
      </c>
      <c r="G533" s="13">
        <f>VLOOKUP(B533,Umbrales!$A$2:$F$6,5,FALSE)</f>
        <v>2.1323076743804079</v>
      </c>
      <c r="H533" s="14">
        <f>VLOOKUP(B533,Umbrales!$A$2:$F$6,6,FALSE)</f>
        <v>-3.5903294130974449E-3</v>
      </c>
      <c r="I533">
        <f>IF(AND(Datos!AE533&gt;D533,Datos!AF533&gt;E533,Datos!AG533&gt;F533,Datos!AS533&gt;G533,C533&lt;H533),1,0)</f>
        <v>0</v>
      </c>
      <c r="J533" s="14">
        <f>ParticipantesCrossSectionTable[[#This Row],[dcf_fcf_gap_mm]]/ParticipantesCrossSectionTable[[#This Row],[revenue_reported_mm]]</f>
        <v>8.2161068963869488E-2</v>
      </c>
      <c r="K533" s="14">
        <f>VLOOKUP(B533,Umbrales!$A$2:$H$6,7,FALSE)</f>
        <v>0.50521966232143278</v>
      </c>
      <c r="L533" s="14">
        <f>VLOOKUP(B533,Umbrales!$A$2:$H$6,8,FALSE)</f>
        <v>7.7995567229432863E-2</v>
      </c>
      <c r="M533">
        <f>IF(AND(Datos!S533&gt;0,Datos!AH533&lt;K533,Datos!AL533&gt;=1,Datos!AM533&lt;1,J533&gt;L533),1,0)</f>
        <v>0</v>
      </c>
      <c r="N533" s="14">
        <f>VLOOKUP(B533,Umbrales!$A$2:$J$6,9,FALSE)</f>
        <v>0</v>
      </c>
      <c r="O533" s="14">
        <f>VLOOKUP(B533,Umbrales!$A$2:$J$6,10,FALSE)</f>
        <v>0</v>
      </c>
      <c r="P533">
        <f>IF(AND(Datos!C533="Financials",Datos!AA533&gt;N533,Datos!AD533&lt;0,Datos!AQ533&lt;O533),1,0)</f>
        <v>0</v>
      </c>
      <c r="Q533" s="14">
        <f>VLOOKUP(B533,Umbrales!$A$2:$K$6,11,FALSE)</f>
        <v>0.94976269166978411</v>
      </c>
      <c r="R533">
        <f>IF(AND(Datos!AN533&lt;0.85,Datos!AN533&lt;Q533),1,0)</f>
        <v>0</v>
      </c>
      <c r="S533">
        <f>1+IF(Datos!S533&gt;0,1,0)+IF(Datos!C533="Financials",1.2,0)+1.3</f>
        <v>3.3</v>
      </c>
      <c r="T533" s="14">
        <f>(I533*1+M533*IF(Datos!S533&gt;0,1,0)+P533*IF(Datos!C533="Financials",1,0)+R533*1.3)/S533</f>
        <v>0</v>
      </c>
      <c r="U533" s="14">
        <f t="shared" si="16"/>
        <v>0</v>
      </c>
      <c r="V533" s="12" t="str">
        <f t="shared" si="17"/>
        <v/>
      </c>
    </row>
    <row r="534" spans="1:22">
      <c r="A534" t="str">
        <f>ParticipantesCrossSectionTable[[#This Row],[firm_id]]</f>
        <v>F0258</v>
      </c>
      <c r="B534" s="12" t="str">
        <f>ParticipantesCrossSectionTable[[#This Row],[sector]]</f>
        <v>Financials</v>
      </c>
      <c r="C534" s="14">
        <f>ParticipantesCrossSectionTable[[#This Row],[fcf_reported_mm]]/ParticipantesCrossSectionTable[[#This Row],[revenue_reported_mm]]</f>
        <v>0.19323822767964877</v>
      </c>
      <c r="D534" s="14">
        <f>VLOOKUP(B534,Umbrales!$A$2:$F$6,2,FALSE)</f>
        <v>0.388774346882514</v>
      </c>
      <c r="E534" s="14">
        <f>VLOOKUP(B534,Umbrales!$A$2:$F$6,3,FALSE)</f>
        <v>0.2842719606666555</v>
      </c>
      <c r="F534" s="14">
        <f>VLOOKUP(B534,Umbrales!$A$2:$F$6,4,FALSE)</f>
        <v>3.7547324588306716E-2</v>
      </c>
      <c r="G534" s="13">
        <f>VLOOKUP(B534,Umbrales!$A$2:$F$6,5,FALSE)</f>
        <v>5.6564154445784265</v>
      </c>
      <c r="H534" s="14">
        <f>VLOOKUP(B534,Umbrales!$A$2:$F$6,6,FALSE)</f>
        <v>0.21790144142181125</v>
      </c>
      <c r="I534">
        <f>IF(AND(Datos!AE534&gt;D534,Datos!AF534&gt;E534,Datos!AG534&gt;F534,Datos!AS534&gt;G534,C534&lt;H534),1,0)</f>
        <v>0</v>
      </c>
      <c r="J534" s="14">
        <f>ParticipantesCrossSectionTable[[#This Row],[dcf_fcf_gap_mm]]/ParticipantesCrossSectionTable[[#This Row],[revenue_reported_mm]]</f>
        <v>5.7348765041176884E-3</v>
      </c>
      <c r="K534" s="14">
        <f>VLOOKUP(B534,Umbrales!$A$2:$H$6,7,FALSE)</f>
        <v>0.45222619371524486</v>
      </c>
      <c r="L534" s="14">
        <f>VLOOKUP(B534,Umbrales!$A$2:$H$6,8,FALSE)</f>
        <v>1.8748568215778003E-2</v>
      </c>
      <c r="M534">
        <f>IF(AND(Datos!S534&gt;0,Datos!AH534&lt;K534,Datos!AL534&gt;=1,Datos!AM534&lt;1,J534&gt;L534),1,0)</f>
        <v>0</v>
      </c>
      <c r="N534" s="14">
        <f>VLOOKUP(B534,Umbrales!$A$2:$J$6,9,FALSE)</f>
        <v>0.2055436255630648</v>
      </c>
      <c r="O534" s="14">
        <f>VLOOKUP(B534,Umbrales!$A$2:$J$6,10,FALSE)</f>
        <v>0.33577848833803048</v>
      </c>
      <c r="P534">
        <f>IF(AND(Datos!C534="Financials",Datos!AA534&gt;N534,Datos!AD534&lt;0,Datos!AQ534&lt;O534),1,0)</f>
        <v>0</v>
      </c>
      <c r="Q534" s="14">
        <f>VLOOKUP(B534,Umbrales!$A$2:$K$6,11,FALSE)</f>
        <v>0.94867619108199597</v>
      </c>
      <c r="R534">
        <f>IF(AND(Datos!AN534&lt;0.85,Datos!AN534&lt;Q534),1,0)</f>
        <v>0</v>
      </c>
      <c r="S534">
        <f>1+IF(Datos!S534&gt;0,1,0)+IF(Datos!C534="Financials",1.2,0)+1.3</f>
        <v>4.5</v>
      </c>
      <c r="T534" s="14">
        <f>(I534*1+M534*IF(Datos!S534&gt;0,1,0)+P534*IF(Datos!C534="Financials",1,0)+R534*1.3)/S534</f>
        <v>0</v>
      </c>
      <c r="U534" s="14">
        <f t="shared" si="16"/>
        <v>0</v>
      </c>
      <c r="V534" s="12" t="str">
        <f t="shared" si="17"/>
        <v/>
      </c>
    </row>
    <row r="535" spans="1:22">
      <c r="A535" t="str">
        <f>ParticipantesCrossSectionTable[[#This Row],[firm_id]]</f>
        <v>F0054</v>
      </c>
      <c r="B535" s="12" t="str">
        <f>ParticipantesCrossSectionTable[[#This Row],[sector]]</f>
        <v>Energy</v>
      </c>
      <c r="C535" s="14">
        <f>ParticipantesCrossSectionTable[[#This Row],[fcf_reported_mm]]/ParticipantesCrossSectionTable[[#This Row],[revenue_reported_mm]]</f>
        <v>-9.6684012774962844E-2</v>
      </c>
      <c r="D535" s="14">
        <f>VLOOKUP(B535,Umbrales!$A$2:$F$6,2,FALSE)</f>
        <v>0.31196392892080216</v>
      </c>
      <c r="E535" s="14">
        <f>VLOOKUP(B535,Umbrales!$A$2:$F$6,3,FALSE)</f>
        <v>0.22086835207327621</v>
      </c>
      <c r="F535" s="14">
        <f>VLOOKUP(B535,Umbrales!$A$2:$F$6,4,FALSE)</f>
        <v>0.28991454849456905</v>
      </c>
      <c r="G535" s="13">
        <f>VLOOKUP(B535,Umbrales!$A$2:$F$6,5,FALSE)</f>
        <v>2.8980395452652274</v>
      </c>
      <c r="H535" s="14">
        <f>VLOOKUP(B535,Umbrales!$A$2:$F$6,6,FALSE)</f>
        <v>-5.1192663180992054E-2</v>
      </c>
      <c r="I535">
        <f>IF(AND(Datos!AE535&gt;D535,Datos!AF535&gt;E535,Datos!AG535&gt;F535,Datos!AS535&gt;G535,C535&lt;H535),1,0)</f>
        <v>0</v>
      </c>
      <c r="J535" s="14">
        <f>ParticipantesCrossSectionTable[[#This Row],[dcf_fcf_gap_mm]]/ParticipantesCrossSectionTable[[#This Row],[revenue_reported_mm]]</f>
        <v>0.16380410989016453</v>
      </c>
      <c r="K535" s="14">
        <f>VLOOKUP(B535,Umbrales!$A$2:$H$6,7,FALSE)</f>
        <v>0.58288412137280288</v>
      </c>
      <c r="L535" s="14">
        <f>VLOOKUP(B535,Umbrales!$A$2:$H$6,8,FALSE)</f>
        <v>0.120912265441879</v>
      </c>
      <c r="M535">
        <f>IF(AND(Datos!S535&gt;0,Datos!AH535&lt;K535,Datos!AL535&gt;=1,Datos!AM535&lt;1,J535&gt;L535),1,0)</f>
        <v>1</v>
      </c>
      <c r="N535" s="14">
        <f>VLOOKUP(B535,Umbrales!$A$2:$J$6,9,FALSE)</f>
        <v>0</v>
      </c>
      <c r="O535" s="14">
        <f>VLOOKUP(B535,Umbrales!$A$2:$J$6,10,FALSE)</f>
        <v>0</v>
      </c>
      <c r="P535">
        <f>IF(AND(Datos!C535="Financials",Datos!AA535&gt;N535,Datos!AD535&lt;0,Datos!AQ535&lt;O535),1,0)</f>
        <v>0</v>
      </c>
      <c r="Q535" s="14">
        <f>VLOOKUP(B535,Umbrales!$A$2:$K$6,11,FALSE)</f>
        <v>0.95246281107254693</v>
      </c>
      <c r="R535">
        <f>IF(AND(Datos!AN535&lt;0.85,Datos!AN535&lt;Q535),1,0)</f>
        <v>0</v>
      </c>
      <c r="S535">
        <f>1+IF(Datos!S535&gt;0,1,0)+IF(Datos!C535="Financials",1.2,0)+1.3</f>
        <v>3.3</v>
      </c>
      <c r="T535" s="14">
        <f>(I535*1+M535*IF(Datos!S535&gt;0,1,0)+P535*IF(Datos!C535="Financials",1,0)+R535*1.3)/S535</f>
        <v>0.30303030303030304</v>
      </c>
      <c r="U535" s="14">
        <f t="shared" si="16"/>
        <v>1</v>
      </c>
      <c r="V535" s="12" t="str">
        <f t="shared" si="17"/>
        <v xml:space="preserve">Flag2 </v>
      </c>
    </row>
    <row r="536" spans="1:22">
      <c r="A536" t="str">
        <f>ParticipantesCrossSectionTable[[#This Row],[firm_id]]</f>
        <v>F0582</v>
      </c>
      <c r="B536" s="12" t="str">
        <f>ParticipantesCrossSectionTable[[#This Row],[sector]]</f>
        <v>Technology</v>
      </c>
      <c r="C536" s="14">
        <f>ParticipantesCrossSectionTable[[#This Row],[fcf_reported_mm]]/ParticipantesCrossSectionTable[[#This Row],[revenue_reported_mm]]</f>
        <v>8.1335027196027782E-2</v>
      </c>
      <c r="D536" s="14">
        <f>VLOOKUP(B536,Umbrales!$A$2:$F$6,2,FALSE)</f>
        <v>0.29147891994228936</v>
      </c>
      <c r="E536" s="14">
        <f>VLOOKUP(B536,Umbrales!$A$2:$F$6,3,FALSE)</f>
        <v>0.20310034693031653</v>
      </c>
      <c r="F536" s="14">
        <f>VLOOKUP(B536,Umbrales!$A$2:$F$6,4,FALSE)</f>
        <v>8.594459935328938E-2</v>
      </c>
      <c r="G536" s="13">
        <f>VLOOKUP(B536,Umbrales!$A$2:$F$6,5,FALSE)</f>
        <v>1.6026025182564763</v>
      </c>
      <c r="H536" s="14">
        <f>VLOOKUP(B536,Umbrales!$A$2:$F$6,6,FALSE)</f>
        <v>0.11012364032004683</v>
      </c>
      <c r="I536">
        <f>IF(AND(Datos!AE536&gt;D536,Datos!AF536&gt;E536,Datos!AG536&gt;F536,Datos!AS536&gt;G536,C536&lt;H536),1,0)</f>
        <v>0</v>
      </c>
      <c r="J536" s="14">
        <f>ParticipantesCrossSectionTable[[#This Row],[dcf_fcf_gap_mm]]/ParticipantesCrossSectionTable[[#This Row],[revenue_reported_mm]]</f>
        <v>4.3700082570860686E-2</v>
      </c>
      <c r="K536" s="14">
        <f>VLOOKUP(B536,Umbrales!$A$2:$H$6,7,FALSE)</f>
        <v>0.41762511454643481</v>
      </c>
      <c r="L536" s="14">
        <f>VLOOKUP(B536,Umbrales!$A$2:$H$6,8,FALSE)</f>
        <v>5.4196815684636399E-2</v>
      </c>
      <c r="M536">
        <f>IF(AND(Datos!S536&gt;0,Datos!AH536&lt;K536,Datos!AL536&gt;=1,Datos!AM536&lt;1,J536&gt;L536),1,0)</f>
        <v>0</v>
      </c>
      <c r="N536" s="14">
        <f>VLOOKUP(B536,Umbrales!$A$2:$J$6,9,FALSE)</f>
        <v>0</v>
      </c>
      <c r="O536" s="14">
        <f>VLOOKUP(B536,Umbrales!$A$2:$J$6,10,FALSE)</f>
        <v>0</v>
      </c>
      <c r="P536">
        <f>IF(AND(Datos!C536="Financials",Datos!AA536&gt;N536,Datos!AD536&lt;0,Datos!AQ536&lt;O536),1,0)</f>
        <v>0</v>
      </c>
      <c r="Q536" s="14">
        <f>VLOOKUP(B536,Umbrales!$A$2:$K$6,11,FALSE)</f>
        <v>0.94630804495569043</v>
      </c>
      <c r="R536">
        <f>IF(AND(Datos!AN536&lt;0.85,Datos!AN536&lt;Q536),1,0)</f>
        <v>0</v>
      </c>
      <c r="S536">
        <f>1+IF(Datos!S536&gt;0,1,0)+IF(Datos!C536="Financials",1.2,0)+1.3</f>
        <v>3.3</v>
      </c>
      <c r="T536" s="14">
        <f>(I536*1+M536*IF(Datos!S536&gt;0,1,0)+P536*IF(Datos!C536="Financials",1,0)+R536*1.3)/S536</f>
        <v>0</v>
      </c>
      <c r="U536" s="14">
        <f t="shared" si="16"/>
        <v>0</v>
      </c>
      <c r="V536" s="12" t="str">
        <f t="shared" si="17"/>
        <v/>
      </c>
    </row>
    <row r="537" spans="1:22">
      <c r="A537" t="str">
        <f>ParticipantesCrossSectionTable[[#This Row],[firm_id]]</f>
        <v>F0016</v>
      </c>
      <c r="B537" s="12" t="str">
        <f>ParticipantesCrossSectionTable[[#This Row],[sector]]</f>
        <v>Energy</v>
      </c>
      <c r="C537" s="14">
        <f>ParticipantesCrossSectionTable[[#This Row],[fcf_reported_mm]]/ParticipantesCrossSectionTable[[#This Row],[revenue_reported_mm]]</f>
        <v>5.0164216668219215E-3</v>
      </c>
      <c r="D537" s="14">
        <f>VLOOKUP(B537,Umbrales!$A$2:$F$6,2,FALSE)</f>
        <v>0.31196392892080216</v>
      </c>
      <c r="E537" s="14">
        <f>VLOOKUP(B537,Umbrales!$A$2:$F$6,3,FALSE)</f>
        <v>0.22086835207327621</v>
      </c>
      <c r="F537" s="14">
        <f>VLOOKUP(B537,Umbrales!$A$2:$F$6,4,FALSE)</f>
        <v>0.28991454849456905</v>
      </c>
      <c r="G537" s="13">
        <f>VLOOKUP(B537,Umbrales!$A$2:$F$6,5,FALSE)</f>
        <v>2.8980395452652274</v>
      </c>
      <c r="H537" s="14">
        <f>VLOOKUP(B537,Umbrales!$A$2:$F$6,6,FALSE)</f>
        <v>-5.1192663180992054E-2</v>
      </c>
      <c r="I537">
        <f>IF(AND(Datos!AE537&gt;D537,Datos!AF537&gt;E537,Datos!AG537&gt;F537,Datos!AS537&gt;G537,C537&lt;H537),1,0)</f>
        <v>0</v>
      </c>
      <c r="J537" s="14">
        <f>ParticipantesCrossSectionTable[[#This Row],[dcf_fcf_gap_mm]]/ParticipantesCrossSectionTable[[#This Row],[revenue_reported_mm]]</f>
        <v>6.7466283630251136E-3</v>
      </c>
      <c r="K537" s="14">
        <f>VLOOKUP(B537,Umbrales!$A$2:$H$6,7,FALSE)</f>
        <v>0.58288412137280288</v>
      </c>
      <c r="L537" s="14">
        <f>VLOOKUP(B537,Umbrales!$A$2:$H$6,8,FALSE)</f>
        <v>0.120912265441879</v>
      </c>
      <c r="M537">
        <f>IF(AND(Datos!S537&gt;0,Datos!AH537&lt;K537,Datos!AL537&gt;=1,Datos!AM537&lt;1,J537&gt;L537),1,0)</f>
        <v>0</v>
      </c>
      <c r="N537" s="14">
        <f>VLOOKUP(B537,Umbrales!$A$2:$J$6,9,FALSE)</f>
        <v>0</v>
      </c>
      <c r="O537" s="14">
        <f>VLOOKUP(B537,Umbrales!$A$2:$J$6,10,FALSE)</f>
        <v>0</v>
      </c>
      <c r="P537">
        <f>IF(AND(Datos!C537="Financials",Datos!AA537&gt;N537,Datos!AD537&lt;0,Datos!AQ537&lt;O537),1,0)</f>
        <v>0</v>
      </c>
      <c r="Q537" s="14">
        <f>VLOOKUP(B537,Umbrales!$A$2:$K$6,11,FALSE)</f>
        <v>0.95246281107254693</v>
      </c>
      <c r="R537">
        <f>IF(AND(Datos!AN537&lt;0.85,Datos!AN537&lt;Q537),1,0)</f>
        <v>0</v>
      </c>
      <c r="S537">
        <f>1+IF(Datos!S537&gt;0,1,0)+IF(Datos!C537="Financials",1.2,0)+1.3</f>
        <v>3.3</v>
      </c>
      <c r="T537" s="14">
        <f>(I537*1+M537*IF(Datos!S537&gt;0,1,0)+P537*IF(Datos!C537="Financials",1,0)+R537*1.3)/S537</f>
        <v>0</v>
      </c>
      <c r="U537" s="14">
        <f t="shared" si="16"/>
        <v>0</v>
      </c>
      <c r="V537" s="12" t="str">
        <f t="shared" si="17"/>
        <v/>
      </c>
    </row>
    <row r="538" spans="1:22">
      <c r="A538" t="str">
        <f>ParticipantesCrossSectionTable[[#This Row],[firm_id]]</f>
        <v>F0367</v>
      </c>
      <c r="B538" s="12" t="str">
        <f>ParticipantesCrossSectionTable[[#This Row],[sector]]</f>
        <v>Financials</v>
      </c>
      <c r="C538" s="14">
        <f>ParticipantesCrossSectionTable[[#This Row],[fcf_reported_mm]]/ParticipantesCrossSectionTable[[#This Row],[revenue_reported_mm]]</f>
        <v>7.7762718044437948E-2</v>
      </c>
      <c r="D538" s="14">
        <f>VLOOKUP(B538,Umbrales!$A$2:$F$6,2,FALSE)</f>
        <v>0.388774346882514</v>
      </c>
      <c r="E538" s="14">
        <f>VLOOKUP(B538,Umbrales!$A$2:$F$6,3,FALSE)</f>
        <v>0.2842719606666555</v>
      </c>
      <c r="F538" s="14">
        <f>VLOOKUP(B538,Umbrales!$A$2:$F$6,4,FALSE)</f>
        <v>3.7547324588306716E-2</v>
      </c>
      <c r="G538" s="13">
        <f>VLOOKUP(B538,Umbrales!$A$2:$F$6,5,FALSE)</f>
        <v>5.6564154445784265</v>
      </c>
      <c r="H538" s="14">
        <f>VLOOKUP(B538,Umbrales!$A$2:$F$6,6,FALSE)</f>
        <v>0.21790144142181125</v>
      </c>
      <c r="I538">
        <f>IF(AND(Datos!AE538&gt;D538,Datos!AF538&gt;E538,Datos!AG538&gt;F538,Datos!AS538&gt;G538,C538&lt;H538),1,0)</f>
        <v>0</v>
      </c>
      <c r="J538" s="14">
        <f>ParticipantesCrossSectionTable[[#This Row],[dcf_fcf_gap_mm]]/ParticipantesCrossSectionTable[[#This Row],[revenue_reported_mm]]</f>
        <v>2.6525728263714535E-2</v>
      </c>
      <c r="K538" s="14">
        <f>VLOOKUP(B538,Umbrales!$A$2:$H$6,7,FALSE)</f>
        <v>0.45222619371524486</v>
      </c>
      <c r="L538" s="14">
        <f>VLOOKUP(B538,Umbrales!$A$2:$H$6,8,FALSE)</f>
        <v>1.8748568215778003E-2</v>
      </c>
      <c r="M538">
        <f>IF(AND(Datos!S538&gt;0,Datos!AH538&lt;K538,Datos!AL538&gt;=1,Datos!AM538&lt;1,J538&gt;L538),1,0)</f>
        <v>0</v>
      </c>
      <c r="N538" s="14">
        <f>VLOOKUP(B538,Umbrales!$A$2:$J$6,9,FALSE)</f>
        <v>0.2055436255630648</v>
      </c>
      <c r="O538" s="14">
        <f>VLOOKUP(B538,Umbrales!$A$2:$J$6,10,FALSE)</f>
        <v>0.33577848833803048</v>
      </c>
      <c r="P538">
        <f>IF(AND(Datos!C538="Financials",Datos!AA538&gt;N538,Datos!AD538&lt;0,Datos!AQ538&lt;O538),1,0)</f>
        <v>1</v>
      </c>
      <c r="Q538" s="14">
        <f>VLOOKUP(B538,Umbrales!$A$2:$K$6,11,FALSE)</f>
        <v>0.94867619108199597</v>
      </c>
      <c r="R538">
        <f>IF(AND(Datos!AN538&lt;0.85,Datos!AN538&lt;Q538),1,0)</f>
        <v>0</v>
      </c>
      <c r="S538">
        <f>1+IF(Datos!S538&gt;0,1,0)+IF(Datos!C538="Financials",1.2,0)+1.3</f>
        <v>4.5</v>
      </c>
      <c r="T538" s="14">
        <f>(I538*1+M538*IF(Datos!S538&gt;0,1,0)+P538*IF(Datos!C538="Financials",1,0)+R538*1.3)/S538</f>
        <v>0.22222222222222221</v>
      </c>
      <c r="U538" s="14">
        <f t="shared" si="16"/>
        <v>1</v>
      </c>
      <c r="V538" s="12" t="str">
        <f t="shared" si="17"/>
        <v xml:space="preserve">Flag3 </v>
      </c>
    </row>
    <row r="539" spans="1:22">
      <c r="A539" t="str">
        <f>ParticipantesCrossSectionTable[[#This Row],[firm_id]]</f>
        <v>F0502</v>
      </c>
      <c r="B539" s="12" t="str">
        <f>ParticipantesCrossSectionTable[[#This Row],[sector]]</f>
        <v>Technology</v>
      </c>
      <c r="C539" s="14">
        <f>ParticipantesCrossSectionTable[[#This Row],[fcf_reported_mm]]/ParticipantesCrossSectionTable[[#This Row],[revenue_reported_mm]]</f>
        <v>0.1231411496300632</v>
      </c>
      <c r="D539" s="14">
        <f>VLOOKUP(B539,Umbrales!$A$2:$F$6,2,FALSE)</f>
        <v>0.29147891994228936</v>
      </c>
      <c r="E539" s="14">
        <f>VLOOKUP(B539,Umbrales!$A$2:$F$6,3,FALSE)</f>
        <v>0.20310034693031653</v>
      </c>
      <c r="F539" s="14">
        <f>VLOOKUP(B539,Umbrales!$A$2:$F$6,4,FALSE)</f>
        <v>8.594459935328938E-2</v>
      </c>
      <c r="G539" s="13">
        <f>VLOOKUP(B539,Umbrales!$A$2:$F$6,5,FALSE)</f>
        <v>1.6026025182564763</v>
      </c>
      <c r="H539" s="14">
        <f>VLOOKUP(B539,Umbrales!$A$2:$F$6,6,FALSE)</f>
        <v>0.11012364032004683</v>
      </c>
      <c r="I539">
        <f>IF(AND(Datos!AE539&gt;D539,Datos!AF539&gt;E539,Datos!AG539&gt;F539,Datos!AS539&gt;G539,C539&lt;H539),1,0)</f>
        <v>0</v>
      </c>
      <c r="J539" s="14">
        <f>ParticipantesCrossSectionTable[[#This Row],[dcf_fcf_gap_mm]]/ParticipantesCrossSectionTable[[#This Row],[revenue_reported_mm]]</f>
        <v>6.7028938299377241E-2</v>
      </c>
      <c r="K539" s="14">
        <f>VLOOKUP(B539,Umbrales!$A$2:$H$6,7,FALSE)</f>
        <v>0.41762511454643481</v>
      </c>
      <c r="L539" s="14">
        <f>VLOOKUP(B539,Umbrales!$A$2:$H$6,8,FALSE)</f>
        <v>5.4196815684636399E-2</v>
      </c>
      <c r="M539">
        <f>IF(AND(Datos!S539&gt;0,Datos!AH539&lt;K539,Datos!AL539&gt;=1,Datos!AM539&lt;1,J539&gt;L539),1,0)</f>
        <v>0</v>
      </c>
      <c r="N539" s="14">
        <f>VLOOKUP(B539,Umbrales!$A$2:$J$6,9,FALSE)</f>
        <v>0</v>
      </c>
      <c r="O539" s="14">
        <f>VLOOKUP(B539,Umbrales!$A$2:$J$6,10,FALSE)</f>
        <v>0</v>
      </c>
      <c r="P539">
        <f>IF(AND(Datos!C539="Financials",Datos!AA539&gt;N539,Datos!AD539&lt;0,Datos!AQ539&lt;O539),1,0)</f>
        <v>0</v>
      </c>
      <c r="Q539" s="14">
        <f>VLOOKUP(B539,Umbrales!$A$2:$K$6,11,FALSE)</f>
        <v>0.94630804495569043</v>
      </c>
      <c r="R539">
        <f>IF(AND(Datos!AN539&lt;0.85,Datos!AN539&lt;Q539),1,0)</f>
        <v>0</v>
      </c>
      <c r="S539">
        <f>1+IF(Datos!S539&gt;0,1,0)+IF(Datos!C539="Financials",1.2,0)+1.3</f>
        <v>3.3</v>
      </c>
      <c r="T539" s="14">
        <f>(I539*1+M539*IF(Datos!S539&gt;0,1,0)+P539*IF(Datos!C539="Financials",1,0)+R539*1.3)/S539</f>
        <v>0</v>
      </c>
      <c r="U539" s="14">
        <f t="shared" si="16"/>
        <v>0</v>
      </c>
      <c r="V539" s="12" t="str">
        <f t="shared" si="17"/>
        <v/>
      </c>
    </row>
    <row r="540" spans="1:22">
      <c r="A540" t="str">
        <f>ParticipantesCrossSectionTable[[#This Row],[firm_id]]</f>
        <v>F0155</v>
      </c>
      <c r="B540" s="12" t="str">
        <f>ParticipantesCrossSectionTable[[#This Row],[sector]]</f>
        <v>Energy</v>
      </c>
      <c r="C540" s="14">
        <f>ParticipantesCrossSectionTable[[#This Row],[fcf_reported_mm]]/ParticipantesCrossSectionTable[[#This Row],[revenue_reported_mm]]</f>
        <v>-2.428665961036015E-2</v>
      </c>
      <c r="D540" s="14">
        <f>VLOOKUP(B540,Umbrales!$A$2:$F$6,2,FALSE)</f>
        <v>0.31196392892080216</v>
      </c>
      <c r="E540" s="14">
        <f>VLOOKUP(B540,Umbrales!$A$2:$F$6,3,FALSE)</f>
        <v>0.22086835207327621</v>
      </c>
      <c r="F540" s="14">
        <f>VLOOKUP(B540,Umbrales!$A$2:$F$6,4,FALSE)</f>
        <v>0.28991454849456905</v>
      </c>
      <c r="G540" s="13">
        <f>VLOOKUP(B540,Umbrales!$A$2:$F$6,5,FALSE)</f>
        <v>2.8980395452652274</v>
      </c>
      <c r="H540" s="14">
        <f>VLOOKUP(B540,Umbrales!$A$2:$F$6,6,FALSE)</f>
        <v>-5.1192663180992054E-2</v>
      </c>
      <c r="I540">
        <f>IF(AND(Datos!AE540&gt;D540,Datos!AF540&gt;E540,Datos!AG540&gt;F540,Datos!AS540&gt;G540,C540&lt;H540),1,0)</f>
        <v>0</v>
      </c>
      <c r="J540" s="14">
        <f>ParticipantesCrossSectionTable[[#This Row],[dcf_fcf_gap_mm]]/ParticipantesCrossSectionTable[[#This Row],[revenue_reported_mm]]</f>
        <v>7.2545859867635565E-2</v>
      </c>
      <c r="K540" s="14">
        <f>VLOOKUP(B540,Umbrales!$A$2:$H$6,7,FALSE)</f>
        <v>0.58288412137280288</v>
      </c>
      <c r="L540" s="14">
        <f>VLOOKUP(B540,Umbrales!$A$2:$H$6,8,FALSE)</f>
        <v>0.120912265441879</v>
      </c>
      <c r="M540">
        <f>IF(AND(Datos!S540&gt;0,Datos!AH540&lt;K540,Datos!AL540&gt;=1,Datos!AM540&lt;1,J540&gt;L540),1,0)</f>
        <v>0</v>
      </c>
      <c r="N540" s="14">
        <f>VLOOKUP(B540,Umbrales!$A$2:$J$6,9,FALSE)</f>
        <v>0</v>
      </c>
      <c r="O540" s="14">
        <f>VLOOKUP(B540,Umbrales!$A$2:$J$6,10,FALSE)</f>
        <v>0</v>
      </c>
      <c r="P540">
        <f>IF(AND(Datos!C540="Financials",Datos!AA540&gt;N540,Datos!AD540&lt;0,Datos!AQ540&lt;O540),1,0)</f>
        <v>0</v>
      </c>
      <c r="Q540" s="14">
        <f>VLOOKUP(B540,Umbrales!$A$2:$K$6,11,FALSE)</f>
        <v>0.95246281107254693</v>
      </c>
      <c r="R540">
        <f>IF(AND(Datos!AN540&lt;0.85,Datos!AN540&lt;Q540),1,0)</f>
        <v>0</v>
      </c>
      <c r="S540">
        <f>1+IF(Datos!S540&gt;0,1,0)+IF(Datos!C540="Financials",1.2,0)+1.3</f>
        <v>3.3</v>
      </c>
      <c r="T540" s="14">
        <f>(I540*1+M540*IF(Datos!S540&gt;0,1,0)+P540*IF(Datos!C540="Financials",1,0)+R540*1.3)/S540</f>
        <v>0</v>
      </c>
      <c r="U540" s="14">
        <f t="shared" si="16"/>
        <v>0</v>
      </c>
      <c r="V540" s="12" t="str">
        <f t="shared" si="17"/>
        <v/>
      </c>
    </row>
    <row r="541" spans="1:22">
      <c r="A541" t="str">
        <f>ParticipantesCrossSectionTable[[#This Row],[firm_id]]</f>
        <v>F0804</v>
      </c>
      <c r="B541" s="12" t="str">
        <f>ParticipantesCrossSectionTable[[#This Row],[sector]]</f>
        <v>Consumer</v>
      </c>
      <c r="C541" s="14">
        <f>ParticipantesCrossSectionTable[[#This Row],[fcf_reported_mm]]/ParticipantesCrossSectionTable[[#This Row],[revenue_reported_mm]]</f>
        <v>-2.0947471722352413E-2</v>
      </c>
      <c r="D541" s="14">
        <f>VLOOKUP(B541,Umbrales!$A$2:$F$6,2,FALSE)</f>
        <v>0.18290795794828921</v>
      </c>
      <c r="E541" s="14">
        <f>VLOOKUP(B541,Umbrales!$A$2:$F$6,3,FALSE)</f>
        <v>0.12205009004875801</v>
      </c>
      <c r="F541" s="14">
        <f>VLOOKUP(B541,Umbrales!$A$2:$F$6,4,FALSE)</f>
        <v>7.7863508878423693E-2</v>
      </c>
      <c r="G541" s="13">
        <f>VLOOKUP(B541,Umbrales!$A$2:$F$6,5,FALSE)</f>
        <v>1.5232588938928779</v>
      </c>
      <c r="H541" s="14">
        <f>VLOOKUP(B541,Umbrales!$A$2:$F$6,6,FALSE)</f>
        <v>3.1674636202413592E-2</v>
      </c>
      <c r="I541">
        <f>IF(AND(Datos!AE541&gt;D541,Datos!AF541&gt;E541,Datos!AG541&gt;F541,Datos!AS541&gt;G541,C541&lt;H541),1,0)</f>
        <v>0</v>
      </c>
      <c r="J541" s="14">
        <f>ParticipantesCrossSectionTable[[#This Row],[dcf_fcf_gap_mm]]/ParticipantesCrossSectionTable[[#This Row],[revenue_reported_mm]]</f>
        <v>7.2353429076551332E-2</v>
      </c>
      <c r="K541" s="14">
        <f>VLOOKUP(B541,Umbrales!$A$2:$H$6,7,FALSE)</f>
        <v>0.50851978099047102</v>
      </c>
      <c r="L541" s="14">
        <f>VLOOKUP(B541,Umbrales!$A$2:$H$6,8,FALSE)</f>
        <v>6.0665521451900774E-2</v>
      </c>
      <c r="M541">
        <f>IF(AND(Datos!S541&gt;0,Datos!AH541&lt;K541,Datos!AL541&gt;=1,Datos!AM541&lt;1,J541&gt;L541),1,0)</f>
        <v>0</v>
      </c>
      <c r="N541" s="14">
        <f>VLOOKUP(B541,Umbrales!$A$2:$J$6,9,FALSE)</f>
        <v>0</v>
      </c>
      <c r="O541" s="14">
        <f>VLOOKUP(B541,Umbrales!$A$2:$J$6,10,FALSE)</f>
        <v>0</v>
      </c>
      <c r="P541">
        <f>IF(AND(Datos!C541="Financials",Datos!AA541&gt;N541,Datos!AD541&lt;0,Datos!AQ541&lt;O541),1,0)</f>
        <v>0</v>
      </c>
      <c r="Q541" s="14">
        <f>VLOOKUP(B541,Umbrales!$A$2:$K$6,11,FALSE)</f>
        <v>0.94977598367308969</v>
      </c>
      <c r="R541">
        <f>IF(AND(Datos!AN541&lt;0.85,Datos!AN541&lt;Q541),1,0)</f>
        <v>0</v>
      </c>
      <c r="S541">
        <f>1+IF(Datos!S541&gt;0,1,0)+IF(Datos!C541="Financials",1.2,0)+1.3</f>
        <v>3.3</v>
      </c>
      <c r="T541" s="14">
        <f>(I541*1+M541*IF(Datos!S541&gt;0,1,0)+P541*IF(Datos!C541="Financials",1,0)+R541*1.3)/S541</f>
        <v>0</v>
      </c>
      <c r="U541" s="14">
        <f t="shared" si="16"/>
        <v>0</v>
      </c>
      <c r="V541" s="12" t="str">
        <f t="shared" si="17"/>
        <v/>
      </c>
    </row>
    <row r="542" spans="1:22">
      <c r="A542" t="str">
        <f>ParticipantesCrossSectionTable[[#This Row],[firm_id]]</f>
        <v>F0745</v>
      </c>
      <c r="B542" s="12" t="str">
        <f>ParticipantesCrossSectionTable[[#This Row],[sector]]</f>
        <v>Industrials</v>
      </c>
      <c r="C542" s="14">
        <f>ParticipantesCrossSectionTable[[#This Row],[fcf_reported_mm]]/ParticipantesCrossSectionTable[[#This Row],[revenue_reported_mm]]</f>
        <v>-3.3657894290626655E-2</v>
      </c>
      <c r="D542" s="14">
        <f>VLOOKUP(B542,Umbrales!$A$2:$F$6,2,FALSE)</f>
        <v>0.20187192862209885</v>
      </c>
      <c r="E542" s="14">
        <f>VLOOKUP(B542,Umbrales!$A$2:$F$6,3,FALSE)</f>
        <v>0.13780715755654266</v>
      </c>
      <c r="F542" s="14">
        <f>VLOOKUP(B542,Umbrales!$A$2:$F$6,4,FALSE)</f>
        <v>0.14324173030339896</v>
      </c>
      <c r="G542" s="13">
        <f>VLOOKUP(B542,Umbrales!$A$2:$F$6,5,FALSE)</f>
        <v>2.1323076743804079</v>
      </c>
      <c r="H542" s="14">
        <f>VLOOKUP(B542,Umbrales!$A$2:$F$6,6,FALSE)</f>
        <v>-3.5903294130974449E-3</v>
      </c>
      <c r="I542">
        <f>IF(AND(Datos!AE542&gt;D542,Datos!AF542&gt;E542,Datos!AG542&gt;F542,Datos!AS542&gt;G542,C542&lt;H542),1,0)</f>
        <v>0</v>
      </c>
      <c r="J542" s="14">
        <f>ParticipantesCrossSectionTable[[#This Row],[dcf_fcf_gap_mm]]/ParticipantesCrossSectionTable[[#This Row],[revenue_reported_mm]]</f>
        <v>7.5166678762231362E-2</v>
      </c>
      <c r="K542" s="14">
        <f>VLOOKUP(B542,Umbrales!$A$2:$H$6,7,FALSE)</f>
        <v>0.50521966232143278</v>
      </c>
      <c r="L542" s="14">
        <f>VLOOKUP(B542,Umbrales!$A$2:$H$6,8,FALSE)</f>
        <v>7.7995567229432863E-2</v>
      </c>
      <c r="M542">
        <f>IF(AND(Datos!S542&gt;0,Datos!AH542&lt;K542,Datos!AL542&gt;=1,Datos!AM542&lt;1,J542&gt;L542),1,0)</f>
        <v>0</v>
      </c>
      <c r="N542" s="14">
        <f>VLOOKUP(B542,Umbrales!$A$2:$J$6,9,FALSE)</f>
        <v>0</v>
      </c>
      <c r="O542" s="14">
        <f>VLOOKUP(B542,Umbrales!$A$2:$J$6,10,FALSE)</f>
        <v>0</v>
      </c>
      <c r="P542">
        <f>IF(AND(Datos!C542="Financials",Datos!AA542&gt;N542,Datos!AD542&lt;0,Datos!AQ542&lt;O542),1,0)</f>
        <v>0</v>
      </c>
      <c r="Q542" s="14">
        <f>VLOOKUP(B542,Umbrales!$A$2:$K$6,11,FALSE)</f>
        <v>0.94976269166978411</v>
      </c>
      <c r="R542">
        <f>IF(AND(Datos!AN542&lt;0.85,Datos!AN542&lt;Q542),1,0)</f>
        <v>0</v>
      </c>
      <c r="S542">
        <f>1+IF(Datos!S542&gt;0,1,0)+IF(Datos!C542="Financials",1.2,0)+1.3</f>
        <v>3.3</v>
      </c>
      <c r="T542" s="14">
        <f>(I542*1+M542*IF(Datos!S542&gt;0,1,0)+P542*IF(Datos!C542="Financials",1,0)+R542*1.3)/S542</f>
        <v>0</v>
      </c>
      <c r="U542" s="14">
        <f t="shared" si="16"/>
        <v>0</v>
      </c>
      <c r="V542" s="12" t="str">
        <f t="shared" si="17"/>
        <v/>
      </c>
    </row>
    <row r="543" spans="1:22">
      <c r="A543" t="str">
        <f>ParticipantesCrossSectionTable[[#This Row],[firm_id]]</f>
        <v>F0944</v>
      </c>
      <c r="B543" s="12" t="str">
        <f>ParticipantesCrossSectionTable[[#This Row],[sector]]</f>
        <v>Consumer</v>
      </c>
      <c r="C543" s="14">
        <f>ParticipantesCrossSectionTable[[#This Row],[fcf_reported_mm]]/ParticipantesCrossSectionTable[[#This Row],[revenue_reported_mm]]</f>
        <v>8.7186149892582082E-2</v>
      </c>
      <c r="D543" s="14">
        <f>VLOOKUP(B543,Umbrales!$A$2:$F$6,2,FALSE)</f>
        <v>0.18290795794828921</v>
      </c>
      <c r="E543" s="14">
        <f>VLOOKUP(B543,Umbrales!$A$2:$F$6,3,FALSE)</f>
        <v>0.12205009004875801</v>
      </c>
      <c r="F543" s="14">
        <f>VLOOKUP(B543,Umbrales!$A$2:$F$6,4,FALSE)</f>
        <v>7.7863508878423693E-2</v>
      </c>
      <c r="G543" s="13">
        <f>VLOOKUP(B543,Umbrales!$A$2:$F$6,5,FALSE)</f>
        <v>1.5232588938928779</v>
      </c>
      <c r="H543" s="14">
        <f>VLOOKUP(B543,Umbrales!$A$2:$F$6,6,FALSE)</f>
        <v>3.1674636202413592E-2</v>
      </c>
      <c r="I543">
        <f>IF(AND(Datos!AE543&gt;D543,Datos!AF543&gt;E543,Datos!AG543&gt;F543,Datos!AS543&gt;G543,C543&lt;H543),1,0)</f>
        <v>0</v>
      </c>
      <c r="J543" s="14">
        <f>ParticipantesCrossSectionTable[[#This Row],[dcf_fcf_gap_mm]]/ParticipantesCrossSectionTable[[#This Row],[revenue_reported_mm]]</f>
        <v>2.9209043581815943E-2</v>
      </c>
      <c r="K543" s="14">
        <f>VLOOKUP(B543,Umbrales!$A$2:$H$6,7,FALSE)</f>
        <v>0.50851978099047102</v>
      </c>
      <c r="L543" s="14">
        <f>VLOOKUP(B543,Umbrales!$A$2:$H$6,8,FALSE)</f>
        <v>6.0665521451900774E-2</v>
      </c>
      <c r="M543">
        <f>IF(AND(Datos!S543&gt;0,Datos!AH543&lt;K543,Datos!AL543&gt;=1,Datos!AM543&lt;1,J543&gt;L543),1,0)</f>
        <v>0</v>
      </c>
      <c r="N543" s="14">
        <f>VLOOKUP(B543,Umbrales!$A$2:$J$6,9,FALSE)</f>
        <v>0</v>
      </c>
      <c r="O543" s="14">
        <f>VLOOKUP(B543,Umbrales!$A$2:$J$6,10,FALSE)</f>
        <v>0</v>
      </c>
      <c r="P543">
        <f>IF(AND(Datos!C543="Financials",Datos!AA543&gt;N543,Datos!AD543&lt;0,Datos!AQ543&lt;O543),1,0)</f>
        <v>0</v>
      </c>
      <c r="Q543" s="14">
        <f>VLOOKUP(B543,Umbrales!$A$2:$K$6,11,FALSE)</f>
        <v>0.94977598367308969</v>
      </c>
      <c r="R543">
        <f>IF(AND(Datos!AN543&lt;0.85,Datos!AN543&lt;Q543),1,0)</f>
        <v>0</v>
      </c>
      <c r="S543">
        <f>1+IF(Datos!S543&gt;0,1,0)+IF(Datos!C543="Financials",1.2,0)+1.3</f>
        <v>3.3</v>
      </c>
      <c r="T543" s="14">
        <f>(I543*1+M543*IF(Datos!S543&gt;0,1,0)+P543*IF(Datos!C543="Financials",1,0)+R543*1.3)/S543</f>
        <v>0</v>
      </c>
      <c r="U543" s="14">
        <f t="shared" si="16"/>
        <v>0</v>
      </c>
      <c r="V543" s="12" t="str">
        <f t="shared" si="17"/>
        <v/>
      </c>
    </row>
    <row r="544" spans="1:22">
      <c r="A544" t="str">
        <f>ParticipantesCrossSectionTable[[#This Row],[firm_id]]</f>
        <v>F0971</v>
      </c>
      <c r="B544" s="12" t="str">
        <f>ParticipantesCrossSectionTable[[#This Row],[sector]]</f>
        <v>Consumer</v>
      </c>
      <c r="C544" s="14">
        <f>ParticipantesCrossSectionTable[[#This Row],[fcf_reported_mm]]/ParticipantesCrossSectionTable[[#This Row],[revenue_reported_mm]]</f>
        <v>3.1170387201310872E-2</v>
      </c>
      <c r="D544" s="14">
        <f>VLOOKUP(B544,Umbrales!$A$2:$F$6,2,FALSE)</f>
        <v>0.18290795794828921</v>
      </c>
      <c r="E544" s="14">
        <f>VLOOKUP(B544,Umbrales!$A$2:$F$6,3,FALSE)</f>
        <v>0.12205009004875801</v>
      </c>
      <c r="F544" s="14">
        <f>VLOOKUP(B544,Umbrales!$A$2:$F$6,4,FALSE)</f>
        <v>7.7863508878423693E-2</v>
      </c>
      <c r="G544" s="13">
        <f>VLOOKUP(B544,Umbrales!$A$2:$F$6,5,FALSE)</f>
        <v>1.5232588938928779</v>
      </c>
      <c r="H544" s="14">
        <f>VLOOKUP(B544,Umbrales!$A$2:$F$6,6,FALSE)</f>
        <v>3.1674636202413592E-2</v>
      </c>
      <c r="I544">
        <f>IF(AND(Datos!AE544&gt;D544,Datos!AF544&gt;E544,Datos!AG544&gt;F544,Datos!AS544&gt;G544,C544&lt;H544),1,0)</f>
        <v>0</v>
      </c>
      <c r="J544" s="14">
        <f>ParticipantesCrossSectionTable[[#This Row],[dcf_fcf_gap_mm]]/ParticipantesCrossSectionTable[[#This Row],[revenue_reported_mm]]</f>
        <v>4.2638944879096363E-2</v>
      </c>
      <c r="K544" s="14">
        <f>VLOOKUP(B544,Umbrales!$A$2:$H$6,7,FALSE)</f>
        <v>0.50851978099047102</v>
      </c>
      <c r="L544" s="14">
        <f>VLOOKUP(B544,Umbrales!$A$2:$H$6,8,FALSE)</f>
        <v>6.0665521451900774E-2</v>
      </c>
      <c r="M544">
        <f>IF(AND(Datos!S544&gt;0,Datos!AH544&lt;K544,Datos!AL544&gt;=1,Datos!AM544&lt;1,J544&gt;L544),1,0)</f>
        <v>0</v>
      </c>
      <c r="N544" s="14">
        <f>VLOOKUP(B544,Umbrales!$A$2:$J$6,9,FALSE)</f>
        <v>0</v>
      </c>
      <c r="O544" s="14">
        <f>VLOOKUP(B544,Umbrales!$A$2:$J$6,10,FALSE)</f>
        <v>0</v>
      </c>
      <c r="P544">
        <f>IF(AND(Datos!C544="Financials",Datos!AA544&gt;N544,Datos!AD544&lt;0,Datos!AQ544&lt;O544),1,0)</f>
        <v>0</v>
      </c>
      <c r="Q544" s="14">
        <f>VLOOKUP(B544,Umbrales!$A$2:$K$6,11,FALSE)</f>
        <v>0.94977598367308969</v>
      </c>
      <c r="R544">
        <f>IF(AND(Datos!AN544&lt;0.85,Datos!AN544&lt;Q544),1,0)</f>
        <v>0</v>
      </c>
      <c r="S544">
        <f>1+IF(Datos!S544&gt;0,1,0)+IF(Datos!C544="Financials",1.2,0)+1.3</f>
        <v>3.3</v>
      </c>
      <c r="T544" s="14">
        <f>(I544*1+M544*IF(Datos!S544&gt;0,1,0)+P544*IF(Datos!C544="Financials",1,0)+R544*1.3)/S544</f>
        <v>0</v>
      </c>
      <c r="U544" s="14">
        <f t="shared" si="16"/>
        <v>0</v>
      </c>
      <c r="V544" s="12" t="str">
        <f t="shared" si="17"/>
        <v/>
      </c>
    </row>
    <row r="545" spans="1:22">
      <c r="A545" t="str">
        <f>ParticipantesCrossSectionTable[[#This Row],[firm_id]]</f>
        <v>F0488</v>
      </c>
      <c r="B545" s="12" t="str">
        <f>ParticipantesCrossSectionTable[[#This Row],[sector]]</f>
        <v>Technology</v>
      </c>
      <c r="C545" s="14">
        <f>ParticipantesCrossSectionTable[[#This Row],[fcf_reported_mm]]/ParticipantesCrossSectionTable[[#This Row],[revenue_reported_mm]]</f>
        <v>0.2604985673767829</v>
      </c>
      <c r="D545" s="14">
        <f>VLOOKUP(B545,Umbrales!$A$2:$F$6,2,FALSE)</f>
        <v>0.29147891994228936</v>
      </c>
      <c r="E545" s="14">
        <f>VLOOKUP(B545,Umbrales!$A$2:$F$6,3,FALSE)</f>
        <v>0.20310034693031653</v>
      </c>
      <c r="F545" s="14">
        <f>VLOOKUP(B545,Umbrales!$A$2:$F$6,4,FALSE)</f>
        <v>8.594459935328938E-2</v>
      </c>
      <c r="G545" s="13">
        <f>VLOOKUP(B545,Umbrales!$A$2:$F$6,5,FALSE)</f>
        <v>1.6026025182564763</v>
      </c>
      <c r="H545" s="14">
        <f>VLOOKUP(B545,Umbrales!$A$2:$F$6,6,FALSE)</f>
        <v>0.11012364032004683</v>
      </c>
      <c r="I545">
        <f>IF(AND(Datos!AE545&gt;D545,Datos!AF545&gt;E545,Datos!AG545&gt;F545,Datos!AS545&gt;G545,C545&lt;H545),1,0)</f>
        <v>0</v>
      </c>
      <c r="J545" s="14">
        <f>ParticipantesCrossSectionTable[[#This Row],[dcf_fcf_gap_mm]]/ParticipantesCrossSectionTable[[#This Row],[revenue_reported_mm]]</f>
        <v>-3.5041523634978519E-2</v>
      </c>
      <c r="K545" s="14">
        <f>VLOOKUP(B545,Umbrales!$A$2:$H$6,7,FALSE)</f>
        <v>0.41762511454643481</v>
      </c>
      <c r="L545" s="14">
        <f>VLOOKUP(B545,Umbrales!$A$2:$H$6,8,FALSE)</f>
        <v>5.4196815684636399E-2</v>
      </c>
      <c r="M545">
        <f>IF(AND(Datos!S545&gt;0,Datos!AH545&lt;K545,Datos!AL545&gt;=1,Datos!AM545&lt;1,J545&gt;L545),1,0)</f>
        <v>0</v>
      </c>
      <c r="N545" s="14">
        <f>VLOOKUP(B545,Umbrales!$A$2:$J$6,9,FALSE)</f>
        <v>0</v>
      </c>
      <c r="O545" s="14">
        <f>VLOOKUP(B545,Umbrales!$A$2:$J$6,10,FALSE)</f>
        <v>0</v>
      </c>
      <c r="P545">
        <f>IF(AND(Datos!C545="Financials",Datos!AA545&gt;N545,Datos!AD545&lt;0,Datos!AQ545&lt;O545),1,0)</f>
        <v>0</v>
      </c>
      <c r="Q545" s="14">
        <f>VLOOKUP(B545,Umbrales!$A$2:$K$6,11,FALSE)</f>
        <v>0.94630804495569043</v>
      </c>
      <c r="R545">
        <f>IF(AND(Datos!AN545&lt;0.85,Datos!AN545&lt;Q545),1,0)</f>
        <v>0</v>
      </c>
      <c r="S545">
        <f>1+IF(Datos!S545&gt;0,1,0)+IF(Datos!C545="Financials",1.2,0)+1.3</f>
        <v>3.3</v>
      </c>
      <c r="T545" s="14">
        <f>(I545*1+M545*IF(Datos!S545&gt;0,1,0)+P545*IF(Datos!C545="Financials",1,0)+R545*1.3)/S545</f>
        <v>0</v>
      </c>
      <c r="U545" s="14">
        <f t="shared" si="16"/>
        <v>0</v>
      </c>
      <c r="V545" s="12" t="str">
        <f t="shared" si="17"/>
        <v/>
      </c>
    </row>
    <row r="546" spans="1:22">
      <c r="A546" t="str">
        <f>ParticipantesCrossSectionTable[[#This Row],[firm_id]]</f>
        <v>F0910</v>
      </c>
      <c r="B546" s="12" t="str">
        <f>ParticipantesCrossSectionTable[[#This Row],[sector]]</f>
        <v>Consumer</v>
      </c>
      <c r="C546" s="14">
        <f>ParticipantesCrossSectionTable[[#This Row],[fcf_reported_mm]]/ParticipantesCrossSectionTable[[#This Row],[revenue_reported_mm]]</f>
        <v>0.11099327553081326</v>
      </c>
      <c r="D546" s="14">
        <f>VLOOKUP(B546,Umbrales!$A$2:$F$6,2,FALSE)</f>
        <v>0.18290795794828921</v>
      </c>
      <c r="E546" s="14">
        <f>VLOOKUP(B546,Umbrales!$A$2:$F$6,3,FALSE)</f>
        <v>0.12205009004875801</v>
      </c>
      <c r="F546" s="14">
        <f>VLOOKUP(B546,Umbrales!$A$2:$F$6,4,FALSE)</f>
        <v>7.7863508878423693E-2</v>
      </c>
      <c r="G546" s="13">
        <f>VLOOKUP(B546,Umbrales!$A$2:$F$6,5,FALSE)</f>
        <v>1.5232588938928779</v>
      </c>
      <c r="H546" s="14">
        <f>VLOOKUP(B546,Umbrales!$A$2:$F$6,6,FALSE)</f>
        <v>3.1674636202413592E-2</v>
      </c>
      <c r="I546">
        <f>IF(AND(Datos!AE546&gt;D546,Datos!AF546&gt;E546,Datos!AG546&gt;F546,Datos!AS546&gt;G546,C546&lt;H546),1,0)</f>
        <v>0</v>
      </c>
      <c r="J546" s="14">
        <f>ParticipantesCrossSectionTable[[#This Row],[dcf_fcf_gap_mm]]/ParticipantesCrossSectionTable[[#This Row],[revenue_reported_mm]]</f>
        <v>-1.803804602969776E-2</v>
      </c>
      <c r="K546" s="14">
        <f>VLOOKUP(B546,Umbrales!$A$2:$H$6,7,FALSE)</f>
        <v>0.50851978099047102</v>
      </c>
      <c r="L546" s="14">
        <f>VLOOKUP(B546,Umbrales!$A$2:$H$6,8,FALSE)</f>
        <v>6.0665521451900774E-2</v>
      </c>
      <c r="M546">
        <f>IF(AND(Datos!S546&gt;0,Datos!AH546&lt;K546,Datos!AL546&gt;=1,Datos!AM546&lt;1,J546&gt;L546),1,0)</f>
        <v>0</v>
      </c>
      <c r="N546" s="14">
        <f>VLOOKUP(B546,Umbrales!$A$2:$J$6,9,FALSE)</f>
        <v>0</v>
      </c>
      <c r="O546" s="14">
        <f>VLOOKUP(B546,Umbrales!$A$2:$J$6,10,FALSE)</f>
        <v>0</v>
      </c>
      <c r="P546">
        <f>IF(AND(Datos!C546="Financials",Datos!AA546&gt;N546,Datos!AD546&lt;0,Datos!AQ546&lt;O546),1,0)</f>
        <v>0</v>
      </c>
      <c r="Q546" s="14">
        <f>VLOOKUP(B546,Umbrales!$A$2:$K$6,11,FALSE)</f>
        <v>0.94977598367308969</v>
      </c>
      <c r="R546">
        <f>IF(AND(Datos!AN546&lt;0.85,Datos!AN546&lt;Q546),1,0)</f>
        <v>0</v>
      </c>
      <c r="S546">
        <f>1+IF(Datos!S546&gt;0,1,0)+IF(Datos!C546="Financials",1.2,0)+1.3</f>
        <v>3.3</v>
      </c>
      <c r="T546" s="14">
        <f>(I546*1+M546*IF(Datos!S546&gt;0,1,0)+P546*IF(Datos!C546="Financials",1,0)+R546*1.3)/S546</f>
        <v>0</v>
      </c>
      <c r="U546" s="14">
        <f t="shared" si="16"/>
        <v>0</v>
      </c>
      <c r="V546" s="12" t="str">
        <f t="shared" si="17"/>
        <v/>
      </c>
    </row>
    <row r="547" spans="1:22">
      <c r="A547" t="str">
        <f>ParticipantesCrossSectionTable[[#This Row],[firm_id]]</f>
        <v>F0486</v>
      </c>
      <c r="B547" s="12" t="str">
        <f>ParticipantesCrossSectionTable[[#This Row],[sector]]</f>
        <v>Technology</v>
      </c>
      <c r="C547" s="14">
        <f>ParticipantesCrossSectionTable[[#This Row],[fcf_reported_mm]]/ParticipantesCrossSectionTable[[#This Row],[revenue_reported_mm]]</f>
        <v>2.6204138151312791E-3</v>
      </c>
      <c r="D547" s="14">
        <f>VLOOKUP(B547,Umbrales!$A$2:$F$6,2,FALSE)</f>
        <v>0.29147891994228936</v>
      </c>
      <c r="E547" s="14">
        <f>VLOOKUP(B547,Umbrales!$A$2:$F$6,3,FALSE)</f>
        <v>0.20310034693031653</v>
      </c>
      <c r="F547" s="14">
        <f>VLOOKUP(B547,Umbrales!$A$2:$F$6,4,FALSE)</f>
        <v>8.594459935328938E-2</v>
      </c>
      <c r="G547" s="13">
        <f>VLOOKUP(B547,Umbrales!$A$2:$F$6,5,FALSE)</f>
        <v>1.6026025182564763</v>
      </c>
      <c r="H547" s="14">
        <f>VLOOKUP(B547,Umbrales!$A$2:$F$6,6,FALSE)</f>
        <v>0.11012364032004683</v>
      </c>
      <c r="I547">
        <f>IF(AND(Datos!AE547&gt;D547,Datos!AF547&gt;E547,Datos!AG547&gt;F547,Datos!AS547&gt;G547,C547&lt;H547),1,0)</f>
        <v>0</v>
      </c>
      <c r="J547" s="14">
        <f>ParticipantesCrossSectionTable[[#This Row],[dcf_fcf_gap_mm]]/ParticipantesCrossSectionTable[[#This Row],[revenue_reported_mm]]</f>
        <v>5.744632212323187E-2</v>
      </c>
      <c r="K547" s="14">
        <f>VLOOKUP(B547,Umbrales!$A$2:$H$6,7,FALSE)</f>
        <v>0.41762511454643481</v>
      </c>
      <c r="L547" s="14">
        <f>VLOOKUP(B547,Umbrales!$A$2:$H$6,8,FALSE)</f>
        <v>5.4196815684636399E-2</v>
      </c>
      <c r="M547">
        <f>IF(AND(Datos!S547&gt;0,Datos!AH547&lt;K547,Datos!AL547&gt;=1,Datos!AM547&lt;1,J547&gt;L547),1,0)</f>
        <v>1</v>
      </c>
      <c r="N547" s="14">
        <f>VLOOKUP(B547,Umbrales!$A$2:$J$6,9,FALSE)</f>
        <v>0</v>
      </c>
      <c r="O547" s="14">
        <f>VLOOKUP(B547,Umbrales!$A$2:$J$6,10,FALSE)</f>
        <v>0</v>
      </c>
      <c r="P547">
        <f>IF(AND(Datos!C547="Financials",Datos!AA547&gt;N547,Datos!AD547&lt;0,Datos!AQ547&lt;O547),1,0)</f>
        <v>0</v>
      </c>
      <c r="Q547" s="14">
        <f>VLOOKUP(B547,Umbrales!$A$2:$K$6,11,FALSE)</f>
        <v>0.94630804495569043</v>
      </c>
      <c r="R547">
        <f>IF(AND(Datos!AN547&lt;0.85,Datos!AN547&lt;Q547),1,0)</f>
        <v>0</v>
      </c>
      <c r="S547">
        <f>1+IF(Datos!S547&gt;0,1,0)+IF(Datos!C547="Financials",1.2,0)+1.3</f>
        <v>3.3</v>
      </c>
      <c r="T547" s="14">
        <f>(I547*1+M547*IF(Datos!S547&gt;0,1,0)+P547*IF(Datos!C547="Financials",1,0)+R547*1.3)/S547</f>
        <v>0.30303030303030304</v>
      </c>
      <c r="U547" s="14">
        <f t="shared" si="16"/>
        <v>1</v>
      </c>
      <c r="V547" s="12" t="str">
        <f t="shared" si="17"/>
        <v xml:space="preserve">Flag2 </v>
      </c>
    </row>
    <row r="548" spans="1:22">
      <c r="A548" t="str">
        <f>ParticipantesCrossSectionTable[[#This Row],[firm_id]]</f>
        <v>F0568</v>
      </c>
      <c r="B548" s="12" t="str">
        <f>ParticipantesCrossSectionTable[[#This Row],[sector]]</f>
        <v>Technology</v>
      </c>
      <c r="C548" s="14">
        <f>ParticipantesCrossSectionTable[[#This Row],[fcf_reported_mm]]/ParticipantesCrossSectionTable[[#This Row],[revenue_reported_mm]]</f>
        <v>0.18856117516876406</v>
      </c>
      <c r="D548" s="14">
        <f>VLOOKUP(B548,Umbrales!$A$2:$F$6,2,FALSE)</f>
        <v>0.29147891994228936</v>
      </c>
      <c r="E548" s="14">
        <f>VLOOKUP(B548,Umbrales!$A$2:$F$6,3,FALSE)</f>
        <v>0.20310034693031653</v>
      </c>
      <c r="F548" s="14">
        <f>VLOOKUP(B548,Umbrales!$A$2:$F$6,4,FALSE)</f>
        <v>8.594459935328938E-2</v>
      </c>
      <c r="G548" s="13">
        <f>VLOOKUP(B548,Umbrales!$A$2:$F$6,5,FALSE)</f>
        <v>1.6026025182564763</v>
      </c>
      <c r="H548" s="14">
        <f>VLOOKUP(B548,Umbrales!$A$2:$F$6,6,FALSE)</f>
        <v>0.11012364032004683</v>
      </c>
      <c r="I548">
        <f>IF(AND(Datos!AE548&gt;D548,Datos!AF548&gt;E548,Datos!AG548&gt;F548,Datos!AS548&gt;G548,C548&lt;H548),1,0)</f>
        <v>0</v>
      </c>
      <c r="J548" s="14">
        <f>ParticipantesCrossSectionTable[[#This Row],[dcf_fcf_gap_mm]]/ParticipantesCrossSectionTable[[#This Row],[revenue_reported_mm]]</f>
        <v>1.2572387324765705E-2</v>
      </c>
      <c r="K548" s="14">
        <f>VLOOKUP(B548,Umbrales!$A$2:$H$6,7,FALSE)</f>
        <v>0.41762511454643481</v>
      </c>
      <c r="L548" s="14">
        <f>VLOOKUP(B548,Umbrales!$A$2:$H$6,8,FALSE)</f>
        <v>5.4196815684636399E-2</v>
      </c>
      <c r="M548">
        <f>IF(AND(Datos!S548&gt;0,Datos!AH548&lt;K548,Datos!AL548&gt;=1,Datos!AM548&lt;1,J548&gt;L548),1,0)</f>
        <v>0</v>
      </c>
      <c r="N548" s="14">
        <f>VLOOKUP(B548,Umbrales!$A$2:$J$6,9,FALSE)</f>
        <v>0</v>
      </c>
      <c r="O548" s="14">
        <f>VLOOKUP(B548,Umbrales!$A$2:$J$6,10,FALSE)</f>
        <v>0</v>
      </c>
      <c r="P548">
        <f>IF(AND(Datos!C548="Financials",Datos!AA548&gt;N548,Datos!AD548&lt;0,Datos!AQ548&lt;O548),1,0)</f>
        <v>0</v>
      </c>
      <c r="Q548" s="14">
        <f>VLOOKUP(B548,Umbrales!$A$2:$K$6,11,FALSE)</f>
        <v>0.94630804495569043</v>
      </c>
      <c r="R548">
        <f>IF(AND(Datos!AN548&lt;0.85,Datos!AN548&lt;Q548),1,0)</f>
        <v>0</v>
      </c>
      <c r="S548">
        <f>1+IF(Datos!S548&gt;0,1,0)+IF(Datos!C548="Financials",1.2,0)+1.3</f>
        <v>3.3</v>
      </c>
      <c r="T548" s="14">
        <f>(I548*1+M548*IF(Datos!S548&gt;0,1,0)+P548*IF(Datos!C548="Financials",1,0)+R548*1.3)/S548</f>
        <v>0</v>
      </c>
      <c r="U548" s="14">
        <f t="shared" si="16"/>
        <v>0</v>
      </c>
      <c r="V548" s="12" t="str">
        <f t="shared" si="17"/>
        <v/>
      </c>
    </row>
    <row r="549" spans="1:22">
      <c r="A549" t="str">
        <f>ParticipantesCrossSectionTable[[#This Row],[firm_id]]</f>
        <v>F0591</v>
      </c>
      <c r="B549" s="12" t="str">
        <f>ParticipantesCrossSectionTable[[#This Row],[sector]]</f>
        <v>Technology</v>
      </c>
      <c r="C549" s="14">
        <f>ParticipantesCrossSectionTable[[#This Row],[fcf_reported_mm]]/ParticipantesCrossSectionTable[[#This Row],[revenue_reported_mm]]</f>
        <v>0.13500515769034035</v>
      </c>
      <c r="D549" s="14">
        <f>VLOOKUP(B549,Umbrales!$A$2:$F$6,2,FALSE)</f>
        <v>0.29147891994228936</v>
      </c>
      <c r="E549" s="14">
        <f>VLOOKUP(B549,Umbrales!$A$2:$F$6,3,FALSE)</f>
        <v>0.20310034693031653</v>
      </c>
      <c r="F549" s="14">
        <f>VLOOKUP(B549,Umbrales!$A$2:$F$6,4,FALSE)</f>
        <v>8.594459935328938E-2</v>
      </c>
      <c r="G549" s="13">
        <f>VLOOKUP(B549,Umbrales!$A$2:$F$6,5,FALSE)</f>
        <v>1.6026025182564763</v>
      </c>
      <c r="H549" s="14">
        <f>VLOOKUP(B549,Umbrales!$A$2:$F$6,6,FALSE)</f>
        <v>0.11012364032004683</v>
      </c>
      <c r="I549">
        <f>IF(AND(Datos!AE549&gt;D549,Datos!AF549&gt;E549,Datos!AG549&gt;F549,Datos!AS549&gt;G549,C549&lt;H549),1,0)</f>
        <v>0</v>
      </c>
      <c r="J549" s="14">
        <f>ParticipantesCrossSectionTable[[#This Row],[dcf_fcf_gap_mm]]/ParticipantesCrossSectionTable[[#This Row],[revenue_reported_mm]]</f>
        <v>2.0292287504028454E-3</v>
      </c>
      <c r="K549" s="14">
        <f>VLOOKUP(B549,Umbrales!$A$2:$H$6,7,FALSE)</f>
        <v>0.41762511454643481</v>
      </c>
      <c r="L549" s="14">
        <f>VLOOKUP(B549,Umbrales!$A$2:$H$6,8,FALSE)</f>
        <v>5.4196815684636399E-2</v>
      </c>
      <c r="M549">
        <f>IF(AND(Datos!S549&gt;0,Datos!AH549&lt;K549,Datos!AL549&gt;=1,Datos!AM549&lt;1,J549&gt;L549),1,0)</f>
        <v>0</v>
      </c>
      <c r="N549" s="14">
        <f>VLOOKUP(B549,Umbrales!$A$2:$J$6,9,FALSE)</f>
        <v>0</v>
      </c>
      <c r="O549" s="14">
        <f>VLOOKUP(B549,Umbrales!$A$2:$J$6,10,FALSE)</f>
        <v>0</v>
      </c>
      <c r="P549">
        <f>IF(AND(Datos!C549="Financials",Datos!AA549&gt;N549,Datos!AD549&lt;0,Datos!AQ549&lt;O549),1,0)</f>
        <v>0</v>
      </c>
      <c r="Q549" s="14">
        <f>VLOOKUP(B549,Umbrales!$A$2:$K$6,11,FALSE)</f>
        <v>0.94630804495569043</v>
      </c>
      <c r="R549">
        <f>IF(AND(Datos!AN549&lt;0.85,Datos!AN549&lt;Q549),1,0)</f>
        <v>0</v>
      </c>
      <c r="S549">
        <f>1+IF(Datos!S549&gt;0,1,0)+IF(Datos!C549="Financials",1.2,0)+1.3</f>
        <v>3.3</v>
      </c>
      <c r="T549" s="14">
        <f>(I549*1+M549*IF(Datos!S549&gt;0,1,0)+P549*IF(Datos!C549="Financials",1,0)+R549*1.3)/S549</f>
        <v>0</v>
      </c>
      <c r="U549" s="14">
        <f t="shared" si="16"/>
        <v>0</v>
      </c>
      <c r="V549" s="12" t="str">
        <f t="shared" si="17"/>
        <v/>
      </c>
    </row>
    <row r="550" spans="1:22">
      <c r="A550" t="str">
        <f>ParticipantesCrossSectionTable[[#This Row],[firm_id]]</f>
        <v>F0640</v>
      </c>
      <c r="B550" s="12" t="str">
        <f>ParticipantesCrossSectionTable[[#This Row],[sector]]</f>
        <v>Industrials</v>
      </c>
      <c r="C550" s="14">
        <f>ParticipantesCrossSectionTable[[#This Row],[fcf_reported_mm]]/ParticipantesCrossSectionTable[[#This Row],[revenue_reported_mm]]</f>
        <v>2.9908808902707622E-2</v>
      </c>
      <c r="D550" s="14">
        <f>VLOOKUP(B550,Umbrales!$A$2:$F$6,2,FALSE)</f>
        <v>0.20187192862209885</v>
      </c>
      <c r="E550" s="14">
        <f>VLOOKUP(B550,Umbrales!$A$2:$F$6,3,FALSE)</f>
        <v>0.13780715755654266</v>
      </c>
      <c r="F550" s="14">
        <f>VLOOKUP(B550,Umbrales!$A$2:$F$6,4,FALSE)</f>
        <v>0.14324173030339896</v>
      </c>
      <c r="G550" s="13">
        <f>VLOOKUP(B550,Umbrales!$A$2:$F$6,5,FALSE)</f>
        <v>2.1323076743804079</v>
      </c>
      <c r="H550" s="14">
        <f>VLOOKUP(B550,Umbrales!$A$2:$F$6,6,FALSE)</f>
        <v>-3.5903294130974449E-3</v>
      </c>
      <c r="I550">
        <f>IF(AND(Datos!AE550&gt;D550,Datos!AF550&gt;E550,Datos!AG550&gt;F550,Datos!AS550&gt;G550,C550&lt;H550),1,0)</f>
        <v>0</v>
      </c>
      <c r="J550" s="14">
        <f>ParticipantesCrossSectionTable[[#This Row],[dcf_fcf_gap_mm]]/ParticipantesCrossSectionTable[[#This Row],[revenue_reported_mm]]</f>
        <v>7.9253530113544982E-2</v>
      </c>
      <c r="K550" s="14">
        <f>VLOOKUP(B550,Umbrales!$A$2:$H$6,7,FALSE)</f>
        <v>0.50521966232143278</v>
      </c>
      <c r="L550" s="14">
        <f>VLOOKUP(B550,Umbrales!$A$2:$H$6,8,FALSE)</f>
        <v>7.7995567229432863E-2</v>
      </c>
      <c r="M550">
        <f>IF(AND(Datos!S550&gt;0,Datos!AH550&lt;K550,Datos!AL550&gt;=1,Datos!AM550&lt;1,J550&gt;L550),1,0)</f>
        <v>0</v>
      </c>
      <c r="N550" s="14">
        <f>VLOOKUP(B550,Umbrales!$A$2:$J$6,9,FALSE)</f>
        <v>0</v>
      </c>
      <c r="O550" s="14">
        <f>VLOOKUP(B550,Umbrales!$A$2:$J$6,10,FALSE)</f>
        <v>0</v>
      </c>
      <c r="P550">
        <f>IF(AND(Datos!C550="Financials",Datos!AA550&gt;N550,Datos!AD550&lt;0,Datos!AQ550&lt;O550),1,0)</f>
        <v>0</v>
      </c>
      <c r="Q550" s="14">
        <f>VLOOKUP(B550,Umbrales!$A$2:$K$6,11,FALSE)</f>
        <v>0.94976269166978411</v>
      </c>
      <c r="R550">
        <f>IF(AND(Datos!AN550&lt;0.85,Datos!AN550&lt;Q550),1,0)</f>
        <v>0</v>
      </c>
      <c r="S550">
        <f>1+IF(Datos!S550&gt;0,1,0)+IF(Datos!C550="Financials",1.2,0)+1.3</f>
        <v>3.3</v>
      </c>
      <c r="T550" s="14">
        <f>(I550*1+M550*IF(Datos!S550&gt;0,1,0)+P550*IF(Datos!C550="Financials",1,0)+R550*1.3)/S550</f>
        <v>0</v>
      </c>
      <c r="U550" s="14">
        <f t="shared" si="16"/>
        <v>0</v>
      </c>
      <c r="V550" s="12" t="str">
        <f t="shared" si="17"/>
        <v/>
      </c>
    </row>
    <row r="551" spans="1:22">
      <c r="A551" t="str">
        <f>ParticipantesCrossSectionTable[[#This Row],[firm_id]]</f>
        <v>F0200</v>
      </c>
      <c r="B551" s="12" t="str">
        <f>ParticipantesCrossSectionTable[[#This Row],[sector]]</f>
        <v>Energy</v>
      </c>
      <c r="C551" s="14">
        <f>ParticipantesCrossSectionTable[[#This Row],[fcf_reported_mm]]/ParticipantesCrossSectionTable[[#This Row],[revenue_reported_mm]]</f>
        <v>0.10760435240041173</v>
      </c>
      <c r="D551" s="14">
        <f>VLOOKUP(B551,Umbrales!$A$2:$F$6,2,FALSE)</f>
        <v>0.31196392892080216</v>
      </c>
      <c r="E551" s="14">
        <f>VLOOKUP(B551,Umbrales!$A$2:$F$6,3,FALSE)</f>
        <v>0.22086835207327621</v>
      </c>
      <c r="F551" s="14">
        <f>VLOOKUP(B551,Umbrales!$A$2:$F$6,4,FALSE)</f>
        <v>0.28991454849456905</v>
      </c>
      <c r="G551" s="13">
        <f>VLOOKUP(B551,Umbrales!$A$2:$F$6,5,FALSE)</f>
        <v>2.8980395452652274</v>
      </c>
      <c r="H551" s="14">
        <f>VLOOKUP(B551,Umbrales!$A$2:$F$6,6,FALSE)</f>
        <v>-5.1192663180992054E-2</v>
      </c>
      <c r="I551">
        <f>IF(AND(Datos!AE551&gt;D551,Datos!AF551&gt;E551,Datos!AG551&gt;F551,Datos!AS551&gt;G551,C551&lt;H551),1,0)</f>
        <v>0</v>
      </c>
      <c r="J551" s="14">
        <f>ParticipantesCrossSectionTable[[#This Row],[dcf_fcf_gap_mm]]/ParticipantesCrossSectionTable[[#This Row],[revenue_reported_mm]]</f>
        <v>6.025964240003847E-2</v>
      </c>
      <c r="K551" s="14">
        <f>VLOOKUP(B551,Umbrales!$A$2:$H$6,7,FALSE)</f>
        <v>0.58288412137280288</v>
      </c>
      <c r="L551" s="14">
        <f>VLOOKUP(B551,Umbrales!$A$2:$H$6,8,FALSE)</f>
        <v>0.120912265441879</v>
      </c>
      <c r="M551">
        <f>IF(AND(Datos!S551&gt;0,Datos!AH551&lt;K551,Datos!AL551&gt;=1,Datos!AM551&lt;1,J551&gt;L551),1,0)</f>
        <v>0</v>
      </c>
      <c r="N551" s="14">
        <f>VLOOKUP(B551,Umbrales!$A$2:$J$6,9,FALSE)</f>
        <v>0</v>
      </c>
      <c r="O551" s="14">
        <f>VLOOKUP(B551,Umbrales!$A$2:$J$6,10,FALSE)</f>
        <v>0</v>
      </c>
      <c r="P551">
        <f>IF(AND(Datos!C551="Financials",Datos!AA551&gt;N551,Datos!AD551&lt;0,Datos!AQ551&lt;O551),1,0)</f>
        <v>0</v>
      </c>
      <c r="Q551" s="14">
        <f>VLOOKUP(B551,Umbrales!$A$2:$K$6,11,FALSE)</f>
        <v>0.95246281107254693</v>
      </c>
      <c r="R551">
        <f>IF(AND(Datos!AN551&lt;0.85,Datos!AN551&lt;Q551),1,0)</f>
        <v>0</v>
      </c>
      <c r="S551">
        <f>1+IF(Datos!S551&gt;0,1,0)+IF(Datos!C551="Financials",1.2,0)+1.3</f>
        <v>3.3</v>
      </c>
      <c r="T551" s="14">
        <f>(I551*1+M551*IF(Datos!S551&gt;0,1,0)+P551*IF(Datos!C551="Financials",1,0)+R551*1.3)/S551</f>
        <v>0</v>
      </c>
      <c r="U551" s="14">
        <f t="shared" si="16"/>
        <v>0</v>
      </c>
      <c r="V551" s="12" t="str">
        <f t="shared" si="17"/>
        <v/>
      </c>
    </row>
    <row r="552" spans="1:22">
      <c r="A552" t="str">
        <f>ParticipantesCrossSectionTable[[#This Row],[firm_id]]</f>
        <v>F0815</v>
      </c>
      <c r="B552" s="12" t="str">
        <f>ParticipantesCrossSectionTable[[#This Row],[sector]]</f>
        <v>Consumer</v>
      </c>
      <c r="C552" s="14">
        <f>ParticipantesCrossSectionTable[[#This Row],[fcf_reported_mm]]/ParticipantesCrossSectionTable[[#This Row],[revenue_reported_mm]]</f>
        <v>3.124537677852544E-2</v>
      </c>
      <c r="D552" s="14">
        <f>VLOOKUP(B552,Umbrales!$A$2:$F$6,2,FALSE)</f>
        <v>0.18290795794828921</v>
      </c>
      <c r="E552" s="14">
        <f>VLOOKUP(B552,Umbrales!$A$2:$F$6,3,FALSE)</f>
        <v>0.12205009004875801</v>
      </c>
      <c r="F552" s="14">
        <f>VLOOKUP(B552,Umbrales!$A$2:$F$6,4,FALSE)</f>
        <v>7.7863508878423693E-2</v>
      </c>
      <c r="G552" s="13">
        <f>VLOOKUP(B552,Umbrales!$A$2:$F$6,5,FALSE)</f>
        <v>1.5232588938928779</v>
      </c>
      <c r="H552" s="14">
        <f>VLOOKUP(B552,Umbrales!$A$2:$F$6,6,FALSE)</f>
        <v>3.1674636202413592E-2</v>
      </c>
      <c r="I552">
        <f>IF(AND(Datos!AE552&gt;D552,Datos!AF552&gt;E552,Datos!AG552&gt;F552,Datos!AS552&gt;G552,C552&lt;H552),1,0)</f>
        <v>0</v>
      </c>
      <c r="J552" s="14">
        <f>ParticipantesCrossSectionTable[[#This Row],[dcf_fcf_gap_mm]]/ParticipantesCrossSectionTable[[#This Row],[revenue_reported_mm]]</f>
        <v>2.5071756367929909E-2</v>
      </c>
      <c r="K552" s="14">
        <f>VLOOKUP(B552,Umbrales!$A$2:$H$6,7,FALSE)</f>
        <v>0.50851978099047102</v>
      </c>
      <c r="L552" s="14">
        <f>VLOOKUP(B552,Umbrales!$A$2:$H$6,8,FALSE)</f>
        <v>6.0665521451900774E-2</v>
      </c>
      <c r="M552">
        <f>IF(AND(Datos!S552&gt;0,Datos!AH552&lt;K552,Datos!AL552&gt;=1,Datos!AM552&lt;1,J552&gt;L552),1,0)</f>
        <v>0</v>
      </c>
      <c r="N552" s="14">
        <f>VLOOKUP(B552,Umbrales!$A$2:$J$6,9,FALSE)</f>
        <v>0</v>
      </c>
      <c r="O552" s="14">
        <f>VLOOKUP(B552,Umbrales!$A$2:$J$6,10,FALSE)</f>
        <v>0</v>
      </c>
      <c r="P552">
        <f>IF(AND(Datos!C552="Financials",Datos!AA552&gt;N552,Datos!AD552&lt;0,Datos!AQ552&lt;O552),1,0)</f>
        <v>0</v>
      </c>
      <c r="Q552" s="14">
        <f>VLOOKUP(B552,Umbrales!$A$2:$K$6,11,FALSE)</f>
        <v>0.94977598367308969</v>
      </c>
      <c r="R552">
        <f>IF(AND(Datos!AN552&lt;0.85,Datos!AN552&lt;Q552),1,0)</f>
        <v>0</v>
      </c>
      <c r="S552">
        <f>1+IF(Datos!S552&gt;0,1,0)+IF(Datos!C552="Financials",1.2,0)+1.3</f>
        <v>3.3</v>
      </c>
      <c r="T552" s="14">
        <f>(I552*1+M552*IF(Datos!S552&gt;0,1,0)+P552*IF(Datos!C552="Financials",1,0)+R552*1.3)/S552</f>
        <v>0</v>
      </c>
      <c r="U552" s="14">
        <f t="shared" si="16"/>
        <v>0</v>
      </c>
      <c r="V552" s="12" t="str">
        <f t="shared" si="17"/>
        <v/>
      </c>
    </row>
    <row r="553" spans="1:22">
      <c r="A553" t="str">
        <f>ParticipantesCrossSectionTable[[#This Row],[firm_id]]</f>
        <v>F0802</v>
      </c>
      <c r="B553" s="12" t="str">
        <f>ParticipantesCrossSectionTable[[#This Row],[sector]]</f>
        <v>Consumer</v>
      </c>
      <c r="C553" s="14">
        <f>ParticipantesCrossSectionTable[[#This Row],[fcf_reported_mm]]/ParticipantesCrossSectionTable[[#This Row],[revenue_reported_mm]]</f>
        <v>8.164732750891858E-2</v>
      </c>
      <c r="D553" s="14">
        <f>VLOOKUP(B553,Umbrales!$A$2:$F$6,2,FALSE)</f>
        <v>0.18290795794828921</v>
      </c>
      <c r="E553" s="14">
        <f>VLOOKUP(B553,Umbrales!$A$2:$F$6,3,FALSE)</f>
        <v>0.12205009004875801</v>
      </c>
      <c r="F553" s="14">
        <f>VLOOKUP(B553,Umbrales!$A$2:$F$6,4,FALSE)</f>
        <v>7.7863508878423693E-2</v>
      </c>
      <c r="G553" s="13">
        <f>VLOOKUP(B553,Umbrales!$A$2:$F$6,5,FALSE)</f>
        <v>1.5232588938928779</v>
      </c>
      <c r="H553" s="14">
        <f>VLOOKUP(B553,Umbrales!$A$2:$F$6,6,FALSE)</f>
        <v>3.1674636202413592E-2</v>
      </c>
      <c r="I553">
        <f>IF(AND(Datos!AE553&gt;D553,Datos!AF553&gt;E553,Datos!AG553&gt;F553,Datos!AS553&gt;G553,C553&lt;H553),1,0)</f>
        <v>0</v>
      </c>
      <c r="J553" s="14">
        <f>ParticipantesCrossSectionTable[[#This Row],[dcf_fcf_gap_mm]]/ParticipantesCrossSectionTable[[#This Row],[revenue_reported_mm]]</f>
        <v>1.9302140604426567E-2</v>
      </c>
      <c r="K553" s="14">
        <f>VLOOKUP(B553,Umbrales!$A$2:$H$6,7,FALSE)</f>
        <v>0.50851978099047102</v>
      </c>
      <c r="L553" s="14">
        <f>VLOOKUP(B553,Umbrales!$A$2:$H$6,8,FALSE)</f>
        <v>6.0665521451900774E-2</v>
      </c>
      <c r="M553">
        <f>IF(AND(Datos!S553&gt;0,Datos!AH553&lt;K553,Datos!AL553&gt;=1,Datos!AM553&lt;1,J553&gt;L553),1,0)</f>
        <v>0</v>
      </c>
      <c r="N553" s="14">
        <f>VLOOKUP(B553,Umbrales!$A$2:$J$6,9,FALSE)</f>
        <v>0</v>
      </c>
      <c r="O553" s="14">
        <f>VLOOKUP(B553,Umbrales!$A$2:$J$6,10,FALSE)</f>
        <v>0</v>
      </c>
      <c r="P553">
        <f>IF(AND(Datos!C553="Financials",Datos!AA553&gt;N553,Datos!AD553&lt;0,Datos!AQ553&lt;O553),1,0)</f>
        <v>0</v>
      </c>
      <c r="Q553" s="14">
        <f>VLOOKUP(B553,Umbrales!$A$2:$K$6,11,FALSE)</f>
        <v>0.94977598367308969</v>
      </c>
      <c r="R553">
        <f>IF(AND(Datos!AN553&lt;0.85,Datos!AN553&lt;Q553),1,0)</f>
        <v>0</v>
      </c>
      <c r="S553">
        <f>1+IF(Datos!S553&gt;0,1,0)+IF(Datos!C553="Financials",1.2,0)+1.3</f>
        <v>3.3</v>
      </c>
      <c r="T553" s="14">
        <f>(I553*1+M553*IF(Datos!S553&gt;0,1,0)+P553*IF(Datos!C553="Financials",1,0)+R553*1.3)/S553</f>
        <v>0</v>
      </c>
      <c r="U553" s="14">
        <f t="shared" si="16"/>
        <v>0</v>
      </c>
      <c r="V553" s="12" t="str">
        <f t="shared" si="17"/>
        <v/>
      </c>
    </row>
    <row r="554" spans="1:22">
      <c r="A554" t="str">
        <f>ParticipantesCrossSectionTable[[#This Row],[firm_id]]</f>
        <v>F0610</v>
      </c>
      <c r="B554" s="12" t="str">
        <f>ParticipantesCrossSectionTable[[#This Row],[sector]]</f>
        <v>Industrials</v>
      </c>
      <c r="C554" s="14">
        <f>ParticipantesCrossSectionTable[[#This Row],[fcf_reported_mm]]/ParticipantesCrossSectionTable[[#This Row],[revenue_reported_mm]]</f>
        <v>-4.7502110128772701E-2</v>
      </c>
      <c r="D554" s="14">
        <f>VLOOKUP(B554,Umbrales!$A$2:$F$6,2,FALSE)</f>
        <v>0.20187192862209885</v>
      </c>
      <c r="E554" s="14">
        <f>VLOOKUP(B554,Umbrales!$A$2:$F$6,3,FALSE)</f>
        <v>0.13780715755654266</v>
      </c>
      <c r="F554" s="14">
        <f>VLOOKUP(B554,Umbrales!$A$2:$F$6,4,FALSE)</f>
        <v>0.14324173030339896</v>
      </c>
      <c r="G554" s="13">
        <f>VLOOKUP(B554,Umbrales!$A$2:$F$6,5,FALSE)</f>
        <v>2.1323076743804079</v>
      </c>
      <c r="H554" s="14">
        <f>VLOOKUP(B554,Umbrales!$A$2:$F$6,6,FALSE)</f>
        <v>-3.5903294130974449E-3</v>
      </c>
      <c r="I554">
        <f>IF(AND(Datos!AE554&gt;D554,Datos!AF554&gt;E554,Datos!AG554&gt;F554,Datos!AS554&gt;G554,C554&lt;H554),1,0)</f>
        <v>0</v>
      </c>
      <c r="J554" s="14">
        <f>ParticipantesCrossSectionTable[[#This Row],[dcf_fcf_gap_mm]]/ParticipantesCrossSectionTable[[#This Row],[revenue_reported_mm]]</f>
        <v>6.6708686156008029E-2</v>
      </c>
      <c r="K554" s="14">
        <f>VLOOKUP(B554,Umbrales!$A$2:$H$6,7,FALSE)</f>
        <v>0.50521966232143278</v>
      </c>
      <c r="L554" s="14">
        <f>VLOOKUP(B554,Umbrales!$A$2:$H$6,8,FALSE)</f>
        <v>7.7995567229432863E-2</v>
      </c>
      <c r="M554">
        <f>IF(AND(Datos!S554&gt;0,Datos!AH554&lt;K554,Datos!AL554&gt;=1,Datos!AM554&lt;1,J554&gt;L554),1,0)</f>
        <v>0</v>
      </c>
      <c r="N554" s="14">
        <f>VLOOKUP(B554,Umbrales!$A$2:$J$6,9,FALSE)</f>
        <v>0</v>
      </c>
      <c r="O554" s="14">
        <f>VLOOKUP(B554,Umbrales!$A$2:$J$6,10,FALSE)</f>
        <v>0</v>
      </c>
      <c r="P554">
        <f>IF(AND(Datos!C554="Financials",Datos!AA554&gt;N554,Datos!AD554&lt;0,Datos!AQ554&lt;O554),1,0)</f>
        <v>0</v>
      </c>
      <c r="Q554" s="14">
        <f>VLOOKUP(B554,Umbrales!$A$2:$K$6,11,FALSE)</f>
        <v>0.94976269166978411</v>
      </c>
      <c r="R554">
        <f>IF(AND(Datos!AN554&lt;0.85,Datos!AN554&lt;Q554),1,0)</f>
        <v>0</v>
      </c>
      <c r="S554">
        <f>1+IF(Datos!S554&gt;0,1,0)+IF(Datos!C554="Financials",1.2,0)+1.3</f>
        <v>3.3</v>
      </c>
      <c r="T554" s="14">
        <f>(I554*1+M554*IF(Datos!S554&gt;0,1,0)+P554*IF(Datos!C554="Financials",1,0)+R554*1.3)/S554</f>
        <v>0</v>
      </c>
      <c r="U554" s="14">
        <f t="shared" si="16"/>
        <v>0</v>
      </c>
      <c r="V554" s="12" t="str">
        <f t="shared" si="17"/>
        <v/>
      </c>
    </row>
    <row r="555" spans="1:22">
      <c r="A555" t="str">
        <f>ParticipantesCrossSectionTable[[#This Row],[firm_id]]</f>
        <v>F0661</v>
      </c>
      <c r="B555" s="12" t="str">
        <f>ParticipantesCrossSectionTable[[#This Row],[sector]]</f>
        <v>Industrials</v>
      </c>
      <c r="C555" s="14">
        <f>ParticipantesCrossSectionTable[[#This Row],[fcf_reported_mm]]/ParticipantesCrossSectionTable[[#This Row],[revenue_reported_mm]]</f>
        <v>6.245952623348168E-2</v>
      </c>
      <c r="D555" s="14">
        <f>VLOOKUP(B555,Umbrales!$A$2:$F$6,2,FALSE)</f>
        <v>0.20187192862209885</v>
      </c>
      <c r="E555" s="14">
        <f>VLOOKUP(B555,Umbrales!$A$2:$F$6,3,FALSE)</f>
        <v>0.13780715755654266</v>
      </c>
      <c r="F555" s="14">
        <f>VLOOKUP(B555,Umbrales!$A$2:$F$6,4,FALSE)</f>
        <v>0.14324173030339896</v>
      </c>
      <c r="G555" s="13">
        <f>VLOOKUP(B555,Umbrales!$A$2:$F$6,5,FALSE)</f>
        <v>2.1323076743804079</v>
      </c>
      <c r="H555" s="14">
        <f>VLOOKUP(B555,Umbrales!$A$2:$F$6,6,FALSE)</f>
        <v>-3.5903294130974449E-3</v>
      </c>
      <c r="I555">
        <f>IF(AND(Datos!AE555&gt;D555,Datos!AF555&gt;E555,Datos!AG555&gt;F555,Datos!AS555&gt;G555,C555&lt;H555),1,0)</f>
        <v>0</v>
      </c>
      <c r="J555" s="14">
        <f>ParticipantesCrossSectionTable[[#This Row],[dcf_fcf_gap_mm]]/ParticipantesCrossSectionTable[[#This Row],[revenue_reported_mm]]</f>
        <v>2.646096040089389E-3</v>
      </c>
      <c r="K555" s="14">
        <f>VLOOKUP(B555,Umbrales!$A$2:$H$6,7,FALSE)</f>
        <v>0.50521966232143278</v>
      </c>
      <c r="L555" s="14">
        <f>VLOOKUP(B555,Umbrales!$A$2:$H$6,8,FALSE)</f>
        <v>7.7995567229432863E-2</v>
      </c>
      <c r="M555">
        <f>IF(AND(Datos!S555&gt;0,Datos!AH555&lt;K555,Datos!AL555&gt;=1,Datos!AM555&lt;1,J555&gt;L555),1,0)</f>
        <v>0</v>
      </c>
      <c r="N555" s="14">
        <f>VLOOKUP(B555,Umbrales!$A$2:$J$6,9,FALSE)</f>
        <v>0</v>
      </c>
      <c r="O555" s="14">
        <f>VLOOKUP(B555,Umbrales!$A$2:$J$6,10,FALSE)</f>
        <v>0</v>
      </c>
      <c r="P555">
        <f>IF(AND(Datos!C555="Financials",Datos!AA555&gt;N555,Datos!AD555&lt;0,Datos!AQ555&lt;O555),1,0)</f>
        <v>0</v>
      </c>
      <c r="Q555" s="14">
        <f>VLOOKUP(B555,Umbrales!$A$2:$K$6,11,FALSE)</f>
        <v>0.94976269166978411</v>
      </c>
      <c r="R555">
        <f>IF(AND(Datos!AN555&lt;0.85,Datos!AN555&lt;Q555),1,0)</f>
        <v>0</v>
      </c>
      <c r="S555">
        <f>1+IF(Datos!S555&gt;0,1,0)+IF(Datos!C555="Financials",1.2,0)+1.3</f>
        <v>3.3</v>
      </c>
      <c r="T555" s="14">
        <f>(I555*1+M555*IF(Datos!S555&gt;0,1,0)+P555*IF(Datos!C555="Financials",1,0)+R555*1.3)/S555</f>
        <v>0</v>
      </c>
      <c r="U555" s="14">
        <f t="shared" si="16"/>
        <v>0</v>
      </c>
      <c r="V555" s="12" t="str">
        <f t="shared" si="17"/>
        <v/>
      </c>
    </row>
    <row r="556" spans="1:22">
      <c r="A556" t="str">
        <f>ParticipantesCrossSectionTable[[#This Row],[firm_id]]</f>
        <v>F0458</v>
      </c>
      <c r="B556" s="12" t="str">
        <f>ParticipantesCrossSectionTable[[#This Row],[sector]]</f>
        <v>Technology</v>
      </c>
      <c r="C556" s="14">
        <f>ParticipantesCrossSectionTable[[#This Row],[fcf_reported_mm]]/ParticipantesCrossSectionTable[[#This Row],[revenue_reported_mm]]</f>
        <v>9.6049055103504671E-2</v>
      </c>
      <c r="D556" s="14">
        <f>VLOOKUP(B556,Umbrales!$A$2:$F$6,2,FALSE)</f>
        <v>0.29147891994228936</v>
      </c>
      <c r="E556" s="14">
        <f>VLOOKUP(B556,Umbrales!$A$2:$F$6,3,FALSE)</f>
        <v>0.20310034693031653</v>
      </c>
      <c r="F556" s="14">
        <f>VLOOKUP(B556,Umbrales!$A$2:$F$6,4,FALSE)</f>
        <v>8.594459935328938E-2</v>
      </c>
      <c r="G556" s="13">
        <f>VLOOKUP(B556,Umbrales!$A$2:$F$6,5,FALSE)</f>
        <v>1.6026025182564763</v>
      </c>
      <c r="H556" s="14">
        <f>VLOOKUP(B556,Umbrales!$A$2:$F$6,6,FALSE)</f>
        <v>0.11012364032004683</v>
      </c>
      <c r="I556">
        <f>IF(AND(Datos!AE556&gt;D556,Datos!AF556&gt;E556,Datos!AG556&gt;F556,Datos!AS556&gt;G556,C556&lt;H556),1,0)</f>
        <v>0</v>
      </c>
      <c r="J556" s="14">
        <f>ParticipantesCrossSectionTable[[#This Row],[dcf_fcf_gap_mm]]/ParticipantesCrossSectionTable[[#This Row],[revenue_reported_mm]]</f>
        <v>1.5076348235199188E-2</v>
      </c>
      <c r="K556" s="14">
        <f>VLOOKUP(B556,Umbrales!$A$2:$H$6,7,FALSE)</f>
        <v>0.41762511454643481</v>
      </c>
      <c r="L556" s="14">
        <f>VLOOKUP(B556,Umbrales!$A$2:$H$6,8,FALSE)</f>
        <v>5.4196815684636399E-2</v>
      </c>
      <c r="M556">
        <f>IF(AND(Datos!S556&gt;0,Datos!AH556&lt;K556,Datos!AL556&gt;=1,Datos!AM556&lt;1,J556&gt;L556),1,0)</f>
        <v>0</v>
      </c>
      <c r="N556" s="14">
        <f>VLOOKUP(B556,Umbrales!$A$2:$J$6,9,FALSE)</f>
        <v>0</v>
      </c>
      <c r="O556" s="14">
        <f>VLOOKUP(B556,Umbrales!$A$2:$J$6,10,FALSE)</f>
        <v>0</v>
      </c>
      <c r="P556">
        <f>IF(AND(Datos!C556="Financials",Datos!AA556&gt;N556,Datos!AD556&lt;0,Datos!AQ556&lt;O556),1,0)</f>
        <v>0</v>
      </c>
      <c r="Q556" s="14">
        <f>VLOOKUP(B556,Umbrales!$A$2:$K$6,11,FALSE)</f>
        <v>0.94630804495569043</v>
      </c>
      <c r="R556">
        <f>IF(AND(Datos!AN556&lt;0.85,Datos!AN556&lt;Q556),1,0)</f>
        <v>0</v>
      </c>
      <c r="S556">
        <f>1+IF(Datos!S556&gt;0,1,0)+IF(Datos!C556="Financials",1.2,0)+1.3</f>
        <v>3.3</v>
      </c>
      <c r="T556" s="14">
        <f>(I556*1+M556*IF(Datos!S556&gt;0,1,0)+P556*IF(Datos!C556="Financials",1,0)+R556*1.3)/S556</f>
        <v>0</v>
      </c>
      <c r="U556" s="14">
        <f t="shared" si="16"/>
        <v>0</v>
      </c>
      <c r="V556" s="12" t="str">
        <f t="shared" si="17"/>
        <v/>
      </c>
    </row>
    <row r="557" spans="1:22">
      <c r="A557" t="str">
        <f>ParticipantesCrossSectionTable[[#This Row],[firm_id]]</f>
        <v>F0465</v>
      </c>
      <c r="B557" s="12" t="str">
        <f>ParticipantesCrossSectionTable[[#This Row],[sector]]</f>
        <v>Technology</v>
      </c>
      <c r="C557" s="14">
        <f>ParticipantesCrossSectionTable[[#This Row],[fcf_reported_mm]]/ParticipantesCrossSectionTable[[#This Row],[revenue_reported_mm]]</f>
        <v>-3.6918121740566828E-2</v>
      </c>
      <c r="D557" s="14">
        <f>VLOOKUP(B557,Umbrales!$A$2:$F$6,2,FALSE)</f>
        <v>0.29147891994228936</v>
      </c>
      <c r="E557" s="14">
        <f>VLOOKUP(B557,Umbrales!$A$2:$F$6,3,FALSE)</f>
        <v>0.20310034693031653</v>
      </c>
      <c r="F557" s="14">
        <f>VLOOKUP(B557,Umbrales!$A$2:$F$6,4,FALSE)</f>
        <v>8.594459935328938E-2</v>
      </c>
      <c r="G557" s="13">
        <f>VLOOKUP(B557,Umbrales!$A$2:$F$6,5,FALSE)</f>
        <v>1.6026025182564763</v>
      </c>
      <c r="H557" s="14">
        <f>VLOOKUP(B557,Umbrales!$A$2:$F$6,6,FALSE)</f>
        <v>0.11012364032004683</v>
      </c>
      <c r="I557">
        <f>IF(AND(Datos!AE557&gt;D557,Datos!AF557&gt;E557,Datos!AG557&gt;F557,Datos!AS557&gt;G557,C557&lt;H557),1,0)</f>
        <v>0</v>
      </c>
      <c r="J557" s="14">
        <f>ParticipantesCrossSectionTable[[#This Row],[dcf_fcf_gap_mm]]/ParticipantesCrossSectionTable[[#This Row],[revenue_reported_mm]]</f>
        <v>5.4064874745987909E-2</v>
      </c>
      <c r="K557" s="14">
        <f>VLOOKUP(B557,Umbrales!$A$2:$H$6,7,FALSE)</f>
        <v>0.41762511454643481</v>
      </c>
      <c r="L557" s="14">
        <f>VLOOKUP(B557,Umbrales!$A$2:$H$6,8,FALSE)</f>
        <v>5.4196815684636399E-2</v>
      </c>
      <c r="M557">
        <f>IF(AND(Datos!S557&gt;0,Datos!AH557&lt;K557,Datos!AL557&gt;=1,Datos!AM557&lt;1,J557&gt;L557),1,0)</f>
        <v>0</v>
      </c>
      <c r="N557" s="14">
        <f>VLOOKUP(B557,Umbrales!$A$2:$J$6,9,FALSE)</f>
        <v>0</v>
      </c>
      <c r="O557" s="14">
        <f>VLOOKUP(B557,Umbrales!$A$2:$J$6,10,FALSE)</f>
        <v>0</v>
      </c>
      <c r="P557">
        <f>IF(AND(Datos!C557="Financials",Datos!AA557&gt;N557,Datos!AD557&lt;0,Datos!AQ557&lt;O557),1,0)</f>
        <v>0</v>
      </c>
      <c r="Q557" s="14">
        <f>VLOOKUP(B557,Umbrales!$A$2:$K$6,11,FALSE)</f>
        <v>0.94630804495569043</v>
      </c>
      <c r="R557">
        <f>IF(AND(Datos!AN557&lt;0.85,Datos!AN557&lt;Q557),1,0)</f>
        <v>0</v>
      </c>
      <c r="S557">
        <f>1+IF(Datos!S557&gt;0,1,0)+IF(Datos!C557="Financials",1.2,0)+1.3</f>
        <v>3.3</v>
      </c>
      <c r="T557" s="14">
        <f>(I557*1+M557*IF(Datos!S557&gt;0,1,0)+P557*IF(Datos!C557="Financials",1,0)+R557*1.3)/S557</f>
        <v>0</v>
      </c>
      <c r="U557" s="14">
        <f t="shared" si="16"/>
        <v>0</v>
      </c>
      <c r="V557" s="12" t="str">
        <f t="shared" si="17"/>
        <v/>
      </c>
    </row>
    <row r="558" spans="1:22">
      <c r="A558" t="str">
        <f>ParticipantesCrossSectionTable[[#This Row],[firm_id]]</f>
        <v>F0821</v>
      </c>
      <c r="B558" s="12" t="str">
        <f>ParticipantesCrossSectionTable[[#This Row],[sector]]</f>
        <v>Consumer</v>
      </c>
      <c r="C558" s="14">
        <f>ParticipantesCrossSectionTable[[#This Row],[fcf_reported_mm]]/ParticipantesCrossSectionTable[[#This Row],[revenue_reported_mm]]</f>
        <v>-4.8232402006604932E-2</v>
      </c>
      <c r="D558" s="14">
        <f>VLOOKUP(B558,Umbrales!$A$2:$F$6,2,FALSE)</f>
        <v>0.18290795794828921</v>
      </c>
      <c r="E558" s="14">
        <f>VLOOKUP(B558,Umbrales!$A$2:$F$6,3,FALSE)</f>
        <v>0.12205009004875801</v>
      </c>
      <c r="F558" s="14">
        <f>VLOOKUP(B558,Umbrales!$A$2:$F$6,4,FALSE)</f>
        <v>7.7863508878423693E-2</v>
      </c>
      <c r="G558" s="13">
        <f>VLOOKUP(B558,Umbrales!$A$2:$F$6,5,FALSE)</f>
        <v>1.5232588938928779</v>
      </c>
      <c r="H558" s="14">
        <f>VLOOKUP(B558,Umbrales!$A$2:$F$6,6,FALSE)</f>
        <v>3.1674636202413592E-2</v>
      </c>
      <c r="I558">
        <f>IF(AND(Datos!AE558&gt;D558,Datos!AF558&gt;E558,Datos!AG558&gt;F558,Datos!AS558&gt;G558,C558&lt;H558),1,0)</f>
        <v>0</v>
      </c>
      <c r="J558" s="14">
        <f>ParticipantesCrossSectionTable[[#This Row],[dcf_fcf_gap_mm]]/ParticipantesCrossSectionTable[[#This Row],[revenue_reported_mm]]</f>
        <v>9.5338294245646035E-2</v>
      </c>
      <c r="K558" s="14">
        <f>VLOOKUP(B558,Umbrales!$A$2:$H$6,7,FALSE)</f>
        <v>0.50851978099047102</v>
      </c>
      <c r="L558" s="14">
        <f>VLOOKUP(B558,Umbrales!$A$2:$H$6,8,FALSE)</f>
        <v>6.0665521451900774E-2</v>
      </c>
      <c r="M558">
        <f>IF(AND(Datos!S558&gt;0,Datos!AH558&lt;K558,Datos!AL558&gt;=1,Datos!AM558&lt;1,J558&gt;L558),1,0)</f>
        <v>0</v>
      </c>
      <c r="N558" s="14">
        <f>VLOOKUP(B558,Umbrales!$A$2:$J$6,9,FALSE)</f>
        <v>0</v>
      </c>
      <c r="O558" s="14">
        <f>VLOOKUP(B558,Umbrales!$A$2:$J$6,10,FALSE)</f>
        <v>0</v>
      </c>
      <c r="P558">
        <f>IF(AND(Datos!C558="Financials",Datos!AA558&gt;N558,Datos!AD558&lt;0,Datos!AQ558&lt;O558),1,0)</f>
        <v>0</v>
      </c>
      <c r="Q558" s="14">
        <f>VLOOKUP(B558,Umbrales!$A$2:$K$6,11,FALSE)</f>
        <v>0.94977598367308969</v>
      </c>
      <c r="R558">
        <f>IF(AND(Datos!AN558&lt;0.85,Datos!AN558&lt;Q558),1,0)</f>
        <v>0</v>
      </c>
      <c r="S558">
        <f>1+IF(Datos!S558&gt;0,1,0)+IF(Datos!C558="Financials",1.2,0)+1.3</f>
        <v>3.3</v>
      </c>
      <c r="T558" s="14">
        <f>(I558*1+M558*IF(Datos!S558&gt;0,1,0)+P558*IF(Datos!C558="Financials",1,0)+R558*1.3)/S558</f>
        <v>0</v>
      </c>
      <c r="U558" s="14">
        <f t="shared" si="16"/>
        <v>0</v>
      </c>
      <c r="V558" s="12" t="str">
        <f t="shared" si="17"/>
        <v/>
      </c>
    </row>
    <row r="559" spans="1:22">
      <c r="A559" t="str">
        <f>ParticipantesCrossSectionTable[[#This Row],[firm_id]]</f>
        <v>F0304</v>
      </c>
      <c r="B559" s="12" t="str">
        <f>ParticipantesCrossSectionTable[[#This Row],[sector]]</f>
        <v>Financials</v>
      </c>
      <c r="C559" s="14">
        <f>ParticipantesCrossSectionTable[[#This Row],[fcf_reported_mm]]/ParticipantesCrossSectionTable[[#This Row],[revenue_reported_mm]]</f>
        <v>0.2672853592949197</v>
      </c>
      <c r="D559" s="14">
        <f>VLOOKUP(B559,Umbrales!$A$2:$F$6,2,FALSE)</f>
        <v>0.388774346882514</v>
      </c>
      <c r="E559" s="14">
        <f>VLOOKUP(B559,Umbrales!$A$2:$F$6,3,FALSE)</f>
        <v>0.2842719606666555</v>
      </c>
      <c r="F559" s="14">
        <f>VLOOKUP(B559,Umbrales!$A$2:$F$6,4,FALSE)</f>
        <v>3.7547324588306716E-2</v>
      </c>
      <c r="G559" s="13">
        <f>VLOOKUP(B559,Umbrales!$A$2:$F$6,5,FALSE)</f>
        <v>5.6564154445784265</v>
      </c>
      <c r="H559" s="14">
        <f>VLOOKUP(B559,Umbrales!$A$2:$F$6,6,FALSE)</f>
        <v>0.21790144142181125</v>
      </c>
      <c r="I559">
        <f>IF(AND(Datos!AE559&gt;D559,Datos!AF559&gt;E559,Datos!AG559&gt;F559,Datos!AS559&gt;G559,C559&lt;H559),1,0)</f>
        <v>0</v>
      </c>
      <c r="J559" s="14">
        <f>ParticipantesCrossSectionTable[[#This Row],[dcf_fcf_gap_mm]]/ParticipantesCrossSectionTable[[#This Row],[revenue_reported_mm]]</f>
        <v>-3.9839545809132459E-2</v>
      </c>
      <c r="K559" s="14">
        <f>VLOOKUP(B559,Umbrales!$A$2:$H$6,7,FALSE)</f>
        <v>0.45222619371524486</v>
      </c>
      <c r="L559" s="14">
        <f>VLOOKUP(B559,Umbrales!$A$2:$H$6,8,FALSE)</f>
        <v>1.8748568215778003E-2</v>
      </c>
      <c r="M559">
        <f>IF(AND(Datos!S559&gt;0,Datos!AH559&lt;K559,Datos!AL559&gt;=1,Datos!AM559&lt;1,J559&gt;L559),1,0)</f>
        <v>0</v>
      </c>
      <c r="N559" s="14">
        <f>VLOOKUP(B559,Umbrales!$A$2:$J$6,9,FALSE)</f>
        <v>0.2055436255630648</v>
      </c>
      <c r="O559" s="14">
        <f>VLOOKUP(B559,Umbrales!$A$2:$J$6,10,FALSE)</f>
        <v>0.33577848833803048</v>
      </c>
      <c r="P559">
        <f>IF(AND(Datos!C559="Financials",Datos!AA559&gt;N559,Datos!AD559&lt;0,Datos!AQ559&lt;O559),1,0)</f>
        <v>1</v>
      </c>
      <c r="Q559" s="14">
        <f>VLOOKUP(B559,Umbrales!$A$2:$K$6,11,FALSE)</f>
        <v>0.94867619108199597</v>
      </c>
      <c r="R559">
        <f>IF(AND(Datos!AN559&lt;0.85,Datos!AN559&lt;Q559),1,0)</f>
        <v>0</v>
      </c>
      <c r="S559">
        <f>1+IF(Datos!S559&gt;0,1,0)+IF(Datos!C559="Financials",1.2,0)+1.3</f>
        <v>4.5</v>
      </c>
      <c r="T559" s="14">
        <f>(I559*1+M559*IF(Datos!S559&gt;0,1,0)+P559*IF(Datos!C559="Financials",1,0)+R559*1.3)/S559</f>
        <v>0.22222222222222221</v>
      </c>
      <c r="U559" s="14">
        <f t="shared" si="16"/>
        <v>1</v>
      </c>
      <c r="V559" s="12" t="str">
        <f t="shared" si="17"/>
        <v xml:space="preserve">Flag3 </v>
      </c>
    </row>
    <row r="560" spans="1:22">
      <c r="A560" t="str">
        <f>ParticipantesCrossSectionTable[[#This Row],[firm_id]]</f>
        <v>F0106</v>
      </c>
      <c r="B560" s="12" t="str">
        <f>ParticipantesCrossSectionTable[[#This Row],[sector]]</f>
        <v>Energy</v>
      </c>
      <c r="C560" s="14">
        <f>ParticipantesCrossSectionTable[[#This Row],[fcf_reported_mm]]/ParticipantesCrossSectionTable[[#This Row],[revenue_reported_mm]]</f>
        <v>-0.11435979988650043</v>
      </c>
      <c r="D560" s="14">
        <f>VLOOKUP(B560,Umbrales!$A$2:$F$6,2,FALSE)</f>
        <v>0.31196392892080216</v>
      </c>
      <c r="E560" s="14">
        <f>VLOOKUP(B560,Umbrales!$A$2:$F$6,3,FALSE)</f>
        <v>0.22086835207327621</v>
      </c>
      <c r="F560" s="14">
        <f>VLOOKUP(B560,Umbrales!$A$2:$F$6,4,FALSE)</f>
        <v>0.28991454849456905</v>
      </c>
      <c r="G560" s="13">
        <f>VLOOKUP(B560,Umbrales!$A$2:$F$6,5,FALSE)</f>
        <v>2.8980395452652274</v>
      </c>
      <c r="H560" s="14">
        <f>VLOOKUP(B560,Umbrales!$A$2:$F$6,6,FALSE)</f>
        <v>-5.1192663180992054E-2</v>
      </c>
      <c r="I560">
        <f>IF(AND(Datos!AE560&gt;D560,Datos!AF560&gt;E560,Datos!AG560&gt;F560,Datos!AS560&gt;G560,C560&lt;H560),1,0)</f>
        <v>0</v>
      </c>
      <c r="J560" s="14">
        <f>ParticipantesCrossSectionTable[[#This Row],[dcf_fcf_gap_mm]]/ParticipantesCrossSectionTable[[#This Row],[revenue_reported_mm]]</f>
        <v>8.4163507524927503E-2</v>
      </c>
      <c r="K560" s="14">
        <f>VLOOKUP(B560,Umbrales!$A$2:$H$6,7,FALSE)</f>
        <v>0.58288412137280288</v>
      </c>
      <c r="L560" s="14">
        <f>VLOOKUP(B560,Umbrales!$A$2:$H$6,8,FALSE)</f>
        <v>0.120912265441879</v>
      </c>
      <c r="M560">
        <f>IF(AND(Datos!S560&gt;0,Datos!AH560&lt;K560,Datos!AL560&gt;=1,Datos!AM560&lt;1,J560&gt;L560),1,0)</f>
        <v>0</v>
      </c>
      <c r="N560" s="14">
        <f>VLOOKUP(B560,Umbrales!$A$2:$J$6,9,FALSE)</f>
        <v>0</v>
      </c>
      <c r="O560" s="14">
        <f>VLOOKUP(B560,Umbrales!$A$2:$J$6,10,FALSE)</f>
        <v>0</v>
      </c>
      <c r="P560">
        <f>IF(AND(Datos!C560="Financials",Datos!AA560&gt;N560,Datos!AD560&lt;0,Datos!AQ560&lt;O560),1,0)</f>
        <v>0</v>
      </c>
      <c r="Q560" s="14">
        <f>VLOOKUP(B560,Umbrales!$A$2:$K$6,11,FALSE)</f>
        <v>0.95246281107254693</v>
      </c>
      <c r="R560">
        <f>IF(AND(Datos!AN560&lt;0.85,Datos!AN560&lt;Q560),1,0)</f>
        <v>0</v>
      </c>
      <c r="S560">
        <f>1+IF(Datos!S560&gt;0,1,0)+IF(Datos!C560="Financials",1.2,0)+1.3</f>
        <v>3.3</v>
      </c>
      <c r="T560" s="14">
        <f>(I560*1+M560*IF(Datos!S560&gt;0,1,0)+P560*IF(Datos!C560="Financials",1,0)+R560*1.3)/S560</f>
        <v>0</v>
      </c>
      <c r="U560" s="14">
        <f t="shared" si="16"/>
        <v>0</v>
      </c>
      <c r="V560" s="12" t="str">
        <f t="shared" si="17"/>
        <v/>
      </c>
    </row>
    <row r="561" spans="1:22">
      <c r="A561" t="str">
        <f>ParticipantesCrossSectionTable[[#This Row],[firm_id]]</f>
        <v>F0940</v>
      </c>
      <c r="B561" s="12" t="str">
        <f>ParticipantesCrossSectionTable[[#This Row],[sector]]</f>
        <v>Consumer</v>
      </c>
      <c r="C561" s="14">
        <f>ParticipantesCrossSectionTable[[#This Row],[fcf_reported_mm]]/ParticipantesCrossSectionTable[[#This Row],[revenue_reported_mm]]</f>
        <v>-7.1234226345222196E-2</v>
      </c>
      <c r="D561" s="14">
        <f>VLOOKUP(B561,Umbrales!$A$2:$F$6,2,FALSE)</f>
        <v>0.18290795794828921</v>
      </c>
      <c r="E561" s="14">
        <f>VLOOKUP(B561,Umbrales!$A$2:$F$6,3,FALSE)</f>
        <v>0.12205009004875801</v>
      </c>
      <c r="F561" s="14">
        <f>VLOOKUP(B561,Umbrales!$A$2:$F$6,4,FALSE)</f>
        <v>7.7863508878423693E-2</v>
      </c>
      <c r="G561" s="13">
        <f>VLOOKUP(B561,Umbrales!$A$2:$F$6,5,FALSE)</f>
        <v>1.5232588938928779</v>
      </c>
      <c r="H561" s="14">
        <f>VLOOKUP(B561,Umbrales!$A$2:$F$6,6,FALSE)</f>
        <v>3.1674636202413592E-2</v>
      </c>
      <c r="I561">
        <f>IF(AND(Datos!AE561&gt;D561,Datos!AF561&gt;E561,Datos!AG561&gt;F561,Datos!AS561&gt;G561,C561&lt;H561),1,0)</f>
        <v>0</v>
      </c>
      <c r="J561" s="14">
        <f>ParticipantesCrossSectionTable[[#This Row],[dcf_fcf_gap_mm]]/ParticipantesCrossSectionTable[[#This Row],[revenue_reported_mm]]</f>
        <v>6.2877698729746315E-2</v>
      </c>
      <c r="K561" s="14">
        <f>VLOOKUP(B561,Umbrales!$A$2:$H$6,7,FALSE)</f>
        <v>0.50851978099047102</v>
      </c>
      <c r="L561" s="14">
        <f>VLOOKUP(B561,Umbrales!$A$2:$H$6,8,FALSE)</f>
        <v>6.0665521451900774E-2</v>
      </c>
      <c r="M561">
        <f>IF(AND(Datos!S561&gt;0,Datos!AH561&lt;K561,Datos!AL561&gt;=1,Datos!AM561&lt;1,J561&gt;L561),1,0)</f>
        <v>0</v>
      </c>
      <c r="N561" s="14">
        <f>VLOOKUP(B561,Umbrales!$A$2:$J$6,9,FALSE)</f>
        <v>0</v>
      </c>
      <c r="O561" s="14">
        <f>VLOOKUP(B561,Umbrales!$A$2:$J$6,10,FALSE)</f>
        <v>0</v>
      </c>
      <c r="P561">
        <f>IF(AND(Datos!C561="Financials",Datos!AA561&gt;N561,Datos!AD561&lt;0,Datos!AQ561&lt;O561),1,0)</f>
        <v>0</v>
      </c>
      <c r="Q561" s="14">
        <f>VLOOKUP(B561,Umbrales!$A$2:$K$6,11,FALSE)</f>
        <v>0.94977598367308969</v>
      </c>
      <c r="R561">
        <f>IF(AND(Datos!AN561&lt;0.85,Datos!AN561&lt;Q561),1,0)</f>
        <v>0</v>
      </c>
      <c r="S561">
        <f>1+IF(Datos!S561&gt;0,1,0)+IF(Datos!C561="Financials",1.2,0)+1.3</f>
        <v>3.3</v>
      </c>
      <c r="T561" s="14">
        <f>(I561*1+M561*IF(Datos!S561&gt;0,1,0)+P561*IF(Datos!C561="Financials",1,0)+R561*1.3)/S561</f>
        <v>0</v>
      </c>
      <c r="U561" s="14">
        <f t="shared" si="16"/>
        <v>0</v>
      </c>
      <c r="V561" s="12" t="str">
        <f t="shared" si="17"/>
        <v/>
      </c>
    </row>
    <row r="562" spans="1:22">
      <c r="A562" t="str">
        <f>ParticipantesCrossSectionTable[[#This Row],[firm_id]]</f>
        <v>F0041</v>
      </c>
      <c r="B562" s="12" t="str">
        <f>ParticipantesCrossSectionTable[[#This Row],[sector]]</f>
        <v>Energy</v>
      </c>
      <c r="C562" s="14">
        <f>ParticipantesCrossSectionTable[[#This Row],[fcf_reported_mm]]/ParticipantesCrossSectionTable[[#This Row],[revenue_reported_mm]]</f>
        <v>-0.11270796941409529</v>
      </c>
      <c r="D562" s="14">
        <f>VLOOKUP(B562,Umbrales!$A$2:$F$6,2,FALSE)</f>
        <v>0.31196392892080216</v>
      </c>
      <c r="E562" s="14">
        <f>VLOOKUP(B562,Umbrales!$A$2:$F$6,3,FALSE)</f>
        <v>0.22086835207327621</v>
      </c>
      <c r="F562" s="14">
        <f>VLOOKUP(B562,Umbrales!$A$2:$F$6,4,FALSE)</f>
        <v>0.28991454849456905</v>
      </c>
      <c r="G562" s="13">
        <f>VLOOKUP(B562,Umbrales!$A$2:$F$6,5,FALSE)</f>
        <v>2.8980395452652274</v>
      </c>
      <c r="H562" s="14">
        <f>VLOOKUP(B562,Umbrales!$A$2:$F$6,6,FALSE)</f>
        <v>-5.1192663180992054E-2</v>
      </c>
      <c r="I562">
        <f>IF(AND(Datos!AE562&gt;D562,Datos!AF562&gt;E562,Datos!AG562&gt;F562,Datos!AS562&gt;G562,C562&lt;H562),1,0)</f>
        <v>0</v>
      </c>
      <c r="J562" s="14">
        <f>ParticipantesCrossSectionTable[[#This Row],[dcf_fcf_gap_mm]]/ParticipantesCrossSectionTable[[#This Row],[revenue_reported_mm]]</f>
        <v>6.8278874923253047E-2</v>
      </c>
      <c r="K562" s="14">
        <f>VLOOKUP(B562,Umbrales!$A$2:$H$6,7,FALSE)</f>
        <v>0.58288412137280288</v>
      </c>
      <c r="L562" s="14">
        <f>VLOOKUP(B562,Umbrales!$A$2:$H$6,8,FALSE)</f>
        <v>0.120912265441879</v>
      </c>
      <c r="M562">
        <f>IF(AND(Datos!S562&gt;0,Datos!AH562&lt;K562,Datos!AL562&gt;=1,Datos!AM562&lt;1,J562&gt;L562),1,0)</f>
        <v>0</v>
      </c>
      <c r="N562" s="14">
        <f>VLOOKUP(B562,Umbrales!$A$2:$J$6,9,FALSE)</f>
        <v>0</v>
      </c>
      <c r="O562" s="14">
        <f>VLOOKUP(B562,Umbrales!$A$2:$J$6,10,FALSE)</f>
        <v>0</v>
      </c>
      <c r="P562">
        <f>IF(AND(Datos!C562="Financials",Datos!AA562&gt;N562,Datos!AD562&lt;0,Datos!AQ562&lt;O562),1,0)</f>
        <v>0</v>
      </c>
      <c r="Q562" s="14">
        <f>VLOOKUP(B562,Umbrales!$A$2:$K$6,11,FALSE)</f>
        <v>0.95246281107254693</v>
      </c>
      <c r="R562">
        <f>IF(AND(Datos!AN562&lt;0.85,Datos!AN562&lt;Q562),1,0)</f>
        <v>0</v>
      </c>
      <c r="S562">
        <f>1+IF(Datos!S562&gt;0,1,0)+IF(Datos!C562="Financials",1.2,0)+1.3</f>
        <v>3.3</v>
      </c>
      <c r="T562" s="14">
        <f>(I562*1+M562*IF(Datos!S562&gt;0,1,0)+P562*IF(Datos!C562="Financials",1,0)+R562*1.3)/S562</f>
        <v>0</v>
      </c>
      <c r="U562" s="14">
        <f t="shared" si="16"/>
        <v>0</v>
      </c>
      <c r="V562" s="12" t="str">
        <f t="shared" si="17"/>
        <v/>
      </c>
    </row>
    <row r="563" spans="1:22">
      <c r="A563" t="str">
        <f>ParticipantesCrossSectionTable[[#This Row],[firm_id]]</f>
        <v>F0264</v>
      </c>
      <c r="B563" s="12" t="str">
        <f>ParticipantesCrossSectionTable[[#This Row],[sector]]</f>
        <v>Financials</v>
      </c>
      <c r="C563" s="14">
        <f>ParticipantesCrossSectionTable[[#This Row],[fcf_reported_mm]]/ParticipantesCrossSectionTable[[#This Row],[revenue_reported_mm]]</f>
        <v>0.35593599946738391</v>
      </c>
      <c r="D563" s="14">
        <f>VLOOKUP(B563,Umbrales!$A$2:$F$6,2,FALSE)</f>
        <v>0.388774346882514</v>
      </c>
      <c r="E563" s="14">
        <f>VLOOKUP(B563,Umbrales!$A$2:$F$6,3,FALSE)</f>
        <v>0.2842719606666555</v>
      </c>
      <c r="F563" s="14">
        <f>VLOOKUP(B563,Umbrales!$A$2:$F$6,4,FALSE)</f>
        <v>3.7547324588306716E-2</v>
      </c>
      <c r="G563" s="13">
        <f>VLOOKUP(B563,Umbrales!$A$2:$F$6,5,FALSE)</f>
        <v>5.6564154445784265</v>
      </c>
      <c r="H563" s="14">
        <f>VLOOKUP(B563,Umbrales!$A$2:$F$6,6,FALSE)</f>
        <v>0.21790144142181125</v>
      </c>
      <c r="I563">
        <f>IF(AND(Datos!AE563&gt;D563,Datos!AF563&gt;E563,Datos!AG563&gt;F563,Datos!AS563&gt;G563,C563&lt;H563),1,0)</f>
        <v>0</v>
      </c>
      <c r="J563" s="14">
        <f>ParticipantesCrossSectionTable[[#This Row],[dcf_fcf_gap_mm]]/ParticipantesCrossSectionTable[[#This Row],[revenue_reported_mm]]</f>
        <v>-0.12722826647176255</v>
      </c>
      <c r="K563" s="14">
        <f>VLOOKUP(B563,Umbrales!$A$2:$H$6,7,FALSE)</f>
        <v>0.45222619371524486</v>
      </c>
      <c r="L563" s="14">
        <f>VLOOKUP(B563,Umbrales!$A$2:$H$6,8,FALSE)</f>
        <v>1.8748568215778003E-2</v>
      </c>
      <c r="M563">
        <f>IF(AND(Datos!S563&gt;0,Datos!AH563&lt;K563,Datos!AL563&gt;=1,Datos!AM563&lt;1,J563&gt;L563),1,0)</f>
        <v>0</v>
      </c>
      <c r="N563" s="14">
        <f>VLOOKUP(B563,Umbrales!$A$2:$J$6,9,FALSE)</f>
        <v>0.2055436255630648</v>
      </c>
      <c r="O563" s="14">
        <f>VLOOKUP(B563,Umbrales!$A$2:$J$6,10,FALSE)</f>
        <v>0.33577848833803048</v>
      </c>
      <c r="P563">
        <f>IF(AND(Datos!C563="Financials",Datos!AA563&gt;N563,Datos!AD563&lt;0,Datos!AQ563&lt;O563),1,0)</f>
        <v>0</v>
      </c>
      <c r="Q563" s="14">
        <f>VLOOKUP(B563,Umbrales!$A$2:$K$6,11,FALSE)</f>
        <v>0.94867619108199597</v>
      </c>
      <c r="R563">
        <f>IF(AND(Datos!AN563&lt;0.85,Datos!AN563&lt;Q563),1,0)</f>
        <v>0</v>
      </c>
      <c r="S563">
        <f>1+IF(Datos!S563&gt;0,1,0)+IF(Datos!C563="Financials",1.2,0)+1.3</f>
        <v>4.5</v>
      </c>
      <c r="T563" s="14">
        <f>(I563*1+M563*IF(Datos!S563&gt;0,1,0)+P563*IF(Datos!C563="Financials",1,0)+R563*1.3)/S563</f>
        <v>0</v>
      </c>
      <c r="U563" s="14">
        <f t="shared" si="16"/>
        <v>0</v>
      </c>
      <c r="V563" s="12" t="str">
        <f t="shared" si="17"/>
        <v/>
      </c>
    </row>
    <row r="564" spans="1:22">
      <c r="A564" t="str">
        <f>ParticipantesCrossSectionTable[[#This Row],[firm_id]]</f>
        <v>F0604</v>
      </c>
      <c r="B564" s="12" t="str">
        <f>ParticipantesCrossSectionTable[[#This Row],[sector]]</f>
        <v>Industrials</v>
      </c>
      <c r="C564" s="14">
        <f>ParticipantesCrossSectionTable[[#This Row],[fcf_reported_mm]]/ParticipantesCrossSectionTable[[#This Row],[revenue_reported_mm]]</f>
        <v>-9.4699669806557977E-3</v>
      </c>
      <c r="D564" s="14">
        <f>VLOOKUP(B564,Umbrales!$A$2:$F$6,2,FALSE)</f>
        <v>0.20187192862209885</v>
      </c>
      <c r="E564" s="14">
        <f>VLOOKUP(B564,Umbrales!$A$2:$F$6,3,FALSE)</f>
        <v>0.13780715755654266</v>
      </c>
      <c r="F564" s="14">
        <f>VLOOKUP(B564,Umbrales!$A$2:$F$6,4,FALSE)</f>
        <v>0.14324173030339896</v>
      </c>
      <c r="G564" s="13">
        <f>VLOOKUP(B564,Umbrales!$A$2:$F$6,5,FALSE)</f>
        <v>2.1323076743804079</v>
      </c>
      <c r="H564" s="14">
        <f>VLOOKUP(B564,Umbrales!$A$2:$F$6,6,FALSE)</f>
        <v>-3.5903294130974449E-3</v>
      </c>
      <c r="I564">
        <f>IF(AND(Datos!AE564&gt;D564,Datos!AF564&gt;E564,Datos!AG564&gt;F564,Datos!AS564&gt;G564,C564&lt;H564),1,0)</f>
        <v>0</v>
      </c>
      <c r="J564" s="14">
        <f>ParticipantesCrossSectionTable[[#This Row],[dcf_fcf_gap_mm]]/ParticipantesCrossSectionTable[[#This Row],[revenue_reported_mm]]</f>
        <v>6.7979527504955534E-2</v>
      </c>
      <c r="K564" s="14">
        <f>VLOOKUP(B564,Umbrales!$A$2:$H$6,7,FALSE)</f>
        <v>0.50521966232143278</v>
      </c>
      <c r="L564" s="14">
        <f>VLOOKUP(B564,Umbrales!$A$2:$H$6,8,FALSE)</f>
        <v>7.7995567229432863E-2</v>
      </c>
      <c r="M564">
        <f>IF(AND(Datos!S564&gt;0,Datos!AH564&lt;K564,Datos!AL564&gt;=1,Datos!AM564&lt;1,J564&gt;L564),1,0)</f>
        <v>0</v>
      </c>
      <c r="N564" s="14">
        <f>VLOOKUP(B564,Umbrales!$A$2:$J$6,9,FALSE)</f>
        <v>0</v>
      </c>
      <c r="O564" s="14">
        <f>VLOOKUP(B564,Umbrales!$A$2:$J$6,10,FALSE)</f>
        <v>0</v>
      </c>
      <c r="P564">
        <f>IF(AND(Datos!C564="Financials",Datos!AA564&gt;N564,Datos!AD564&lt;0,Datos!AQ564&lt;O564),1,0)</f>
        <v>0</v>
      </c>
      <c r="Q564" s="14">
        <f>VLOOKUP(B564,Umbrales!$A$2:$K$6,11,FALSE)</f>
        <v>0.94976269166978411</v>
      </c>
      <c r="R564">
        <f>IF(AND(Datos!AN564&lt;0.85,Datos!AN564&lt;Q564),1,0)</f>
        <v>0</v>
      </c>
      <c r="S564">
        <f>1+IF(Datos!S564&gt;0,1,0)+IF(Datos!C564="Financials",1.2,0)+1.3</f>
        <v>3.3</v>
      </c>
      <c r="T564" s="14">
        <f>(I564*1+M564*IF(Datos!S564&gt;0,1,0)+P564*IF(Datos!C564="Financials",1,0)+R564*1.3)/S564</f>
        <v>0</v>
      </c>
      <c r="U564" s="14">
        <f t="shared" si="16"/>
        <v>0</v>
      </c>
      <c r="V564" s="12" t="str">
        <f t="shared" si="17"/>
        <v/>
      </c>
    </row>
    <row r="565" spans="1:22">
      <c r="A565" t="str">
        <f>ParticipantesCrossSectionTable[[#This Row],[firm_id]]</f>
        <v>F0675</v>
      </c>
      <c r="B565" s="12" t="str">
        <f>ParticipantesCrossSectionTable[[#This Row],[sector]]</f>
        <v>Industrials</v>
      </c>
      <c r="C565" s="14">
        <f>ParticipantesCrossSectionTable[[#This Row],[fcf_reported_mm]]/ParticipantesCrossSectionTable[[#This Row],[revenue_reported_mm]]</f>
        <v>-4.6605265964995094E-3</v>
      </c>
      <c r="D565" s="14">
        <f>VLOOKUP(B565,Umbrales!$A$2:$F$6,2,FALSE)</f>
        <v>0.20187192862209885</v>
      </c>
      <c r="E565" s="14">
        <f>VLOOKUP(B565,Umbrales!$A$2:$F$6,3,FALSE)</f>
        <v>0.13780715755654266</v>
      </c>
      <c r="F565" s="14">
        <f>VLOOKUP(B565,Umbrales!$A$2:$F$6,4,FALSE)</f>
        <v>0.14324173030339896</v>
      </c>
      <c r="G565" s="13">
        <f>VLOOKUP(B565,Umbrales!$A$2:$F$6,5,FALSE)</f>
        <v>2.1323076743804079</v>
      </c>
      <c r="H565" s="14">
        <f>VLOOKUP(B565,Umbrales!$A$2:$F$6,6,FALSE)</f>
        <v>-3.5903294130974449E-3</v>
      </c>
      <c r="I565">
        <f>IF(AND(Datos!AE565&gt;D565,Datos!AF565&gt;E565,Datos!AG565&gt;F565,Datos!AS565&gt;G565,C565&lt;H565),1,0)</f>
        <v>0</v>
      </c>
      <c r="J565" s="14">
        <f>ParticipantesCrossSectionTable[[#This Row],[dcf_fcf_gap_mm]]/ParticipantesCrossSectionTable[[#This Row],[revenue_reported_mm]]</f>
        <v>5.4948489418691786E-2</v>
      </c>
      <c r="K565" s="14">
        <f>VLOOKUP(B565,Umbrales!$A$2:$H$6,7,FALSE)</f>
        <v>0.50521966232143278</v>
      </c>
      <c r="L565" s="14">
        <f>VLOOKUP(B565,Umbrales!$A$2:$H$6,8,FALSE)</f>
        <v>7.7995567229432863E-2</v>
      </c>
      <c r="M565">
        <f>IF(AND(Datos!S565&gt;0,Datos!AH565&lt;K565,Datos!AL565&gt;=1,Datos!AM565&lt;1,J565&gt;L565),1,0)</f>
        <v>0</v>
      </c>
      <c r="N565" s="14">
        <f>VLOOKUP(B565,Umbrales!$A$2:$J$6,9,FALSE)</f>
        <v>0</v>
      </c>
      <c r="O565" s="14">
        <f>VLOOKUP(B565,Umbrales!$A$2:$J$6,10,FALSE)</f>
        <v>0</v>
      </c>
      <c r="P565">
        <f>IF(AND(Datos!C565="Financials",Datos!AA565&gt;N565,Datos!AD565&lt;0,Datos!AQ565&lt;O565),1,0)</f>
        <v>0</v>
      </c>
      <c r="Q565" s="14">
        <f>VLOOKUP(B565,Umbrales!$A$2:$K$6,11,FALSE)</f>
        <v>0.94976269166978411</v>
      </c>
      <c r="R565">
        <f>IF(AND(Datos!AN565&lt;0.85,Datos!AN565&lt;Q565),1,0)</f>
        <v>0</v>
      </c>
      <c r="S565">
        <f>1+IF(Datos!S565&gt;0,1,0)+IF(Datos!C565="Financials",1.2,0)+1.3</f>
        <v>3.3</v>
      </c>
      <c r="T565" s="14">
        <f>(I565*1+M565*IF(Datos!S565&gt;0,1,0)+P565*IF(Datos!C565="Financials",1,0)+R565*1.3)/S565</f>
        <v>0</v>
      </c>
      <c r="U565" s="14">
        <f t="shared" si="16"/>
        <v>0</v>
      </c>
      <c r="V565" s="12" t="str">
        <f t="shared" si="17"/>
        <v/>
      </c>
    </row>
    <row r="566" spans="1:22">
      <c r="A566" t="str">
        <f>ParticipantesCrossSectionTable[[#This Row],[firm_id]]</f>
        <v>F0547</v>
      </c>
      <c r="B566" s="12" t="str">
        <f>ParticipantesCrossSectionTable[[#This Row],[sector]]</f>
        <v>Technology</v>
      </c>
      <c r="C566" s="14">
        <f>ParticipantesCrossSectionTable[[#This Row],[fcf_reported_mm]]/ParticipantesCrossSectionTable[[#This Row],[revenue_reported_mm]]</f>
        <v>0.19877065787796461</v>
      </c>
      <c r="D566" s="14">
        <f>VLOOKUP(B566,Umbrales!$A$2:$F$6,2,FALSE)</f>
        <v>0.29147891994228936</v>
      </c>
      <c r="E566" s="14">
        <f>VLOOKUP(B566,Umbrales!$A$2:$F$6,3,FALSE)</f>
        <v>0.20310034693031653</v>
      </c>
      <c r="F566" s="14">
        <f>VLOOKUP(B566,Umbrales!$A$2:$F$6,4,FALSE)</f>
        <v>8.594459935328938E-2</v>
      </c>
      <c r="G566" s="13">
        <f>VLOOKUP(B566,Umbrales!$A$2:$F$6,5,FALSE)</f>
        <v>1.6026025182564763</v>
      </c>
      <c r="H566" s="14">
        <f>VLOOKUP(B566,Umbrales!$A$2:$F$6,6,FALSE)</f>
        <v>0.11012364032004683</v>
      </c>
      <c r="I566">
        <f>IF(AND(Datos!AE566&gt;D566,Datos!AF566&gt;E566,Datos!AG566&gt;F566,Datos!AS566&gt;G566,C566&lt;H566),1,0)</f>
        <v>0</v>
      </c>
      <c r="J566" s="14">
        <f>ParticipantesCrossSectionTable[[#This Row],[dcf_fcf_gap_mm]]/ParticipantesCrossSectionTable[[#This Row],[revenue_reported_mm]]</f>
        <v>-3.4291617018010645E-2</v>
      </c>
      <c r="K566" s="14">
        <f>VLOOKUP(B566,Umbrales!$A$2:$H$6,7,FALSE)</f>
        <v>0.41762511454643481</v>
      </c>
      <c r="L566" s="14">
        <f>VLOOKUP(B566,Umbrales!$A$2:$H$6,8,FALSE)</f>
        <v>5.4196815684636399E-2</v>
      </c>
      <c r="M566">
        <f>IF(AND(Datos!S566&gt;0,Datos!AH566&lt;K566,Datos!AL566&gt;=1,Datos!AM566&lt;1,J566&gt;L566),1,0)</f>
        <v>0</v>
      </c>
      <c r="N566" s="14">
        <f>VLOOKUP(B566,Umbrales!$A$2:$J$6,9,FALSE)</f>
        <v>0</v>
      </c>
      <c r="O566" s="14">
        <f>VLOOKUP(B566,Umbrales!$A$2:$J$6,10,FALSE)</f>
        <v>0</v>
      </c>
      <c r="P566">
        <f>IF(AND(Datos!C566="Financials",Datos!AA566&gt;N566,Datos!AD566&lt;0,Datos!AQ566&lt;O566),1,0)</f>
        <v>0</v>
      </c>
      <c r="Q566" s="14">
        <f>VLOOKUP(B566,Umbrales!$A$2:$K$6,11,FALSE)</f>
        <v>0.94630804495569043</v>
      </c>
      <c r="R566">
        <f>IF(AND(Datos!AN566&lt;0.85,Datos!AN566&lt;Q566),1,0)</f>
        <v>0</v>
      </c>
      <c r="S566">
        <f>1+IF(Datos!S566&gt;0,1,0)+IF(Datos!C566="Financials",1.2,0)+1.3</f>
        <v>3.3</v>
      </c>
      <c r="T566" s="14">
        <f>(I566*1+M566*IF(Datos!S566&gt;0,1,0)+P566*IF(Datos!C566="Financials",1,0)+R566*1.3)/S566</f>
        <v>0</v>
      </c>
      <c r="U566" s="14">
        <f t="shared" si="16"/>
        <v>0</v>
      </c>
      <c r="V566" s="12" t="str">
        <f t="shared" si="17"/>
        <v/>
      </c>
    </row>
    <row r="567" spans="1:22">
      <c r="A567" t="str">
        <f>ParticipantesCrossSectionTable[[#This Row],[firm_id]]</f>
        <v>F0532</v>
      </c>
      <c r="B567" s="12" t="str">
        <f>ParticipantesCrossSectionTable[[#This Row],[sector]]</f>
        <v>Technology</v>
      </c>
      <c r="C567" s="14">
        <f>ParticipantesCrossSectionTable[[#This Row],[fcf_reported_mm]]/ParticipantesCrossSectionTable[[#This Row],[revenue_reported_mm]]</f>
        <v>0.2140617803515214</v>
      </c>
      <c r="D567" s="14">
        <f>VLOOKUP(B567,Umbrales!$A$2:$F$6,2,FALSE)</f>
        <v>0.29147891994228936</v>
      </c>
      <c r="E567" s="14">
        <f>VLOOKUP(B567,Umbrales!$A$2:$F$6,3,FALSE)</f>
        <v>0.20310034693031653</v>
      </c>
      <c r="F567" s="14">
        <f>VLOOKUP(B567,Umbrales!$A$2:$F$6,4,FALSE)</f>
        <v>8.594459935328938E-2</v>
      </c>
      <c r="G567" s="13">
        <f>VLOOKUP(B567,Umbrales!$A$2:$F$6,5,FALSE)</f>
        <v>1.6026025182564763</v>
      </c>
      <c r="H567" s="14">
        <f>VLOOKUP(B567,Umbrales!$A$2:$F$6,6,FALSE)</f>
        <v>0.11012364032004683</v>
      </c>
      <c r="I567">
        <f>IF(AND(Datos!AE567&gt;D567,Datos!AF567&gt;E567,Datos!AG567&gt;F567,Datos!AS567&gt;G567,C567&lt;H567),1,0)</f>
        <v>0</v>
      </c>
      <c r="J567" s="14">
        <f>ParticipantesCrossSectionTable[[#This Row],[dcf_fcf_gap_mm]]/ParticipantesCrossSectionTable[[#This Row],[revenue_reported_mm]]</f>
        <v>2.8140789131861414E-2</v>
      </c>
      <c r="K567" s="14">
        <f>VLOOKUP(B567,Umbrales!$A$2:$H$6,7,FALSE)</f>
        <v>0.41762511454643481</v>
      </c>
      <c r="L567" s="14">
        <f>VLOOKUP(B567,Umbrales!$A$2:$H$6,8,FALSE)</f>
        <v>5.4196815684636399E-2</v>
      </c>
      <c r="M567">
        <f>IF(AND(Datos!S567&gt;0,Datos!AH567&lt;K567,Datos!AL567&gt;=1,Datos!AM567&lt;1,J567&gt;L567),1,0)</f>
        <v>0</v>
      </c>
      <c r="N567" s="14">
        <f>VLOOKUP(B567,Umbrales!$A$2:$J$6,9,FALSE)</f>
        <v>0</v>
      </c>
      <c r="O567" s="14">
        <f>VLOOKUP(B567,Umbrales!$A$2:$J$6,10,FALSE)</f>
        <v>0</v>
      </c>
      <c r="P567">
        <f>IF(AND(Datos!C567="Financials",Datos!AA567&gt;N567,Datos!AD567&lt;0,Datos!AQ567&lt;O567),1,0)</f>
        <v>0</v>
      </c>
      <c r="Q567" s="14">
        <f>VLOOKUP(B567,Umbrales!$A$2:$K$6,11,FALSE)</f>
        <v>0.94630804495569043</v>
      </c>
      <c r="R567">
        <f>IF(AND(Datos!AN567&lt;0.85,Datos!AN567&lt;Q567),1,0)</f>
        <v>0</v>
      </c>
      <c r="S567">
        <f>1+IF(Datos!S567&gt;0,1,0)+IF(Datos!C567="Financials",1.2,0)+1.3</f>
        <v>3.3</v>
      </c>
      <c r="T567" s="14">
        <f>(I567*1+M567*IF(Datos!S567&gt;0,1,0)+P567*IF(Datos!C567="Financials",1,0)+R567*1.3)/S567</f>
        <v>0</v>
      </c>
      <c r="U567" s="14">
        <f t="shared" si="16"/>
        <v>0</v>
      </c>
      <c r="V567" s="12" t="str">
        <f t="shared" si="17"/>
        <v/>
      </c>
    </row>
    <row r="568" spans="1:22">
      <c r="A568" t="str">
        <f>ParticipantesCrossSectionTable[[#This Row],[firm_id]]</f>
        <v>F0704</v>
      </c>
      <c r="B568" s="12" t="str">
        <f>ParticipantesCrossSectionTable[[#This Row],[sector]]</f>
        <v>Industrials</v>
      </c>
      <c r="C568" s="14">
        <f>ParticipantesCrossSectionTable[[#This Row],[fcf_reported_mm]]/ParticipantesCrossSectionTable[[#This Row],[revenue_reported_mm]]</f>
        <v>-0.1450453927743986</v>
      </c>
      <c r="D568" s="14">
        <f>VLOOKUP(B568,Umbrales!$A$2:$F$6,2,FALSE)</f>
        <v>0.20187192862209885</v>
      </c>
      <c r="E568" s="14">
        <f>VLOOKUP(B568,Umbrales!$A$2:$F$6,3,FALSE)</f>
        <v>0.13780715755654266</v>
      </c>
      <c r="F568" s="14">
        <f>VLOOKUP(B568,Umbrales!$A$2:$F$6,4,FALSE)</f>
        <v>0.14324173030339896</v>
      </c>
      <c r="G568" s="13">
        <f>VLOOKUP(B568,Umbrales!$A$2:$F$6,5,FALSE)</f>
        <v>2.1323076743804079</v>
      </c>
      <c r="H568" s="14">
        <f>VLOOKUP(B568,Umbrales!$A$2:$F$6,6,FALSE)</f>
        <v>-3.5903294130974449E-3</v>
      </c>
      <c r="I568">
        <f>IF(AND(Datos!AE568&gt;D568,Datos!AF568&gt;E568,Datos!AG568&gt;F568,Datos!AS568&gt;G568,C568&lt;H568),1,0)</f>
        <v>0</v>
      </c>
      <c r="J568" s="14">
        <f>ParticipantesCrossSectionTable[[#This Row],[dcf_fcf_gap_mm]]/ParticipantesCrossSectionTable[[#This Row],[revenue_reported_mm]]</f>
        <v>9.7601955051885139E-2</v>
      </c>
      <c r="K568" s="14">
        <f>VLOOKUP(B568,Umbrales!$A$2:$H$6,7,FALSE)</f>
        <v>0.50521966232143278</v>
      </c>
      <c r="L568" s="14">
        <f>VLOOKUP(B568,Umbrales!$A$2:$H$6,8,FALSE)</f>
        <v>7.7995567229432863E-2</v>
      </c>
      <c r="M568">
        <f>IF(AND(Datos!S568&gt;0,Datos!AH568&lt;K568,Datos!AL568&gt;=1,Datos!AM568&lt;1,J568&gt;L568),1,0)</f>
        <v>0</v>
      </c>
      <c r="N568" s="14">
        <f>VLOOKUP(B568,Umbrales!$A$2:$J$6,9,FALSE)</f>
        <v>0</v>
      </c>
      <c r="O568" s="14">
        <f>VLOOKUP(B568,Umbrales!$A$2:$J$6,10,FALSE)</f>
        <v>0</v>
      </c>
      <c r="P568">
        <f>IF(AND(Datos!C568="Financials",Datos!AA568&gt;N568,Datos!AD568&lt;0,Datos!AQ568&lt;O568),1,0)</f>
        <v>0</v>
      </c>
      <c r="Q568" s="14">
        <f>VLOOKUP(B568,Umbrales!$A$2:$K$6,11,FALSE)</f>
        <v>0.94976269166978411</v>
      </c>
      <c r="R568">
        <f>IF(AND(Datos!AN568&lt;0.85,Datos!AN568&lt;Q568),1,0)</f>
        <v>0</v>
      </c>
      <c r="S568">
        <f>1+IF(Datos!S568&gt;0,1,0)+IF(Datos!C568="Financials",1.2,0)+1.3</f>
        <v>3.3</v>
      </c>
      <c r="T568" s="14">
        <f>(I568*1+M568*IF(Datos!S568&gt;0,1,0)+P568*IF(Datos!C568="Financials",1,0)+R568*1.3)/S568</f>
        <v>0</v>
      </c>
      <c r="U568" s="14">
        <f t="shared" si="16"/>
        <v>0</v>
      </c>
      <c r="V568" s="12" t="str">
        <f t="shared" si="17"/>
        <v/>
      </c>
    </row>
    <row r="569" spans="1:22">
      <c r="A569" t="str">
        <f>ParticipantesCrossSectionTable[[#This Row],[firm_id]]</f>
        <v>F0265</v>
      </c>
      <c r="B569" s="12" t="str">
        <f>ParticipantesCrossSectionTable[[#This Row],[sector]]</f>
        <v>Financials</v>
      </c>
      <c r="C569" s="14">
        <f>ParticipantesCrossSectionTable[[#This Row],[fcf_reported_mm]]/ParticipantesCrossSectionTable[[#This Row],[revenue_reported_mm]]</f>
        <v>0.19229709033984643</v>
      </c>
      <c r="D569" s="14">
        <f>VLOOKUP(B569,Umbrales!$A$2:$F$6,2,FALSE)</f>
        <v>0.388774346882514</v>
      </c>
      <c r="E569" s="14">
        <f>VLOOKUP(B569,Umbrales!$A$2:$F$6,3,FALSE)</f>
        <v>0.2842719606666555</v>
      </c>
      <c r="F569" s="14">
        <f>VLOOKUP(B569,Umbrales!$A$2:$F$6,4,FALSE)</f>
        <v>3.7547324588306716E-2</v>
      </c>
      <c r="G569" s="13">
        <f>VLOOKUP(B569,Umbrales!$A$2:$F$6,5,FALSE)</f>
        <v>5.6564154445784265</v>
      </c>
      <c r="H569" s="14">
        <f>VLOOKUP(B569,Umbrales!$A$2:$F$6,6,FALSE)</f>
        <v>0.21790144142181125</v>
      </c>
      <c r="I569">
        <f>IF(AND(Datos!AE569&gt;D569,Datos!AF569&gt;E569,Datos!AG569&gt;F569,Datos!AS569&gt;G569,C569&lt;H569),1,0)</f>
        <v>0</v>
      </c>
      <c r="J569" s="14">
        <f>ParticipantesCrossSectionTable[[#This Row],[dcf_fcf_gap_mm]]/ParticipantesCrossSectionTable[[#This Row],[revenue_reported_mm]]</f>
        <v>6.8755064152243542E-2</v>
      </c>
      <c r="K569" s="14">
        <f>VLOOKUP(B569,Umbrales!$A$2:$H$6,7,FALSE)</f>
        <v>0.45222619371524486</v>
      </c>
      <c r="L569" s="14">
        <f>VLOOKUP(B569,Umbrales!$A$2:$H$6,8,FALSE)</f>
        <v>1.8748568215778003E-2</v>
      </c>
      <c r="M569">
        <f>IF(AND(Datos!S569&gt;0,Datos!AH569&lt;K569,Datos!AL569&gt;=1,Datos!AM569&lt;1,J569&gt;L569),1,0)</f>
        <v>0</v>
      </c>
      <c r="N569" s="14">
        <f>VLOOKUP(B569,Umbrales!$A$2:$J$6,9,FALSE)</f>
        <v>0.2055436255630648</v>
      </c>
      <c r="O569" s="14">
        <f>VLOOKUP(B569,Umbrales!$A$2:$J$6,10,FALSE)</f>
        <v>0.33577848833803048</v>
      </c>
      <c r="P569">
        <f>IF(AND(Datos!C569="Financials",Datos!AA569&gt;N569,Datos!AD569&lt;0,Datos!AQ569&lt;O569),1,0)</f>
        <v>0</v>
      </c>
      <c r="Q569" s="14">
        <f>VLOOKUP(B569,Umbrales!$A$2:$K$6,11,FALSE)</f>
        <v>0.94867619108199597</v>
      </c>
      <c r="R569">
        <f>IF(AND(Datos!AN569&lt;0.85,Datos!AN569&lt;Q569),1,0)</f>
        <v>0</v>
      </c>
      <c r="S569">
        <f>1+IF(Datos!S569&gt;0,1,0)+IF(Datos!C569="Financials",1.2,0)+1.3</f>
        <v>4.5</v>
      </c>
      <c r="T569" s="14">
        <f>(I569*1+M569*IF(Datos!S569&gt;0,1,0)+P569*IF(Datos!C569="Financials",1,0)+R569*1.3)/S569</f>
        <v>0</v>
      </c>
      <c r="U569" s="14">
        <f t="shared" si="16"/>
        <v>0</v>
      </c>
      <c r="V569" s="12" t="str">
        <f t="shared" si="17"/>
        <v/>
      </c>
    </row>
    <row r="570" spans="1:22">
      <c r="A570" t="str">
        <f>ParticipantesCrossSectionTable[[#This Row],[firm_id]]</f>
        <v>F0867</v>
      </c>
      <c r="B570" s="12" t="str">
        <f>ParticipantesCrossSectionTable[[#This Row],[sector]]</f>
        <v>Consumer</v>
      </c>
      <c r="C570" s="14">
        <f>ParticipantesCrossSectionTable[[#This Row],[fcf_reported_mm]]/ParticipantesCrossSectionTable[[#This Row],[revenue_reported_mm]]</f>
        <v>-4.1157375724723312E-2</v>
      </c>
      <c r="D570" s="14">
        <f>VLOOKUP(B570,Umbrales!$A$2:$F$6,2,FALSE)</f>
        <v>0.18290795794828921</v>
      </c>
      <c r="E570" s="14">
        <f>VLOOKUP(B570,Umbrales!$A$2:$F$6,3,FALSE)</f>
        <v>0.12205009004875801</v>
      </c>
      <c r="F570" s="14">
        <f>VLOOKUP(B570,Umbrales!$A$2:$F$6,4,FALSE)</f>
        <v>7.7863508878423693E-2</v>
      </c>
      <c r="G570" s="13">
        <f>VLOOKUP(B570,Umbrales!$A$2:$F$6,5,FALSE)</f>
        <v>1.5232588938928779</v>
      </c>
      <c r="H570" s="14">
        <f>VLOOKUP(B570,Umbrales!$A$2:$F$6,6,FALSE)</f>
        <v>3.1674636202413592E-2</v>
      </c>
      <c r="I570">
        <f>IF(AND(Datos!AE570&gt;D570,Datos!AF570&gt;E570,Datos!AG570&gt;F570,Datos!AS570&gt;G570,C570&lt;H570),1,0)</f>
        <v>0</v>
      </c>
      <c r="J570" s="14">
        <f>ParticipantesCrossSectionTable[[#This Row],[dcf_fcf_gap_mm]]/ParticipantesCrossSectionTable[[#This Row],[revenue_reported_mm]]</f>
        <v>7.0252007186281495E-2</v>
      </c>
      <c r="K570" s="14">
        <f>VLOOKUP(B570,Umbrales!$A$2:$H$6,7,FALSE)</f>
        <v>0.50851978099047102</v>
      </c>
      <c r="L570" s="14">
        <f>VLOOKUP(B570,Umbrales!$A$2:$H$6,8,FALSE)</f>
        <v>6.0665521451900774E-2</v>
      </c>
      <c r="M570">
        <f>IF(AND(Datos!S570&gt;0,Datos!AH570&lt;K570,Datos!AL570&gt;=1,Datos!AM570&lt;1,J570&gt;L570),1,0)</f>
        <v>0</v>
      </c>
      <c r="N570" s="14">
        <f>VLOOKUP(B570,Umbrales!$A$2:$J$6,9,FALSE)</f>
        <v>0</v>
      </c>
      <c r="O570" s="14">
        <f>VLOOKUP(B570,Umbrales!$A$2:$J$6,10,FALSE)</f>
        <v>0</v>
      </c>
      <c r="P570">
        <f>IF(AND(Datos!C570="Financials",Datos!AA570&gt;N570,Datos!AD570&lt;0,Datos!AQ570&lt;O570),1,0)</f>
        <v>0</v>
      </c>
      <c r="Q570" s="14">
        <f>VLOOKUP(B570,Umbrales!$A$2:$K$6,11,FALSE)</f>
        <v>0.94977598367308969</v>
      </c>
      <c r="R570">
        <f>IF(AND(Datos!AN570&lt;0.85,Datos!AN570&lt;Q570),1,0)</f>
        <v>0</v>
      </c>
      <c r="S570">
        <f>1+IF(Datos!S570&gt;0,1,0)+IF(Datos!C570="Financials",1.2,0)+1.3</f>
        <v>3.3</v>
      </c>
      <c r="T570" s="14">
        <f>(I570*1+M570*IF(Datos!S570&gt;0,1,0)+P570*IF(Datos!C570="Financials",1,0)+R570*1.3)/S570</f>
        <v>0</v>
      </c>
      <c r="U570" s="14">
        <f t="shared" si="16"/>
        <v>0</v>
      </c>
      <c r="V570" s="12" t="str">
        <f t="shared" si="17"/>
        <v/>
      </c>
    </row>
    <row r="571" spans="1:22">
      <c r="A571" t="str">
        <f>ParticipantesCrossSectionTable[[#This Row],[firm_id]]</f>
        <v>F0114</v>
      </c>
      <c r="B571" s="12" t="str">
        <f>ParticipantesCrossSectionTable[[#This Row],[sector]]</f>
        <v>Energy</v>
      </c>
      <c r="C571" s="14">
        <f>ParticipantesCrossSectionTable[[#This Row],[fcf_reported_mm]]/ParticipantesCrossSectionTable[[#This Row],[revenue_reported_mm]]</f>
        <v>7.460761888817561E-3</v>
      </c>
      <c r="D571" s="14">
        <f>VLOOKUP(B571,Umbrales!$A$2:$F$6,2,FALSE)</f>
        <v>0.31196392892080216</v>
      </c>
      <c r="E571" s="14">
        <f>VLOOKUP(B571,Umbrales!$A$2:$F$6,3,FALSE)</f>
        <v>0.22086835207327621</v>
      </c>
      <c r="F571" s="14">
        <f>VLOOKUP(B571,Umbrales!$A$2:$F$6,4,FALSE)</f>
        <v>0.28991454849456905</v>
      </c>
      <c r="G571" s="13">
        <f>VLOOKUP(B571,Umbrales!$A$2:$F$6,5,FALSE)</f>
        <v>2.8980395452652274</v>
      </c>
      <c r="H571" s="14">
        <f>VLOOKUP(B571,Umbrales!$A$2:$F$6,6,FALSE)</f>
        <v>-5.1192663180992054E-2</v>
      </c>
      <c r="I571">
        <f>IF(AND(Datos!AE571&gt;D571,Datos!AF571&gt;E571,Datos!AG571&gt;F571,Datos!AS571&gt;G571,C571&lt;H571),1,0)</f>
        <v>0</v>
      </c>
      <c r="J571" s="14">
        <f>ParticipantesCrossSectionTable[[#This Row],[dcf_fcf_gap_mm]]/ParticipantesCrossSectionTable[[#This Row],[revenue_reported_mm]]</f>
        <v>6.0595615099100407E-2</v>
      </c>
      <c r="K571" s="14">
        <f>VLOOKUP(B571,Umbrales!$A$2:$H$6,7,FALSE)</f>
        <v>0.58288412137280288</v>
      </c>
      <c r="L571" s="14">
        <f>VLOOKUP(B571,Umbrales!$A$2:$H$6,8,FALSE)</f>
        <v>0.120912265441879</v>
      </c>
      <c r="M571">
        <f>IF(AND(Datos!S571&gt;0,Datos!AH571&lt;K571,Datos!AL571&gt;=1,Datos!AM571&lt;1,J571&gt;L571),1,0)</f>
        <v>0</v>
      </c>
      <c r="N571" s="14">
        <f>VLOOKUP(B571,Umbrales!$A$2:$J$6,9,FALSE)</f>
        <v>0</v>
      </c>
      <c r="O571" s="14">
        <f>VLOOKUP(B571,Umbrales!$A$2:$J$6,10,FALSE)</f>
        <v>0</v>
      </c>
      <c r="P571">
        <f>IF(AND(Datos!C571="Financials",Datos!AA571&gt;N571,Datos!AD571&lt;0,Datos!AQ571&lt;O571),1,0)</f>
        <v>0</v>
      </c>
      <c r="Q571" s="14">
        <f>VLOOKUP(B571,Umbrales!$A$2:$K$6,11,FALSE)</f>
        <v>0.95246281107254693</v>
      </c>
      <c r="R571">
        <f>IF(AND(Datos!AN571&lt;0.85,Datos!AN571&lt;Q571),1,0)</f>
        <v>0</v>
      </c>
      <c r="S571">
        <f>1+IF(Datos!S571&gt;0,1,0)+IF(Datos!C571="Financials",1.2,0)+1.3</f>
        <v>3.3</v>
      </c>
      <c r="T571" s="14">
        <f>(I571*1+M571*IF(Datos!S571&gt;0,1,0)+P571*IF(Datos!C571="Financials",1,0)+R571*1.3)/S571</f>
        <v>0</v>
      </c>
      <c r="U571" s="14">
        <f t="shared" si="16"/>
        <v>0</v>
      </c>
      <c r="V571" s="12" t="str">
        <f t="shared" si="17"/>
        <v/>
      </c>
    </row>
    <row r="572" spans="1:22">
      <c r="A572" t="str">
        <f>ParticipantesCrossSectionTable[[#This Row],[firm_id]]</f>
        <v>F0936</v>
      </c>
      <c r="B572" s="12" t="str">
        <f>ParticipantesCrossSectionTable[[#This Row],[sector]]</f>
        <v>Consumer</v>
      </c>
      <c r="C572" s="14">
        <f>ParticipantesCrossSectionTable[[#This Row],[fcf_reported_mm]]/ParticipantesCrossSectionTable[[#This Row],[revenue_reported_mm]]</f>
        <v>9.8922253771193819E-3</v>
      </c>
      <c r="D572" s="14">
        <f>VLOOKUP(B572,Umbrales!$A$2:$F$6,2,FALSE)</f>
        <v>0.18290795794828921</v>
      </c>
      <c r="E572" s="14">
        <f>VLOOKUP(B572,Umbrales!$A$2:$F$6,3,FALSE)</f>
        <v>0.12205009004875801</v>
      </c>
      <c r="F572" s="14">
        <f>VLOOKUP(B572,Umbrales!$A$2:$F$6,4,FALSE)</f>
        <v>7.7863508878423693E-2</v>
      </c>
      <c r="G572" s="13">
        <f>VLOOKUP(B572,Umbrales!$A$2:$F$6,5,FALSE)</f>
        <v>1.5232588938928779</v>
      </c>
      <c r="H572" s="14">
        <f>VLOOKUP(B572,Umbrales!$A$2:$F$6,6,FALSE)</f>
        <v>3.1674636202413592E-2</v>
      </c>
      <c r="I572">
        <f>IF(AND(Datos!AE572&gt;D572,Datos!AF572&gt;E572,Datos!AG572&gt;F572,Datos!AS572&gt;G572,C572&lt;H572),1,0)</f>
        <v>0</v>
      </c>
      <c r="J572" s="14">
        <f>ParticipantesCrossSectionTable[[#This Row],[dcf_fcf_gap_mm]]/ParticipantesCrossSectionTable[[#This Row],[revenue_reported_mm]]</f>
        <v>3.7493688337187137E-2</v>
      </c>
      <c r="K572" s="14">
        <f>VLOOKUP(B572,Umbrales!$A$2:$H$6,7,FALSE)</f>
        <v>0.50851978099047102</v>
      </c>
      <c r="L572" s="14">
        <f>VLOOKUP(B572,Umbrales!$A$2:$H$6,8,FALSE)</f>
        <v>6.0665521451900774E-2</v>
      </c>
      <c r="M572">
        <f>IF(AND(Datos!S572&gt;0,Datos!AH572&lt;K572,Datos!AL572&gt;=1,Datos!AM572&lt;1,J572&gt;L572),1,0)</f>
        <v>0</v>
      </c>
      <c r="N572" s="14">
        <f>VLOOKUP(B572,Umbrales!$A$2:$J$6,9,FALSE)</f>
        <v>0</v>
      </c>
      <c r="O572" s="14">
        <f>VLOOKUP(B572,Umbrales!$A$2:$J$6,10,FALSE)</f>
        <v>0</v>
      </c>
      <c r="P572">
        <f>IF(AND(Datos!C572="Financials",Datos!AA572&gt;N572,Datos!AD572&lt;0,Datos!AQ572&lt;O572),1,0)</f>
        <v>0</v>
      </c>
      <c r="Q572" s="14">
        <f>VLOOKUP(B572,Umbrales!$A$2:$K$6,11,FALSE)</f>
        <v>0.94977598367308969</v>
      </c>
      <c r="R572">
        <f>IF(AND(Datos!AN572&lt;0.85,Datos!AN572&lt;Q572),1,0)</f>
        <v>0</v>
      </c>
      <c r="S572">
        <f>1+IF(Datos!S572&gt;0,1,0)+IF(Datos!C572="Financials",1.2,0)+1.3</f>
        <v>3.3</v>
      </c>
      <c r="T572" s="14">
        <f>(I572*1+M572*IF(Datos!S572&gt;0,1,0)+P572*IF(Datos!C572="Financials",1,0)+R572*1.3)/S572</f>
        <v>0</v>
      </c>
      <c r="U572" s="14">
        <f t="shared" si="16"/>
        <v>0</v>
      </c>
      <c r="V572" s="12" t="str">
        <f t="shared" si="17"/>
        <v/>
      </c>
    </row>
    <row r="573" spans="1:22">
      <c r="A573" t="str">
        <f>ParticipantesCrossSectionTable[[#This Row],[firm_id]]</f>
        <v>F0644</v>
      </c>
      <c r="B573" s="12" t="str">
        <f>ParticipantesCrossSectionTable[[#This Row],[sector]]</f>
        <v>Industrials</v>
      </c>
      <c r="C573" s="14">
        <f>ParticipantesCrossSectionTable[[#This Row],[fcf_reported_mm]]/ParticipantesCrossSectionTable[[#This Row],[revenue_reported_mm]]</f>
        <v>9.067233835657515E-2</v>
      </c>
      <c r="D573" s="14">
        <f>VLOOKUP(B573,Umbrales!$A$2:$F$6,2,FALSE)</f>
        <v>0.20187192862209885</v>
      </c>
      <c r="E573" s="14">
        <f>VLOOKUP(B573,Umbrales!$A$2:$F$6,3,FALSE)</f>
        <v>0.13780715755654266</v>
      </c>
      <c r="F573" s="14">
        <f>VLOOKUP(B573,Umbrales!$A$2:$F$6,4,FALSE)</f>
        <v>0.14324173030339896</v>
      </c>
      <c r="G573" s="13">
        <f>VLOOKUP(B573,Umbrales!$A$2:$F$6,5,FALSE)</f>
        <v>2.1323076743804079</v>
      </c>
      <c r="H573" s="14">
        <f>VLOOKUP(B573,Umbrales!$A$2:$F$6,6,FALSE)</f>
        <v>-3.5903294130974449E-3</v>
      </c>
      <c r="I573">
        <f>IF(AND(Datos!AE573&gt;D573,Datos!AF573&gt;E573,Datos!AG573&gt;F573,Datos!AS573&gt;G573,C573&lt;H573),1,0)</f>
        <v>0</v>
      </c>
      <c r="J573" s="14">
        <f>ParticipantesCrossSectionTable[[#This Row],[dcf_fcf_gap_mm]]/ParticipantesCrossSectionTable[[#This Row],[revenue_reported_mm]]</f>
        <v>3.3262699317943407E-2</v>
      </c>
      <c r="K573" s="14">
        <f>VLOOKUP(B573,Umbrales!$A$2:$H$6,7,FALSE)</f>
        <v>0.50521966232143278</v>
      </c>
      <c r="L573" s="14">
        <f>VLOOKUP(B573,Umbrales!$A$2:$H$6,8,FALSE)</f>
        <v>7.7995567229432863E-2</v>
      </c>
      <c r="M573">
        <f>IF(AND(Datos!S573&gt;0,Datos!AH573&lt;K573,Datos!AL573&gt;=1,Datos!AM573&lt;1,J573&gt;L573),1,0)</f>
        <v>0</v>
      </c>
      <c r="N573" s="14">
        <f>VLOOKUP(B573,Umbrales!$A$2:$J$6,9,FALSE)</f>
        <v>0</v>
      </c>
      <c r="O573" s="14">
        <f>VLOOKUP(B573,Umbrales!$A$2:$J$6,10,FALSE)</f>
        <v>0</v>
      </c>
      <c r="P573">
        <f>IF(AND(Datos!C573="Financials",Datos!AA573&gt;N573,Datos!AD573&lt;0,Datos!AQ573&lt;O573),1,0)</f>
        <v>0</v>
      </c>
      <c r="Q573" s="14">
        <f>VLOOKUP(B573,Umbrales!$A$2:$K$6,11,FALSE)</f>
        <v>0.94976269166978411</v>
      </c>
      <c r="R573">
        <f>IF(AND(Datos!AN573&lt;0.85,Datos!AN573&lt;Q573),1,0)</f>
        <v>0</v>
      </c>
      <c r="S573">
        <f>1+IF(Datos!S573&gt;0,1,0)+IF(Datos!C573="Financials",1.2,0)+1.3</f>
        <v>3.3</v>
      </c>
      <c r="T573" s="14">
        <f>(I573*1+M573*IF(Datos!S573&gt;0,1,0)+P573*IF(Datos!C573="Financials",1,0)+R573*1.3)/S573</f>
        <v>0</v>
      </c>
      <c r="U573" s="14">
        <f t="shared" si="16"/>
        <v>0</v>
      </c>
      <c r="V573" s="12" t="str">
        <f t="shared" si="17"/>
        <v/>
      </c>
    </row>
    <row r="574" spans="1:22">
      <c r="A574" t="str">
        <f>ParticipantesCrossSectionTable[[#This Row],[firm_id]]</f>
        <v>F0172</v>
      </c>
      <c r="B574" s="12" t="str">
        <f>ParticipantesCrossSectionTable[[#This Row],[sector]]</f>
        <v>Energy</v>
      </c>
      <c r="C574" s="14">
        <f>ParticipantesCrossSectionTable[[#This Row],[fcf_reported_mm]]/ParticipantesCrossSectionTable[[#This Row],[revenue_reported_mm]]</f>
        <v>6.1021311536052378E-2</v>
      </c>
      <c r="D574" s="14">
        <f>VLOOKUP(B574,Umbrales!$A$2:$F$6,2,FALSE)</f>
        <v>0.31196392892080216</v>
      </c>
      <c r="E574" s="14">
        <f>VLOOKUP(B574,Umbrales!$A$2:$F$6,3,FALSE)</f>
        <v>0.22086835207327621</v>
      </c>
      <c r="F574" s="14">
        <f>VLOOKUP(B574,Umbrales!$A$2:$F$6,4,FALSE)</f>
        <v>0.28991454849456905</v>
      </c>
      <c r="G574" s="13">
        <f>VLOOKUP(B574,Umbrales!$A$2:$F$6,5,FALSE)</f>
        <v>2.8980395452652274</v>
      </c>
      <c r="H574" s="14">
        <f>VLOOKUP(B574,Umbrales!$A$2:$F$6,6,FALSE)</f>
        <v>-5.1192663180992054E-2</v>
      </c>
      <c r="I574">
        <f>IF(AND(Datos!AE574&gt;D574,Datos!AF574&gt;E574,Datos!AG574&gt;F574,Datos!AS574&gt;G574,C574&lt;H574),1,0)</f>
        <v>0</v>
      </c>
      <c r="J574" s="14">
        <f>ParticipantesCrossSectionTable[[#This Row],[dcf_fcf_gap_mm]]/ParticipantesCrossSectionTable[[#This Row],[revenue_reported_mm]]</f>
        <v>-5.0562102857074E-2</v>
      </c>
      <c r="K574" s="14">
        <f>VLOOKUP(B574,Umbrales!$A$2:$H$6,7,FALSE)</f>
        <v>0.58288412137280288</v>
      </c>
      <c r="L574" s="14">
        <f>VLOOKUP(B574,Umbrales!$A$2:$H$6,8,FALSE)</f>
        <v>0.120912265441879</v>
      </c>
      <c r="M574">
        <f>IF(AND(Datos!S574&gt;0,Datos!AH574&lt;K574,Datos!AL574&gt;=1,Datos!AM574&lt;1,J574&gt;L574),1,0)</f>
        <v>0</v>
      </c>
      <c r="N574" s="14">
        <f>VLOOKUP(B574,Umbrales!$A$2:$J$6,9,FALSE)</f>
        <v>0</v>
      </c>
      <c r="O574" s="14">
        <f>VLOOKUP(B574,Umbrales!$A$2:$J$6,10,FALSE)</f>
        <v>0</v>
      </c>
      <c r="P574">
        <f>IF(AND(Datos!C574="Financials",Datos!AA574&gt;N574,Datos!AD574&lt;0,Datos!AQ574&lt;O574),1,0)</f>
        <v>0</v>
      </c>
      <c r="Q574" s="14">
        <f>VLOOKUP(B574,Umbrales!$A$2:$K$6,11,FALSE)</f>
        <v>0.95246281107254693</v>
      </c>
      <c r="R574">
        <f>IF(AND(Datos!AN574&lt;0.85,Datos!AN574&lt;Q574),1,0)</f>
        <v>0</v>
      </c>
      <c r="S574">
        <f>1+IF(Datos!S574&gt;0,1,0)+IF(Datos!C574="Financials",1.2,0)+1.3</f>
        <v>3.3</v>
      </c>
      <c r="T574" s="14">
        <f>(I574*1+M574*IF(Datos!S574&gt;0,1,0)+P574*IF(Datos!C574="Financials",1,0)+R574*1.3)/S574</f>
        <v>0</v>
      </c>
      <c r="U574" s="14">
        <f t="shared" si="16"/>
        <v>0</v>
      </c>
      <c r="V574" s="12" t="str">
        <f t="shared" si="17"/>
        <v/>
      </c>
    </row>
    <row r="575" spans="1:22">
      <c r="A575" t="str">
        <f>ParticipantesCrossSectionTable[[#This Row],[firm_id]]</f>
        <v>F0541</v>
      </c>
      <c r="B575" s="12" t="str">
        <f>ParticipantesCrossSectionTable[[#This Row],[sector]]</f>
        <v>Technology</v>
      </c>
      <c r="C575" s="14">
        <f>ParticipantesCrossSectionTable[[#This Row],[fcf_reported_mm]]/ParticipantesCrossSectionTable[[#This Row],[revenue_reported_mm]]</f>
        <v>7.9542903081568098E-2</v>
      </c>
      <c r="D575" s="14">
        <f>VLOOKUP(B575,Umbrales!$A$2:$F$6,2,FALSE)</f>
        <v>0.29147891994228936</v>
      </c>
      <c r="E575" s="14">
        <f>VLOOKUP(B575,Umbrales!$A$2:$F$6,3,FALSE)</f>
        <v>0.20310034693031653</v>
      </c>
      <c r="F575" s="14">
        <f>VLOOKUP(B575,Umbrales!$A$2:$F$6,4,FALSE)</f>
        <v>8.594459935328938E-2</v>
      </c>
      <c r="G575" s="13">
        <f>VLOOKUP(B575,Umbrales!$A$2:$F$6,5,FALSE)</f>
        <v>1.6026025182564763</v>
      </c>
      <c r="H575" s="14">
        <f>VLOOKUP(B575,Umbrales!$A$2:$F$6,6,FALSE)</f>
        <v>0.11012364032004683</v>
      </c>
      <c r="I575">
        <f>IF(AND(Datos!AE575&gt;D575,Datos!AF575&gt;E575,Datos!AG575&gt;F575,Datos!AS575&gt;G575,C575&lt;H575),1,0)</f>
        <v>0</v>
      </c>
      <c r="J575" s="14">
        <f>ParticipantesCrossSectionTable[[#This Row],[dcf_fcf_gap_mm]]/ParticipantesCrossSectionTable[[#This Row],[revenue_reported_mm]]</f>
        <v>5.2692231976788635E-2</v>
      </c>
      <c r="K575" s="14">
        <f>VLOOKUP(B575,Umbrales!$A$2:$H$6,7,FALSE)</f>
        <v>0.41762511454643481</v>
      </c>
      <c r="L575" s="14">
        <f>VLOOKUP(B575,Umbrales!$A$2:$H$6,8,FALSE)</f>
        <v>5.4196815684636399E-2</v>
      </c>
      <c r="M575">
        <f>IF(AND(Datos!S575&gt;0,Datos!AH575&lt;K575,Datos!AL575&gt;=1,Datos!AM575&lt;1,J575&gt;L575),1,0)</f>
        <v>0</v>
      </c>
      <c r="N575" s="14">
        <f>VLOOKUP(B575,Umbrales!$A$2:$J$6,9,FALSE)</f>
        <v>0</v>
      </c>
      <c r="O575" s="14">
        <f>VLOOKUP(B575,Umbrales!$A$2:$J$6,10,FALSE)</f>
        <v>0</v>
      </c>
      <c r="P575">
        <f>IF(AND(Datos!C575="Financials",Datos!AA575&gt;N575,Datos!AD575&lt;0,Datos!AQ575&lt;O575),1,0)</f>
        <v>0</v>
      </c>
      <c r="Q575" s="14">
        <f>VLOOKUP(B575,Umbrales!$A$2:$K$6,11,FALSE)</f>
        <v>0.94630804495569043</v>
      </c>
      <c r="R575">
        <f>IF(AND(Datos!AN575&lt;0.85,Datos!AN575&lt;Q575),1,0)</f>
        <v>0</v>
      </c>
      <c r="S575">
        <f>1+IF(Datos!S575&gt;0,1,0)+IF(Datos!C575="Financials",1.2,0)+1.3</f>
        <v>3.3</v>
      </c>
      <c r="T575" s="14">
        <f>(I575*1+M575*IF(Datos!S575&gt;0,1,0)+P575*IF(Datos!C575="Financials",1,0)+R575*1.3)/S575</f>
        <v>0</v>
      </c>
      <c r="U575" s="14">
        <f t="shared" si="16"/>
        <v>0</v>
      </c>
      <c r="V575" s="12" t="str">
        <f t="shared" si="17"/>
        <v/>
      </c>
    </row>
    <row r="576" spans="1:22">
      <c r="A576" t="str">
        <f>ParticipantesCrossSectionTable[[#This Row],[firm_id]]</f>
        <v>F0183</v>
      </c>
      <c r="B576" s="12" t="str">
        <f>ParticipantesCrossSectionTable[[#This Row],[sector]]</f>
        <v>Energy</v>
      </c>
      <c r="C576" s="14">
        <f>ParticipantesCrossSectionTable[[#This Row],[fcf_reported_mm]]/ParticipantesCrossSectionTable[[#This Row],[revenue_reported_mm]]</f>
        <v>2.0472844077032838E-3</v>
      </c>
      <c r="D576" s="14">
        <f>VLOOKUP(B576,Umbrales!$A$2:$F$6,2,FALSE)</f>
        <v>0.31196392892080216</v>
      </c>
      <c r="E576" s="14">
        <f>VLOOKUP(B576,Umbrales!$A$2:$F$6,3,FALSE)</f>
        <v>0.22086835207327621</v>
      </c>
      <c r="F576" s="14">
        <f>VLOOKUP(B576,Umbrales!$A$2:$F$6,4,FALSE)</f>
        <v>0.28991454849456905</v>
      </c>
      <c r="G576" s="13">
        <f>VLOOKUP(B576,Umbrales!$A$2:$F$6,5,FALSE)</f>
        <v>2.8980395452652274</v>
      </c>
      <c r="H576" s="14">
        <f>VLOOKUP(B576,Umbrales!$A$2:$F$6,6,FALSE)</f>
        <v>-5.1192663180992054E-2</v>
      </c>
      <c r="I576">
        <f>IF(AND(Datos!AE576&gt;D576,Datos!AF576&gt;E576,Datos!AG576&gt;F576,Datos!AS576&gt;G576,C576&lt;H576),1,0)</f>
        <v>0</v>
      </c>
      <c r="J576" s="14">
        <f>ParticipantesCrossSectionTable[[#This Row],[dcf_fcf_gap_mm]]/ParticipantesCrossSectionTable[[#This Row],[revenue_reported_mm]]</f>
        <v>2.2511748639619899E-3</v>
      </c>
      <c r="K576" s="14">
        <f>VLOOKUP(B576,Umbrales!$A$2:$H$6,7,FALSE)</f>
        <v>0.58288412137280288</v>
      </c>
      <c r="L576" s="14">
        <f>VLOOKUP(B576,Umbrales!$A$2:$H$6,8,FALSE)</f>
        <v>0.120912265441879</v>
      </c>
      <c r="M576">
        <f>IF(AND(Datos!S576&gt;0,Datos!AH576&lt;K576,Datos!AL576&gt;=1,Datos!AM576&lt;1,J576&gt;L576),1,0)</f>
        <v>0</v>
      </c>
      <c r="N576" s="14">
        <f>VLOOKUP(B576,Umbrales!$A$2:$J$6,9,FALSE)</f>
        <v>0</v>
      </c>
      <c r="O576" s="14">
        <f>VLOOKUP(B576,Umbrales!$A$2:$J$6,10,FALSE)</f>
        <v>0</v>
      </c>
      <c r="P576">
        <f>IF(AND(Datos!C576="Financials",Datos!AA576&gt;N576,Datos!AD576&lt;0,Datos!AQ576&lt;O576),1,0)</f>
        <v>0</v>
      </c>
      <c r="Q576" s="14">
        <f>VLOOKUP(B576,Umbrales!$A$2:$K$6,11,FALSE)</f>
        <v>0.95246281107254693</v>
      </c>
      <c r="R576">
        <f>IF(AND(Datos!AN576&lt;0.85,Datos!AN576&lt;Q576),1,0)</f>
        <v>0</v>
      </c>
      <c r="S576">
        <f>1+IF(Datos!S576&gt;0,1,0)+IF(Datos!C576="Financials",1.2,0)+1.3</f>
        <v>3.3</v>
      </c>
      <c r="T576" s="14">
        <f>(I576*1+M576*IF(Datos!S576&gt;0,1,0)+P576*IF(Datos!C576="Financials",1,0)+R576*1.3)/S576</f>
        <v>0</v>
      </c>
      <c r="U576" s="14">
        <f t="shared" si="16"/>
        <v>0</v>
      </c>
      <c r="V576" s="12" t="str">
        <f t="shared" si="17"/>
        <v/>
      </c>
    </row>
    <row r="577" spans="1:22">
      <c r="A577" t="str">
        <f>ParticipantesCrossSectionTable[[#This Row],[firm_id]]</f>
        <v>F0342</v>
      </c>
      <c r="B577" s="12" t="str">
        <f>ParticipantesCrossSectionTable[[#This Row],[sector]]</f>
        <v>Financials</v>
      </c>
      <c r="C577" s="14">
        <f>ParticipantesCrossSectionTable[[#This Row],[fcf_reported_mm]]/ParticipantesCrossSectionTable[[#This Row],[revenue_reported_mm]]</f>
        <v>0.24671466729825142</v>
      </c>
      <c r="D577" s="14">
        <f>VLOOKUP(B577,Umbrales!$A$2:$F$6,2,FALSE)</f>
        <v>0.388774346882514</v>
      </c>
      <c r="E577" s="14">
        <f>VLOOKUP(B577,Umbrales!$A$2:$F$6,3,FALSE)</f>
        <v>0.2842719606666555</v>
      </c>
      <c r="F577" s="14">
        <f>VLOOKUP(B577,Umbrales!$A$2:$F$6,4,FALSE)</f>
        <v>3.7547324588306716E-2</v>
      </c>
      <c r="G577" s="13">
        <f>VLOOKUP(B577,Umbrales!$A$2:$F$6,5,FALSE)</f>
        <v>5.6564154445784265</v>
      </c>
      <c r="H577" s="14">
        <f>VLOOKUP(B577,Umbrales!$A$2:$F$6,6,FALSE)</f>
        <v>0.21790144142181125</v>
      </c>
      <c r="I577">
        <f>IF(AND(Datos!AE577&gt;D577,Datos!AF577&gt;E577,Datos!AG577&gt;F577,Datos!AS577&gt;G577,C577&lt;H577),1,0)</f>
        <v>0</v>
      </c>
      <c r="J577" s="14">
        <f>ParticipantesCrossSectionTable[[#This Row],[dcf_fcf_gap_mm]]/ParticipantesCrossSectionTable[[#This Row],[revenue_reported_mm]]</f>
        <v>1.9178261914765793E-2</v>
      </c>
      <c r="K577" s="14">
        <f>VLOOKUP(B577,Umbrales!$A$2:$H$6,7,FALSE)</f>
        <v>0.45222619371524486</v>
      </c>
      <c r="L577" s="14">
        <f>VLOOKUP(B577,Umbrales!$A$2:$H$6,8,FALSE)</f>
        <v>1.8748568215778003E-2</v>
      </c>
      <c r="M577">
        <f>IF(AND(Datos!S577&gt;0,Datos!AH577&lt;K577,Datos!AL577&gt;=1,Datos!AM577&lt;1,J577&gt;L577),1,0)</f>
        <v>0</v>
      </c>
      <c r="N577" s="14">
        <f>VLOOKUP(B577,Umbrales!$A$2:$J$6,9,FALSE)</f>
        <v>0.2055436255630648</v>
      </c>
      <c r="O577" s="14">
        <f>VLOOKUP(B577,Umbrales!$A$2:$J$6,10,FALSE)</f>
        <v>0.33577848833803048</v>
      </c>
      <c r="P577">
        <f>IF(AND(Datos!C577="Financials",Datos!AA577&gt;N577,Datos!AD577&lt;0,Datos!AQ577&lt;O577),1,0)</f>
        <v>0</v>
      </c>
      <c r="Q577" s="14">
        <f>VLOOKUP(B577,Umbrales!$A$2:$K$6,11,FALSE)</f>
        <v>0.94867619108199597</v>
      </c>
      <c r="R577">
        <f>IF(AND(Datos!AN577&lt;0.85,Datos!AN577&lt;Q577),1,0)</f>
        <v>0</v>
      </c>
      <c r="S577">
        <f>1+IF(Datos!S577&gt;0,1,0)+IF(Datos!C577="Financials",1.2,0)+1.3</f>
        <v>4.5</v>
      </c>
      <c r="T577" s="14">
        <f>(I577*1+M577*IF(Datos!S577&gt;0,1,0)+P577*IF(Datos!C577="Financials",1,0)+R577*1.3)/S577</f>
        <v>0</v>
      </c>
      <c r="U577" s="14">
        <f t="shared" si="16"/>
        <v>0</v>
      </c>
      <c r="V577" s="12" t="str">
        <f t="shared" si="17"/>
        <v/>
      </c>
    </row>
    <row r="578" spans="1:22">
      <c r="A578" t="str">
        <f>ParticipantesCrossSectionTable[[#This Row],[firm_id]]</f>
        <v>F0300</v>
      </c>
      <c r="B578" s="12" t="str">
        <f>ParticipantesCrossSectionTable[[#This Row],[sector]]</f>
        <v>Financials</v>
      </c>
      <c r="C578" s="14">
        <f>ParticipantesCrossSectionTable[[#This Row],[fcf_reported_mm]]/ParticipantesCrossSectionTable[[#This Row],[revenue_reported_mm]]</f>
        <v>0.24124531873948246</v>
      </c>
      <c r="D578" s="14">
        <f>VLOOKUP(B578,Umbrales!$A$2:$F$6,2,FALSE)</f>
        <v>0.388774346882514</v>
      </c>
      <c r="E578" s="14">
        <f>VLOOKUP(B578,Umbrales!$A$2:$F$6,3,FALSE)</f>
        <v>0.2842719606666555</v>
      </c>
      <c r="F578" s="14">
        <f>VLOOKUP(B578,Umbrales!$A$2:$F$6,4,FALSE)</f>
        <v>3.7547324588306716E-2</v>
      </c>
      <c r="G578" s="13">
        <f>VLOOKUP(B578,Umbrales!$A$2:$F$6,5,FALSE)</f>
        <v>5.6564154445784265</v>
      </c>
      <c r="H578" s="14">
        <f>VLOOKUP(B578,Umbrales!$A$2:$F$6,6,FALSE)</f>
        <v>0.21790144142181125</v>
      </c>
      <c r="I578">
        <f>IF(AND(Datos!AE578&gt;D578,Datos!AF578&gt;E578,Datos!AG578&gt;F578,Datos!AS578&gt;G578,C578&lt;H578),1,0)</f>
        <v>0</v>
      </c>
      <c r="J578" s="14">
        <f>ParticipantesCrossSectionTable[[#This Row],[dcf_fcf_gap_mm]]/ParticipantesCrossSectionTable[[#This Row],[revenue_reported_mm]]</f>
        <v>-3.5931660470447109E-2</v>
      </c>
      <c r="K578" s="14">
        <f>VLOOKUP(B578,Umbrales!$A$2:$H$6,7,FALSE)</f>
        <v>0.45222619371524486</v>
      </c>
      <c r="L578" s="14">
        <f>VLOOKUP(B578,Umbrales!$A$2:$H$6,8,FALSE)</f>
        <v>1.8748568215778003E-2</v>
      </c>
      <c r="M578">
        <f>IF(AND(Datos!S578&gt;0,Datos!AH578&lt;K578,Datos!AL578&gt;=1,Datos!AM578&lt;1,J578&gt;L578),1,0)</f>
        <v>0</v>
      </c>
      <c r="N578" s="14">
        <f>VLOOKUP(B578,Umbrales!$A$2:$J$6,9,FALSE)</f>
        <v>0.2055436255630648</v>
      </c>
      <c r="O578" s="14">
        <f>VLOOKUP(B578,Umbrales!$A$2:$J$6,10,FALSE)</f>
        <v>0.33577848833803048</v>
      </c>
      <c r="P578">
        <f>IF(AND(Datos!C578="Financials",Datos!AA578&gt;N578,Datos!AD578&lt;0,Datos!AQ578&lt;O578),1,0)</f>
        <v>0</v>
      </c>
      <c r="Q578" s="14">
        <f>VLOOKUP(B578,Umbrales!$A$2:$K$6,11,FALSE)</f>
        <v>0.94867619108199597</v>
      </c>
      <c r="R578">
        <f>IF(AND(Datos!AN578&lt;0.85,Datos!AN578&lt;Q578),1,0)</f>
        <v>0</v>
      </c>
      <c r="S578">
        <f>1+IF(Datos!S578&gt;0,1,0)+IF(Datos!C578="Financials",1.2,0)+1.3</f>
        <v>4.5</v>
      </c>
      <c r="T578" s="14">
        <f>(I578*1+M578*IF(Datos!S578&gt;0,1,0)+P578*IF(Datos!C578="Financials",1,0)+R578*1.3)/S578</f>
        <v>0</v>
      </c>
      <c r="U578" s="14">
        <f t="shared" si="16"/>
        <v>0</v>
      </c>
      <c r="V578" s="12" t="str">
        <f t="shared" si="17"/>
        <v/>
      </c>
    </row>
    <row r="579" spans="1:22">
      <c r="A579" t="str">
        <f>ParticipantesCrossSectionTable[[#This Row],[firm_id]]</f>
        <v>F0034</v>
      </c>
      <c r="B579" s="12" t="str">
        <f>ParticipantesCrossSectionTable[[#This Row],[sector]]</f>
        <v>Energy</v>
      </c>
      <c r="C579" s="14">
        <f>ParticipantesCrossSectionTable[[#This Row],[fcf_reported_mm]]/ParticipantesCrossSectionTable[[#This Row],[revenue_reported_mm]]</f>
        <v>-8.6758905567820177E-2</v>
      </c>
      <c r="D579" s="14">
        <f>VLOOKUP(B579,Umbrales!$A$2:$F$6,2,FALSE)</f>
        <v>0.31196392892080216</v>
      </c>
      <c r="E579" s="14">
        <f>VLOOKUP(B579,Umbrales!$A$2:$F$6,3,FALSE)</f>
        <v>0.22086835207327621</v>
      </c>
      <c r="F579" s="14">
        <f>VLOOKUP(B579,Umbrales!$A$2:$F$6,4,FALSE)</f>
        <v>0.28991454849456905</v>
      </c>
      <c r="G579" s="13">
        <f>VLOOKUP(B579,Umbrales!$A$2:$F$6,5,FALSE)</f>
        <v>2.8980395452652274</v>
      </c>
      <c r="H579" s="14">
        <f>VLOOKUP(B579,Umbrales!$A$2:$F$6,6,FALSE)</f>
        <v>-5.1192663180992054E-2</v>
      </c>
      <c r="I579">
        <f>IF(AND(Datos!AE579&gt;D579,Datos!AF579&gt;E579,Datos!AG579&gt;F579,Datos!AS579&gt;G579,C579&lt;H579),1,0)</f>
        <v>0</v>
      </c>
      <c r="J579" s="14">
        <f>ParticipantesCrossSectionTable[[#This Row],[dcf_fcf_gap_mm]]/ParticipantesCrossSectionTable[[#This Row],[revenue_reported_mm]]</f>
        <v>6.9464321126434025E-2</v>
      </c>
      <c r="K579" s="14">
        <f>VLOOKUP(B579,Umbrales!$A$2:$H$6,7,FALSE)</f>
        <v>0.58288412137280288</v>
      </c>
      <c r="L579" s="14">
        <f>VLOOKUP(B579,Umbrales!$A$2:$H$6,8,FALSE)</f>
        <v>0.120912265441879</v>
      </c>
      <c r="M579">
        <f>IF(AND(Datos!S579&gt;0,Datos!AH579&lt;K579,Datos!AL579&gt;=1,Datos!AM579&lt;1,J579&gt;L579),1,0)</f>
        <v>0</v>
      </c>
      <c r="N579" s="14">
        <f>VLOOKUP(B579,Umbrales!$A$2:$J$6,9,FALSE)</f>
        <v>0</v>
      </c>
      <c r="O579" s="14">
        <f>VLOOKUP(B579,Umbrales!$A$2:$J$6,10,FALSE)</f>
        <v>0</v>
      </c>
      <c r="P579">
        <f>IF(AND(Datos!C579="Financials",Datos!AA579&gt;N579,Datos!AD579&lt;0,Datos!AQ579&lt;O579),1,0)</f>
        <v>0</v>
      </c>
      <c r="Q579" s="14">
        <f>VLOOKUP(B579,Umbrales!$A$2:$K$6,11,FALSE)</f>
        <v>0.95246281107254693</v>
      </c>
      <c r="R579">
        <f>IF(AND(Datos!AN579&lt;0.85,Datos!AN579&lt;Q579),1,0)</f>
        <v>0</v>
      </c>
      <c r="S579">
        <f>1+IF(Datos!S579&gt;0,1,0)+IF(Datos!C579="Financials",1.2,0)+1.3</f>
        <v>3.3</v>
      </c>
      <c r="T579" s="14">
        <f>(I579*1+M579*IF(Datos!S579&gt;0,1,0)+P579*IF(Datos!C579="Financials",1,0)+R579*1.3)/S579</f>
        <v>0</v>
      </c>
      <c r="U579" s="14">
        <f t="shared" ref="U579:U642" si="18">I579+M579+P579+R579</f>
        <v>0</v>
      </c>
      <c r="V579" s="12" t="str">
        <f t="shared" ref="V579:V642" si="19">IF(I579=1,"Flag1 ","")&amp;IF(M579=1,"Flag2 ","")&amp;IF(P579=1,"Flag3 ","")&amp;IF(R579=1,"Flag4 ","")</f>
        <v/>
      </c>
    </row>
    <row r="580" spans="1:22">
      <c r="A580" t="str">
        <f>ParticipantesCrossSectionTable[[#This Row],[firm_id]]</f>
        <v>F0267</v>
      </c>
      <c r="B580" s="12" t="str">
        <f>ParticipantesCrossSectionTable[[#This Row],[sector]]</f>
        <v>Financials</v>
      </c>
      <c r="C580" s="14">
        <f>ParticipantesCrossSectionTable[[#This Row],[fcf_reported_mm]]/ParticipantesCrossSectionTable[[#This Row],[revenue_reported_mm]]</f>
        <v>0.29077450173315283</v>
      </c>
      <c r="D580" s="14">
        <f>VLOOKUP(B580,Umbrales!$A$2:$F$6,2,FALSE)</f>
        <v>0.388774346882514</v>
      </c>
      <c r="E580" s="14">
        <f>VLOOKUP(B580,Umbrales!$A$2:$F$6,3,FALSE)</f>
        <v>0.2842719606666555</v>
      </c>
      <c r="F580" s="14">
        <f>VLOOKUP(B580,Umbrales!$A$2:$F$6,4,FALSE)</f>
        <v>3.7547324588306716E-2</v>
      </c>
      <c r="G580" s="13">
        <f>VLOOKUP(B580,Umbrales!$A$2:$F$6,5,FALSE)</f>
        <v>5.6564154445784265</v>
      </c>
      <c r="H580" s="14">
        <f>VLOOKUP(B580,Umbrales!$A$2:$F$6,6,FALSE)</f>
        <v>0.21790144142181125</v>
      </c>
      <c r="I580">
        <f>IF(AND(Datos!AE580&gt;D580,Datos!AF580&gt;E580,Datos!AG580&gt;F580,Datos!AS580&gt;G580,C580&lt;H580),1,0)</f>
        <v>0</v>
      </c>
      <c r="J580" s="14">
        <f>ParticipantesCrossSectionTable[[#This Row],[dcf_fcf_gap_mm]]/ParticipantesCrossSectionTable[[#This Row],[revenue_reported_mm]]</f>
        <v>3.1828530624575697E-2</v>
      </c>
      <c r="K580" s="14">
        <f>VLOOKUP(B580,Umbrales!$A$2:$H$6,7,FALSE)</f>
        <v>0.45222619371524486</v>
      </c>
      <c r="L580" s="14">
        <f>VLOOKUP(B580,Umbrales!$A$2:$H$6,8,FALSE)</f>
        <v>1.8748568215778003E-2</v>
      </c>
      <c r="M580">
        <f>IF(AND(Datos!S580&gt;0,Datos!AH580&lt;K580,Datos!AL580&gt;=1,Datos!AM580&lt;1,J580&gt;L580),1,0)</f>
        <v>0</v>
      </c>
      <c r="N580" s="14">
        <f>VLOOKUP(B580,Umbrales!$A$2:$J$6,9,FALSE)</f>
        <v>0.2055436255630648</v>
      </c>
      <c r="O580" s="14">
        <f>VLOOKUP(B580,Umbrales!$A$2:$J$6,10,FALSE)</f>
        <v>0.33577848833803048</v>
      </c>
      <c r="P580">
        <f>IF(AND(Datos!C580="Financials",Datos!AA580&gt;N580,Datos!AD580&lt;0,Datos!AQ580&lt;O580),1,0)</f>
        <v>0</v>
      </c>
      <c r="Q580" s="14">
        <f>VLOOKUP(B580,Umbrales!$A$2:$K$6,11,FALSE)</f>
        <v>0.94867619108199597</v>
      </c>
      <c r="R580">
        <f>IF(AND(Datos!AN580&lt;0.85,Datos!AN580&lt;Q580),1,0)</f>
        <v>0</v>
      </c>
      <c r="S580">
        <f>1+IF(Datos!S580&gt;0,1,0)+IF(Datos!C580="Financials",1.2,0)+1.3</f>
        <v>4.5</v>
      </c>
      <c r="T580" s="14">
        <f>(I580*1+M580*IF(Datos!S580&gt;0,1,0)+P580*IF(Datos!C580="Financials",1,0)+R580*1.3)/S580</f>
        <v>0</v>
      </c>
      <c r="U580" s="14">
        <f t="shared" si="18"/>
        <v>0</v>
      </c>
      <c r="V580" s="12" t="str">
        <f t="shared" si="19"/>
        <v/>
      </c>
    </row>
    <row r="581" spans="1:22">
      <c r="A581" t="str">
        <f>ParticipantesCrossSectionTable[[#This Row],[firm_id]]</f>
        <v>F0801</v>
      </c>
      <c r="B581" s="12" t="str">
        <f>ParticipantesCrossSectionTable[[#This Row],[sector]]</f>
        <v>Consumer</v>
      </c>
      <c r="C581" s="14">
        <f>ParticipantesCrossSectionTable[[#This Row],[fcf_reported_mm]]/ParticipantesCrossSectionTable[[#This Row],[revenue_reported_mm]]</f>
        <v>2.7884849099750652E-2</v>
      </c>
      <c r="D581" s="14">
        <f>VLOOKUP(B581,Umbrales!$A$2:$F$6,2,FALSE)</f>
        <v>0.18290795794828921</v>
      </c>
      <c r="E581" s="14">
        <f>VLOOKUP(B581,Umbrales!$A$2:$F$6,3,FALSE)</f>
        <v>0.12205009004875801</v>
      </c>
      <c r="F581" s="14">
        <f>VLOOKUP(B581,Umbrales!$A$2:$F$6,4,FALSE)</f>
        <v>7.7863508878423693E-2</v>
      </c>
      <c r="G581" s="13">
        <f>VLOOKUP(B581,Umbrales!$A$2:$F$6,5,FALSE)</f>
        <v>1.5232588938928779</v>
      </c>
      <c r="H581" s="14">
        <f>VLOOKUP(B581,Umbrales!$A$2:$F$6,6,FALSE)</f>
        <v>3.1674636202413592E-2</v>
      </c>
      <c r="I581">
        <f>IF(AND(Datos!AE581&gt;D581,Datos!AF581&gt;E581,Datos!AG581&gt;F581,Datos!AS581&gt;G581,C581&lt;H581),1,0)</f>
        <v>0</v>
      </c>
      <c r="J581" s="14">
        <f>ParticipantesCrossSectionTable[[#This Row],[dcf_fcf_gap_mm]]/ParticipantesCrossSectionTable[[#This Row],[revenue_reported_mm]]</f>
        <v>2.4169376884090838E-2</v>
      </c>
      <c r="K581" s="14">
        <f>VLOOKUP(B581,Umbrales!$A$2:$H$6,7,FALSE)</f>
        <v>0.50851978099047102</v>
      </c>
      <c r="L581" s="14">
        <f>VLOOKUP(B581,Umbrales!$A$2:$H$6,8,FALSE)</f>
        <v>6.0665521451900774E-2</v>
      </c>
      <c r="M581">
        <f>IF(AND(Datos!S581&gt;0,Datos!AH581&lt;K581,Datos!AL581&gt;=1,Datos!AM581&lt;1,J581&gt;L581),1,0)</f>
        <v>0</v>
      </c>
      <c r="N581" s="14">
        <f>VLOOKUP(B581,Umbrales!$A$2:$J$6,9,FALSE)</f>
        <v>0</v>
      </c>
      <c r="O581" s="14">
        <f>VLOOKUP(B581,Umbrales!$A$2:$J$6,10,FALSE)</f>
        <v>0</v>
      </c>
      <c r="P581">
        <f>IF(AND(Datos!C581="Financials",Datos!AA581&gt;N581,Datos!AD581&lt;0,Datos!AQ581&lt;O581),1,0)</f>
        <v>0</v>
      </c>
      <c r="Q581" s="14">
        <f>VLOOKUP(B581,Umbrales!$A$2:$K$6,11,FALSE)</f>
        <v>0.94977598367308969</v>
      </c>
      <c r="R581">
        <f>IF(AND(Datos!AN581&lt;0.85,Datos!AN581&lt;Q581),1,0)</f>
        <v>0</v>
      </c>
      <c r="S581">
        <f>1+IF(Datos!S581&gt;0,1,0)+IF(Datos!C581="Financials",1.2,0)+1.3</f>
        <v>3.3</v>
      </c>
      <c r="T581" s="14">
        <f>(I581*1+M581*IF(Datos!S581&gt;0,1,0)+P581*IF(Datos!C581="Financials",1,0)+R581*1.3)/S581</f>
        <v>0</v>
      </c>
      <c r="U581" s="14">
        <f t="shared" si="18"/>
        <v>0</v>
      </c>
      <c r="V581" s="12" t="str">
        <f t="shared" si="19"/>
        <v/>
      </c>
    </row>
    <row r="582" spans="1:22">
      <c r="A582" t="str">
        <f>ParticipantesCrossSectionTable[[#This Row],[firm_id]]</f>
        <v>F0032</v>
      </c>
      <c r="B582" s="12" t="str">
        <f>ParticipantesCrossSectionTable[[#This Row],[sector]]</f>
        <v>Energy</v>
      </c>
      <c r="C582" s="14">
        <f>ParticipantesCrossSectionTable[[#This Row],[fcf_reported_mm]]/ParticipantesCrossSectionTable[[#This Row],[revenue_reported_mm]]</f>
        <v>-0.17327533005206394</v>
      </c>
      <c r="D582" s="14">
        <f>VLOOKUP(B582,Umbrales!$A$2:$F$6,2,FALSE)</f>
        <v>0.31196392892080216</v>
      </c>
      <c r="E582" s="14">
        <f>VLOOKUP(B582,Umbrales!$A$2:$F$6,3,FALSE)</f>
        <v>0.22086835207327621</v>
      </c>
      <c r="F582" s="14">
        <f>VLOOKUP(B582,Umbrales!$A$2:$F$6,4,FALSE)</f>
        <v>0.28991454849456905</v>
      </c>
      <c r="G582" s="13">
        <f>VLOOKUP(B582,Umbrales!$A$2:$F$6,5,FALSE)</f>
        <v>2.8980395452652274</v>
      </c>
      <c r="H582" s="14">
        <f>VLOOKUP(B582,Umbrales!$A$2:$F$6,6,FALSE)</f>
        <v>-5.1192663180992054E-2</v>
      </c>
      <c r="I582">
        <f>IF(AND(Datos!AE582&gt;D582,Datos!AF582&gt;E582,Datos!AG582&gt;F582,Datos!AS582&gt;G582,C582&lt;H582),1,0)</f>
        <v>0</v>
      </c>
      <c r="J582" s="14">
        <f>ParticipantesCrossSectionTable[[#This Row],[dcf_fcf_gap_mm]]/ParticipantesCrossSectionTable[[#This Row],[revenue_reported_mm]]</f>
        <v>0.13103823322203106</v>
      </c>
      <c r="K582" s="14">
        <f>VLOOKUP(B582,Umbrales!$A$2:$H$6,7,FALSE)</f>
        <v>0.58288412137280288</v>
      </c>
      <c r="L582" s="14">
        <f>VLOOKUP(B582,Umbrales!$A$2:$H$6,8,FALSE)</f>
        <v>0.120912265441879</v>
      </c>
      <c r="M582">
        <f>IF(AND(Datos!S582&gt;0,Datos!AH582&lt;K582,Datos!AL582&gt;=1,Datos!AM582&lt;1,J582&gt;L582),1,0)</f>
        <v>0</v>
      </c>
      <c r="N582" s="14">
        <f>VLOOKUP(B582,Umbrales!$A$2:$J$6,9,FALSE)</f>
        <v>0</v>
      </c>
      <c r="O582" s="14">
        <f>VLOOKUP(B582,Umbrales!$A$2:$J$6,10,FALSE)</f>
        <v>0</v>
      </c>
      <c r="P582">
        <f>IF(AND(Datos!C582="Financials",Datos!AA582&gt;N582,Datos!AD582&lt;0,Datos!AQ582&lt;O582),1,0)</f>
        <v>0</v>
      </c>
      <c r="Q582" s="14">
        <f>VLOOKUP(B582,Umbrales!$A$2:$K$6,11,FALSE)</f>
        <v>0.95246281107254693</v>
      </c>
      <c r="R582">
        <f>IF(AND(Datos!AN582&lt;0.85,Datos!AN582&lt;Q582),1,0)</f>
        <v>0</v>
      </c>
      <c r="S582">
        <f>1+IF(Datos!S582&gt;0,1,0)+IF(Datos!C582="Financials",1.2,0)+1.3</f>
        <v>3.3</v>
      </c>
      <c r="T582" s="14">
        <f>(I582*1+M582*IF(Datos!S582&gt;0,1,0)+P582*IF(Datos!C582="Financials",1,0)+R582*1.3)/S582</f>
        <v>0</v>
      </c>
      <c r="U582" s="14">
        <f t="shared" si="18"/>
        <v>0</v>
      </c>
      <c r="V582" s="12" t="str">
        <f t="shared" si="19"/>
        <v/>
      </c>
    </row>
    <row r="583" spans="1:22">
      <c r="A583" t="str">
        <f>ParticipantesCrossSectionTable[[#This Row],[firm_id]]</f>
        <v>F0288</v>
      </c>
      <c r="B583" s="12" t="str">
        <f>ParticipantesCrossSectionTable[[#This Row],[sector]]</f>
        <v>Financials</v>
      </c>
      <c r="C583" s="14">
        <f>ParticipantesCrossSectionTable[[#This Row],[fcf_reported_mm]]/ParticipantesCrossSectionTable[[#This Row],[revenue_reported_mm]]</f>
        <v>0.1283005020601774</v>
      </c>
      <c r="D583" s="14">
        <f>VLOOKUP(B583,Umbrales!$A$2:$F$6,2,FALSE)</f>
        <v>0.388774346882514</v>
      </c>
      <c r="E583" s="14">
        <f>VLOOKUP(B583,Umbrales!$A$2:$F$6,3,FALSE)</f>
        <v>0.2842719606666555</v>
      </c>
      <c r="F583" s="14">
        <f>VLOOKUP(B583,Umbrales!$A$2:$F$6,4,FALSE)</f>
        <v>3.7547324588306716E-2</v>
      </c>
      <c r="G583" s="13">
        <f>VLOOKUP(B583,Umbrales!$A$2:$F$6,5,FALSE)</f>
        <v>5.6564154445784265</v>
      </c>
      <c r="H583" s="14">
        <f>VLOOKUP(B583,Umbrales!$A$2:$F$6,6,FALSE)</f>
        <v>0.21790144142181125</v>
      </c>
      <c r="I583">
        <f>IF(AND(Datos!AE583&gt;D583,Datos!AF583&gt;E583,Datos!AG583&gt;F583,Datos!AS583&gt;G583,C583&lt;H583),1,0)</f>
        <v>0</v>
      </c>
      <c r="J583" s="14">
        <f>ParticipantesCrossSectionTable[[#This Row],[dcf_fcf_gap_mm]]/ParticipantesCrossSectionTable[[#This Row],[revenue_reported_mm]]</f>
        <v>-3.4012599378141148E-2</v>
      </c>
      <c r="K583" s="14">
        <f>VLOOKUP(B583,Umbrales!$A$2:$H$6,7,FALSE)</f>
        <v>0.45222619371524486</v>
      </c>
      <c r="L583" s="14">
        <f>VLOOKUP(B583,Umbrales!$A$2:$H$6,8,FALSE)</f>
        <v>1.8748568215778003E-2</v>
      </c>
      <c r="M583">
        <f>IF(AND(Datos!S583&gt;0,Datos!AH583&lt;K583,Datos!AL583&gt;=1,Datos!AM583&lt;1,J583&gt;L583),1,0)</f>
        <v>0</v>
      </c>
      <c r="N583" s="14">
        <f>VLOOKUP(B583,Umbrales!$A$2:$J$6,9,FALSE)</f>
        <v>0.2055436255630648</v>
      </c>
      <c r="O583" s="14">
        <f>VLOOKUP(B583,Umbrales!$A$2:$J$6,10,FALSE)</f>
        <v>0.33577848833803048</v>
      </c>
      <c r="P583">
        <f>IF(AND(Datos!C583="Financials",Datos!AA583&gt;N583,Datos!AD583&lt;0,Datos!AQ583&lt;O583),1,0)</f>
        <v>0</v>
      </c>
      <c r="Q583" s="14">
        <f>VLOOKUP(B583,Umbrales!$A$2:$K$6,11,FALSE)</f>
        <v>0.94867619108199597</v>
      </c>
      <c r="R583">
        <f>IF(AND(Datos!AN583&lt;0.85,Datos!AN583&lt;Q583),1,0)</f>
        <v>0</v>
      </c>
      <c r="S583">
        <f>1+IF(Datos!S583&gt;0,1,0)+IF(Datos!C583="Financials",1.2,0)+1.3</f>
        <v>4.5</v>
      </c>
      <c r="T583" s="14">
        <f>(I583*1+M583*IF(Datos!S583&gt;0,1,0)+P583*IF(Datos!C583="Financials",1,0)+R583*1.3)/S583</f>
        <v>0</v>
      </c>
      <c r="U583" s="14">
        <f t="shared" si="18"/>
        <v>0</v>
      </c>
      <c r="V583" s="12" t="str">
        <f t="shared" si="19"/>
        <v/>
      </c>
    </row>
    <row r="584" spans="1:22">
      <c r="A584" t="str">
        <f>ParticipantesCrossSectionTable[[#This Row],[firm_id]]</f>
        <v>F0794</v>
      </c>
      <c r="B584" s="12" t="str">
        <f>ParticipantesCrossSectionTable[[#This Row],[sector]]</f>
        <v>Industrials</v>
      </c>
      <c r="C584" s="14">
        <f>ParticipantesCrossSectionTable[[#This Row],[fcf_reported_mm]]/ParticipantesCrossSectionTable[[#This Row],[revenue_reported_mm]]</f>
        <v>-3.3434833179096464E-2</v>
      </c>
      <c r="D584" s="14">
        <f>VLOOKUP(B584,Umbrales!$A$2:$F$6,2,FALSE)</f>
        <v>0.20187192862209885</v>
      </c>
      <c r="E584" s="14">
        <f>VLOOKUP(B584,Umbrales!$A$2:$F$6,3,FALSE)</f>
        <v>0.13780715755654266</v>
      </c>
      <c r="F584" s="14">
        <f>VLOOKUP(B584,Umbrales!$A$2:$F$6,4,FALSE)</f>
        <v>0.14324173030339896</v>
      </c>
      <c r="G584" s="13">
        <f>VLOOKUP(B584,Umbrales!$A$2:$F$6,5,FALSE)</f>
        <v>2.1323076743804079</v>
      </c>
      <c r="H584" s="14">
        <f>VLOOKUP(B584,Umbrales!$A$2:$F$6,6,FALSE)</f>
        <v>-3.5903294130974449E-3</v>
      </c>
      <c r="I584">
        <f>IF(AND(Datos!AE584&gt;D584,Datos!AF584&gt;E584,Datos!AG584&gt;F584,Datos!AS584&gt;G584,C584&lt;H584),1,0)</f>
        <v>0</v>
      </c>
      <c r="J584" s="14">
        <f>ParticipantesCrossSectionTable[[#This Row],[dcf_fcf_gap_mm]]/ParticipantesCrossSectionTable[[#This Row],[revenue_reported_mm]]</f>
        <v>7.5790191774644231E-2</v>
      </c>
      <c r="K584" s="14">
        <f>VLOOKUP(B584,Umbrales!$A$2:$H$6,7,FALSE)</f>
        <v>0.50521966232143278</v>
      </c>
      <c r="L584" s="14">
        <f>VLOOKUP(B584,Umbrales!$A$2:$H$6,8,FALSE)</f>
        <v>7.7995567229432863E-2</v>
      </c>
      <c r="M584">
        <f>IF(AND(Datos!S584&gt;0,Datos!AH584&lt;K584,Datos!AL584&gt;=1,Datos!AM584&lt;1,J584&gt;L584),1,0)</f>
        <v>0</v>
      </c>
      <c r="N584" s="14">
        <f>VLOOKUP(B584,Umbrales!$A$2:$J$6,9,FALSE)</f>
        <v>0</v>
      </c>
      <c r="O584" s="14">
        <f>VLOOKUP(B584,Umbrales!$A$2:$J$6,10,FALSE)</f>
        <v>0</v>
      </c>
      <c r="P584">
        <f>IF(AND(Datos!C584="Financials",Datos!AA584&gt;N584,Datos!AD584&lt;0,Datos!AQ584&lt;O584),1,0)</f>
        <v>0</v>
      </c>
      <c r="Q584" s="14">
        <f>VLOOKUP(B584,Umbrales!$A$2:$K$6,11,FALSE)</f>
        <v>0.94976269166978411</v>
      </c>
      <c r="R584">
        <f>IF(AND(Datos!AN584&lt;0.85,Datos!AN584&lt;Q584),1,0)</f>
        <v>0</v>
      </c>
      <c r="S584">
        <f>1+IF(Datos!S584&gt;0,1,0)+IF(Datos!C584="Financials",1.2,0)+1.3</f>
        <v>3.3</v>
      </c>
      <c r="T584" s="14">
        <f>(I584*1+M584*IF(Datos!S584&gt;0,1,0)+P584*IF(Datos!C584="Financials",1,0)+R584*1.3)/S584</f>
        <v>0</v>
      </c>
      <c r="U584" s="14">
        <f t="shared" si="18"/>
        <v>0</v>
      </c>
      <c r="V584" s="12" t="str">
        <f t="shared" si="19"/>
        <v/>
      </c>
    </row>
    <row r="585" spans="1:22">
      <c r="A585" t="str">
        <f>ParticipantesCrossSectionTable[[#This Row],[firm_id]]</f>
        <v>F0954</v>
      </c>
      <c r="B585" s="12" t="str">
        <f>ParticipantesCrossSectionTable[[#This Row],[sector]]</f>
        <v>Consumer</v>
      </c>
      <c r="C585" s="14">
        <f>ParticipantesCrossSectionTable[[#This Row],[fcf_reported_mm]]/ParticipantesCrossSectionTable[[#This Row],[revenue_reported_mm]]</f>
        <v>2.0501494034861203E-2</v>
      </c>
      <c r="D585" s="14">
        <f>VLOOKUP(B585,Umbrales!$A$2:$F$6,2,FALSE)</f>
        <v>0.18290795794828921</v>
      </c>
      <c r="E585" s="14">
        <f>VLOOKUP(B585,Umbrales!$A$2:$F$6,3,FALSE)</f>
        <v>0.12205009004875801</v>
      </c>
      <c r="F585" s="14">
        <f>VLOOKUP(B585,Umbrales!$A$2:$F$6,4,FALSE)</f>
        <v>7.7863508878423693E-2</v>
      </c>
      <c r="G585" s="13">
        <f>VLOOKUP(B585,Umbrales!$A$2:$F$6,5,FALSE)</f>
        <v>1.5232588938928779</v>
      </c>
      <c r="H585" s="14">
        <f>VLOOKUP(B585,Umbrales!$A$2:$F$6,6,FALSE)</f>
        <v>3.1674636202413592E-2</v>
      </c>
      <c r="I585">
        <f>IF(AND(Datos!AE585&gt;D585,Datos!AF585&gt;E585,Datos!AG585&gt;F585,Datos!AS585&gt;G585,C585&lt;H585),1,0)</f>
        <v>0</v>
      </c>
      <c r="J585" s="14">
        <f>ParticipantesCrossSectionTable[[#This Row],[dcf_fcf_gap_mm]]/ParticipantesCrossSectionTable[[#This Row],[revenue_reported_mm]]</f>
        <v>4.9177862257020186E-2</v>
      </c>
      <c r="K585" s="14">
        <f>VLOOKUP(B585,Umbrales!$A$2:$H$6,7,FALSE)</f>
        <v>0.50851978099047102</v>
      </c>
      <c r="L585" s="14">
        <f>VLOOKUP(B585,Umbrales!$A$2:$H$6,8,FALSE)</f>
        <v>6.0665521451900774E-2</v>
      </c>
      <c r="M585">
        <f>IF(AND(Datos!S585&gt;0,Datos!AH585&lt;K585,Datos!AL585&gt;=1,Datos!AM585&lt;1,J585&gt;L585),1,0)</f>
        <v>0</v>
      </c>
      <c r="N585" s="14">
        <f>VLOOKUP(B585,Umbrales!$A$2:$J$6,9,FALSE)</f>
        <v>0</v>
      </c>
      <c r="O585" s="14">
        <f>VLOOKUP(B585,Umbrales!$A$2:$J$6,10,FALSE)</f>
        <v>0</v>
      </c>
      <c r="P585">
        <f>IF(AND(Datos!C585="Financials",Datos!AA585&gt;N585,Datos!AD585&lt;0,Datos!AQ585&lt;O585),1,0)</f>
        <v>0</v>
      </c>
      <c r="Q585" s="14">
        <f>VLOOKUP(B585,Umbrales!$A$2:$K$6,11,FALSE)</f>
        <v>0.94977598367308969</v>
      </c>
      <c r="R585">
        <f>IF(AND(Datos!AN585&lt;0.85,Datos!AN585&lt;Q585),1,0)</f>
        <v>0</v>
      </c>
      <c r="S585">
        <f>1+IF(Datos!S585&gt;0,1,0)+IF(Datos!C585="Financials",1.2,0)+1.3</f>
        <v>3.3</v>
      </c>
      <c r="T585" s="14">
        <f>(I585*1+M585*IF(Datos!S585&gt;0,1,0)+P585*IF(Datos!C585="Financials",1,0)+R585*1.3)/S585</f>
        <v>0</v>
      </c>
      <c r="U585" s="14">
        <f t="shared" si="18"/>
        <v>0</v>
      </c>
      <c r="V585" s="12" t="str">
        <f t="shared" si="19"/>
        <v/>
      </c>
    </row>
    <row r="586" spans="1:22">
      <c r="A586" t="str">
        <f>ParticipantesCrossSectionTable[[#This Row],[firm_id]]</f>
        <v>F0667</v>
      </c>
      <c r="B586" s="12" t="str">
        <f>ParticipantesCrossSectionTable[[#This Row],[sector]]</f>
        <v>Industrials</v>
      </c>
      <c r="C586" s="14">
        <f>ParticipantesCrossSectionTable[[#This Row],[fcf_reported_mm]]/ParticipantesCrossSectionTable[[#This Row],[revenue_reported_mm]]</f>
        <v>-4.8407509847167629E-2</v>
      </c>
      <c r="D586" s="14">
        <f>VLOOKUP(B586,Umbrales!$A$2:$F$6,2,FALSE)</f>
        <v>0.20187192862209885</v>
      </c>
      <c r="E586" s="14">
        <f>VLOOKUP(B586,Umbrales!$A$2:$F$6,3,FALSE)</f>
        <v>0.13780715755654266</v>
      </c>
      <c r="F586" s="14">
        <f>VLOOKUP(B586,Umbrales!$A$2:$F$6,4,FALSE)</f>
        <v>0.14324173030339896</v>
      </c>
      <c r="G586" s="13">
        <f>VLOOKUP(B586,Umbrales!$A$2:$F$6,5,FALSE)</f>
        <v>2.1323076743804079</v>
      </c>
      <c r="H586" s="14">
        <f>VLOOKUP(B586,Umbrales!$A$2:$F$6,6,FALSE)</f>
        <v>-3.5903294130974449E-3</v>
      </c>
      <c r="I586">
        <f>IF(AND(Datos!AE586&gt;D586,Datos!AF586&gt;E586,Datos!AG586&gt;F586,Datos!AS586&gt;G586,C586&lt;H586),1,0)</f>
        <v>0</v>
      </c>
      <c r="J586" s="14">
        <f>ParticipantesCrossSectionTable[[#This Row],[dcf_fcf_gap_mm]]/ParticipantesCrossSectionTable[[#This Row],[revenue_reported_mm]]</f>
        <v>5.5488103586877495E-2</v>
      </c>
      <c r="K586" s="14">
        <f>VLOOKUP(B586,Umbrales!$A$2:$H$6,7,FALSE)</f>
        <v>0.50521966232143278</v>
      </c>
      <c r="L586" s="14">
        <f>VLOOKUP(B586,Umbrales!$A$2:$H$6,8,FALSE)</f>
        <v>7.7995567229432863E-2</v>
      </c>
      <c r="M586">
        <f>IF(AND(Datos!S586&gt;0,Datos!AH586&lt;K586,Datos!AL586&gt;=1,Datos!AM586&lt;1,J586&gt;L586),1,0)</f>
        <v>0</v>
      </c>
      <c r="N586" s="14">
        <f>VLOOKUP(B586,Umbrales!$A$2:$J$6,9,FALSE)</f>
        <v>0</v>
      </c>
      <c r="O586" s="14">
        <f>VLOOKUP(B586,Umbrales!$A$2:$J$6,10,FALSE)</f>
        <v>0</v>
      </c>
      <c r="P586">
        <f>IF(AND(Datos!C586="Financials",Datos!AA586&gt;N586,Datos!AD586&lt;0,Datos!AQ586&lt;O586),1,0)</f>
        <v>0</v>
      </c>
      <c r="Q586" s="14">
        <f>VLOOKUP(B586,Umbrales!$A$2:$K$6,11,FALSE)</f>
        <v>0.94976269166978411</v>
      </c>
      <c r="R586">
        <f>IF(AND(Datos!AN586&lt;0.85,Datos!AN586&lt;Q586),1,0)</f>
        <v>0</v>
      </c>
      <c r="S586">
        <f>1+IF(Datos!S586&gt;0,1,0)+IF(Datos!C586="Financials",1.2,0)+1.3</f>
        <v>3.3</v>
      </c>
      <c r="T586" s="14">
        <f>(I586*1+M586*IF(Datos!S586&gt;0,1,0)+P586*IF(Datos!C586="Financials",1,0)+R586*1.3)/S586</f>
        <v>0</v>
      </c>
      <c r="U586" s="14">
        <f t="shared" si="18"/>
        <v>0</v>
      </c>
      <c r="V586" s="12" t="str">
        <f t="shared" si="19"/>
        <v/>
      </c>
    </row>
    <row r="587" spans="1:22">
      <c r="A587" t="str">
        <f>ParticipantesCrossSectionTable[[#This Row],[firm_id]]</f>
        <v>F0629</v>
      </c>
      <c r="B587" s="12" t="str">
        <f>ParticipantesCrossSectionTable[[#This Row],[sector]]</f>
        <v>Industrials</v>
      </c>
      <c r="C587" s="14">
        <f>ParticipantesCrossSectionTable[[#This Row],[fcf_reported_mm]]/ParticipantesCrossSectionTable[[#This Row],[revenue_reported_mm]]</f>
        <v>-2.6582760431317326E-2</v>
      </c>
      <c r="D587" s="14">
        <f>VLOOKUP(B587,Umbrales!$A$2:$F$6,2,FALSE)</f>
        <v>0.20187192862209885</v>
      </c>
      <c r="E587" s="14">
        <f>VLOOKUP(B587,Umbrales!$A$2:$F$6,3,FALSE)</f>
        <v>0.13780715755654266</v>
      </c>
      <c r="F587" s="14">
        <f>VLOOKUP(B587,Umbrales!$A$2:$F$6,4,FALSE)</f>
        <v>0.14324173030339896</v>
      </c>
      <c r="G587" s="13">
        <f>VLOOKUP(B587,Umbrales!$A$2:$F$6,5,FALSE)</f>
        <v>2.1323076743804079</v>
      </c>
      <c r="H587" s="14">
        <f>VLOOKUP(B587,Umbrales!$A$2:$F$6,6,FALSE)</f>
        <v>-3.5903294130974449E-3</v>
      </c>
      <c r="I587">
        <f>IF(AND(Datos!AE587&gt;D587,Datos!AF587&gt;E587,Datos!AG587&gt;F587,Datos!AS587&gt;G587,C587&lt;H587),1,0)</f>
        <v>0</v>
      </c>
      <c r="J587" s="14">
        <f>ParticipantesCrossSectionTable[[#This Row],[dcf_fcf_gap_mm]]/ParticipantesCrossSectionTable[[#This Row],[revenue_reported_mm]]</f>
        <v>5.3331625899173854E-2</v>
      </c>
      <c r="K587" s="14">
        <f>VLOOKUP(B587,Umbrales!$A$2:$H$6,7,FALSE)</f>
        <v>0.50521966232143278</v>
      </c>
      <c r="L587" s="14">
        <f>VLOOKUP(B587,Umbrales!$A$2:$H$6,8,FALSE)</f>
        <v>7.7995567229432863E-2</v>
      </c>
      <c r="M587">
        <f>IF(AND(Datos!S587&gt;0,Datos!AH587&lt;K587,Datos!AL587&gt;=1,Datos!AM587&lt;1,J587&gt;L587),1,0)</f>
        <v>0</v>
      </c>
      <c r="N587" s="14">
        <f>VLOOKUP(B587,Umbrales!$A$2:$J$6,9,FALSE)</f>
        <v>0</v>
      </c>
      <c r="O587" s="14">
        <f>VLOOKUP(B587,Umbrales!$A$2:$J$6,10,FALSE)</f>
        <v>0</v>
      </c>
      <c r="P587">
        <f>IF(AND(Datos!C587="Financials",Datos!AA587&gt;N587,Datos!AD587&lt;0,Datos!AQ587&lt;O587),1,0)</f>
        <v>0</v>
      </c>
      <c r="Q587" s="14">
        <f>VLOOKUP(B587,Umbrales!$A$2:$K$6,11,FALSE)</f>
        <v>0.94976269166978411</v>
      </c>
      <c r="R587">
        <f>IF(AND(Datos!AN587&lt;0.85,Datos!AN587&lt;Q587),1,0)</f>
        <v>0</v>
      </c>
      <c r="S587">
        <f>1+IF(Datos!S587&gt;0,1,0)+IF(Datos!C587="Financials",1.2,0)+1.3</f>
        <v>3.3</v>
      </c>
      <c r="T587" s="14">
        <f>(I587*1+M587*IF(Datos!S587&gt;0,1,0)+P587*IF(Datos!C587="Financials",1,0)+R587*1.3)/S587</f>
        <v>0</v>
      </c>
      <c r="U587" s="14">
        <f t="shared" si="18"/>
        <v>0</v>
      </c>
      <c r="V587" s="12" t="str">
        <f t="shared" si="19"/>
        <v/>
      </c>
    </row>
    <row r="588" spans="1:22">
      <c r="A588" t="str">
        <f>ParticipantesCrossSectionTable[[#This Row],[firm_id]]</f>
        <v>F0681</v>
      </c>
      <c r="B588" s="12" t="str">
        <f>ParticipantesCrossSectionTable[[#This Row],[sector]]</f>
        <v>Industrials</v>
      </c>
      <c r="C588" s="14">
        <f>ParticipantesCrossSectionTable[[#This Row],[fcf_reported_mm]]/ParticipantesCrossSectionTable[[#This Row],[revenue_reported_mm]]</f>
        <v>-6.8048664717684323E-2</v>
      </c>
      <c r="D588" s="14">
        <f>VLOOKUP(B588,Umbrales!$A$2:$F$6,2,FALSE)</f>
        <v>0.20187192862209885</v>
      </c>
      <c r="E588" s="14">
        <f>VLOOKUP(B588,Umbrales!$A$2:$F$6,3,FALSE)</f>
        <v>0.13780715755654266</v>
      </c>
      <c r="F588" s="14">
        <f>VLOOKUP(B588,Umbrales!$A$2:$F$6,4,FALSE)</f>
        <v>0.14324173030339896</v>
      </c>
      <c r="G588" s="13">
        <f>VLOOKUP(B588,Umbrales!$A$2:$F$6,5,FALSE)</f>
        <v>2.1323076743804079</v>
      </c>
      <c r="H588" s="14">
        <f>VLOOKUP(B588,Umbrales!$A$2:$F$6,6,FALSE)</f>
        <v>-3.5903294130974449E-3</v>
      </c>
      <c r="I588">
        <f>IF(AND(Datos!AE588&gt;D588,Datos!AF588&gt;E588,Datos!AG588&gt;F588,Datos!AS588&gt;G588,C588&lt;H588),1,0)</f>
        <v>0</v>
      </c>
      <c r="J588" s="14">
        <f>ParticipantesCrossSectionTable[[#This Row],[dcf_fcf_gap_mm]]/ParticipantesCrossSectionTable[[#This Row],[revenue_reported_mm]]</f>
        <v>6.7077393855662901E-2</v>
      </c>
      <c r="K588" s="14">
        <f>VLOOKUP(B588,Umbrales!$A$2:$H$6,7,FALSE)</f>
        <v>0.50521966232143278</v>
      </c>
      <c r="L588" s="14">
        <f>VLOOKUP(B588,Umbrales!$A$2:$H$6,8,FALSE)</f>
        <v>7.7995567229432863E-2</v>
      </c>
      <c r="M588">
        <f>IF(AND(Datos!S588&gt;0,Datos!AH588&lt;K588,Datos!AL588&gt;=1,Datos!AM588&lt;1,J588&gt;L588),1,0)</f>
        <v>0</v>
      </c>
      <c r="N588" s="14">
        <f>VLOOKUP(B588,Umbrales!$A$2:$J$6,9,FALSE)</f>
        <v>0</v>
      </c>
      <c r="O588" s="14">
        <f>VLOOKUP(B588,Umbrales!$A$2:$J$6,10,FALSE)</f>
        <v>0</v>
      </c>
      <c r="P588">
        <f>IF(AND(Datos!C588="Financials",Datos!AA588&gt;N588,Datos!AD588&lt;0,Datos!AQ588&lt;O588),1,0)</f>
        <v>0</v>
      </c>
      <c r="Q588" s="14">
        <f>VLOOKUP(B588,Umbrales!$A$2:$K$6,11,FALSE)</f>
        <v>0.94976269166978411</v>
      </c>
      <c r="R588">
        <f>IF(AND(Datos!AN588&lt;0.85,Datos!AN588&lt;Q588),1,0)</f>
        <v>0</v>
      </c>
      <c r="S588">
        <f>1+IF(Datos!S588&gt;0,1,0)+IF(Datos!C588="Financials",1.2,0)+1.3</f>
        <v>3.3</v>
      </c>
      <c r="T588" s="14">
        <f>(I588*1+M588*IF(Datos!S588&gt;0,1,0)+P588*IF(Datos!C588="Financials",1,0)+R588*1.3)/S588</f>
        <v>0</v>
      </c>
      <c r="U588" s="14">
        <f t="shared" si="18"/>
        <v>0</v>
      </c>
      <c r="V588" s="12" t="str">
        <f t="shared" si="19"/>
        <v/>
      </c>
    </row>
    <row r="589" spans="1:22">
      <c r="A589" t="str">
        <f>ParticipantesCrossSectionTable[[#This Row],[firm_id]]</f>
        <v>F0044</v>
      </c>
      <c r="B589" s="12" t="str">
        <f>ParticipantesCrossSectionTable[[#This Row],[sector]]</f>
        <v>Energy</v>
      </c>
      <c r="C589" s="14">
        <f>ParticipantesCrossSectionTable[[#This Row],[fcf_reported_mm]]/ParticipantesCrossSectionTable[[#This Row],[revenue_reported_mm]]</f>
        <v>3.8301984301422599E-4</v>
      </c>
      <c r="D589" s="14">
        <f>VLOOKUP(B589,Umbrales!$A$2:$F$6,2,FALSE)</f>
        <v>0.31196392892080216</v>
      </c>
      <c r="E589" s="14">
        <f>VLOOKUP(B589,Umbrales!$A$2:$F$6,3,FALSE)</f>
        <v>0.22086835207327621</v>
      </c>
      <c r="F589" s="14">
        <f>VLOOKUP(B589,Umbrales!$A$2:$F$6,4,FALSE)</f>
        <v>0.28991454849456905</v>
      </c>
      <c r="G589" s="13">
        <f>VLOOKUP(B589,Umbrales!$A$2:$F$6,5,FALSE)</f>
        <v>2.8980395452652274</v>
      </c>
      <c r="H589" s="14">
        <f>VLOOKUP(B589,Umbrales!$A$2:$F$6,6,FALSE)</f>
        <v>-5.1192663180992054E-2</v>
      </c>
      <c r="I589">
        <f>IF(AND(Datos!AE589&gt;D589,Datos!AF589&gt;E589,Datos!AG589&gt;F589,Datos!AS589&gt;G589,C589&lt;H589),1,0)</f>
        <v>0</v>
      </c>
      <c r="J589" s="14">
        <f>ParticipantesCrossSectionTable[[#This Row],[dcf_fcf_gap_mm]]/ParticipantesCrossSectionTable[[#This Row],[revenue_reported_mm]]</f>
        <v>3.9314609551495475E-3</v>
      </c>
      <c r="K589" s="14">
        <f>VLOOKUP(B589,Umbrales!$A$2:$H$6,7,FALSE)</f>
        <v>0.58288412137280288</v>
      </c>
      <c r="L589" s="14">
        <f>VLOOKUP(B589,Umbrales!$A$2:$H$6,8,FALSE)</f>
        <v>0.120912265441879</v>
      </c>
      <c r="M589">
        <f>IF(AND(Datos!S589&gt;0,Datos!AH589&lt;K589,Datos!AL589&gt;=1,Datos!AM589&lt;1,J589&gt;L589),1,0)</f>
        <v>0</v>
      </c>
      <c r="N589" s="14">
        <f>VLOOKUP(B589,Umbrales!$A$2:$J$6,9,FALSE)</f>
        <v>0</v>
      </c>
      <c r="O589" s="14">
        <f>VLOOKUP(B589,Umbrales!$A$2:$J$6,10,FALSE)</f>
        <v>0</v>
      </c>
      <c r="P589">
        <f>IF(AND(Datos!C589="Financials",Datos!AA589&gt;N589,Datos!AD589&lt;0,Datos!AQ589&lt;O589),1,0)</f>
        <v>0</v>
      </c>
      <c r="Q589" s="14">
        <f>VLOOKUP(B589,Umbrales!$A$2:$K$6,11,FALSE)</f>
        <v>0.95246281107254693</v>
      </c>
      <c r="R589">
        <f>IF(AND(Datos!AN589&lt;0.85,Datos!AN589&lt;Q589),1,0)</f>
        <v>0</v>
      </c>
      <c r="S589">
        <f>1+IF(Datos!S589&gt;0,1,0)+IF(Datos!C589="Financials",1.2,0)+1.3</f>
        <v>3.3</v>
      </c>
      <c r="T589" s="14">
        <f>(I589*1+M589*IF(Datos!S589&gt;0,1,0)+P589*IF(Datos!C589="Financials",1,0)+R589*1.3)/S589</f>
        <v>0</v>
      </c>
      <c r="U589" s="14">
        <f t="shared" si="18"/>
        <v>0</v>
      </c>
      <c r="V589" s="12" t="str">
        <f t="shared" si="19"/>
        <v/>
      </c>
    </row>
    <row r="590" spans="1:22">
      <c r="A590" t="str">
        <f>ParticipantesCrossSectionTable[[#This Row],[firm_id]]</f>
        <v>F0221</v>
      </c>
      <c r="B590" s="12" t="str">
        <f>ParticipantesCrossSectionTable[[#This Row],[sector]]</f>
        <v>Financials</v>
      </c>
      <c r="C590" s="14">
        <f>ParticipantesCrossSectionTable[[#This Row],[fcf_reported_mm]]/ParticipantesCrossSectionTable[[#This Row],[revenue_reported_mm]]</f>
        <v>0.2491279304546776</v>
      </c>
      <c r="D590" s="14">
        <f>VLOOKUP(B590,Umbrales!$A$2:$F$6,2,FALSE)</f>
        <v>0.388774346882514</v>
      </c>
      <c r="E590" s="14">
        <f>VLOOKUP(B590,Umbrales!$A$2:$F$6,3,FALSE)</f>
        <v>0.2842719606666555</v>
      </c>
      <c r="F590" s="14">
        <f>VLOOKUP(B590,Umbrales!$A$2:$F$6,4,FALSE)</f>
        <v>3.7547324588306716E-2</v>
      </c>
      <c r="G590" s="13">
        <f>VLOOKUP(B590,Umbrales!$A$2:$F$6,5,FALSE)</f>
        <v>5.6564154445784265</v>
      </c>
      <c r="H590" s="14">
        <f>VLOOKUP(B590,Umbrales!$A$2:$F$6,6,FALSE)</f>
        <v>0.21790144142181125</v>
      </c>
      <c r="I590">
        <f>IF(AND(Datos!AE590&gt;D590,Datos!AF590&gt;E590,Datos!AG590&gt;F590,Datos!AS590&gt;G590,C590&lt;H590),1,0)</f>
        <v>0</v>
      </c>
      <c r="J590" s="14">
        <f>ParticipantesCrossSectionTable[[#This Row],[dcf_fcf_gap_mm]]/ParticipantesCrossSectionTable[[#This Row],[revenue_reported_mm]]</f>
        <v>-9.7048088809162606E-3</v>
      </c>
      <c r="K590" s="14">
        <f>VLOOKUP(B590,Umbrales!$A$2:$H$6,7,FALSE)</f>
        <v>0.45222619371524486</v>
      </c>
      <c r="L590" s="14">
        <f>VLOOKUP(B590,Umbrales!$A$2:$H$6,8,FALSE)</f>
        <v>1.8748568215778003E-2</v>
      </c>
      <c r="M590">
        <f>IF(AND(Datos!S590&gt;0,Datos!AH590&lt;K590,Datos!AL590&gt;=1,Datos!AM590&lt;1,J590&gt;L590),1,0)</f>
        <v>0</v>
      </c>
      <c r="N590" s="14">
        <f>VLOOKUP(B590,Umbrales!$A$2:$J$6,9,FALSE)</f>
        <v>0.2055436255630648</v>
      </c>
      <c r="O590" s="14">
        <f>VLOOKUP(B590,Umbrales!$A$2:$J$6,10,FALSE)</f>
        <v>0.33577848833803048</v>
      </c>
      <c r="P590">
        <f>IF(AND(Datos!C590="Financials",Datos!AA590&gt;N590,Datos!AD590&lt;0,Datos!AQ590&lt;O590),1,0)</f>
        <v>0</v>
      </c>
      <c r="Q590" s="14">
        <f>VLOOKUP(B590,Umbrales!$A$2:$K$6,11,FALSE)</f>
        <v>0.94867619108199597</v>
      </c>
      <c r="R590">
        <f>IF(AND(Datos!AN590&lt;0.85,Datos!AN590&lt;Q590),1,0)</f>
        <v>0</v>
      </c>
      <c r="S590">
        <f>1+IF(Datos!S590&gt;0,1,0)+IF(Datos!C590="Financials",1.2,0)+1.3</f>
        <v>4.5</v>
      </c>
      <c r="T590" s="14">
        <f>(I590*1+M590*IF(Datos!S590&gt;0,1,0)+P590*IF(Datos!C590="Financials",1,0)+R590*1.3)/S590</f>
        <v>0</v>
      </c>
      <c r="U590" s="14">
        <f t="shared" si="18"/>
        <v>0</v>
      </c>
      <c r="V590" s="12" t="str">
        <f t="shared" si="19"/>
        <v/>
      </c>
    </row>
    <row r="591" spans="1:22">
      <c r="A591" t="str">
        <f>ParticipantesCrossSectionTable[[#This Row],[firm_id]]</f>
        <v>F0095</v>
      </c>
      <c r="B591" s="12" t="str">
        <f>ParticipantesCrossSectionTable[[#This Row],[sector]]</f>
        <v>Energy</v>
      </c>
      <c r="C591" s="14">
        <f>ParticipantesCrossSectionTable[[#This Row],[fcf_reported_mm]]/ParticipantesCrossSectionTable[[#This Row],[revenue_reported_mm]]</f>
        <v>-0.14512549523798762</v>
      </c>
      <c r="D591" s="14">
        <f>VLOOKUP(B591,Umbrales!$A$2:$F$6,2,FALSE)</f>
        <v>0.31196392892080216</v>
      </c>
      <c r="E591" s="14">
        <f>VLOOKUP(B591,Umbrales!$A$2:$F$6,3,FALSE)</f>
        <v>0.22086835207327621</v>
      </c>
      <c r="F591" s="14">
        <f>VLOOKUP(B591,Umbrales!$A$2:$F$6,4,FALSE)</f>
        <v>0.28991454849456905</v>
      </c>
      <c r="G591" s="13">
        <f>VLOOKUP(B591,Umbrales!$A$2:$F$6,5,FALSE)</f>
        <v>2.8980395452652274</v>
      </c>
      <c r="H591" s="14">
        <f>VLOOKUP(B591,Umbrales!$A$2:$F$6,6,FALSE)</f>
        <v>-5.1192663180992054E-2</v>
      </c>
      <c r="I591">
        <f>IF(AND(Datos!AE591&gt;D591,Datos!AF591&gt;E591,Datos!AG591&gt;F591,Datos!AS591&gt;G591,C591&lt;H591),1,0)</f>
        <v>0</v>
      </c>
      <c r="J591" s="14">
        <f>ParticipantesCrossSectionTable[[#This Row],[dcf_fcf_gap_mm]]/ParticipantesCrossSectionTable[[#This Row],[revenue_reported_mm]]</f>
        <v>5.1849639870657133E-2</v>
      </c>
      <c r="K591" s="14">
        <f>VLOOKUP(B591,Umbrales!$A$2:$H$6,7,FALSE)</f>
        <v>0.58288412137280288</v>
      </c>
      <c r="L591" s="14">
        <f>VLOOKUP(B591,Umbrales!$A$2:$H$6,8,FALSE)</f>
        <v>0.120912265441879</v>
      </c>
      <c r="M591">
        <f>IF(AND(Datos!S591&gt;0,Datos!AH591&lt;K591,Datos!AL591&gt;=1,Datos!AM591&lt;1,J591&gt;L591),1,0)</f>
        <v>0</v>
      </c>
      <c r="N591" s="14">
        <f>VLOOKUP(B591,Umbrales!$A$2:$J$6,9,FALSE)</f>
        <v>0</v>
      </c>
      <c r="O591" s="14">
        <f>VLOOKUP(B591,Umbrales!$A$2:$J$6,10,FALSE)</f>
        <v>0</v>
      </c>
      <c r="P591">
        <f>IF(AND(Datos!C591="Financials",Datos!AA591&gt;N591,Datos!AD591&lt;0,Datos!AQ591&lt;O591),1,0)</f>
        <v>0</v>
      </c>
      <c r="Q591" s="14">
        <f>VLOOKUP(B591,Umbrales!$A$2:$K$6,11,FALSE)</f>
        <v>0.95246281107254693</v>
      </c>
      <c r="R591">
        <f>IF(AND(Datos!AN591&lt;0.85,Datos!AN591&lt;Q591),1,0)</f>
        <v>0</v>
      </c>
      <c r="S591">
        <f>1+IF(Datos!S591&gt;0,1,0)+IF(Datos!C591="Financials",1.2,0)+1.3</f>
        <v>3.3</v>
      </c>
      <c r="T591" s="14">
        <f>(I591*1+M591*IF(Datos!S591&gt;0,1,0)+P591*IF(Datos!C591="Financials",1,0)+R591*1.3)/S591</f>
        <v>0</v>
      </c>
      <c r="U591" s="14">
        <f t="shared" si="18"/>
        <v>0</v>
      </c>
      <c r="V591" s="12" t="str">
        <f t="shared" si="19"/>
        <v/>
      </c>
    </row>
    <row r="592" spans="1:22">
      <c r="A592" t="str">
        <f>ParticipantesCrossSectionTable[[#This Row],[firm_id]]</f>
        <v>F0132</v>
      </c>
      <c r="B592" s="12" t="str">
        <f>ParticipantesCrossSectionTable[[#This Row],[sector]]</f>
        <v>Energy</v>
      </c>
      <c r="C592" s="14">
        <f>ParticipantesCrossSectionTable[[#This Row],[fcf_reported_mm]]/ParticipantesCrossSectionTable[[#This Row],[revenue_reported_mm]]</f>
        <v>-6.329641620573731E-2</v>
      </c>
      <c r="D592" s="14">
        <f>VLOOKUP(B592,Umbrales!$A$2:$F$6,2,FALSE)</f>
        <v>0.31196392892080216</v>
      </c>
      <c r="E592" s="14">
        <f>VLOOKUP(B592,Umbrales!$A$2:$F$6,3,FALSE)</f>
        <v>0.22086835207327621</v>
      </c>
      <c r="F592" s="14">
        <f>VLOOKUP(B592,Umbrales!$A$2:$F$6,4,FALSE)</f>
        <v>0.28991454849456905</v>
      </c>
      <c r="G592" s="13">
        <f>VLOOKUP(B592,Umbrales!$A$2:$F$6,5,FALSE)</f>
        <v>2.8980395452652274</v>
      </c>
      <c r="H592" s="14">
        <f>VLOOKUP(B592,Umbrales!$A$2:$F$6,6,FALSE)</f>
        <v>-5.1192663180992054E-2</v>
      </c>
      <c r="I592">
        <f>IF(AND(Datos!AE592&gt;D592,Datos!AF592&gt;E592,Datos!AG592&gt;F592,Datos!AS592&gt;G592,C592&lt;H592),1,0)</f>
        <v>0</v>
      </c>
      <c r="J592" s="14">
        <f>ParticipantesCrossSectionTable[[#This Row],[dcf_fcf_gap_mm]]/ParticipantesCrossSectionTable[[#This Row],[revenue_reported_mm]]</f>
        <v>0.11356196068443716</v>
      </c>
      <c r="K592" s="14">
        <f>VLOOKUP(B592,Umbrales!$A$2:$H$6,7,FALSE)</f>
        <v>0.58288412137280288</v>
      </c>
      <c r="L592" s="14">
        <f>VLOOKUP(B592,Umbrales!$A$2:$H$6,8,FALSE)</f>
        <v>0.120912265441879</v>
      </c>
      <c r="M592">
        <f>IF(AND(Datos!S592&gt;0,Datos!AH592&lt;K592,Datos!AL592&gt;=1,Datos!AM592&lt;1,J592&gt;L592),1,0)</f>
        <v>0</v>
      </c>
      <c r="N592" s="14">
        <f>VLOOKUP(B592,Umbrales!$A$2:$J$6,9,FALSE)</f>
        <v>0</v>
      </c>
      <c r="O592" s="14">
        <f>VLOOKUP(B592,Umbrales!$A$2:$J$6,10,FALSE)</f>
        <v>0</v>
      </c>
      <c r="P592">
        <f>IF(AND(Datos!C592="Financials",Datos!AA592&gt;N592,Datos!AD592&lt;0,Datos!AQ592&lt;O592),1,0)</f>
        <v>0</v>
      </c>
      <c r="Q592" s="14">
        <f>VLOOKUP(B592,Umbrales!$A$2:$K$6,11,FALSE)</f>
        <v>0.95246281107254693</v>
      </c>
      <c r="R592">
        <f>IF(AND(Datos!AN592&lt;0.85,Datos!AN592&lt;Q592),1,0)</f>
        <v>0</v>
      </c>
      <c r="S592">
        <f>1+IF(Datos!S592&gt;0,1,0)+IF(Datos!C592="Financials",1.2,0)+1.3</f>
        <v>3.3</v>
      </c>
      <c r="T592" s="14">
        <f>(I592*1+M592*IF(Datos!S592&gt;0,1,0)+P592*IF(Datos!C592="Financials",1,0)+R592*1.3)/S592</f>
        <v>0</v>
      </c>
      <c r="U592" s="14">
        <f t="shared" si="18"/>
        <v>0</v>
      </c>
      <c r="V592" s="12" t="str">
        <f t="shared" si="19"/>
        <v/>
      </c>
    </row>
    <row r="593" spans="1:22">
      <c r="A593" t="str">
        <f>ParticipantesCrossSectionTable[[#This Row],[firm_id]]</f>
        <v>F0125</v>
      </c>
      <c r="B593" s="12" t="str">
        <f>ParticipantesCrossSectionTable[[#This Row],[sector]]</f>
        <v>Energy</v>
      </c>
      <c r="C593" s="14">
        <f>ParticipantesCrossSectionTable[[#This Row],[fcf_reported_mm]]/ParticipantesCrossSectionTable[[#This Row],[revenue_reported_mm]]</f>
        <v>-4.2864870658892273E-2</v>
      </c>
      <c r="D593" s="14">
        <f>VLOOKUP(B593,Umbrales!$A$2:$F$6,2,FALSE)</f>
        <v>0.31196392892080216</v>
      </c>
      <c r="E593" s="14">
        <f>VLOOKUP(B593,Umbrales!$A$2:$F$6,3,FALSE)</f>
        <v>0.22086835207327621</v>
      </c>
      <c r="F593" s="14">
        <f>VLOOKUP(B593,Umbrales!$A$2:$F$6,4,FALSE)</f>
        <v>0.28991454849456905</v>
      </c>
      <c r="G593" s="13">
        <f>VLOOKUP(B593,Umbrales!$A$2:$F$6,5,FALSE)</f>
        <v>2.8980395452652274</v>
      </c>
      <c r="H593" s="14">
        <f>VLOOKUP(B593,Umbrales!$A$2:$F$6,6,FALSE)</f>
        <v>-5.1192663180992054E-2</v>
      </c>
      <c r="I593">
        <f>IF(AND(Datos!AE593&gt;D593,Datos!AF593&gt;E593,Datos!AG593&gt;F593,Datos!AS593&gt;G593,C593&lt;H593),1,0)</f>
        <v>0</v>
      </c>
      <c r="J593" s="14">
        <f>ParticipantesCrossSectionTable[[#This Row],[dcf_fcf_gap_mm]]/ParticipantesCrossSectionTable[[#This Row],[revenue_reported_mm]]</f>
        <v>7.003614766246255E-2</v>
      </c>
      <c r="K593" s="14">
        <f>VLOOKUP(B593,Umbrales!$A$2:$H$6,7,FALSE)</f>
        <v>0.58288412137280288</v>
      </c>
      <c r="L593" s="14">
        <f>VLOOKUP(B593,Umbrales!$A$2:$H$6,8,FALSE)</f>
        <v>0.120912265441879</v>
      </c>
      <c r="M593">
        <f>IF(AND(Datos!S593&gt;0,Datos!AH593&lt;K593,Datos!AL593&gt;=1,Datos!AM593&lt;1,J593&gt;L593),1,0)</f>
        <v>0</v>
      </c>
      <c r="N593" s="14">
        <f>VLOOKUP(B593,Umbrales!$A$2:$J$6,9,FALSE)</f>
        <v>0</v>
      </c>
      <c r="O593" s="14">
        <f>VLOOKUP(B593,Umbrales!$A$2:$J$6,10,FALSE)</f>
        <v>0</v>
      </c>
      <c r="P593">
        <f>IF(AND(Datos!C593="Financials",Datos!AA593&gt;N593,Datos!AD593&lt;0,Datos!AQ593&lt;O593),1,0)</f>
        <v>0</v>
      </c>
      <c r="Q593" s="14">
        <f>VLOOKUP(B593,Umbrales!$A$2:$K$6,11,FALSE)</f>
        <v>0.95246281107254693</v>
      </c>
      <c r="R593">
        <f>IF(AND(Datos!AN593&lt;0.85,Datos!AN593&lt;Q593),1,0)</f>
        <v>0</v>
      </c>
      <c r="S593">
        <f>1+IF(Datos!S593&gt;0,1,0)+IF(Datos!C593="Financials",1.2,0)+1.3</f>
        <v>3.3</v>
      </c>
      <c r="T593" s="14">
        <f>(I593*1+M593*IF(Datos!S593&gt;0,1,0)+P593*IF(Datos!C593="Financials",1,0)+R593*1.3)/S593</f>
        <v>0</v>
      </c>
      <c r="U593" s="14">
        <f t="shared" si="18"/>
        <v>0</v>
      </c>
      <c r="V593" s="12" t="str">
        <f t="shared" si="19"/>
        <v/>
      </c>
    </row>
    <row r="594" spans="1:22">
      <c r="A594" t="str">
        <f>ParticipantesCrossSectionTable[[#This Row],[firm_id]]</f>
        <v>F0194</v>
      </c>
      <c r="B594" s="12" t="str">
        <f>ParticipantesCrossSectionTable[[#This Row],[sector]]</f>
        <v>Energy</v>
      </c>
      <c r="C594" s="14">
        <f>ParticipantesCrossSectionTable[[#This Row],[fcf_reported_mm]]/ParticipantesCrossSectionTable[[#This Row],[revenue_reported_mm]]</f>
        <v>-3.1006727641324793E-2</v>
      </c>
      <c r="D594" s="14">
        <f>VLOOKUP(B594,Umbrales!$A$2:$F$6,2,FALSE)</f>
        <v>0.31196392892080216</v>
      </c>
      <c r="E594" s="14">
        <f>VLOOKUP(B594,Umbrales!$A$2:$F$6,3,FALSE)</f>
        <v>0.22086835207327621</v>
      </c>
      <c r="F594" s="14">
        <f>VLOOKUP(B594,Umbrales!$A$2:$F$6,4,FALSE)</f>
        <v>0.28991454849456905</v>
      </c>
      <c r="G594" s="13">
        <f>VLOOKUP(B594,Umbrales!$A$2:$F$6,5,FALSE)</f>
        <v>2.8980395452652274</v>
      </c>
      <c r="H594" s="14">
        <f>VLOOKUP(B594,Umbrales!$A$2:$F$6,6,FALSE)</f>
        <v>-5.1192663180992054E-2</v>
      </c>
      <c r="I594">
        <f>IF(AND(Datos!AE594&gt;D594,Datos!AF594&gt;E594,Datos!AG594&gt;F594,Datos!AS594&gt;G594,C594&lt;H594),1,0)</f>
        <v>0</v>
      </c>
      <c r="J594" s="14">
        <f>ParticipantesCrossSectionTable[[#This Row],[dcf_fcf_gap_mm]]/ParticipantesCrossSectionTable[[#This Row],[revenue_reported_mm]]</f>
        <v>0.10005496971296325</v>
      </c>
      <c r="K594" s="14">
        <f>VLOOKUP(B594,Umbrales!$A$2:$H$6,7,FALSE)</f>
        <v>0.58288412137280288</v>
      </c>
      <c r="L594" s="14">
        <f>VLOOKUP(B594,Umbrales!$A$2:$H$6,8,FALSE)</f>
        <v>0.120912265441879</v>
      </c>
      <c r="M594">
        <f>IF(AND(Datos!S594&gt;0,Datos!AH594&lt;K594,Datos!AL594&gt;=1,Datos!AM594&lt;1,J594&gt;L594),1,0)</f>
        <v>0</v>
      </c>
      <c r="N594" s="14">
        <f>VLOOKUP(B594,Umbrales!$A$2:$J$6,9,FALSE)</f>
        <v>0</v>
      </c>
      <c r="O594" s="14">
        <f>VLOOKUP(B594,Umbrales!$A$2:$J$6,10,FALSE)</f>
        <v>0</v>
      </c>
      <c r="P594">
        <f>IF(AND(Datos!C594="Financials",Datos!AA594&gt;N594,Datos!AD594&lt;0,Datos!AQ594&lt;O594),1,0)</f>
        <v>0</v>
      </c>
      <c r="Q594" s="14">
        <f>VLOOKUP(B594,Umbrales!$A$2:$K$6,11,FALSE)</f>
        <v>0.95246281107254693</v>
      </c>
      <c r="R594">
        <f>IF(AND(Datos!AN594&lt;0.85,Datos!AN594&lt;Q594),1,0)</f>
        <v>0</v>
      </c>
      <c r="S594">
        <f>1+IF(Datos!S594&gt;0,1,0)+IF(Datos!C594="Financials",1.2,0)+1.3</f>
        <v>3.3</v>
      </c>
      <c r="T594" s="14">
        <f>(I594*1+M594*IF(Datos!S594&gt;0,1,0)+P594*IF(Datos!C594="Financials",1,0)+R594*1.3)/S594</f>
        <v>0</v>
      </c>
      <c r="U594" s="14">
        <f t="shared" si="18"/>
        <v>0</v>
      </c>
      <c r="V594" s="12" t="str">
        <f t="shared" si="19"/>
        <v/>
      </c>
    </row>
    <row r="595" spans="1:22">
      <c r="A595" t="str">
        <f>ParticipantesCrossSectionTable[[#This Row],[firm_id]]</f>
        <v>F0242</v>
      </c>
      <c r="B595" s="12" t="str">
        <f>ParticipantesCrossSectionTable[[#This Row],[sector]]</f>
        <v>Financials</v>
      </c>
      <c r="C595" s="14">
        <f>ParticipantesCrossSectionTable[[#This Row],[fcf_reported_mm]]/ParticipantesCrossSectionTable[[#This Row],[revenue_reported_mm]]</f>
        <v>0.22769653639222875</v>
      </c>
      <c r="D595" s="14">
        <f>VLOOKUP(B595,Umbrales!$A$2:$F$6,2,FALSE)</f>
        <v>0.388774346882514</v>
      </c>
      <c r="E595" s="14">
        <f>VLOOKUP(B595,Umbrales!$A$2:$F$6,3,FALSE)</f>
        <v>0.2842719606666555</v>
      </c>
      <c r="F595" s="14">
        <f>VLOOKUP(B595,Umbrales!$A$2:$F$6,4,FALSE)</f>
        <v>3.7547324588306716E-2</v>
      </c>
      <c r="G595" s="13">
        <f>VLOOKUP(B595,Umbrales!$A$2:$F$6,5,FALSE)</f>
        <v>5.6564154445784265</v>
      </c>
      <c r="H595" s="14">
        <f>VLOOKUP(B595,Umbrales!$A$2:$F$6,6,FALSE)</f>
        <v>0.21790144142181125</v>
      </c>
      <c r="I595">
        <f>IF(AND(Datos!AE595&gt;D595,Datos!AF595&gt;E595,Datos!AG595&gt;F595,Datos!AS595&gt;G595,C595&lt;H595),1,0)</f>
        <v>0</v>
      </c>
      <c r="J595" s="14">
        <f>ParticipantesCrossSectionTable[[#This Row],[dcf_fcf_gap_mm]]/ParticipantesCrossSectionTable[[#This Row],[revenue_reported_mm]]</f>
        <v>-5.8112964294564293E-2</v>
      </c>
      <c r="K595" s="14">
        <f>VLOOKUP(B595,Umbrales!$A$2:$H$6,7,FALSE)</f>
        <v>0.45222619371524486</v>
      </c>
      <c r="L595" s="14">
        <f>VLOOKUP(B595,Umbrales!$A$2:$H$6,8,FALSE)</f>
        <v>1.8748568215778003E-2</v>
      </c>
      <c r="M595">
        <f>IF(AND(Datos!S595&gt;0,Datos!AH595&lt;K595,Datos!AL595&gt;=1,Datos!AM595&lt;1,J595&gt;L595),1,0)</f>
        <v>0</v>
      </c>
      <c r="N595" s="14">
        <f>VLOOKUP(B595,Umbrales!$A$2:$J$6,9,FALSE)</f>
        <v>0.2055436255630648</v>
      </c>
      <c r="O595" s="14">
        <f>VLOOKUP(B595,Umbrales!$A$2:$J$6,10,FALSE)</f>
        <v>0.33577848833803048</v>
      </c>
      <c r="P595">
        <f>IF(AND(Datos!C595="Financials",Datos!AA595&gt;N595,Datos!AD595&lt;0,Datos!AQ595&lt;O595),1,0)</f>
        <v>0</v>
      </c>
      <c r="Q595" s="14">
        <f>VLOOKUP(B595,Umbrales!$A$2:$K$6,11,FALSE)</f>
        <v>0.94867619108199597</v>
      </c>
      <c r="R595">
        <f>IF(AND(Datos!AN595&lt;0.85,Datos!AN595&lt;Q595),1,0)</f>
        <v>0</v>
      </c>
      <c r="S595">
        <f>1+IF(Datos!S595&gt;0,1,0)+IF(Datos!C595="Financials",1.2,0)+1.3</f>
        <v>4.5</v>
      </c>
      <c r="T595" s="14">
        <f>(I595*1+M595*IF(Datos!S595&gt;0,1,0)+P595*IF(Datos!C595="Financials",1,0)+R595*1.3)/S595</f>
        <v>0</v>
      </c>
      <c r="U595" s="14">
        <f t="shared" si="18"/>
        <v>0</v>
      </c>
      <c r="V595" s="12" t="str">
        <f t="shared" si="19"/>
        <v/>
      </c>
    </row>
    <row r="596" spans="1:22">
      <c r="A596" t="str">
        <f>ParticipantesCrossSectionTable[[#This Row],[firm_id]]</f>
        <v>F0160</v>
      </c>
      <c r="B596" s="12" t="str">
        <f>ParticipantesCrossSectionTable[[#This Row],[sector]]</f>
        <v>Energy</v>
      </c>
      <c r="C596" s="14">
        <f>ParticipantesCrossSectionTable[[#This Row],[fcf_reported_mm]]/ParticipantesCrossSectionTable[[#This Row],[revenue_reported_mm]]</f>
        <v>-5.1377972548108677E-2</v>
      </c>
      <c r="D596" s="14">
        <f>VLOOKUP(B596,Umbrales!$A$2:$F$6,2,FALSE)</f>
        <v>0.31196392892080216</v>
      </c>
      <c r="E596" s="14">
        <f>VLOOKUP(B596,Umbrales!$A$2:$F$6,3,FALSE)</f>
        <v>0.22086835207327621</v>
      </c>
      <c r="F596" s="14">
        <f>VLOOKUP(B596,Umbrales!$A$2:$F$6,4,FALSE)</f>
        <v>0.28991454849456905</v>
      </c>
      <c r="G596" s="13">
        <f>VLOOKUP(B596,Umbrales!$A$2:$F$6,5,FALSE)</f>
        <v>2.8980395452652274</v>
      </c>
      <c r="H596" s="14">
        <f>VLOOKUP(B596,Umbrales!$A$2:$F$6,6,FALSE)</f>
        <v>-5.1192663180992054E-2</v>
      </c>
      <c r="I596">
        <f>IF(AND(Datos!AE596&gt;D596,Datos!AF596&gt;E596,Datos!AG596&gt;F596,Datos!AS596&gt;G596,C596&lt;H596),1,0)</f>
        <v>0</v>
      </c>
      <c r="J596" s="14">
        <f>ParticipantesCrossSectionTable[[#This Row],[dcf_fcf_gap_mm]]/ParticipantesCrossSectionTable[[#This Row],[revenue_reported_mm]]</f>
        <v>5.4340323493678691E-2</v>
      </c>
      <c r="K596" s="14">
        <f>VLOOKUP(B596,Umbrales!$A$2:$H$6,7,FALSE)</f>
        <v>0.58288412137280288</v>
      </c>
      <c r="L596" s="14">
        <f>VLOOKUP(B596,Umbrales!$A$2:$H$6,8,FALSE)</f>
        <v>0.120912265441879</v>
      </c>
      <c r="M596">
        <f>IF(AND(Datos!S596&gt;0,Datos!AH596&lt;K596,Datos!AL596&gt;=1,Datos!AM596&lt;1,J596&gt;L596),1,0)</f>
        <v>0</v>
      </c>
      <c r="N596" s="14">
        <f>VLOOKUP(B596,Umbrales!$A$2:$J$6,9,FALSE)</f>
        <v>0</v>
      </c>
      <c r="O596" s="14">
        <f>VLOOKUP(B596,Umbrales!$A$2:$J$6,10,FALSE)</f>
        <v>0</v>
      </c>
      <c r="P596">
        <f>IF(AND(Datos!C596="Financials",Datos!AA596&gt;N596,Datos!AD596&lt;0,Datos!AQ596&lt;O596),1,0)</f>
        <v>0</v>
      </c>
      <c r="Q596" s="14">
        <f>VLOOKUP(B596,Umbrales!$A$2:$K$6,11,FALSE)</f>
        <v>0.95246281107254693</v>
      </c>
      <c r="R596">
        <f>IF(AND(Datos!AN596&lt;0.85,Datos!AN596&lt;Q596),1,0)</f>
        <v>0</v>
      </c>
      <c r="S596">
        <f>1+IF(Datos!S596&gt;0,1,0)+IF(Datos!C596="Financials",1.2,0)+1.3</f>
        <v>3.3</v>
      </c>
      <c r="T596" s="14">
        <f>(I596*1+M596*IF(Datos!S596&gt;0,1,0)+P596*IF(Datos!C596="Financials",1,0)+R596*1.3)/S596</f>
        <v>0</v>
      </c>
      <c r="U596" s="14">
        <f t="shared" si="18"/>
        <v>0</v>
      </c>
      <c r="V596" s="12" t="str">
        <f t="shared" si="19"/>
        <v/>
      </c>
    </row>
    <row r="597" spans="1:22">
      <c r="A597" t="str">
        <f>ParticipantesCrossSectionTable[[#This Row],[firm_id]]</f>
        <v>F0633</v>
      </c>
      <c r="B597" s="12" t="str">
        <f>ParticipantesCrossSectionTable[[#This Row],[sector]]</f>
        <v>Industrials</v>
      </c>
      <c r="C597" s="14">
        <f>ParticipantesCrossSectionTable[[#This Row],[fcf_reported_mm]]/ParticipantesCrossSectionTable[[#This Row],[revenue_reported_mm]]</f>
        <v>7.2624333528173657E-2</v>
      </c>
      <c r="D597" s="14">
        <f>VLOOKUP(B597,Umbrales!$A$2:$F$6,2,FALSE)</f>
        <v>0.20187192862209885</v>
      </c>
      <c r="E597" s="14">
        <f>VLOOKUP(B597,Umbrales!$A$2:$F$6,3,FALSE)</f>
        <v>0.13780715755654266</v>
      </c>
      <c r="F597" s="14">
        <f>VLOOKUP(B597,Umbrales!$A$2:$F$6,4,FALSE)</f>
        <v>0.14324173030339896</v>
      </c>
      <c r="G597" s="13">
        <f>VLOOKUP(B597,Umbrales!$A$2:$F$6,5,FALSE)</f>
        <v>2.1323076743804079</v>
      </c>
      <c r="H597" s="14">
        <f>VLOOKUP(B597,Umbrales!$A$2:$F$6,6,FALSE)</f>
        <v>-3.5903294130974449E-3</v>
      </c>
      <c r="I597">
        <f>IF(AND(Datos!AE597&gt;D597,Datos!AF597&gt;E597,Datos!AG597&gt;F597,Datos!AS597&gt;G597,C597&lt;H597),1,0)</f>
        <v>0</v>
      </c>
      <c r="J597" s="14">
        <f>ParticipantesCrossSectionTable[[#This Row],[dcf_fcf_gap_mm]]/ParticipantesCrossSectionTable[[#This Row],[revenue_reported_mm]]</f>
        <v>5.4875913834628476E-2</v>
      </c>
      <c r="K597" s="14">
        <f>VLOOKUP(B597,Umbrales!$A$2:$H$6,7,FALSE)</f>
        <v>0.50521966232143278</v>
      </c>
      <c r="L597" s="14">
        <f>VLOOKUP(B597,Umbrales!$A$2:$H$6,8,FALSE)</f>
        <v>7.7995567229432863E-2</v>
      </c>
      <c r="M597">
        <f>IF(AND(Datos!S597&gt;0,Datos!AH597&lt;K597,Datos!AL597&gt;=1,Datos!AM597&lt;1,J597&gt;L597),1,0)</f>
        <v>0</v>
      </c>
      <c r="N597" s="14">
        <f>VLOOKUP(B597,Umbrales!$A$2:$J$6,9,FALSE)</f>
        <v>0</v>
      </c>
      <c r="O597" s="14">
        <f>VLOOKUP(B597,Umbrales!$A$2:$J$6,10,FALSE)</f>
        <v>0</v>
      </c>
      <c r="P597">
        <f>IF(AND(Datos!C597="Financials",Datos!AA597&gt;N597,Datos!AD597&lt;0,Datos!AQ597&lt;O597),1,0)</f>
        <v>0</v>
      </c>
      <c r="Q597" s="14">
        <f>VLOOKUP(B597,Umbrales!$A$2:$K$6,11,FALSE)</f>
        <v>0.94976269166978411</v>
      </c>
      <c r="R597">
        <f>IF(AND(Datos!AN597&lt;0.85,Datos!AN597&lt;Q597),1,0)</f>
        <v>0</v>
      </c>
      <c r="S597">
        <f>1+IF(Datos!S597&gt;0,1,0)+IF(Datos!C597="Financials",1.2,0)+1.3</f>
        <v>3.3</v>
      </c>
      <c r="T597" s="14">
        <f>(I597*1+M597*IF(Datos!S597&gt;0,1,0)+P597*IF(Datos!C597="Financials",1,0)+R597*1.3)/S597</f>
        <v>0</v>
      </c>
      <c r="U597" s="14">
        <f t="shared" si="18"/>
        <v>0</v>
      </c>
      <c r="V597" s="12" t="str">
        <f t="shared" si="19"/>
        <v/>
      </c>
    </row>
    <row r="598" spans="1:22">
      <c r="A598" t="str">
        <f>ParticipantesCrossSectionTable[[#This Row],[firm_id]]</f>
        <v>F0576</v>
      </c>
      <c r="B598" s="12" t="str">
        <f>ParticipantesCrossSectionTable[[#This Row],[sector]]</f>
        <v>Technology</v>
      </c>
      <c r="C598" s="14">
        <f>ParticipantesCrossSectionTable[[#This Row],[fcf_reported_mm]]/ParticipantesCrossSectionTable[[#This Row],[revenue_reported_mm]]</f>
        <v>0.15777532547833328</v>
      </c>
      <c r="D598" s="14">
        <f>VLOOKUP(B598,Umbrales!$A$2:$F$6,2,FALSE)</f>
        <v>0.29147891994228936</v>
      </c>
      <c r="E598" s="14">
        <f>VLOOKUP(B598,Umbrales!$A$2:$F$6,3,FALSE)</f>
        <v>0.20310034693031653</v>
      </c>
      <c r="F598" s="14">
        <f>VLOOKUP(B598,Umbrales!$A$2:$F$6,4,FALSE)</f>
        <v>8.594459935328938E-2</v>
      </c>
      <c r="G598" s="13">
        <f>VLOOKUP(B598,Umbrales!$A$2:$F$6,5,FALSE)</f>
        <v>1.6026025182564763</v>
      </c>
      <c r="H598" s="14">
        <f>VLOOKUP(B598,Umbrales!$A$2:$F$6,6,FALSE)</f>
        <v>0.11012364032004683</v>
      </c>
      <c r="I598">
        <f>IF(AND(Datos!AE598&gt;D598,Datos!AF598&gt;E598,Datos!AG598&gt;F598,Datos!AS598&gt;G598,C598&lt;H598),1,0)</f>
        <v>0</v>
      </c>
      <c r="J598" s="14">
        <f>ParticipantesCrossSectionTable[[#This Row],[dcf_fcf_gap_mm]]/ParticipantesCrossSectionTable[[#This Row],[revenue_reported_mm]]</f>
        <v>-4.2149573213028098E-2</v>
      </c>
      <c r="K598" s="14">
        <f>VLOOKUP(B598,Umbrales!$A$2:$H$6,7,FALSE)</f>
        <v>0.41762511454643481</v>
      </c>
      <c r="L598" s="14">
        <f>VLOOKUP(B598,Umbrales!$A$2:$H$6,8,FALSE)</f>
        <v>5.4196815684636399E-2</v>
      </c>
      <c r="M598">
        <f>IF(AND(Datos!S598&gt;0,Datos!AH598&lt;K598,Datos!AL598&gt;=1,Datos!AM598&lt;1,J598&gt;L598),1,0)</f>
        <v>0</v>
      </c>
      <c r="N598" s="14">
        <f>VLOOKUP(B598,Umbrales!$A$2:$J$6,9,FALSE)</f>
        <v>0</v>
      </c>
      <c r="O598" s="14">
        <f>VLOOKUP(B598,Umbrales!$A$2:$J$6,10,FALSE)</f>
        <v>0</v>
      </c>
      <c r="P598">
        <f>IF(AND(Datos!C598="Financials",Datos!AA598&gt;N598,Datos!AD598&lt;0,Datos!AQ598&lt;O598),1,0)</f>
        <v>0</v>
      </c>
      <c r="Q598" s="14">
        <f>VLOOKUP(B598,Umbrales!$A$2:$K$6,11,FALSE)</f>
        <v>0.94630804495569043</v>
      </c>
      <c r="R598">
        <f>IF(AND(Datos!AN598&lt;0.85,Datos!AN598&lt;Q598),1,0)</f>
        <v>0</v>
      </c>
      <c r="S598">
        <f>1+IF(Datos!S598&gt;0,1,0)+IF(Datos!C598="Financials",1.2,0)+1.3</f>
        <v>3.3</v>
      </c>
      <c r="T598" s="14">
        <f>(I598*1+M598*IF(Datos!S598&gt;0,1,0)+P598*IF(Datos!C598="Financials",1,0)+R598*1.3)/S598</f>
        <v>0</v>
      </c>
      <c r="U598" s="14">
        <f t="shared" si="18"/>
        <v>0</v>
      </c>
      <c r="V598" s="12" t="str">
        <f t="shared" si="19"/>
        <v/>
      </c>
    </row>
    <row r="599" spans="1:22">
      <c r="A599" t="str">
        <f>ParticipantesCrossSectionTable[[#This Row],[firm_id]]</f>
        <v>F0330</v>
      </c>
      <c r="B599" s="12" t="str">
        <f>ParticipantesCrossSectionTable[[#This Row],[sector]]</f>
        <v>Financials</v>
      </c>
      <c r="C599" s="14">
        <f>ParticipantesCrossSectionTable[[#This Row],[fcf_reported_mm]]/ParticipantesCrossSectionTable[[#This Row],[revenue_reported_mm]]</f>
        <v>0.33150019864250835</v>
      </c>
      <c r="D599" s="14">
        <f>VLOOKUP(B599,Umbrales!$A$2:$F$6,2,FALSE)</f>
        <v>0.388774346882514</v>
      </c>
      <c r="E599" s="14">
        <f>VLOOKUP(B599,Umbrales!$A$2:$F$6,3,FALSE)</f>
        <v>0.2842719606666555</v>
      </c>
      <c r="F599" s="14">
        <f>VLOOKUP(B599,Umbrales!$A$2:$F$6,4,FALSE)</f>
        <v>3.7547324588306716E-2</v>
      </c>
      <c r="G599" s="13">
        <f>VLOOKUP(B599,Umbrales!$A$2:$F$6,5,FALSE)</f>
        <v>5.6564154445784265</v>
      </c>
      <c r="H599" s="14">
        <f>VLOOKUP(B599,Umbrales!$A$2:$F$6,6,FALSE)</f>
        <v>0.21790144142181125</v>
      </c>
      <c r="I599">
        <f>IF(AND(Datos!AE599&gt;D599,Datos!AF599&gt;E599,Datos!AG599&gt;F599,Datos!AS599&gt;G599,C599&lt;H599),1,0)</f>
        <v>0</v>
      </c>
      <c r="J599" s="14">
        <f>ParticipantesCrossSectionTable[[#This Row],[dcf_fcf_gap_mm]]/ParticipantesCrossSectionTable[[#This Row],[revenue_reported_mm]]</f>
        <v>-4.6213545779796743E-2</v>
      </c>
      <c r="K599" s="14">
        <f>VLOOKUP(B599,Umbrales!$A$2:$H$6,7,FALSE)</f>
        <v>0.45222619371524486</v>
      </c>
      <c r="L599" s="14">
        <f>VLOOKUP(B599,Umbrales!$A$2:$H$6,8,FALSE)</f>
        <v>1.8748568215778003E-2</v>
      </c>
      <c r="M599">
        <f>IF(AND(Datos!S599&gt;0,Datos!AH599&lt;K599,Datos!AL599&gt;=1,Datos!AM599&lt;1,J599&gt;L599),1,0)</f>
        <v>0</v>
      </c>
      <c r="N599" s="14">
        <f>VLOOKUP(B599,Umbrales!$A$2:$J$6,9,FALSE)</f>
        <v>0.2055436255630648</v>
      </c>
      <c r="O599" s="14">
        <f>VLOOKUP(B599,Umbrales!$A$2:$J$6,10,FALSE)</f>
        <v>0.33577848833803048</v>
      </c>
      <c r="P599">
        <f>IF(AND(Datos!C599="Financials",Datos!AA599&gt;N599,Datos!AD599&lt;0,Datos!AQ599&lt;O599),1,0)</f>
        <v>0</v>
      </c>
      <c r="Q599" s="14">
        <f>VLOOKUP(B599,Umbrales!$A$2:$K$6,11,FALSE)</f>
        <v>0.94867619108199597</v>
      </c>
      <c r="R599">
        <f>IF(AND(Datos!AN599&lt;0.85,Datos!AN599&lt;Q599),1,0)</f>
        <v>0</v>
      </c>
      <c r="S599">
        <f>1+IF(Datos!S599&gt;0,1,0)+IF(Datos!C599="Financials",1.2,0)+1.3</f>
        <v>4.5</v>
      </c>
      <c r="T599" s="14">
        <f>(I599*1+M599*IF(Datos!S599&gt;0,1,0)+P599*IF(Datos!C599="Financials",1,0)+R599*1.3)/S599</f>
        <v>0</v>
      </c>
      <c r="U599" s="14">
        <f t="shared" si="18"/>
        <v>0</v>
      </c>
      <c r="V599" s="12" t="str">
        <f t="shared" si="19"/>
        <v/>
      </c>
    </row>
    <row r="600" spans="1:22">
      <c r="A600" t="str">
        <f>ParticipantesCrossSectionTable[[#This Row],[firm_id]]</f>
        <v>F0461</v>
      </c>
      <c r="B600" s="12" t="str">
        <f>ParticipantesCrossSectionTable[[#This Row],[sector]]</f>
        <v>Technology</v>
      </c>
      <c r="C600" s="14">
        <f>ParticipantesCrossSectionTable[[#This Row],[fcf_reported_mm]]/ParticipantesCrossSectionTable[[#This Row],[revenue_reported_mm]]</f>
        <v>0.15634936465502852</v>
      </c>
      <c r="D600" s="14">
        <f>VLOOKUP(B600,Umbrales!$A$2:$F$6,2,FALSE)</f>
        <v>0.29147891994228936</v>
      </c>
      <c r="E600" s="14">
        <f>VLOOKUP(B600,Umbrales!$A$2:$F$6,3,FALSE)</f>
        <v>0.20310034693031653</v>
      </c>
      <c r="F600" s="14">
        <f>VLOOKUP(B600,Umbrales!$A$2:$F$6,4,FALSE)</f>
        <v>8.594459935328938E-2</v>
      </c>
      <c r="G600" s="13">
        <f>VLOOKUP(B600,Umbrales!$A$2:$F$6,5,FALSE)</f>
        <v>1.6026025182564763</v>
      </c>
      <c r="H600" s="14">
        <f>VLOOKUP(B600,Umbrales!$A$2:$F$6,6,FALSE)</f>
        <v>0.11012364032004683</v>
      </c>
      <c r="I600">
        <f>IF(AND(Datos!AE600&gt;D600,Datos!AF600&gt;E600,Datos!AG600&gt;F600,Datos!AS600&gt;G600,C600&lt;H600),1,0)</f>
        <v>0</v>
      </c>
      <c r="J600" s="14">
        <f>ParticipantesCrossSectionTable[[#This Row],[dcf_fcf_gap_mm]]/ParticipantesCrossSectionTable[[#This Row],[revenue_reported_mm]]</f>
        <v>8.4611896303974816E-3</v>
      </c>
      <c r="K600" s="14">
        <f>VLOOKUP(B600,Umbrales!$A$2:$H$6,7,FALSE)</f>
        <v>0.41762511454643481</v>
      </c>
      <c r="L600" s="14">
        <f>VLOOKUP(B600,Umbrales!$A$2:$H$6,8,FALSE)</f>
        <v>5.4196815684636399E-2</v>
      </c>
      <c r="M600">
        <f>IF(AND(Datos!S600&gt;0,Datos!AH600&lt;K600,Datos!AL600&gt;=1,Datos!AM600&lt;1,J600&gt;L600),1,0)</f>
        <v>0</v>
      </c>
      <c r="N600" s="14">
        <f>VLOOKUP(B600,Umbrales!$A$2:$J$6,9,FALSE)</f>
        <v>0</v>
      </c>
      <c r="O600" s="14">
        <f>VLOOKUP(B600,Umbrales!$A$2:$J$6,10,FALSE)</f>
        <v>0</v>
      </c>
      <c r="P600">
        <f>IF(AND(Datos!C600="Financials",Datos!AA600&gt;N600,Datos!AD600&lt;0,Datos!AQ600&lt;O600),1,0)</f>
        <v>0</v>
      </c>
      <c r="Q600" s="14">
        <f>VLOOKUP(B600,Umbrales!$A$2:$K$6,11,FALSE)</f>
        <v>0.94630804495569043</v>
      </c>
      <c r="R600">
        <f>IF(AND(Datos!AN600&lt;0.85,Datos!AN600&lt;Q600),1,0)</f>
        <v>0</v>
      </c>
      <c r="S600">
        <f>1+IF(Datos!S600&gt;0,1,0)+IF(Datos!C600="Financials",1.2,0)+1.3</f>
        <v>3.3</v>
      </c>
      <c r="T600" s="14">
        <f>(I600*1+M600*IF(Datos!S600&gt;0,1,0)+P600*IF(Datos!C600="Financials",1,0)+R600*1.3)/S600</f>
        <v>0</v>
      </c>
      <c r="U600" s="14">
        <f t="shared" si="18"/>
        <v>0</v>
      </c>
      <c r="V600" s="12" t="str">
        <f t="shared" si="19"/>
        <v/>
      </c>
    </row>
    <row r="601" spans="1:22">
      <c r="A601" t="str">
        <f>ParticipantesCrossSectionTable[[#This Row],[firm_id]]</f>
        <v>F0207</v>
      </c>
      <c r="B601" s="12" t="str">
        <f>ParticipantesCrossSectionTable[[#This Row],[sector]]</f>
        <v>Financials</v>
      </c>
      <c r="C601" s="14">
        <f>ParticipantesCrossSectionTable[[#This Row],[fcf_reported_mm]]/ParticipantesCrossSectionTable[[#This Row],[revenue_reported_mm]]</f>
        <v>0.24638180096747817</v>
      </c>
      <c r="D601" s="14">
        <f>VLOOKUP(B601,Umbrales!$A$2:$F$6,2,FALSE)</f>
        <v>0.388774346882514</v>
      </c>
      <c r="E601" s="14">
        <f>VLOOKUP(B601,Umbrales!$A$2:$F$6,3,FALSE)</f>
        <v>0.2842719606666555</v>
      </c>
      <c r="F601" s="14">
        <f>VLOOKUP(B601,Umbrales!$A$2:$F$6,4,FALSE)</f>
        <v>3.7547324588306716E-2</v>
      </c>
      <c r="G601" s="13">
        <f>VLOOKUP(B601,Umbrales!$A$2:$F$6,5,FALSE)</f>
        <v>5.6564154445784265</v>
      </c>
      <c r="H601" s="14">
        <f>VLOOKUP(B601,Umbrales!$A$2:$F$6,6,FALSE)</f>
        <v>0.21790144142181125</v>
      </c>
      <c r="I601">
        <f>IF(AND(Datos!AE601&gt;D601,Datos!AF601&gt;E601,Datos!AG601&gt;F601,Datos!AS601&gt;G601,C601&lt;H601),1,0)</f>
        <v>0</v>
      </c>
      <c r="J601" s="14">
        <f>ParticipantesCrossSectionTable[[#This Row],[dcf_fcf_gap_mm]]/ParticipantesCrossSectionTable[[#This Row],[revenue_reported_mm]]</f>
        <v>-8.5102587320130263E-2</v>
      </c>
      <c r="K601" s="14">
        <f>VLOOKUP(B601,Umbrales!$A$2:$H$6,7,FALSE)</f>
        <v>0.45222619371524486</v>
      </c>
      <c r="L601" s="14">
        <f>VLOOKUP(B601,Umbrales!$A$2:$H$6,8,FALSE)</f>
        <v>1.8748568215778003E-2</v>
      </c>
      <c r="M601">
        <f>IF(AND(Datos!S601&gt;0,Datos!AH601&lt;K601,Datos!AL601&gt;=1,Datos!AM601&lt;1,J601&gt;L601),1,0)</f>
        <v>0</v>
      </c>
      <c r="N601" s="14">
        <f>VLOOKUP(B601,Umbrales!$A$2:$J$6,9,FALSE)</f>
        <v>0.2055436255630648</v>
      </c>
      <c r="O601" s="14">
        <f>VLOOKUP(B601,Umbrales!$A$2:$J$6,10,FALSE)</f>
        <v>0.33577848833803048</v>
      </c>
      <c r="P601">
        <f>IF(AND(Datos!C601="Financials",Datos!AA601&gt;N601,Datos!AD601&lt;0,Datos!AQ601&lt;O601),1,0)</f>
        <v>0</v>
      </c>
      <c r="Q601" s="14">
        <f>VLOOKUP(B601,Umbrales!$A$2:$K$6,11,FALSE)</f>
        <v>0.94867619108199597</v>
      </c>
      <c r="R601">
        <f>IF(AND(Datos!AN601&lt;0.85,Datos!AN601&lt;Q601),1,0)</f>
        <v>0</v>
      </c>
      <c r="S601">
        <f>1+IF(Datos!S601&gt;0,1,0)+IF(Datos!C601="Financials",1.2,0)+1.3</f>
        <v>4.5</v>
      </c>
      <c r="T601" s="14">
        <f>(I601*1+M601*IF(Datos!S601&gt;0,1,0)+P601*IF(Datos!C601="Financials",1,0)+R601*1.3)/S601</f>
        <v>0</v>
      </c>
      <c r="U601" s="14">
        <f t="shared" si="18"/>
        <v>0</v>
      </c>
      <c r="V601" s="12" t="str">
        <f t="shared" si="19"/>
        <v/>
      </c>
    </row>
    <row r="602" spans="1:22">
      <c r="A602" t="str">
        <f>ParticipantesCrossSectionTable[[#This Row],[firm_id]]</f>
        <v>F0345</v>
      </c>
      <c r="B602" s="12" t="str">
        <f>ParticipantesCrossSectionTable[[#This Row],[sector]]</f>
        <v>Financials</v>
      </c>
      <c r="C602" s="14">
        <f>ParticipantesCrossSectionTable[[#This Row],[fcf_reported_mm]]/ParticipantesCrossSectionTable[[#This Row],[revenue_reported_mm]]</f>
        <v>0.2305144266998938</v>
      </c>
      <c r="D602" s="14">
        <f>VLOOKUP(B602,Umbrales!$A$2:$F$6,2,FALSE)</f>
        <v>0.388774346882514</v>
      </c>
      <c r="E602" s="14">
        <f>VLOOKUP(B602,Umbrales!$A$2:$F$6,3,FALSE)</f>
        <v>0.2842719606666555</v>
      </c>
      <c r="F602" s="14">
        <f>VLOOKUP(B602,Umbrales!$A$2:$F$6,4,FALSE)</f>
        <v>3.7547324588306716E-2</v>
      </c>
      <c r="G602" s="13">
        <f>VLOOKUP(B602,Umbrales!$A$2:$F$6,5,FALSE)</f>
        <v>5.6564154445784265</v>
      </c>
      <c r="H602" s="14">
        <f>VLOOKUP(B602,Umbrales!$A$2:$F$6,6,FALSE)</f>
        <v>0.21790144142181125</v>
      </c>
      <c r="I602">
        <f>IF(AND(Datos!AE602&gt;D602,Datos!AF602&gt;E602,Datos!AG602&gt;F602,Datos!AS602&gt;G602,C602&lt;H602),1,0)</f>
        <v>0</v>
      </c>
      <c r="J602" s="14">
        <f>ParticipantesCrossSectionTable[[#This Row],[dcf_fcf_gap_mm]]/ParticipantesCrossSectionTable[[#This Row],[revenue_reported_mm]]</f>
        <v>-1.7832979681774986E-2</v>
      </c>
      <c r="K602" s="14">
        <f>VLOOKUP(B602,Umbrales!$A$2:$H$6,7,FALSE)</f>
        <v>0.45222619371524486</v>
      </c>
      <c r="L602" s="14">
        <f>VLOOKUP(B602,Umbrales!$A$2:$H$6,8,FALSE)</f>
        <v>1.8748568215778003E-2</v>
      </c>
      <c r="M602">
        <f>IF(AND(Datos!S602&gt;0,Datos!AH602&lt;K602,Datos!AL602&gt;=1,Datos!AM602&lt;1,J602&gt;L602),1,0)</f>
        <v>0</v>
      </c>
      <c r="N602" s="14">
        <f>VLOOKUP(B602,Umbrales!$A$2:$J$6,9,FALSE)</f>
        <v>0.2055436255630648</v>
      </c>
      <c r="O602" s="14">
        <f>VLOOKUP(B602,Umbrales!$A$2:$J$6,10,FALSE)</f>
        <v>0.33577848833803048</v>
      </c>
      <c r="P602">
        <f>IF(AND(Datos!C602="Financials",Datos!AA602&gt;N602,Datos!AD602&lt;0,Datos!AQ602&lt;O602),1,0)</f>
        <v>0</v>
      </c>
      <c r="Q602" s="14">
        <f>VLOOKUP(B602,Umbrales!$A$2:$K$6,11,FALSE)</f>
        <v>0.94867619108199597</v>
      </c>
      <c r="R602">
        <f>IF(AND(Datos!AN602&lt;0.85,Datos!AN602&lt;Q602),1,0)</f>
        <v>0</v>
      </c>
      <c r="S602">
        <f>1+IF(Datos!S602&gt;0,1,0)+IF(Datos!C602="Financials",1.2,0)+1.3</f>
        <v>4.5</v>
      </c>
      <c r="T602" s="14">
        <f>(I602*1+M602*IF(Datos!S602&gt;0,1,0)+P602*IF(Datos!C602="Financials",1,0)+R602*1.3)/S602</f>
        <v>0</v>
      </c>
      <c r="U602" s="14">
        <f t="shared" si="18"/>
        <v>0</v>
      </c>
      <c r="V602" s="12" t="str">
        <f t="shared" si="19"/>
        <v/>
      </c>
    </row>
    <row r="603" spans="1:22">
      <c r="A603" t="str">
        <f>ParticipantesCrossSectionTable[[#This Row],[firm_id]]</f>
        <v>F0926</v>
      </c>
      <c r="B603" s="12" t="str">
        <f>ParticipantesCrossSectionTable[[#This Row],[sector]]</f>
        <v>Consumer</v>
      </c>
      <c r="C603" s="14">
        <f>ParticipantesCrossSectionTable[[#This Row],[fcf_reported_mm]]/ParticipantesCrossSectionTable[[#This Row],[revenue_reported_mm]]</f>
        <v>2.5256614053298931E-2</v>
      </c>
      <c r="D603" s="14">
        <f>VLOOKUP(B603,Umbrales!$A$2:$F$6,2,FALSE)</f>
        <v>0.18290795794828921</v>
      </c>
      <c r="E603" s="14">
        <f>VLOOKUP(B603,Umbrales!$A$2:$F$6,3,FALSE)</f>
        <v>0.12205009004875801</v>
      </c>
      <c r="F603" s="14">
        <f>VLOOKUP(B603,Umbrales!$A$2:$F$6,4,FALSE)</f>
        <v>7.7863508878423693E-2</v>
      </c>
      <c r="G603" s="13">
        <f>VLOOKUP(B603,Umbrales!$A$2:$F$6,5,FALSE)</f>
        <v>1.5232588938928779</v>
      </c>
      <c r="H603" s="14">
        <f>VLOOKUP(B603,Umbrales!$A$2:$F$6,6,FALSE)</f>
        <v>3.1674636202413592E-2</v>
      </c>
      <c r="I603">
        <f>IF(AND(Datos!AE603&gt;D603,Datos!AF603&gt;E603,Datos!AG603&gt;F603,Datos!AS603&gt;G603,C603&lt;H603),1,0)</f>
        <v>0</v>
      </c>
      <c r="J603" s="14">
        <f>ParticipantesCrossSectionTable[[#This Row],[dcf_fcf_gap_mm]]/ParticipantesCrossSectionTable[[#This Row],[revenue_reported_mm]]</f>
        <v>2.1675697990722019E-2</v>
      </c>
      <c r="K603" s="14">
        <f>VLOOKUP(B603,Umbrales!$A$2:$H$6,7,FALSE)</f>
        <v>0.50851978099047102</v>
      </c>
      <c r="L603" s="14">
        <f>VLOOKUP(B603,Umbrales!$A$2:$H$6,8,FALSE)</f>
        <v>6.0665521451900774E-2</v>
      </c>
      <c r="M603">
        <f>IF(AND(Datos!S603&gt;0,Datos!AH603&lt;K603,Datos!AL603&gt;=1,Datos!AM603&lt;1,J603&gt;L603),1,0)</f>
        <v>0</v>
      </c>
      <c r="N603" s="14">
        <f>VLOOKUP(B603,Umbrales!$A$2:$J$6,9,FALSE)</f>
        <v>0</v>
      </c>
      <c r="O603" s="14">
        <f>VLOOKUP(B603,Umbrales!$A$2:$J$6,10,FALSE)</f>
        <v>0</v>
      </c>
      <c r="P603">
        <f>IF(AND(Datos!C603="Financials",Datos!AA603&gt;N603,Datos!AD603&lt;0,Datos!AQ603&lt;O603),1,0)</f>
        <v>0</v>
      </c>
      <c r="Q603" s="14">
        <f>VLOOKUP(B603,Umbrales!$A$2:$K$6,11,FALSE)</f>
        <v>0.94977598367308969</v>
      </c>
      <c r="R603">
        <f>IF(AND(Datos!AN603&lt;0.85,Datos!AN603&lt;Q603),1,0)</f>
        <v>0</v>
      </c>
      <c r="S603">
        <f>1+IF(Datos!S603&gt;0,1,0)+IF(Datos!C603="Financials",1.2,0)+1.3</f>
        <v>3.3</v>
      </c>
      <c r="T603" s="14">
        <f>(I603*1+M603*IF(Datos!S603&gt;0,1,0)+P603*IF(Datos!C603="Financials",1,0)+R603*1.3)/S603</f>
        <v>0</v>
      </c>
      <c r="U603" s="14">
        <f t="shared" si="18"/>
        <v>0</v>
      </c>
      <c r="V603" s="12" t="str">
        <f t="shared" si="19"/>
        <v/>
      </c>
    </row>
    <row r="604" spans="1:22">
      <c r="A604" t="str">
        <f>ParticipantesCrossSectionTable[[#This Row],[firm_id]]</f>
        <v>F0621</v>
      </c>
      <c r="B604" s="12" t="str">
        <f>ParticipantesCrossSectionTable[[#This Row],[sector]]</f>
        <v>Industrials</v>
      </c>
      <c r="C604" s="14">
        <f>ParticipantesCrossSectionTable[[#This Row],[fcf_reported_mm]]/ParticipantesCrossSectionTable[[#This Row],[revenue_reported_mm]]</f>
        <v>2.2859670918614971E-2</v>
      </c>
      <c r="D604" s="14">
        <f>VLOOKUP(B604,Umbrales!$A$2:$F$6,2,FALSE)</f>
        <v>0.20187192862209885</v>
      </c>
      <c r="E604" s="14">
        <f>VLOOKUP(B604,Umbrales!$A$2:$F$6,3,FALSE)</f>
        <v>0.13780715755654266</v>
      </c>
      <c r="F604" s="14">
        <f>VLOOKUP(B604,Umbrales!$A$2:$F$6,4,FALSE)</f>
        <v>0.14324173030339896</v>
      </c>
      <c r="G604" s="13">
        <f>VLOOKUP(B604,Umbrales!$A$2:$F$6,5,FALSE)</f>
        <v>2.1323076743804079</v>
      </c>
      <c r="H604" s="14">
        <f>VLOOKUP(B604,Umbrales!$A$2:$F$6,6,FALSE)</f>
        <v>-3.5903294130974449E-3</v>
      </c>
      <c r="I604">
        <f>IF(AND(Datos!AE604&gt;D604,Datos!AF604&gt;E604,Datos!AG604&gt;F604,Datos!AS604&gt;G604,C604&lt;H604),1,0)</f>
        <v>0</v>
      </c>
      <c r="J604" s="14">
        <f>ParticipantesCrossSectionTable[[#This Row],[dcf_fcf_gap_mm]]/ParticipantesCrossSectionTable[[#This Row],[revenue_reported_mm]]</f>
        <v>5.3579875518188796E-2</v>
      </c>
      <c r="K604" s="14">
        <f>VLOOKUP(B604,Umbrales!$A$2:$H$6,7,FALSE)</f>
        <v>0.50521966232143278</v>
      </c>
      <c r="L604" s="14">
        <f>VLOOKUP(B604,Umbrales!$A$2:$H$6,8,FALSE)</f>
        <v>7.7995567229432863E-2</v>
      </c>
      <c r="M604">
        <f>IF(AND(Datos!S604&gt;0,Datos!AH604&lt;K604,Datos!AL604&gt;=1,Datos!AM604&lt;1,J604&gt;L604),1,0)</f>
        <v>0</v>
      </c>
      <c r="N604" s="14">
        <f>VLOOKUP(B604,Umbrales!$A$2:$J$6,9,FALSE)</f>
        <v>0</v>
      </c>
      <c r="O604" s="14">
        <f>VLOOKUP(B604,Umbrales!$A$2:$J$6,10,FALSE)</f>
        <v>0</v>
      </c>
      <c r="P604">
        <f>IF(AND(Datos!C604="Financials",Datos!AA604&gt;N604,Datos!AD604&lt;0,Datos!AQ604&lt;O604),1,0)</f>
        <v>0</v>
      </c>
      <c r="Q604" s="14">
        <f>VLOOKUP(B604,Umbrales!$A$2:$K$6,11,FALSE)</f>
        <v>0.94976269166978411</v>
      </c>
      <c r="R604">
        <f>IF(AND(Datos!AN604&lt;0.85,Datos!AN604&lt;Q604),1,0)</f>
        <v>0</v>
      </c>
      <c r="S604">
        <f>1+IF(Datos!S604&gt;0,1,0)+IF(Datos!C604="Financials",1.2,0)+1.3</f>
        <v>3.3</v>
      </c>
      <c r="T604" s="14">
        <f>(I604*1+M604*IF(Datos!S604&gt;0,1,0)+P604*IF(Datos!C604="Financials",1,0)+R604*1.3)/S604</f>
        <v>0</v>
      </c>
      <c r="U604" s="14">
        <f t="shared" si="18"/>
        <v>0</v>
      </c>
      <c r="V604" s="12" t="str">
        <f t="shared" si="19"/>
        <v/>
      </c>
    </row>
    <row r="605" spans="1:22">
      <c r="A605" t="str">
        <f>ParticipantesCrossSectionTable[[#This Row],[firm_id]]</f>
        <v>F0396</v>
      </c>
      <c r="B605" s="12" t="str">
        <f>ParticipantesCrossSectionTable[[#This Row],[sector]]</f>
        <v>Financials</v>
      </c>
      <c r="C605" s="14">
        <f>ParticipantesCrossSectionTable[[#This Row],[fcf_reported_mm]]/ParticipantesCrossSectionTable[[#This Row],[revenue_reported_mm]]</f>
        <v>0.22155038653853773</v>
      </c>
      <c r="D605" s="14">
        <f>VLOOKUP(B605,Umbrales!$A$2:$F$6,2,FALSE)</f>
        <v>0.388774346882514</v>
      </c>
      <c r="E605" s="14">
        <f>VLOOKUP(B605,Umbrales!$A$2:$F$6,3,FALSE)</f>
        <v>0.2842719606666555</v>
      </c>
      <c r="F605" s="14">
        <f>VLOOKUP(B605,Umbrales!$A$2:$F$6,4,FALSE)</f>
        <v>3.7547324588306716E-2</v>
      </c>
      <c r="G605" s="13">
        <f>VLOOKUP(B605,Umbrales!$A$2:$F$6,5,FALSE)</f>
        <v>5.6564154445784265</v>
      </c>
      <c r="H605" s="14">
        <f>VLOOKUP(B605,Umbrales!$A$2:$F$6,6,FALSE)</f>
        <v>0.21790144142181125</v>
      </c>
      <c r="I605">
        <f>IF(AND(Datos!AE605&gt;D605,Datos!AF605&gt;E605,Datos!AG605&gt;F605,Datos!AS605&gt;G605,C605&lt;H605),1,0)</f>
        <v>0</v>
      </c>
      <c r="J605" s="14">
        <f>ParticipantesCrossSectionTable[[#This Row],[dcf_fcf_gap_mm]]/ParticipantesCrossSectionTable[[#This Row],[revenue_reported_mm]]</f>
        <v>-1.024708116508391E-2</v>
      </c>
      <c r="K605" s="14">
        <f>VLOOKUP(B605,Umbrales!$A$2:$H$6,7,FALSE)</f>
        <v>0.45222619371524486</v>
      </c>
      <c r="L605" s="14">
        <f>VLOOKUP(B605,Umbrales!$A$2:$H$6,8,FALSE)</f>
        <v>1.8748568215778003E-2</v>
      </c>
      <c r="M605">
        <f>IF(AND(Datos!S605&gt;0,Datos!AH605&lt;K605,Datos!AL605&gt;=1,Datos!AM605&lt;1,J605&gt;L605),1,0)</f>
        <v>0</v>
      </c>
      <c r="N605" s="14">
        <f>VLOOKUP(B605,Umbrales!$A$2:$J$6,9,FALSE)</f>
        <v>0.2055436255630648</v>
      </c>
      <c r="O605" s="14">
        <f>VLOOKUP(B605,Umbrales!$A$2:$J$6,10,FALSE)</f>
        <v>0.33577848833803048</v>
      </c>
      <c r="P605">
        <f>IF(AND(Datos!C605="Financials",Datos!AA605&gt;N605,Datos!AD605&lt;0,Datos!AQ605&lt;O605),1,0)</f>
        <v>0</v>
      </c>
      <c r="Q605" s="14">
        <f>VLOOKUP(B605,Umbrales!$A$2:$K$6,11,FALSE)</f>
        <v>0.94867619108199597</v>
      </c>
      <c r="R605">
        <f>IF(AND(Datos!AN605&lt;0.85,Datos!AN605&lt;Q605),1,0)</f>
        <v>0</v>
      </c>
      <c r="S605">
        <f>1+IF(Datos!S605&gt;0,1,0)+IF(Datos!C605="Financials",1.2,0)+1.3</f>
        <v>4.5</v>
      </c>
      <c r="T605" s="14">
        <f>(I605*1+M605*IF(Datos!S605&gt;0,1,0)+P605*IF(Datos!C605="Financials",1,0)+R605*1.3)/S605</f>
        <v>0</v>
      </c>
      <c r="U605" s="14">
        <f t="shared" si="18"/>
        <v>0</v>
      </c>
      <c r="V605" s="12" t="str">
        <f t="shared" si="19"/>
        <v/>
      </c>
    </row>
    <row r="606" spans="1:22">
      <c r="A606" t="str">
        <f>ParticipantesCrossSectionTable[[#This Row],[firm_id]]</f>
        <v>F0980</v>
      </c>
      <c r="B606" s="12" t="str">
        <f>ParticipantesCrossSectionTable[[#This Row],[sector]]</f>
        <v>Consumer</v>
      </c>
      <c r="C606" s="14">
        <f>ParticipantesCrossSectionTable[[#This Row],[fcf_reported_mm]]/ParticipantesCrossSectionTable[[#This Row],[revenue_reported_mm]]</f>
        <v>8.4844032159419491E-2</v>
      </c>
      <c r="D606" s="14">
        <f>VLOOKUP(B606,Umbrales!$A$2:$F$6,2,FALSE)</f>
        <v>0.18290795794828921</v>
      </c>
      <c r="E606" s="14">
        <f>VLOOKUP(B606,Umbrales!$A$2:$F$6,3,FALSE)</f>
        <v>0.12205009004875801</v>
      </c>
      <c r="F606" s="14">
        <f>VLOOKUP(B606,Umbrales!$A$2:$F$6,4,FALSE)</f>
        <v>7.7863508878423693E-2</v>
      </c>
      <c r="G606" s="13">
        <f>VLOOKUP(B606,Umbrales!$A$2:$F$6,5,FALSE)</f>
        <v>1.5232588938928779</v>
      </c>
      <c r="H606" s="14">
        <f>VLOOKUP(B606,Umbrales!$A$2:$F$6,6,FALSE)</f>
        <v>3.1674636202413592E-2</v>
      </c>
      <c r="I606">
        <f>IF(AND(Datos!AE606&gt;D606,Datos!AF606&gt;E606,Datos!AG606&gt;F606,Datos!AS606&gt;G606,C606&lt;H606),1,0)</f>
        <v>0</v>
      </c>
      <c r="J606" s="14">
        <f>ParticipantesCrossSectionTable[[#This Row],[dcf_fcf_gap_mm]]/ParticipantesCrossSectionTable[[#This Row],[revenue_reported_mm]]</f>
        <v>5.5667445307553375E-3</v>
      </c>
      <c r="K606" s="14">
        <f>VLOOKUP(B606,Umbrales!$A$2:$H$6,7,FALSE)</f>
        <v>0.50851978099047102</v>
      </c>
      <c r="L606" s="14">
        <f>VLOOKUP(B606,Umbrales!$A$2:$H$6,8,FALSE)</f>
        <v>6.0665521451900774E-2</v>
      </c>
      <c r="M606">
        <f>IF(AND(Datos!S606&gt;0,Datos!AH606&lt;K606,Datos!AL606&gt;=1,Datos!AM606&lt;1,J606&gt;L606),1,0)</f>
        <v>0</v>
      </c>
      <c r="N606" s="14">
        <f>VLOOKUP(B606,Umbrales!$A$2:$J$6,9,FALSE)</f>
        <v>0</v>
      </c>
      <c r="O606" s="14">
        <f>VLOOKUP(B606,Umbrales!$A$2:$J$6,10,FALSE)</f>
        <v>0</v>
      </c>
      <c r="P606">
        <f>IF(AND(Datos!C606="Financials",Datos!AA606&gt;N606,Datos!AD606&lt;0,Datos!AQ606&lt;O606),1,0)</f>
        <v>0</v>
      </c>
      <c r="Q606" s="14">
        <f>VLOOKUP(B606,Umbrales!$A$2:$K$6,11,FALSE)</f>
        <v>0.94977598367308969</v>
      </c>
      <c r="R606">
        <f>IF(AND(Datos!AN606&lt;0.85,Datos!AN606&lt;Q606),1,0)</f>
        <v>0</v>
      </c>
      <c r="S606">
        <f>1+IF(Datos!S606&gt;0,1,0)+IF(Datos!C606="Financials",1.2,0)+1.3</f>
        <v>3.3</v>
      </c>
      <c r="T606" s="14">
        <f>(I606*1+M606*IF(Datos!S606&gt;0,1,0)+P606*IF(Datos!C606="Financials",1,0)+R606*1.3)/S606</f>
        <v>0</v>
      </c>
      <c r="U606" s="14">
        <f t="shared" si="18"/>
        <v>0</v>
      </c>
      <c r="V606" s="12" t="str">
        <f t="shared" si="19"/>
        <v/>
      </c>
    </row>
    <row r="607" spans="1:22">
      <c r="A607" t="str">
        <f>ParticipantesCrossSectionTable[[#This Row],[firm_id]]</f>
        <v>F0819</v>
      </c>
      <c r="B607" s="12" t="str">
        <f>ParticipantesCrossSectionTable[[#This Row],[sector]]</f>
        <v>Consumer</v>
      </c>
      <c r="C607" s="14">
        <f>ParticipantesCrossSectionTable[[#This Row],[fcf_reported_mm]]/ParticipantesCrossSectionTable[[#This Row],[revenue_reported_mm]]</f>
        <v>9.819631577678023E-2</v>
      </c>
      <c r="D607" s="14">
        <f>VLOOKUP(B607,Umbrales!$A$2:$F$6,2,FALSE)</f>
        <v>0.18290795794828921</v>
      </c>
      <c r="E607" s="14">
        <f>VLOOKUP(B607,Umbrales!$A$2:$F$6,3,FALSE)</f>
        <v>0.12205009004875801</v>
      </c>
      <c r="F607" s="14">
        <f>VLOOKUP(B607,Umbrales!$A$2:$F$6,4,FALSE)</f>
        <v>7.7863508878423693E-2</v>
      </c>
      <c r="G607" s="13">
        <f>VLOOKUP(B607,Umbrales!$A$2:$F$6,5,FALSE)</f>
        <v>1.5232588938928779</v>
      </c>
      <c r="H607" s="14">
        <f>VLOOKUP(B607,Umbrales!$A$2:$F$6,6,FALSE)</f>
        <v>3.1674636202413592E-2</v>
      </c>
      <c r="I607">
        <f>IF(AND(Datos!AE607&gt;D607,Datos!AF607&gt;E607,Datos!AG607&gt;F607,Datos!AS607&gt;G607,C607&lt;H607),1,0)</f>
        <v>0</v>
      </c>
      <c r="J607" s="14">
        <f>ParticipantesCrossSectionTable[[#This Row],[dcf_fcf_gap_mm]]/ParticipantesCrossSectionTable[[#This Row],[revenue_reported_mm]]</f>
        <v>1.4472128331435755E-2</v>
      </c>
      <c r="K607" s="14">
        <f>VLOOKUP(B607,Umbrales!$A$2:$H$6,7,FALSE)</f>
        <v>0.50851978099047102</v>
      </c>
      <c r="L607" s="14">
        <f>VLOOKUP(B607,Umbrales!$A$2:$H$6,8,FALSE)</f>
        <v>6.0665521451900774E-2</v>
      </c>
      <c r="M607">
        <f>IF(AND(Datos!S607&gt;0,Datos!AH607&lt;K607,Datos!AL607&gt;=1,Datos!AM607&lt;1,J607&gt;L607),1,0)</f>
        <v>0</v>
      </c>
      <c r="N607" s="14">
        <f>VLOOKUP(B607,Umbrales!$A$2:$J$6,9,FALSE)</f>
        <v>0</v>
      </c>
      <c r="O607" s="14">
        <f>VLOOKUP(B607,Umbrales!$A$2:$J$6,10,FALSE)</f>
        <v>0</v>
      </c>
      <c r="P607">
        <f>IF(AND(Datos!C607="Financials",Datos!AA607&gt;N607,Datos!AD607&lt;0,Datos!AQ607&lt;O607),1,0)</f>
        <v>0</v>
      </c>
      <c r="Q607" s="14">
        <f>VLOOKUP(B607,Umbrales!$A$2:$K$6,11,FALSE)</f>
        <v>0.94977598367308969</v>
      </c>
      <c r="R607">
        <f>IF(AND(Datos!AN607&lt;0.85,Datos!AN607&lt;Q607),1,0)</f>
        <v>0</v>
      </c>
      <c r="S607">
        <f>1+IF(Datos!S607&gt;0,1,0)+IF(Datos!C607="Financials",1.2,0)+1.3</f>
        <v>3.3</v>
      </c>
      <c r="T607" s="14">
        <f>(I607*1+M607*IF(Datos!S607&gt;0,1,0)+P607*IF(Datos!C607="Financials",1,0)+R607*1.3)/S607</f>
        <v>0</v>
      </c>
      <c r="U607" s="14">
        <f t="shared" si="18"/>
        <v>0</v>
      </c>
      <c r="V607" s="12" t="str">
        <f t="shared" si="19"/>
        <v/>
      </c>
    </row>
    <row r="608" spans="1:22">
      <c r="A608" t="str">
        <f>ParticipantesCrossSectionTable[[#This Row],[firm_id]]</f>
        <v>F0836</v>
      </c>
      <c r="B608" s="12" t="str">
        <f>ParticipantesCrossSectionTable[[#This Row],[sector]]</f>
        <v>Consumer</v>
      </c>
      <c r="C608" s="14">
        <f>ParticipantesCrossSectionTable[[#This Row],[fcf_reported_mm]]/ParticipantesCrossSectionTable[[#This Row],[revenue_reported_mm]]</f>
        <v>-1.3326080536323883E-3</v>
      </c>
      <c r="D608" s="14">
        <f>VLOOKUP(B608,Umbrales!$A$2:$F$6,2,FALSE)</f>
        <v>0.18290795794828921</v>
      </c>
      <c r="E608" s="14">
        <f>VLOOKUP(B608,Umbrales!$A$2:$F$6,3,FALSE)</f>
        <v>0.12205009004875801</v>
      </c>
      <c r="F608" s="14">
        <f>VLOOKUP(B608,Umbrales!$A$2:$F$6,4,FALSE)</f>
        <v>7.7863508878423693E-2</v>
      </c>
      <c r="G608" s="13">
        <f>VLOOKUP(B608,Umbrales!$A$2:$F$6,5,FALSE)</f>
        <v>1.5232588938928779</v>
      </c>
      <c r="H608" s="14">
        <f>VLOOKUP(B608,Umbrales!$A$2:$F$6,6,FALSE)</f>
        <v>3.1674636202413592E-2</v>
      </c>
      <c r="I608">
        <f>IF(AND(Datos!AE608&gt;D608,Datos!AF608&gt;E608,Datos!AG608&gt;F608,Datos!AS608&gt;G608,C608&lt;H608),1,0)</f>
        <v>0</v>
      </c>
      <c r="J608" s="14">
        <f>ParticipantesCrossSectionTable[[#This Row],[dcf_fcf_gap_mm]]/ParticipantesCrossSectionTable[[#This Row],[revenue_reported_mm]]</f>
        <v>3.5342425773997752E-2</v>
      </c>
      <c r="K608" s="14">
        <f>VLOOKUP(B608,Umbrales!$A$2:$H$6,7,FALSE)</f>
        <v>0.50851978099047102</v>
      </c>
      <c r="L608" s="14">
        <f>VLOOKUP(B608,Umbrales!$A$2:$H$6,8,FALSE)</f>
        <v>6.0665521451900774E-2</v>
      </c>
      <c r="M608">
        <f>IF(AND(Datos!S608&gt;0,Datos!AH608&lt;K608,Datos!AL608&gt;=1,Datos!AM608&lt;1,J608&gt;L608),1,0)</f>
        <v>0</v>
      </c>
      <c r="N608" s="14">
        <f>VLOOKUP(B608,Umbrales!$A$2:$J$6,9,FALSE)</f>
        <v>0</v>
      </c>
      <c r="O608" s="14">
        <f>VLOOKUP(B608,Umbrales!$A$2:$J$6,10,FALSE)</f>
        <v>0</v>
      </c>
      <c r="P608">
        <f>IF(AND(Datos!C608="Financials",Datos!AA608&gt;N608,Datos!AD608&lt;0,Datos!AQ608&lt;O608),1,0)</f>
        <v>0</v>
      </c>
      <c r="Q608" s="14">
        <f>VLOOKUP(B608,Umbrales!$A$2:$K$6,11,FALSE)</f>
        <v>0.94977598367308969</v>
      </c>
      <c r="R608">
        <f>IF(AND(Datos!AN608&lt;0.85,Datos!AN608&lt;Q608),1,0)</f>
        <v>0</v>
      </c>
      <c r="S608">
        <f>1+IF(Datos!S608&gt;0,1,0)+IF(Datos!C608="Financials",1.2,0)+1.3</f>
        <v>3.3</v>
      </c>
      <c r="T608" s="14">
        <f>(I608*1+M608*IF(Datos!S608&gt;0,1,0)+P608*IF(Datos!C608="Financials",1,0)+R608*1.3)/S608</f>
        <v>0</v>
      </c>
      <c r="U608" s="14">
        <f t="shared" si="18"/>
        <v>0</v>
      </c>
      <c r="V608" s="12" t="str">
        <f t="shared" si="19"/>
        <v/>
      </c>
    </row>
    <row r="609" spans="1:22">
      <c r="A609" t="str">
        <f>ParticipantesCrossSectionTable[[#This Row],[firm_id]]</f>
        <v>F0592</v>
      </c>
      <c r="B609" s="12" t="str">
        <f>ParticipantesCrossSectionTable[[#This Row],[sector]]</f>
        <v>Technology</v>
      </c>
      <c r="C609" s="14">
        <f>ParticipantesCrossSectionTable[[#This Row],[fcf_reported_mm]]/ParticipantesCrossSectionTable[[#This Row],[revenue_reported_mm]]</f>
        <v>0.16896883787539779</v>
      </c>
      <c r="D609" s="14">
        <f>VLOOKUP(B609,Umbrales!$A$2:$F$6,2,FALSE)</f>
        <v>0.29147891994228936</v>
      </c>
      <c r="E609" s="14">
        <f>VLOOKUP(B609,Umbrales!$A$2:$F$6,3,FALSE)</f>
        <v>0.20310034693031653</v>
      </c>
      <c r="F609" s="14">
        <f>VLOOKUP(B609,Umbrales!$A$2:$F$6,4,FALSE)</f>
        <v>8.594459935328938E-2</v>
      </c>
      <c r="G609" s="13">
        <f>VLOOKUP(B609,Umbrales!$A$2:$F$6,5,FALSE)</f>
        <v>1.6026025182564763</v>
      </c>
      <c r="H609" s="14">
        <f>VLOOKUP(B609,Umbrales!$A$2:$F$6,6,FALSE)</f>
        <v>0.11012364032004683</v>
      </c>
      <c r="I609">
        <f>IF(AND(Datos!AE609&gt;D609,Datos!AF609&gt;E609,Datos!AG609&gt;F609,Datos!AS609&gt;G609,C609&lt;H609),1,0)</f>
        <v>0</v>
      </c>
      <c r="J609" s="14">
        <f>ParticipantesCrossSectionTable[[#This Row],[dcf_fcf_gap_mm]]/ParticipantesCrossSectionTable[[#This Row],[revenue_reported_mm]]</f>
        <v>-4.225789051914066E-2</v>
      </c>
      <c r="K609" s="14">
        <f>VLOOKUP(B609,Umbrales!$A$2:$H$6,7,FALSE)</f>
        <v>0.41762511454643481</v>
      </c>
      <c r="L609" s="14">
        <f>VLOOKUP(B609,Umbrales!$A$2:$H$6,8,FALSE)</f>
        <v>5.4196815684636399E-2</v>
      </c>
      <c r="M609">
        <f>IF(AND(Datos!S609&gt;0,Datos!AH609&lt;K609,Datos!AL609&gt;=1,Datos!AM609&lt;1,J609&gt;L609),1,0)</f>
        <v>0</v>
      </c>
      <c r="N609" s="14">
        <f>VLOOKUP(B609,Umbrales!$A$2:$J$6,9,FALSE)</f>
        <v>0</v>
      </c>
      <c r="O609" s="14">
        <f>VLOOKUP(B609,Umbrales!$A$2:$J$6,10,FALSE)</f>
        <v>0</v>
      </c>
      <c r="P609">
        <f>IF(AND(Datos!C609="Financials",Datos!AA609&gt;N609,Datos!AD609&lt;0,Datos!AQ609&lt;O609),1,0)</f>
        <v>0</v>
      </c>
      <c r="Q609" s="14">
        <f>VLOOKUP(B609,Umbrales!$A$2:$K$6,11,FALSE)</f>
        <v>0.94630804495569043</v>
      </c>
      <c r="R609">
        <f>IF(AND(Datos!AN609&lt;0.85,Datos!AN609&lt;Q609),1,0)</f>
        <v>0</v>
      </c>
      <c r="S609">
        <f>1+IF(Datos!S609&gt;0,1,0)+IF(Datos!C609="Financials",1.2,0)+1.3</f>
        <v>3.3</v>
      </c>
      <c r="T609" s="14">
        <f>(I609*1+M609*IF(Datos!S609&gt;0,1,0)+P609*IF(Datos!C609="Financials",1,0)+R609*1.3)/S609</f>
        <v>0</v>
      </c>
      <c r="U609" s="14">
        <f t="shared" si="18"/>
        <v>0</v>
      </c>
      <c r="V609" s="12" t="str">
        <f t="shared" si="19"/>
        <v/>
      </c>
    </row>
    <row r="610" spans="1:22">
      <c r="A610" t="str">
        <f>ParticipantesCrossSectionTable[[#This Row],[firm_id]]</f>
        <v>F0335</v>
      </c>
      <c r="B610" s="12" t="str">
        <f>ParticipantesCrossSectionTable[[#This Row],[sector]]</f>
        <v>Financials</v>
      </c>
      <c r="C610" s="14">
        <f>ParticipantesCrossSectionTable[[#This Row],[fcf_reported_mm]]/ParticipantesCrossSectionTable[[#This Row],[revenue_reported_mm]]</f>
        <v>0.16177177063884876</v>
      </c>
      <c r="D610" s="14">
        <f>VLOOKUP(B610,Umbrales!$A$2:$F$6,2,FALSE)</f>
        <v>0.388774346882514</v>
      </c>
      <c r="E610" s="14">
        <f>VLOOKUP(B610,Umbrales!$A$2:$F$6,3,FALSE)</f>
        <v>0.2842719606666555</v>
      </c>
      <c r="F610" s="14">
        <f>VLOOKUP(B610,Umbrales!$A$2:$F$6,4,FALSE)</f>
        <v>3.7547324588306716E-2</v>
      </c>
      <c r="G610" s="13">
        <f>VLOOKUP(B610,Umbrales!$A$2:$F$6,5,FALSE)</f>
        <v>5.6564154445784265</v>
      </c>
      <c r="H610" s="14">
        <f>VLOOKUP(B610,Umbrales!$A$2:$F$6,6,FALSE)</f>
        <v>0.21790144142181125</v>
      </c>
      <c r="I610">
        <f>IF(AND(Datos!AE610&gt;D610,Datos!AF610&gt;E610,Datos!AG610&gt;F610,Datos!AS610&gt;G610,C610&lt;H610),1,0)</f>
        <v>0</v>
      </c>
      <c r="J610" s="14">
        <f>ParticipantesCrossSectionTable[[#This Row],[dcf_fcf_gap_mm]]/ParticipantesCrossSectionTable[[#This Row],[revenue_reported_mm]]</f>
        <v>3.643510040122979E-2</v>
      </c>
      <c r="K610" s="14">
        <f>VLOOKUP(B610,Umbrales!$A$2:$H$6,7,FALSE)</f>
        <v>0.45222619371524486</v>
      </c>
      <c r="L610" s="14">
        <f>VLOOKUP(B610,Umbrales!$A$2:$H$6,8,FALSE)</f>
        <v>1.8748568215778003E-2</v>
      </c>
      <c r="M610">
        <f>IF(AND(Datos!S610&gt;0,Datos!AH610&lt;K610,Datos!AL610&gt;=1,Datos!AM610&lt;1,J610&gt;L610),1,0)</f>
        <v>0</v>
      </c>
      <c r="N610" s="14">
        <f>VLOOKUP(B610,Umbrales!$A$2:$J$6,9,FALSE)</f>
        <v>0.2055436255630648</v>
      </c>
      <c r="O610" s="14">
        <f>VLOOKUP(B610,Umbrales!$A$2:$J$6,10,FALSE)</f>
        <v>0.33577848833803048</v>
      </c>
      <c r="P610">
        <f>IF(AND(Datos!C610="Financials",Datos!AA610&gt;N610,Datos!AD610&lt;0,Datos!AQ610&lt;O610),1,0)</f>
        <v>0</v>
      </c>
      <c r="Q610" s="14">
        <f>VLOOKUP(B610,Umbrales!$A$2:$K$6,11,FALSE)</f>
        <v>0.94867619108199597</v>
      </c>
      <c r="R610">
        <f>IF(AND(Datos!AN610&lt;0.85,Datos!AN610&lt;Q610),1,0)</f>
        <v>0</v>
      </c>
      <c r="S610">
        <f>1+IF(Datos!S610&gt;0,1,0)+IF(Datos!C610="Financials",1.2,0)+1.3</f>
        <v>4.5</v>
      </c>
      <c r="T610" s="14">
        <f>(I610*1+M610*IF(Datos!S610&gt;0,1,0)+P610*IF(Datos!C610="Financials",1,0)+R610*1.3)/S610</f>
        <v>0</v>
      </c>
      <c r="U610" s="14">
        <f t="shared" si="18"/>
        <v>0</v>
      </c>
      <c r="V610" s="12" t="str">
        <f t="shared" si="19"/>
        <v/>
      </c>
    </row>
    <row r="611" spans="1:22">
      <c r="A611" t="str">
        <f>ParticipantesCrossSectionTable[[#This Row],[firm_id]]</f>
        <v>F0440</v>
      </c>
      <c r="B611" s="12" t="str">
        <f>ParticipantesCrossSectionTable[[#This Row],[sector]]</f>
        <v>Technology</v>
      </c>
      <c r="C611" s="14">
        <f>ParticipantesCrossSectionTable[[#This Row],[fcf_reported_mm]]/ParticipantesCrossSectionTable[[#This Row],[revenue_reported_mm]]</f>
        <v>0.16631208993728075</v>
      </c>
      <c r="D611" s="14">
        <f>VLOOKUP(B611,Umbrales!$A$2:$F$6,2,FALSE)</f>
        <v>0.29147891994228936</v>
      </c>
      <c r="E611" s="14">
        <f>VLOOKUP(B611,Umbrales!$A$2:$F$6,3,FALSE)</f>
        <v>0.20310034693031653</v>
      </c>
      <c r="F611" s="14">
        <f>VLOOKUP(B611,Umbrales!$A$2:$F$6,4,FALSE)</f>
        <v>8.594459935328938E-2</v>
      </c>
      <c r="G611" s="13">
        <f>VLOOKUP(B611,Umbrales!$A$2:$F$6,5,FALSE)</f>
        <v>1.6026025182564763</v>
      </c>
      <c r="H611" s="14">
        <f>VLOOKUP(B611,Umbrales!$A$2:$F$6,6,FALSE)</f>
        <v>0.11012364032004683</v>
      </c>
      <c r="I611">
        <f>IF(AND(Datos!AE611&gt;D611,Datos!AF611&gt;E611,Datos!AG611&gt;F611,Datos!AS611&gt;G611,C611&lt;H611),1,0)</f>
        <v>0</v>
      </c>
      <c r="J611" s="14">
        <f>ParticipantesCrossSectionTable[[#This Row],[dcf_fcf_gap_mm]]/ParticipantesCrossSectionTable[[#This Row],[revenue_reported_mm]]</f>
        <v>-2.1946712575764336E-2</v>
      </c>
      <c r="K611" s="14">
        <f>VLOOKUP(B611,Umbrales!$A$2:$H$6,7,FALSE)</f>
        <v>0.41762511454643481</v>
      </c>
      <c r="L611" s="14">
        <f>VLOOKUP(B611,Umbrales!$A$2:$H$6,8,FALSE)</f>
        <v>5.4196815684636399E-2</v>
      </c>
      <c r="M611">
        <f>IF(AND(Datos!S611&gt;0,Datos!AH611&lt;K611,Datos!AL611&gt;=1,Datos!AM611&lt;1,J611&gt;L611),1,0)</f>
        <v>0</v>
      </c>
      <c r="N611" s="14">
        <f>VLOOKUP(B611,Umbrales!$A$2:$J$6,9,FALSE)</f>
        <v>0</v>
      </c>
      <c r="O611" s="14">
        <f>VLOOKUP(B611,Umbrales!$A$2:$J$6,10,FALSE)</f>
        <v>0</v>
      </c>
      <c r="P611">
        <f>IF(AND(Datos!C611="Financials",Datos!AA611&gt;N611,Datos!AD611&lt;0,Datos!AQ611&lt;O611),1,0)</f>
        <v>0</v>
      </c>
      <c r="Q611" s="14">
        <f>VLOOKUP(B611,Umbrales!$A$2:$K$6,11,FALSE)</f>
        <v>0.94630804495569043</v>
      </c>
      <c r="R611">
        <f>IF(AND(Datos!AN611&lt;0.85,Datos!AN611&lt;Q611),1,0)</f>
        <v>0</v>
      </c>
      <c r="S611">
        <f>1+IF(Datos!S611&gt;0,1,0)+IF(Datos!C611="Financials",1.2,0)+1.3</f>
        <v>3.3</v>
      </c>
      <c r="T611" s="14">
        <f>(I611*1+M611*IF(Datos!S611&gt;0,1,0)+P611*IF(Datos!C611="Financials",1,0)+R611*1.3)/S611</f>
        <v>0</v>
      </c>
      <c r="U611" s="14">
        <f t="shared" si="18"/>
        <v>0</v>
      </c>
      <c r="V611" s="12" t="str">
        <f t="shared" si="19"/>
        <v/>
      </c>
    </row>
    <row r="612" spans="1:22">
      <c r="A612" t="str">
        <f>ParticipantesCrossSectionTable[[#This Row],[firm_id]]</f>
        <v>F0899</v>
      </c>
      <c r="B612" s="12" t="str">
        <f>ParticipantesCrossSectionTable[[#This Row],[sector]]</f>
        <v>Consumer</v>
      </c>
      <c r="C612" s="14">
        <f>ParticipantesCrossSectionTable[[#This Row],[fcf_reported_mm]]/ParticipantesCrossSectionTable[[#This Row],[revenue_reported_mm]]</f>
        <v>2.2523225431253725E-2</v>
      </c>
      <c r="D612" s="14">
        <f>VLOOKUP(B612,Umbrales!$A$2:$F$6,2,FALSE)</f>
        <v>0.18290795794828921</v>
      </c>
      <c r="E612" s="14">
        <f>VLOOKUP(B612,Umbrales!$A$2:$F$6,3,FALSE)</f>
        <v>0.12205009004875801</v>
      </c>
      <c r="F612" s="14">
        <f>VLOOKUP(B612,Umbrales!$A$2:$F$6,4,FALSE)</f>
        <v>7.7863508878423693E-2</v>
      </c>
      <c r="G612" s="13">
        <f>VLOOKUP(B612,Umbrales!$A$2:$F$6,5,FALSE)</f>
        <v>1.5232588938928779</v>
      </c>
      <c r="H612" s="14">
        <f>VLOOKUP(B612,Umbrales!$A$2:$F$6,6,FALSE)</f>
        <v>3.1674636202413592E-2</v>
      </c>
      <c r="I612">
        <f>IF(AND(Datos!AE612&gt;D612,Datos!AF612&gt;E612,Datos!AG612&gt;F612,Datos!AS612&gt;G612,C612&lt;H612),1,0)</f>
        <v>0</v>
      </c>
      <c r="J612" s="14">
        <f>ParticipantesCrossSectionTable[[#This Row],[dcf_fcf_gap_mm]]/ParticipantesCrossSectionTable[[#This Row],[revenue_reported_mm]]</f>
        <v>6.7935638480158211E-2</v>
      </c>
      <c r="K612" s="14">
        <f>VLOOKUP(B612,Umbrales!$A$2:$H$6,7,FALSE)</f>
        <v>0.50851978099047102</v>
      </c>
      <c r="L612" s="14">
        <f>VLOOKUP(B612,Umbrales!$A$2:$H$6,8,FALSE)</f>
        <v>6.0665521451900774E-2</v>
      </c>
      <c r="M612">
        <f>IF(AND(Datos!S612&gt;0,Datos!AH612&lt;K612,Datos!AL612&gt;=1,Datos!AM612&lt;1,J612&gt;L612),1,0)</f>
        <v>0</v>
      </c>
      <c r="N612" s="14">
        <f>VLOOKUP(B612,Umbrales!$A$2:$J$6,9,FALSE)</f>
        <v>0</v>
      </c>
      <c r="O612" s="14">
        <f>VLOOKUP(B612,Umbrales!$A$2:$J$6,10,FALSE)</f>
        <v>0</v>
      </c>
      <c r="P612">
        <f>IF(AND(Datos!C612="Financials",Datos!AA612&gt;N612,Datos!AD612&lt;0,Datos!AQ612&lt;O612),1,0)</f>
        <v>0</v>
      </c>
      <c r="Q612" s="14">
        <f>VLOOKUP(B612,Umbrales!$A$2:$K$6,11,FALSE)</f>
        <v>0.94977598367308969</v>
      </c>
      <c r="R612">
        <f>IF(AND(Datos!AN612&lt;0.85,Datos!AN612&lt;Q612),1,0)</f>
        <v>0</v>
      </c>
      <c r="S612">
        <f>1+IF(Datos!S612&gt;0,1,0)+IF(Datos!C612="Financials",1.2,0)+1.3</f>
        <v>3.3</v>
      </c>
      <c r="T612" s="14">
        <f>(I612*1+M612*IF(Datos!S612&gt;0,1,0)+P612*IF(Datos!C612="Financials",1,0)+R612*1.3)/S612</f>
        <v>0</v>
      </c>
      <c r="U612" s="14">
        <f t="shared" si="18"/>
        <v>0</v>
      </c>
      <c r="V612" s="12" t="str">
        <f t="shared" si="19"/>
        <v/>
      </c>
    </row>
    <row r="613" spans="1:22">
      <c r="A613" t="str">
        <f>ParticipantesCrossSectionTable[[#This Row],[firm_id]]</f>
        <v>F0842</v>
      </c>
      <c r="B613" s="12" t="str">
        <f>ParticipantesCrossSectionTable[[#This Row],[sector]]</f>
        <v>Consumer</v>
      </c>
      <c r="C613" s="14">
        <f>ParticipantesCrossSectionTable[[#This Row],[fcf_reported_mm]]/ParticipantesCrossSectionTable[[#This Row],[revenue_reported_mm]]</f>
        <v>9.3363798624460245E-2</v>
      </c>
      <c r="D613" s="14">
        <f>VLOOKUP(B613,Umbrales!$A$2:$F$6,2,FALSE)</f>
        <v>0.18290795794828921</v>
      </c>
      <c r="E613" s="14">
        <f>VLOOKUP(B613,Umbrales!$A$2:$F$6,3,FALSE)</f>
        <v>0.12205009004875801</v>
      </c>
      <c r="F613" s="14">
        <f>VLOOKUP(B613,Umbrales!$A$2:$F$6,4,FALSE)</f>
        <v>7.7863508878423693E-2</v>
      </c>
      <c r="G613" s="13">
        <f>VLOOKUP(B613,Umbrales!$A$2:$F$6,5,FALSE)</f>
        <v>1.5232588938928779</v>
      </c>
      <c r="H613" s="14">
        <f>VLOOKUP(B613,Umbrales!$A$2:$F$6,6,FALSE)</f>
        <v>3.1674636202413592E-2</v>
      </c>
      <c r="I613">
        <f>IF(AND(Datos!AE613&gt;D613,Datos!AF613&gt;E613,Datos!AG613&gt;F613,Datos!AS613&gt;G613,C613&lt;H613),1,0)</f>
        <v>0</v>
      </c>
      <c r="J613" s="14">
        <f>ParticipantesCrossSectionTable[[#This Row],[dcf_fcf_gap_mm]]/ParticipantesCrossSectionTable[[#This Row],[revenue_reported_mm]]</f>
        <v>-2.8720783121828864E-3</v>
      </c>
      <c r="K613" s="14">
        <f>VLOOKUP(B613,Umbrales!$A$2:$H$6,7,FALSE)</f>
        <v>0.50851978099047102</v>
      </c>
      <c r="L613" s="14">
        <f>VLOOKUP(B613,Umbrales!$A$2:$H$6,8,FALSE)</f>
        <v>6.0665521451900774E-2</v>
      </c>
      <c r="M613">
        <f>IF(AND(Datos!S613&gt;0,Datos!AH613&lt;K613,Datos!AL613&gt;=1,Datos!AM613&lt;1,J613&gt;L613),1,0)</f>
        <v>0</v>
      </c>
      <c r="N613" s="14">
        <f>VLOOKUP(B613,Umbrales!$A$2:$J$6,9,FALSE)</f>
        <v>0</v>
      </c>
      <c r="O613" s="14">
        <f>VLOOKUP(B613,Umbrales!$A$2:$J$6,10,FALSE)</f>
        <v>0</v>
      </c>
      <c r="P613">
        <f>IF(AND(Datos!C613="Financials",Datos!AA613&gt;N613,Datos!AD613&lt;0,Datos!AQ613&lt;O613),1,0)</f>
        <v>0</v>
      </c>
      <c r="Q613" s="14">
        <f>VLOOKUP(B613,Umbrales!$A$2:$K$6,11,FALSE)</f>
        <v>0.94977598367308969</v>
      </c>
      <c r="R613">
        <f>IF(AND(Datos!AN613&lt;0.85,Datos!AN613&lt;Q613),1,0)</f>
        <v>0</v>
      </c>
      <c r="S613">
        <f>1+IF(Datos!S613&gt;0,1,0)+IF(Datos!C613="Financials",1.2,0)+1.3</f>
        <v>3.3</v>
      </c>
      <c r="T613" s="14">
        <f>(I613*1+M613*IF(Datos!S613&gt;0,1,0)+P613*IF(Datos!C613="Financials",1,0)+R613*1.3)/S613</f>
        <v>0</v>
      </c>
      <c r="U613" s="14">
        <f t="shared" si="18"/>
        <v>0</v>
      </c>
      <c r="V613" s="12" t="str">
        <f t="shared" si="19"/>
        <v/>
      </c>
    </row>
    <row r="614" spans="1:22">
      <c r="A614" t="str">
        <f>ParticipantesCrossSectionTable[[#This Row],[firm_id]]</f>
        <v>F0463</v>
      </c>
      <c r="B614" s="12" t="str">
        <f>ParticipantesCrossSectionTable[[#This Row],[sector]]</f>
        <v>Technology</v>
      </c>
      <c r="C614" s="14">
        <f>ParticipantesCrossSectionTable[[#This Row],[fcf_reported_mm]]/ParticipantesCrossSectionTable[[#This Row],[revenue_reported_mm]]</f>
        <v>0.20902279885828018</v>
      </c>
      <c r="D614" s="14">
        <f>VLOOKUP(B614,Umbrales!$A$2:$F$6,2,FALSE)</f>
        <v>0.29147891994228936</v>
      </c>
      <c r="E614" s="14">
        <f>VLOOKUP(B614,Umbrales!$A$2:$F$6,3,FALSE)</f>
        <v>0.20310034693031653</v>
      </c>
      <c r="F614" s="14">
        <f>VLOOKUP(B614,Umbrales!$A$2:$F$6,4,FALSE)</f>
        <v>8.594459935328938E-2</v>
      </c>
      <c r="G614" s="13">
        <f>VLOOKUP(B614,Umbrales!$A$2:$F$6,5,FALSE)</f>
        <v>1.6026025182564763</v>
      </c>
      <c r="H614" s="14">
        <f>VLOOKUP(B614,Umbrales!$A$2:$F$6,6,FALSE)</f>
        <v>0.11012364032004683</v>
      </c>
      <c r="I614">
        <f>IF(AND(Datos!AE614&gt;D614,Datos!AF614&gt;E614,Datos!AG614&gt;F614,Datos!AS614&gt;G614,C614&lt;H614),1,0)</f>
        <v>0</v>
      </c>
      <c r="J614" s="14">
        <f>ParticipantesCrossSectionTable[[#This Row],[dcf_fcf_gap_mm]]/ParticipantesCrossSectionTable[[#This Row],[revenue_reported_mm]]</f>
        <v>-4.5949917955962809E-2</v>
      </c>
      <c r="K614" s="14">
        <f>VLOOKUP(B614,Umbrales!$A$2:$H$6,7,FALSE)</f>
        <v>0.41762511454643481</v>
      </c>
      <c r="L614" s="14">
        <f>VLOOKUP(B614,Umbrales!$A$2:$H$6,8,FALSE)</f>
        <v>5.4196815684636399E-2</v>
      </c>
      <c r="M614">
        <f>IF(AND(Datos!S614&gt;0,Datos!AH614&lt;K614,Datos!AL614&gt;=1,Datos!AM614&lt;1,J614&gt;L614),1,0)</f>
        <v>0</v>
      </c>
      <c r="N614" s="14">
        <f>VLOOKUP(B614,Umbrales!$A$2:$J$6,9,FALSE)</f>
        <v>0</v>
      </c>
      <c r="O614" s="14">
        <f>VLOOKUP(B614,Umbrales!$A$2:$J$6,10,FALSE)</f>
        <v>0</v>
      </c>
      <c r="P614">
        <f>IF(AND(Datos!C614="Financials",Datos!AA614&gt;N614,Datos!AD614&lt;0,Datos!AQ614&lt;O614),1,0)</f>
        <v>0</v>
      </c>
      <c r="Q614" s="14">
        <f>VLOOKUP(B614,Umbrales!$A$2:$K$6,11,FALSE)</f>
        <v>0.94630804495569043</v>
      </c>
      <c r="R614">
        <f>IF(AND(Datos!AN614&lt;0.85,Datos!AN614&lt;Q614),1,0)</f>
        <v>0</v>
      </c>
      <c r="S614">
        <f>1+IF(Datos!S614&gt;0,1,0)+IF(Datos!C614="Financials",1.2,0)+1.3</f>
        <v>3.3</v>
      </c>
      <c r="T614" s="14">
        <f>(I614*1+M614*IF(Datos!S614&gt;0,1,0)+P614*IF(Datos!C614="Financials",1,0)+R614*1.3)/S614</f>
        <v>0</v>
      </c>
      <c r="U614" s="14">
        <f t="shared" si="18"/>
        <v>0</v>
      </c>
      <c r="V614" s="12" t="str">
        <f t="shared" si="19"/>
        <v/>
      </c>
    </row>
    <row r="615" spans="1:22">
      <c r="A615" t="str">
        <f>ParticipantesCrossSectionTable[[#This Row],[firm_id]]</f>
        <v>F0005</v>
      </c>
      <c r="B615" s="12" t="str">
        <f>ParticipantesCrossSectionTable[[#This Row],[sector]]</f>
        <v>Energy</v>
      </c>
      <c r="C615" s="14">
        <f>ParticipantesCrossSectionTable[[#This Row],[fcf_reported_mm]]/ParticipantesCrossSectionTable[[#This Row],[revenue_reported_mm]]</f>
        <v>-0.10682396519507133</v>
      </c>
      <c r="D615" s="14">
        <f>VLOOKUP(B615,Umbrales!$A$2:$F$6,2,FALSE)</f>
        <v>0.31196392892080216</v>
      </c>
      <c r="E615" s="14">
        <f>VLOOKUP(B615,Umbrales!$A$2:$F$6,3,FALSE)</f>
        <v>0.22086835207327621</v>
      </c>
      <c r="F615" s="14">
        <f>VLOOKUP(B615,Umbrales!$A$2:$F$6,4,FALSE)</f>
        <v>0.28991454849456905</v>
      </c>
      <c r="G615" s="13">
        <f>VLOOKUP(B615,Umbrales!$A$2:$F$6,5,FALSE)</f>
        <v>2.8980395452652274</v>
      </c>
      <c r="H615" s="14">
        <f>VLOOKUP(B615,Umbrales!$A$2:$F$6,6,FALSE)</f>
        <v>-5.1192663180992054E-2</v>
      </c>
      <c r="I615">
        <f>IF(AND(Datos!AE615&gt;D615,Datos!AF615&gt;E615,Datos!AG615&gt;F615,Datos!AS615&gt;G615,C615&lt;H615),1,0)</f>
        <v>0</v>
      </c>
      <c r="J615" s="14">
        <f>ParticipantesCrossSectionTable[[#This Row],[dcf_fcf_gap_mm]]/ParticipantesCrossSectionTable[[#This Row],[revenue_reported_mm]]</f>
        <v>0.10493557585413285</v>
      </c>
      <c r="K615" s="14">
        <f>VLOOKUP(B615,Umbrales!$A$2:$H$6,7,FALSE)</f>
        <v>0.58288412137280288</v>
      </c>
      <c r="L615" s="14">
        <f>VLOOKUP(B615,Umbrales!$A$2:$H$6,8,FALSE)</f>
        <v>0.120912265441879</v>
      </c>
      <c r="M615">
        <f>IF(AND(Datos!S615&gt;0,Datos!AH615&lt;K615,Datos!AL615&gt;=1,Datos!AM615&lt;1,J615&gt;L615),1,0)</f>
        <v>0</v>
      </c>
      <c r="N615" s="14">
        <f>VLOOKUP(B615,Umbrales!$A$2:$J$6,9,FALSE)</f>
        <v>0</v>
      </c>
      <c r="O615" s="14">
        <f>VLOOKUP(B615,Umbrales!$A$2:$J$6,10,FALSE)</f>
        <v>0</v>
      </c>
      <c r="P615">
        <f>IF(AND(Datos!C615="Financials",Datos!AA615&gt;N615,Datos!AD615&lt;0,Datos!AQ615&lt;O615),1,0)</f>
        <v>0</v>
      </c>
      <c r="Q615" s="14">
        <f>VLOOKUP(B615,Umbrales!$A$2:$K$6,11,FALSE)</f>
        <v>0.95246281107254693</v>
      </c>
      <c r="R615">
        <f>IF(AND(Datos!AN615&lt;0.85,Datos!AN615&lt;Q615),1,0)</f>
        <v>0</v>
      </c>
      <c r="S615">
        <f>1+IF(Datos!S615&gt;0,1,0)+IF(Datos!C615="Financials",1.2,0)+1.3</f>
        <v>3.3</v>
      </c>
      <c r="T615" s="14">
        <f>(I615*1+M615*IF(Datos!S615&gt;0,1,0)+P615*IF(Datos!C615="Financials",1,0)+R615*1.3)/S615</f>
        <v>0</v>
      </c>
      <c r="U615" s="14">
        <f t="shared" si="18"/>
        <v>0</v>
      </c>
      <c r="V615" s="12" t="str">
        <f t="shared" si="19"/>
        <v/>
      </c>
    </row>
    <row r="616" spans="1:22">
      <c r="A616" t="str">
        <f>ParticipantesCrossSectionTable[[#This Row],[firm_id]]</f>
        <v>F0100</v>
      </c>
      <c r="B616" s="12" t="str">
        <f>ParticipantesCrossSectionTable[[#This Row],[sector]]</f>
        <v>Energy</v>
      </c>
      <c r="C616" s="14">
        <f>ParticipantesCrossSectionTable[[#This Row],[fcf_reported_mm]]/ParticipantesCrossSectionTable[[#This Row],[revenue_reported_mm]]</f>
        <v>-2.4060005182725084E-2</v>
      </c>
      <c r="D616" s="14">
        <f>VLOOKUP(B616,Umbrales!$A$2:$F$6,2,FALSE)</f>
        <v>0.31196392892080216</v>
      </c>
      <c r="E616" s="14">
        <f>VLOOKUP(B616,Umbrales!$A$2:$F$6,3,FALSE)</f>
        <v>0.22086835207327621</v>
      </c>
      <c r="F616" s="14">
        <f>VLOOKUP(B616,Umbrales!$A$2:$F$6,4,FALSE)</f>
        <v>0.28991454849456905</v>
      </c>
      <c r="G616" s="13">
        <f>VLOOKUP(B616,Umbrales!$A$2:$F$6,5,FALSE)</f>
        <v>2.8980395452652274</v>
      </c>
      <c r="H616" s="14">
        <f>VLOOKUP(B616,Umbrales!$A$2:$F$6,6,FALSE)</f>
        <v>-5.1192663180992054E-2</v>
      </c>
      <c r="I616">
        <f>IF(AND(Datos!AE616&gt;D616,Datos!AF616&gt;E616,Datos!AG616&gt;F616,Datos!AS616&gt;G616,C616&lt;H616),1,0)</f>
        <v>0</v>
      </c>
      <c r="J616" s="14">
        <f>ParticipantesCrossSectionTable[[#This Row],[dcf_fcf_gap_mm]]/ParticipantesCrossSectionTable[[#This Row],[revenue_reported_mm]]</f>
        <v>7.3019817374883222E-2</v>
      </c>
      <c r="K616" s="14">
        <f>VLOOKUP(B616,Umbrales!$A$2:$H$6,7,FALSE)</f>
        <v>0.58288412137280288</v>
      </c>
      <c r="L616" s="14">
        <f>VLOOKUP(B616,Umbrales!$A$2:$H$6,8,FALSE)</f>
        <v>0.120912265441879</v>
      </c>
      <c r="M616">
        <f>IF(AND(Datos!S616&gt;0,Datos!AH616&lt;K616,Datos!AL616&gt;=1,Datos!AM616&lt;1,J616&gt;L616),1,0)</f>
        <v>0</v>
      </c>
      <c r="N616" s="14">
        <f>VLOOKUP(B616,Umbrales!$A$2:$J$6,9,FALSE)</f>
        <v>0</v>
      </c>
      <c r="O616" s="14">
        <f>VLOOKUP(B616,Umbrales!$A$2:$J$6,10,FALSE)</f>
        <v>0</v>
      </c>
      <c r="P616">
        <f>IF(AND(Datos!C616="Financials",Datos!AA616&gt;N616,Datos!AD616&lt;0,Datos!AQ616&lt;O616),1,0)</f>
        <v>0</v>
      </c>
      <c r="Q616" s="14">
        <f>VLOOKUP(B616,Umbrales!$A$2:$K$6,11,FALSE)</f>
        <v>0.95246281107254693</v>
      </c>
      <c r="R616">
        <f>IF(AND(Datos!AN616&lt;0.85,Datos!AN616&lt;Q616),1,0)</f>
        <v>0</v>
      </c>
      <c r="S616">
        <f>1+IF(Datos!S616&gt;0,1,0)+IF(Datos!C616="Financials",1.2,0)+1.3</f>
        <v>3.3</v>
      </c>
      <c r="T616" s="14">
        <f>(I616*1+M616*IF(Datos!S616&gt;0,1,0)+P616*IF(Datos!C616="Financials",1,0)+R616*1.3)/S616</f>
        <v>0</v>
      </c>
      <c r="U616" s="14">
        <f t="shared" si="18"/>
        <v>0</v>
      </c>
      <c r="V616" s="12" t="str">
        <f t="shared" si="19"/>
        <v/>
      </c>
    </row>
    <row r="617" spans="1:22">
      <c r="A617" t="str">
        <f>ParticipantesCrossSectionTable[[#This Row],[firm_id]]</f>
        <v>F0444</v>
      </c>
      <c r="B617" s="12" t="str">
        <f>ParticipantesCrossSectionTable[[#This Row],[sector]]</f>
        <v>Technology</v>
      </c>
      <c r="C617" s="14">
        <f>ParticipantesCrossSectionTable[[#This Row],[fcf_reported_mm]]/ParticipantesCrossSectionTable[[#This Row],[revenue_reported_mm]]</f>
        <v>0.12210741783522686</v>
      </c>
      <c r="D617" s="14">
        <f>VLOOKUP(B617,Umbrales!$A$2:$F$6,2,FALSE)</f>
        <v>0.29147891994228936</v>
      </c>
      <c r="E617" s="14">
        <f>VLOOKUP(B617,Umbrales!$A$2:$F$6,3,FALSE)</f>
        <v>0.20310034693031653</v>
      </c>
      <c r="F617" s="14">
        <f>VLOOKUP(B617,Umbrales!$A$2:$F$6,4,FALSE)</f>
        <v>8.594459935328938E-2</v>
      </c>
      <c r="G617" s="13">
        <f>VLOOKUP(B617,Umbrales!$A$2:$F$6,5,FALSE)</f>
        <v>1.6026025182564763</v>
      </c>
      <c r="H617" s="14">
        <f>VLOOKUP(B617,Umbrales!$A$2:$F$6,6,FALSE)</f>
        <v>0.11012364032004683</v>
      </c>
      <c r="I617">
        <f>IF(AND(Datos!AE617&gt;D617,Datos!AF617&gt;E617,Datos!AG617&gt;F617,Datos!AS617&gt;G617,C617&lt;H617),1,0)</f>
        <v>0</v>
      </c>
      <c r="J617" s="14">
        <f>ParticipantesCrossSectionTable[[#This Row],[dcf_fcf_gap_mm]]/ParticipantesCrossSectionTable[[#This Row],[revenue_reported_mm]]</f>
        <v>3.0266721120144138E-2</v>
      </c>
      <c r="K617" s="14">
        <f>VLOOKUP(B617,Umbrales!$A$2:$H$6,7,FALSE)</f>
        <v>0.41762511454643481</v>
      </c>
      <c r="L617" s="14">
        <f>VLOOKUP(B617,Umbrales!$A$2:$H$6,8,FALSE)</f>
        <v>5.4196815684636399E-2</v>
      </c>
      <c r="M617">
        <f>IF(AND(Datos!S617&gt;0,Datos!AH617&lt;K617,Datos!AL617&gt;=1,Datos!AM617&lt;1,J617&gt;L617),1,0)</f>
        <v>0</v>
      </c>
      <c r="N617" s="14">
        <f>VLOOKUP(B617,Umbrales!$A$2:$J$6,9,FALSE)</f>
        <v>0</v>
      </c>
      <c r="O617" s="14">
        <f>VLOOKUP(B617,Umbrales!$A$2:$J$6,10,FALSE)</f>
        <v>0</v>
      </c>
      <c r="P617">
        <f>IF(AND(Datos!C617="Financials",Datos!AA617&gt;N617,Datos!AD617&lt;0,Datos!AQ617&lt;O617),1,0)</f>
        <v>0</v>
      </c>
      <c r="Q617" s="14">
        <f>VLOOKUP(B617,Umbrales!$A$2:$K$6,11,FALSE)</f>
        <v>0.94630804495569043</v>
      </c>
      <c r="R617">
        <f>IF(AND(Datos!AN617&lt;0.85,Datos!AN617&lt;Q617),1,0)</f>
        <v>0</v>
      </c>
      <c r="S617">
        <f>1+IF(Datos!S617&gt;0,1,0)+IF(Datos!C617="Financials",1.2,0)+1.3</f>
        <v>3.3</v>
      </c>
      <c r="T617" s="14">
        <f>(I617*1+M617*IF(Datos!S617&gt;0,1,0)+P617*IF(Datos!C617="Financials",1,0)+R617*1.3)/S617</f>
        <v>0</v>
      </c>
      <c r="U617" s="14">
        <f t="shared" si="18"/>
        <v>0</v>
      </c>
      <c r="V617" s="12" t="str">
        <f t="shared" si="19"/>
        <v/>
      </c>
    </row>
    <row r="618" spans="1:22">
      <c r="A618" t="str">
        <f>ParticipantesCrossSectionTable[[#This Row],[firm_id]]</f>
        <v>F0958</v>
      </c>
      <c r="B618" s="12" t="str">
        <f>ParticipantesCrossSectionTable[[#This Row],[sector]]</f>
        <v>Consumer</v>
      </c>
      <c r="C618" s="14">
        <f>ParticipantesCrossSectionTable[[#This Row],[fcf_reported_mm]]/ParticipantesCrossSectionTable[[#This Row],[revenue_reported_mm]]</f>
        <v>5.2644446173873337E-2</v>
      </c>
      <c r="D618" s="14">
        <f>VLOOKUP(B618,Umbrales!$A$2:$F$6,2,FALSE)</f>
        <v>0.18290795794828921</v>
      </c>
      <c r="E618" s="14">
        <f>VLOOKUP(B618,Umbrales!$A$2:$F$6,3,FALSE)</f>
        <v>0.12205009004875801</v>
      </c>
      <c r="F618" s="14">
        <f>VLOOKUP(B618,Umbrales!$A$2:$F$6,4,FALSE)</f>
        <v>7.7863508878423693E-2</v>
      </c>
      <c r="G618" s="13">
        <f>VLOOKUP(B618,Umbrales!$A$2:$F$6,5,FALSE)</f>
        <v>1.5232588938928779</v>
      </c>
      <c r="H618" s="14">
        <f>VLOOKUP(B618,Umbrales!$A$2:$F$6,6,FALSE)</f>
        <v>3.1674636202413592E-2</v>
      </c>
      <c r="I618">
        <f>IF(AND(Datos!AE618&gt;D618,Datos!AF618&gt;E618,Datos!AG618&gt;F618,Datos!AS618&gt;G618,C618&lt;H618),1,0)</f>
        <v>0</v>
      </c>
      <c r="J618" s="14">
        <f>ParticipantesCrossSectionTable[[#This Row],[dcf_fcf_gap_mm]]/ParticipantesCrossSectionTable[[#This Row],[revenue_reported_mm]]</f>
        <v>3.3793091956342072E-2</v>
      </c>
      <c r="K618" s="14">
        <f>VLOOKUP(B618,Umbrales!$A$2:$H$6,7,FALSE)</f>
        <v>0.50851978099047102</v>
      </c>
      <c r="L618" s="14">
        <f>VLOOKUP(B618,Umbrales!$A$2:$H$6,8,FALSE)</f>
        <v>6.0665521451900774E-2</v>
      </c>
      <c r="M618">
        <f>IF(AND(Datos!S618&gt;0,Datos!AH618&lt;K618,Datos!AL618&gt;=1,Datos!AM618&lt;1,J618&gt;L618),1,0)</f>
        <v>0</v>
      </c>
      <c r="N618" s="14">
        <f>VLOOKUP(B618,Umbrales!$A$2:$J$6,9,FALSE)</f>
        <v>0</v>
      </c>
      <c r="O618" s="14">
        <f>VLOOKUP(B618,Umbrales!$A$2:$J$6,10,FALSE)</f>
        <v>0</v>
      </c>
      <c r="P618">
        <f>IF(AND(Datos!C618="Financials",Datos!AA618&gt;N618,Datos!AD618&lt;0,Datos!AQ618&lt;O618),1,0)</f>
        <v>0</v>
      </c>
      <c r="Q618" s="14">
        <f>VLOOKUP(B618,Umbrales!$A$2:$K$6,11,FALSE)</f>
        <v>0.94977598367308969</v>
      </c>
      <c r="R618">
        <f>IF(AND(Datos!AN618&lt;0.85,Datos!AN618&lt;Q618),1,0)</f>
        <v>0</v>
      </c>
      <c r="S618">
        <f>1+IF(Datos!S618&gt;0,1,0)+IF(Datos!C618="Financials",1.2,0)+1.3</f>
        <v>3.3</v>
      </c>
      <c r="T618" s="14">
        <f>(I618*1+M618*IF(Datos!S618&gt;0,1,0)+P618*IF(Datos!C618="Financials",1,0)+R618*1.3)/S618</f>
        <v>0</v>
      </c>
      <c r="U618" s="14">
        <f t="shared" si="18"/>
        <v>0</v>
      </c>
      <c r="V618" s="12" t="str">
        <f t="shared" si="19"/>
        <v/>
      </c>
    </row>
    <row r="619" spans="1:22">
      <c r="A619" t="str">
        <f>ParticipantesCrossSectionTable[[#This Row],[firm_id]]</f>
        <v>F0045</v>
      </c>
      <c r="B619" s="12" t="str">
        <f>ParticipantesCrossSectionTable[[#This Row],[sector]]</f>
        <v>Energy</v>
      </c>
      <c r="C619" s="14">
        <f>ParticipantesCrossSectionTable[[#This Row],[fcf_reported_mm]]/ParticipantesCrossSectionTable[[#This Row],[revenue_reported_mm]]</f>
        <v>-6.3730512912204523E-2</v>
      </c>
      <c r="D619" s="14">
        <f>VLOOKUP(B619,Umbrales!$A$2:$F$6,2,FALSE)</f>
        <v>0.31196392892080216</v>
      </c>
      <c r="E619" s="14">
        <f>VLOOKUP(B619,Umbrales!$A$2:$F$6,3,FALSE)</f>
        <v>0.22086835207327621</v>
      </c>
      <c r="F619" s="14">
        <f>VLOOKUP(B619,Umbrales!$A$2:$F$6,4,FALSE)</f>
        <v>0.28991454849456905</v>
      </c>
      <c r="G619" s="13">
        <f>VLOOKUP(B619,Umbrales!$A$2:$F$6,5,FALSE)</f>
        <v>2.8980395452652274</v>
      </c>
      <c r="H619" s="14">
        <f>VLOOKUP(B619,Umbrales!$A$2:$F$6,6,FALSE)</f>
        <v>-5.1192663180992054E-2</v>
      </c>
      <c r="I619">
        <f>IF(AND(Datos!AE619&gt;D619,Datos!AF619&gt;E619,Datos!AG619&gt;F619,Datos!AS619&gt;G619,C619&lt;H619),1,0)</f>
        <v>0</v>
      </c>
      <c r="J619" s="14">
        <f>ParticipantesCrossSectionTable[[#This Row],[dcf_fcf_gap_mm]]/ParticipantesCrossSectionTable[[#This Row],[revenue_reported_mm]]</f>
        <v>0.12554807410468324</v>
      </c>
      <c r="K619" s="14">
        <f>VLOOKUP(B619,Umbrales!$A$2:$H$6,7,FALSE)</f>
        <v>0.58288412137280288</v>
      </c>
      <c r="L619" s="14">
        <f>VLOOKUP(B619,Umbrales!$A$2:$H$6,8,FALSE)</f>
        <v>0.120912265441879</v>
      </c>
      <c r="M619">
        <f>IF(AND(Datos!S619&gt;0,Datos!AH619&lt;K619,Datos!AL619&gt;=1,Datos!AM619&lt;1,J619&gt;L619),1,0)</f>
        <v>0</v>
      </c>
      <c r="N619" s="14">
        <f>VLOOKUP(B619,Umbrales!$A$2:$J$6,9,FALSE)</f>
        <v>0</v>
      </c>
      <c r="O619" s="14">
        <f>VLOOKUP(B619,Umbrales!$A$2:$J$6,10,FALSE)</f>
        <v>0</v>
      </c>
      <c r="P619">
        <f>IF(AND(Datos!C619="Financials",Datos!AA619&gt;N619,Datos!AD619&lt;0,Datos!AQ619&lt;O619),1,0)</f>
        <v>0</v>
      </c>
      <c r="Q619" s="14">
        <f>VLOOKUP(B619,Umbrales!$A$2:$K$6,11,FALSE)</f>
        <v>0.95246281107254693</v>
      </c>
      <c r="R619">
        <f>IF(AND(Datos!AN619&lt;0.85,Datos!AN619&lt;Q619),1,0)</f>
        <v>0</v>
      </c>
      <c r="S619">
        <f>1+IF(Datos!S619&gt;0,1,0)+IF(Datos!C619="Financials",1.2,0)+1.3</f>
        <v>3.3</v>
      </c>
      <c r="T619" s="14">
        <f>(I619*1+M619*IF(Datos!S619&gt;0,1,0)+P619*IF(Datos!C619="Financials",1,0)+R619*1.3)/S619</f>
        <v>0</v>
      </c>
      <c r="U619" s="14">
        <f t="shared" si="18"/>
        <v>0</v>
      </c>
      <c r="V619" s="12" t="str">
        <f t="shared" si="19"/>
        <v/>
      </c>
    </row>
    <row r="620" spans="1:22">
      <c r="A620" t="str">
        <f>ParticipantesCrossSectionTable[[#This Row],[firm_id]]</f>
        <v>F0573</v>
      </c>
      <c r="B620" s="12" t="str">
        <f>ParticipantesCrossSectionTable[[#This Row],[sector]]</f>
        <v>Technology</v>
      </c>
      <c r="C620" s="14">
        <f>ParticipantesCrossSectionTable[[#This Row],[fcf_reported_mm]]/ParticipantesCrossSectionTable[[#This Row],[revenue_reported_mm]]</f>
        <v>0.12203288376450547</v>
      </c>
      <c r="D620" s="14">
        <f>VLOOKUP(B620,Umbrales!$A$2:$F$6,2,FALSE)</f>
        <v>0.29147891994228936</v>
      </c>
      <c r="E620" s="14">
        <f>VLOOKUP(B620,Umbrales!$A$2:$F$6,3,FALSE)</f>
        <v>0.20310034693031653</v>
      </c>
      <c r="F620" s="14">
        <f>VLOOKUP(B620,Umbrales!$A$2:$F$6,4,FALSE)</f>
        <v>8.594459935328938E-2</v>
      </c>
      <c r="G620" s="13">
        <f>VLOOKUP(B620,Umbrales!$A$2:$F$6,5,FALSE)</f>
        <v>1.6026025182564763</v>
      </c>
      <c r="H620" s="14">
        <f>VLOOKUP(B620,Umbrales!$A$2:$F$6,6,FALSE)</f>
        <v>0.11012364032004683</v>
      </c>
      <c r="I620">
        <f>IF(AND(Datos!AE620&gt;D620,Datos!AF620&gt;E620,Datos!AG620&gt;F620,Datos!AS620&gt;G620,C620&lt;H620),1,0)</f>
        <v>0</v>
      </c>
      <c r="J620" s="14">
        <f>ParticipantesCrossSectionTable[[#This Row],[dcf_fcf_gap_mm]]/ParticipantesCrossSectionTable[[#This Row],[revenue_reported_mm]]</f>
        <v>1.027428985951394E-2</v>
      </c>
      <c r="K620" s="14">
        <f>VLOOKUP(B620,Umbrales!$A$2:$H$6,7,FALSE)</f>
        <v>0.41762511454643481</v>
      </c>
      <c r="L620" s="14">
        <f>VLOOKUP(B620,Umbrales!$A$2:$H$6,8,FALSE)</f>
        <v>5.4196815684636399E-2</v>
      </c>
      <c r="M620">
        <f>IF(AND(Datos!S620&gt;0,Datos!AH620&lt;K620,Datos!AL620&gt;=1,Datos!AM620&lt;1,J620&gt;L620),1,0)</f>
        <v>0</v>
      </c>
      <c r="N620" s="14">
        <f>VLOOKUP(B620,Umbrales!$A$2:$J$6,9,FALSE)</f>
        <v>0</v>
      </c>
      <c r="O620" s="14">
        <f>VLOOKUP(B620,Umbrales!$A$2:$J$6,10,FALSE)</f>
        <v>0</v>
      </c>
      <c r="P620">
        <f>IF(AND(Datos!C620="Financials",Datos!AA620&gt;N620,Datos!AD620&lt;0,Datos!AQ620&lt;O620),1,0)</f>
        <v>0</v>
      </c>
      <c r="Q620" s="14">
        <f>VLOOKUP(B620,Umbrales!$A$2:$K$6,11,FALSE)</f>
        <v>0.94630804495569043</v>
      </c>
      <c r="R620">
        <f>IF(AND(Datos!AN620&lt;0.85,Datos!AN620&lt;Q620),1,0)</f>
        <v>0</v>
      </c>
      <c r="S620">
        <f>1+IF(Datos!S620&gt;0,1,0)+IF(Datos!C620="Financials",1.2,0)+1.3</f>
        <v>3.3</v>
      </c>
      <c r="T620" s="14">
        <f>(I620*1+M620*IF(Datos!S620&gt;0,1,0)+P620*IF(Datos!C620="Financials",1,0)+R620*1.3)/S620</f>
        <v>0</v>
      </c>
      <c r="U620" s="14">
        <f t="shared" si="18"/>
        <v>0</v>
      </c>
      <c r="V620" s="12" t="str">
        <f t="shared" si="19"/>
        <v/>
      </c>
    </row>
    <row r="621" spans="1:22">
      <c r="A621" t="str">
        <f>ParticipantesCrossSectionTable[[#This Row],[firm_id]]</f>
        <v>F0245</v>
      </c>
      <c r="B621" s="12" t="str">
        <f>ParticipantesCrossSectionTable[[#This Row],[sector]]</f>
        <v>Financials</v>
      </c>
      <c r="C621" s="14">
        <f>ParticipantesCrossSectionTable[[#This Row],[fcf_reported_mm]]/ParticipantesCrossSectionTable[[#This Row],[revenue_reported_mm]]</f>
        <v>0.23967640823606548</v>
      </c>
      <c r="D621" s="14">
        <f>VLOOKUP(B621,Umbrales!$A$2:$F$6,2,FALSE)</f>
        <v>0.388774346882514</v>
      </c>
      <c r="E621" s="14">
        <f>VLOOKUP(B621,Umbrales!$A$2:$F$6,3,FALSE)</f>
        <v>0.2842719606666555</v>
      </c>
      <c r="F621" s="14">
        <f>VLOOKUP(B621,Umbrales!$A$2:$F$6,4,FALSE)</f>
        <v>3.7547324588306716E-2</v>
      </c>
      <c r="G621" s="13">
        <f>VLOOKUP(B621,Umbrales!$A$2:$F$6,5,FALSE)</f>
        <v>5.6564154445784265</v>
      </c>
      <c r="H621" s="14">
        <f>VLOOKUP(B621,Umbrales!$A$2:$F$6,6,FALSE)</f>
        <v>0.21790144142181125</v>
      </c>
      <c r="I621">
        <f>IF(AND(Datos!AE621&gt;D621,Datos!AF621&gt;E621,Datos!AG621&gt;F621,Datos!AS621&gt;G621,C621&lt;H621),1,0)</f>
        <v>0</v>
      </c>
      <c r="J621" s="14">
        <f>ParticipantesCrossSectionTable[[#This Row],[dcf_fcf_gap_mm]]/ParticipantesCrossSectionTable[[#This Row],[revenue_reported_mm]]</f>
        <v>-2.561694412141945E-2</v>
      </c>
      <c r="K621" s="14">
        <f>VLOOKUP(B621,Umbrales!$A$2:$H$6,7,FALSE)</f>
        <v>0.45222619371524486</v>
      </c>
      <c r="L621" s="14">
        <f>VLOOKUP(B621,Umbrales!$A$2:$H$6,8,FALSE)</f>
        <v>1.8748568215778003E-2</v>
      </c>
      <c r="M621">
        <f>IF(AND(Datos!S621&gt;0,Datos!AH621&lt;K621,Datos!AL621&gt;=1,Datos!AM621&lt;1,J621&gt;L621),1,0)</f>
        <v>0</v>
      </c>
      <c r="N621" s="14">
        <f>VLOOKUP(B621,Umbrales!$A$2:$J$6,9,FALSE)</f>
        <v>0.2055436255630648</v>
      </c>
      <c r="O621" s="14">
        <f>VLOOKUP(B621,Umbrales!$A$2:$J$6,10,FALSE)</f>
        <v>0.33577848833803048</v>
      </c>
      <c r="P621">
        <f>IF(AND(Datos!C621="Financials",Datos!AA621&gt;N621,Datos!AD621&lt;0,Datos!AQ621&lt;O621),1,0)</f>
        <v>0</v>
      </c>
      <c r="Q621" s="14">
        <f>VLOOKUP(B621,Umbrales!$A$2:$K$6,11,FALSE)</f>
        <v>0.94867619108199597</v>
      </c>
      <c r="R621">
        <f>IF(AND(Datos!AN621&lt;0.85,Datos!AN621&lt;Q621),1,0)</f>
        <v>0</v>
      </c>
      <c r="S621">
        <f>1+IF(Datos!S621&gt;0,1,0)+IF(Datos!C621="Financials",1.2,0)+1.3</f>
        <v>4.5</v>
      </c>
      <c r="T621" s="14">
        <f>(I621*1+M621*IF(Datos!S621&gt;0,1,0)+P621*IF(Datos!C621="Financials",1,0)+R621*1.3)/S621</f>
        <v>0</v>
      </c>
      <c r="U621" s="14">
        <f t="shared" si="18"/>
        <v>0</v>
      </c>
      <c r="V621" s="12" t="str">
        <f t="shared" si="19"/>
        <v/>
      </c>
    </row>
    <row r="622" spans="1:22">
      <c r="A622" t="str">
        <f>ParticipantesCrossSectionTable[[#This Row],[firm_id]]</f>
        <v>F0253</v>
      </c>
      <c r="B622" s="12" t="str">
        <f>ParticipantesCrossSectionTable[[#This Row],[sector]]</f>
        <v>Financials</v>
      </c>
      <c r="C622" s="14">
        <f>ParticipantesCrossSectionTable[[#This Row],[fcf_reported_mm]]/ParticipantesCrossSectionTable[[#This Row],[revenue_reported_mm]]</f>
        <v>0.12886367974704491</v>
      </c>
      <c r="D622" s="14">
        <f>VLOOKUP(B622,Umbrales!$A$2:$F$6,2,FALSE)</f>
        <v>0.388774346882514</v>
      </c>
      <c r="E622" s="14">
        <f>VLOOKUP(B622,Umbrales!$A$2:$F$6,3,FALSE)</f>
        <v>0.2842719606666555</v>
      </c>
      <c r="F622" s="14">
        <f>VLOOKUP(B622,Umbrales!$A$2:$F$6,4,FALSE)</f>
        <v>3.7547324588306716E-2</v>
      </c>
      <c r="G622" s="13">
        <f>VLOOKUP(B622,Umbrales!$A$2:$F$6,5,FALSE)</f>
        <v>5.6564154445784265</v>
      </c>
      <c r="H622" s="14">
        <f>VLOOKUP(B622,Umbrales!$A$2:$F$6,6,FALSE)</f>
        <v>0.21790144142181125</v>
      </c>
      <c r="I622">
        <f>IF(AND(Datos!AE622&gt;D622,Datos!AF622&gt;E622,Datos!AG622&gt;F622,Datos!AS622&gt;G622,C622&lt;H622),1,0)</f>
        <v>0</v>
      </c>
      <c r="J622" s="14">
        <f>ParticipantesCrossSectionTable[[#This Row],[dcf_fcf_gap_mm]]/ParticipantesCrossSectionTable[[#This Row],[revenue_reported_mm]]</f>
        <v>2.8797990299212005E-2</v>
      </c>
      <c r="K622" s="14">
        <f>VLOOKUP(B622,Umbrales!$A$2:$H$6,7,FALSE)</f>
        <v>0.45222619371524486</v>
      </c>
      <c r="L622" s="14">
        <f>VLOOKUP(B622,Umbrales!$A$2:$H$6,8,FALSE)</f>
        <v>1.8748568215778003E-2</v>
      </c>
      <c r="M622">
        <f>IF(AND(Datos!S622&gt;0,Datos!AH622&lt;K622,Datos!AL622&gt;=1,Datos!AM622&lt;1,J622&gt;L622),1,0)</f>
        <v>0</v>
      </c>
      <c r="N622" s="14">
        <f>VLOOKUP(B622,Umbrales!$A$2:$J$6,9,FALSE)</f>
        <v>0.2055436255630648</v>
      </c>
      <c r="O622" s="14">
        <f>VLOOKUP(B622,Umbrales!$A$2:$J$6,10,FALSE)</f>
        <v>0.33577848833803048</v>
      </c>
      <c r="P622">
        <f>IF(AND(Datos!C622="Financials",Datos!AA622&gt;N622,Datos!AD622&lt;0,Datos!AQ622&lt;O622),1,0)</f>
        <v>0</v>
      </c>
      <c r="Q622" s="14">
        <f>VLOOKUP(B622,Umbrales!$A$2:$K$6,11,FALSE)</f>
        <v>0.94867619108199597</v>
      </c>
      <c r="R622">
        <f>IF(AND(Datos!AN622&lt;0.85,Datos!AN622&lt;Q622),1,0)</f>
        <v>0</v>
      </c>
      <c r="S622">
        <f>1+IF(Datos!S622&gt;0,1,0)+IF(Datos!C622="Financials",1.2,0)+1.3</f>
        <v>4.5</v>
      </c>
      <c r="T622" s="14">
        <f>(I622*1+M622*IF(Datos!S622&gt;0,1,0)+P622*IF(Datos!C622="Financials",1,0)+R622*1.3)/S622</f>
        <v>0</v>
      </c>
      <c r="U622" s="14">
        <f t="shared" si="18"/>
        <v>0</v>
      </c>
      <c r="V622" s="12" t="str">
        <f t="shared" si="19"/>
        <v/>
      </c>
    </row>
    <row r="623" spans="1:22">
      <c r="A623" t="str">
        <f>ParticipantesCrossSectionTable[[#This Row],[firm_id]]</f>
        <v>F0938</v>
      </c>
      <c r="B623" s="12" t="str">
        <f>ParticipantesCrossSectionTable[[#This Row],[sector]]</f>
        <v>Consumer</v>
      </c>
      <c r="C623" s="14">
        <f>ParticipantesCrossSectionTable[[#This Row],[fcf_reported_mm]]/ParticipantesCrossSectionTable[[#This Row],[revenue_reported_mm]]</f>
        <v>5.5725179660804799E-2</v>
      </c>
      <c r="D623" s="14">
        <f>VLOOKUP(B623,Umbrales!$A$2:$F$6,2,FALSE)</f>
        <v>0.18290795794828921</v>
      </c>
      <c r="E623" s="14">
        <f>VLOOKUP(B623,Umbrales!$A$2:$F$6,3,FALSE)</f>
        <v>0.12205009004875801</v>
      </c>
      <c r="F623" s="14">
        <f>VLOOKUP(B623,Umbrales!$A$2:$F$6,4,FALSE)</f>
        <v>7.7863508878423693E-2</v>
      </c>
      <c r="G623" s="13">
        <f>VLOOKUP(B623,Umbrales!$A$2:$F$6,5,FALSE)</f>
        <v>1.5232588938928779</v>
      </c>
      <c r="H623" s="14">
        <f>VLOOKUP(B623,Umbrales!$A$2:$F$6,6,FALSE)</f>
        <v>3.1674636202413592E-2</v>
      </c>
      <c r="I623">
        <f>IF(AND(Datos!AE623&gt;D623,Datos!AF623&gt;E623,Datos!AG623&gt;F623,Datos!AS623&gt;G623,C623&lt;H623),1,0)</f>
        <v>0</v>
      </c>
      <c r="J623" s="14">
        <f>ParticipantesCrossSectionTable[[#This Row],[dcf_fcf_gap_mm]]/ParticipantesCrossSectionTable[[#This Row],[revenue_reported_mm]]</f>
        <v>2.9156398849077017E-2</v>
      </c>
      <c r="K623" s="14">
        <f>VLOOKUP(B623,Umbrales!$A$2:$H$6,7,FALSE)</f>
        <v>0.50851978099047102</v>
      </c>
      <c r="L623" s="14">
        <f>VLOOKUP(B623,Umbrales!$A$2:$H$6,8,FALSE)</f>
        <v>6.0665521451900774E-2</v>
      </c>
      <c r="M623">
        <f>IF(AND(Datos!S623&gt;0,Datos!AH623&lt;K623,Datos!AL623&gt;=1,Datos!AM623&lt;1,J623&gt;L623),1,0)</f>
        <v>0</v>
      </c>
      <c r="N623" s="14">
        <f>VLOOKUP(B623,Umbrales!$A$2:$J$6,9,FALSE)</f>
        <v>0</v>
      </c>
      <c r="O623" s="14">
        <f>VLOOKUP(B623,Umbrales!$A$2:$J$6,10,FALSE)</f>
        <v>0</v>
      </c>
      <c r="P623">
        <f>IF(AND(Datos!C623="Financials",Datos!AA623&gt;N623,Datos!AD623&lt;0,Datos!AQ623&lt;O623),1,0)</f>
        <v>0</v>
      </c>
      <c r="Q623" s="14">
        <f>VLOOKUP(B623,Umbrales!$A$2:$K$6,11,FALSE)</f>
        <v>0.94977598367308969</v>
      </c>
      <c r="R623">
        <f>IF(AND(Datos!AN623&lt;0.85,Datos!AN623&lt;Q623),1,0)</f>
        <v>0</v>
      </c>
      <c r="S623">
        <f>1+IF(Datos!S623&gt;0,1,0)+IF(Datos!C623="Financials",1.2,0)+1.3</f>
        <v>3.3</v>
      </c>
      <c r="T623" s="14">
        <f>(I623*1+M623*IF(Datos!S623&gt;0,1,0)+P623*IF(Datos!C623="Financials",1,0)+R623*1.3)/S623</f>
        <v>0</v>
      </c>
      <c r="U623" s="14">
        <f t="shared" si="18"/>
        <v>0</v>
      </c>
      <c r="V623" s="12" t="str">
        <f t="shared" si="19"/>
        <v/>
      </c>
    </row>
    <row r="624" spans="1:22">
      <c r="A624" t="str">
        <f>ParticipantesCrossSectionTable[[#This Row],[firm_id]]</f>
        <v>F0552</v>
      </c>
      <c r="B624" s="12" t="str">
        <f>ParticipantesCrossSectionTable[[#This Row],[sector]]</f>
        <v>Technology</v>
      </c>
      <c r="C624" s="14">
        <f>ParticipantesCrossSectionTable[[#This Row],[fcf_reported_mm]]/ParticipantesCrossSectionTable[[#This Row],[revenue_reported_mm]]</f>
        <v>8.4422559224090782E-2</v>
      </c>
      <c r="D624" s="14">
        <f>VLOOKUP(B624,Umbrales!$A$2:$F$6,2,FALSE)</f>
        <v>0.29147891994228936</v>
      </c>
      <c r="E624" s="14">
        <f>VLOOKUP(B624,Umbrales!$A$2:$F$6,3,FALSE)</f>
        <v>0.20310034693031653</v>
      </c>
      <c r="F624" s="14">
        <f>VLOOKUP(B624,Umbrales!$A$2:$F$6,4,FALSE)</f>
        <v>8.594459935328938E-2</v>
      </c>
      <c r="G624" s="13">
        <f>VLOOKUP(B624,Umbrales!$A$2:$F$6,5,FALSE)</f>
        <v>1.6026025182564763</v>
      </c>
      <c r="H624" s="14">
        <f>VLOOKUP(B624,Umbrales!$A$2:$F$6,6,FALSE)</f>
        <v>0.11012364032004683</v>
      </c>
      <c r="I624">
        <f>IF(AND(Datos!AE624&gt;D624,Datos!AF624&gt;E624,Datos!AG624&gt;F624,Datos!AS624&gt;G624,C624&lt;H624),1,0)</f>
        <v>0</v>
      </c>
      <c r="J624" s="14">
        <f>ParticipantesCrossSectionTable[[#This Row],[dcf_fcf_gap_mm]]/ParticipantesCrossSectionTable[[#This Row],[revenue_reported_mm]]</f>
        <v>2.8573149963008831E-2</v>
      </c>
      <c r="K624" s="14">
        <f>VLOOKUP(B624,Umbrales!$A$2:$H$6,7,FALSE)</f>
        <v>0.41762511454643481</v>
      </c>
      <c r="L624" s="14">
        <f>VLOOKUP(B624,Umbrales!$A$2:$H$6,8,FALSE)</f>
        <v>5.4196815684636399E-2</v>
      </c>
      <c r="M624">
        <f>IF(AND(Datos!S624&gt;0,Datos!AH624&lt;K624,Datos!AL624&gt;=1,Datos!AM624&lt;1,J624&gt;L624),1,0)</f>
        <v>0</v>
      </c>
      <c r="N624" s="14">
        <f>VLOOKUP(B624,Umbrales!$A$2:$J$6,9,FALSE)</f>
        <v>0</v>
      </c>
      <c r="O624" s="14">
        <f>VLOOKUP(B624,Umbrales!$A$2:$J$6,10,FALSE)</f>
        <v>0</v>
      </c>
      <c r="P624">
        <f>IF(AND(Datos!C624="Financials",Datos!AA624&gt;N624,Datos!AD624&lt;0,Datos!AQ624&lt;O624),1,0)</f>
        <v>0</v>
      </c>
      <c r="Q624" s="14">
        <f>VLOOKUP(B624,Umbrales!$A$2:$K$6,11,FALSE)</f>
        <v>0.94630804495569043</v>
      </c>
      <c r="R624">
        <f>IF(AND(Datos!AN624&lt;0.85,Datos!AN624&lt;Q624),1,0)</f>
        <v>0</v>
      </c>
      <c r="S624">
        <f>1+IF(Datos!S624&gt;0,1,0)+IF(Datos!C624="Financials",1.2,0)+1.3</f>
        <v>3.3</v>
      </c>
      <c r="T624" s="14">
        <f>(I624*1+M624*IF(Datos!S624&gt;0,1,0)+P624*IF(Datos!C624="Financials",1,0)+R624*1.3)/S624</f>
        <v>0</v>
      </c>
      <c r="U624" s="14">
        <f t="shared" si="18"/>
        <v>0</v>
      </c>
      <c r="V624" s="12" t="str">
        <f t="shared" si="19"/>
        <v/>
      </c>
    </row>
    <row r="625" spans="1:22">
      <c r="A625" t="str">
        <f>ParticipantesCrossSectionTable[[#This Row],[firm_id]]</f>
        <v>F0492</v>
      </c>
      <c r="B625" s="12" t="str">
        <f>ParticipantesCrossSectionTable[[#This Row],[sector]]</f>
        <v>Technology</v>
      </c>
      <c r="C625" s="14">
        <f>ParticipantesCrossSectionTable[[#This Row],[fcf_reported_mm]]/ParticipantesCrossSectionTable[[#This Row],[revenue_reported_mm]]</f>
        <v>0.10221892232572863</v>
      </c>
      <c r="D625" s="14">
        <f>VLOOKUP(B625,Umbrales!$A$2:$F$6,2,FALSE)</f>
        <v>0.29147891994228936</v>
      </c>
      <c r="E625" s="14">
        <f>VLOOKUP(B625,Umbrales!$A$2:$F$6,3,FALSE)</f>
        <v>0.20310034693031653</v>
      </c>
      <c r="F625" s="14">
        <f>VLOOKUP(B625,Umbrales!$A$2:$F$6,4,FALSE)</f>
        <v>8.594459935328938E-2</v>
      </c>
      <c r="G625" s="13">
        <f>VLOOKUP(B625,Umbrales!$A$2:$F$6,5,FALSE)</f>
        <v>1.6026025182564763</v>
      </c>
      <c r="H625" s="14">
        <f>VLOOKUP(B625,Umbrales!$A$2:$F$6,6,FALSE)</f>
        <v>0.11012364032004683</v>
      </c>
      <c r="I625">
        <f>IF(AND(Datos!AE625&gt;D625,Datos!AF625&gt;E625,Datos!AG625&gt;F625,Datos!AS625&gt;G625,C625&lt;H625),1,0)</f>
        <v>0</v>
      </c>
      <c r="J625" s="14">
        <f>ParticipantesCrossSectionTable[[#This Row],[dcf_fcf_gap_mm]]/ParticipantesCrossSectionTable[[#This Row],[revenue_reported_mm]]</f>
        <v>3.009670499459393E-3</v>
      </c>
      <c r="K625" s="14">
        <f>VLOOKUP(B625,Umbrales!$A$2:$H$6,7,FALSE)</f>
        <v>0.41762511454643481</v>
      </c>
      <c r="L625" s="14">
        <f>VLOOKUP(B625,Umbrales!$A$2:$H$6,8,FALSE)</f>
        <v>5.4196815684636399E-2</v>
      </c>
      <c r="M625">
        <f>IF(AND(Datos!S625&gt;0,Datos!AH625&lt;K625,Datos!AL625&gt;=1,Datos!AM625&lt;1,J625&gt;L625),1,0)</f>
        <v>0</v>
      </c>
      <c r="N625" s="14">
        <f>VLOOKUP(B625,Umbrales!$A$2:$J$6,9,FALSE)</f>
        <v>0</v>
      </c>
      <c r="O625" s="14">
        <f>VLOOKUP(B625,Umbrales!$A$2:$J$6,10,FALSE)</f>
        <v>0</v>
      </c>
      <c r="P625">
        <f>IF(AND(Datos!C625="Financials",Datos!AA625&gt;N625,Datos!AD625&lt;0,Datos!AQ625&lt;O625),1,0)</f>
        <v>0</v>
      </c>
      <c r="Q625" s="14">
        <f>VLOOKUP(B625,Umbrales!$A$2:$K$6,11,FALSE)</f>
        <v>0.94630804495569043</v>
      </c>
      <c r="R625">
        <f>IF(AND(Datos!AN625&lt;0.85,Datos!AN625&lt;Q625),1,0)</f>
        <v>0</v>
      </c>
      <c r="S625">
        <f>1+IF(Datos!S625&gt;0,1,0)+IF(Datos!C625="Financials",1.2,0)+1.3</f>
        <v>3.3</v>
      </c>
      <c r="T625" s="14">
        <f>(I625*1+M625*IF(Datos!S625&gt;0,1,0)+P625*IF(Datos!C625="Financials",1,0)+R625*1.3)/S625</f>
        <v>0</v>
      </c>
      <c r="U625" s="14">
        <f t="shared" si="18"/>
        <v>0</v>
      </c>
      <c r="V625" s="12" t="str">
        <f t="shared" si="19"/>
        <v/>
      </c>
    </row>
    <row r="626" spans="1:22">
      <c r="A626" t="str">
        <f>ParticipantesCrossSectionTable[[#This Row],[firm_id]]</f>
        <v>F0783</v>
      </c>
      <c r="B626" s="12" t="str">
        <f>ParticipantesCrossSectionTable[[#This Row],[sector]]</f>
        <v>Industrials</v>
      </c>
      <c r="C626" s="14">
        <f>ParticipantesCrossSectionTable[[#This Row],[fcf_reported_mm]]/ParticipantesCrossSectionTable[[#This Row],[revenue_reported_mm]]</f>
        <v>-1.1972895533591691E-2</v>
      </c>
      <c r="D626" s="14">
        <f>VLOOKUP(B626,Umbrales!$A$2:$F$6,2,FALSE)</f>
        <v>0.20187192862209885</v>
      </c>
      <c r="E626" s="14">
        <f>VLOOKUP(B626,Umbrales!$A$2:$F$6,3,FALSE)</f>
        <v>0.13780715755654266</v>
      </c>
      <c r="F626" s="14">
        <f>VLOOKUP(B626,Umbrales!$A$2:$F$6,4,FALSE)</f>
        <v>0.14324173030339896</v>
      </c>
      <c r="G626" s="13">
        <f>VLOOKUP(B626,Umbrales!$A$2:$F$6,5,FALSE)</f>
        <v>2.1323076743804079</v>
      </c>
      <c r="H626" s="14">
        <f>VLOOKUP(B626,Umbrales!$A$2:$F$6,6,FALSE)</f>
        <v>-3.5903294130974449E-3</v>
      </c>
      <c r="I626">
        <f>IF(AND(Datos!AE626&gt;D626,Datos!AF626&gt;E626,Datos!AG626&gt;F626,Datos!AS626&gt;G626,C626&lt;H626),1,0)</f>
        <v>0</v>
      </c>
      <c r="J626" s="14">
        <f>ParticipantesCrossSectionTable[[#This Row],[dcf_fcf_gap_mm]]/ParticipantesCrossSectionTable[[#This Row],[revenue_reported_mm]]</f>
        <v>4.6699662753555624E-2</v>
      </c>
      <c r="K626" s="14">
        <f>VLOOKUP(B626,Umbrales!$A$2:$H$6,7,FALSE)</f>
        <v>0.50521966232143278</v>
      </c>
      <c r="L626" s="14">
        <f>VLOOKUP(B626,Umbrales!$A$2:$H$6,8,FALSE)</f>
        <v>7.7995567229432863E-2</v>
      </c>
      <c r="M626">
        <f>IF(AND(Datos!S626&gt;0,Datos!AH626&lt;K626,Datos!AL626&gt;=1,Datos!AM626&lt;1,J626&gt;L626),1,0)</f>
        <v>0</v>
      </c>
      <c r="N626" s="14">
        <f>VLOOKUP(B626,Umbrales!$A$2:$J$6,9,FALSE)</f>
        <v>0</v>
      </c>
      <c r="O626" s="14">
        <f>VLOOKUP(B626,Umbrales!$A$2:$J$6,10,FALSE)</f>
        <v>0</v>
      </c>
      <c r="P626">
        <f>IF(AND(Datos!C626="Financials",Datos!AA626&gt;N626,Datos!AD626&lt;0,Datos!AQ626&lt;O626),1,0)</f>
        <v>0</v>
      </c>
      <c r="Q626" s="14">
        <f>VLOOKUP(B626,Umbrales!$A$2:$K$6,11,FALSE)</f>
        <v>0.94976269166978411</v>
      </c>
      <c r="R626">
        <f>IF(AND(Datos!AN626&lt;0.85,Datos!AN626&lt;Q626),1,0)</f>
        <v>0</v>
      </c>
      <c r="S626">
        <f>1+IF(Datos!S626&gt;0,1,0)+IF(Datos!C626="Financials",1.2,0)+1.3</f>
        <v>3.3</v>
      </c>
      <c r="T626" s="14">
        <f>(I626*1+M626*IF(Datos!S626&gt;0,1,0)+P626*IF(Datos!C626="Financials",1,0)+R626*1.3)/S626</f>
        <v>0</v>
      </c>
      <c r="U626" s="14">
        <f t="shared" si="18"/>
        <v>0</v>
      </c>
      <c r="V626" s="12" t="str">
        <f t="shared" si="19"/>
        <v/>
      </c>
    </row>
    <row r="627" spans="1:22">
      <c r="A627" t="str">
        <f>ParticipantesCrossSectionTable[[#This Row],[firm_id]]</f>
        <v>F0468</v>
      </c>
      <c r="B627" s="12" t="str">
        <f>ParticipantesCrossSectionTable[[#This Row],[sector]]</f>
        <v>Technology</v>
      </c>
      <c r="C627" s="14">
        <f>ParticipantesCrossSectionTable[[#This Row],[fcf_reported_mm]]/ParticipantesCrossSectionTable[[#This Row],[revenue_reported_mm]]</f>
        <v>0.17466649828434422</v>
      </c>
      <c r="D627" s="14">
        <f>VLOOKUP(B627,Umbrales!$A$2:$F$6,2,FALSE)</f>
        <v>0.29147891994228936</v>
      </c>
      <c r="E627" s="14">
        <f>VLOOKUP(B627,Umbrales!$A$2:$F$6,3,FALSE)</f>
        <v>0.20310034693031653</v>
      </c>
      <c r="F627" s="14">
        <f>VLOOKUP(B627,Umbrales!$A$2:$F$6,4,FALSE)</f>
        <v>8.594459935328938E-2</v>
      </c>
      <c r="G627" s="13">
        <f>VLOOKUP(B627,Umbrales!$A$2:$F$6,5,FALSE)</f>
        <v>1.6026025182564763</v>
      </c>
      <c r="H627" s="14">
        <f>VLOOKUP(B627,Umbrales!$A$2:$F$6,6,FALSE)</f>
        <v>0.11012364032004683</v>
      </c>
      <c r="I627">
        <f>IF(AND(Datos!AE627&gt;D627,Datos!AF627&gt;E627,Datos!AG627&gt;F627,Datos!AS627&gt;G627,C627&lt;H627),1,0)</f>
        <v>0</v>
      </c>
      <c r="J627" s="14">
        <f>ParticipantesCrossSectionTable[[#This Row],[dcf_fcf_gap_mm]]/ParticipantesCrossSectionTable[[#This Row],[revenue_reported_mm]]</f>
        <v>4.0081021074741836E-3</v>
      </c>
      <c r="K627" s="14">
        <f>VLOOKUP(B627,Umbrales!$A$2:$H$6,7,FALSE)</f>
        <v>0.41762511454643481</v>
      </c>
      <c r="L627" s="14">
        <f>VLOOKUP(B627,Umbrales!$A$2:$H$6,8,FALSE)</f>
        <v>5.4196815684636399E-2</v>
      </c>
      <c r="M627">
        <f>IF(AND(Datos!S627&gt;0,Datos!AH627&lt;K627,Datos!AL627&gt;=1,Datos!AM627&lt;1,J627&gt;L627),1,0)</f>
        <v>0</v>
      </c>
      <c r="N627" s="14">
        <f>VLOOKUP(B627,Umbrales!$A$2:$J$6,9,FALSE)</f>
        <v>0</v>
      </c>
      <c r="O627" s="14">
        <f>VLOOKUP(B627,Umbrales!$A$2:$J$6,10,FALSE)</f>
        <v>0</v>
      </c>
      <c r="P627">
        <f>IF(AND(Datos!C627="Financials",Datos!AA627&gt;N627,Datos!AD627&lt;0,Datos!AQ627&lt;O627),1,0)</f>
        <v>0</v>
      </c>
      <c r="Q627" s="14">
        <f>VLOOKUP(B627,Umbrales!$A$2:$K$6,11,FALSE)</f>
        <v>0.94630804495569043</v>
      </c>
      <c r="R627">
        <f>IF(AND(Datos!AN627&lt;0.85,Datos!AN627&lt;Q627),1,0)</f>
        <v>0</v>
      </c>
      <c r="S627">
        <f>1+IF(Datos!S627&gt;0,1,0)+IF(Datos!C627="Financials",1.2,0)+1.3</f>
        <v>3.3</v>
      </c>
      <c r="T627" s="14">
        <f>(I627*1+M627*IF(Datos!S627&gt;0,1,0)+P627*IF(Datos!C627="Financials",1,0)+R627*1.3)/S627</f>
        <v>0</v>
      </c>
      <c r="U627" s="14">
        <f t="shared" si="18"/>
        <v>0</v>
      </c>
      <c r="V627" s="12" t="str">
        <f t="shared" si="19"/>
        <v/>
      </c>
    </row>
    <row r="628" spans="1:22">
      <c r="A628" t="str">
        <f>ParticipantesCrossSectionTable[[#This Row],[firm_id]]</f>
        <v>F0441</v>
      </c>
      <c r="B628" s="12" t="str">
        <f>ParticipantesCrossSectionTable[[#This Row],[sector]]</f>
        <v>Technology</v>
      </c>
      <c r="C628" s="14">
        <f>ParticipantesCrossSectionTable[[#This Row],[fcf_reported_mm]]/ParticipantesCrossSectionTable[[#This Row],[revenue_reported_mm]]</f>
        <v>0.15210353030232432</v>
      </c>
      <c r="D628" s="14">
        <f>VLOOKUP(B628,Umbrales!$A$2:$F$6,2,FALSE)</f>
        <v>0.29147891994228936</v>
      </c>
      <c r="E628" s="14">
        <f>VLOOKUP(B628,Umbrales!$A$2:$F$6,3,FALSE)</f>
        <v>0.20310034693031653</v>
      </c>
      <c r="F628" s="14">
        <f>VLOOKUP(B628,Umbrales!$A$2:$F$6,4,FALSE)</f>
        <v>8.594459935328938E-2</v>
      </c>
      <c r="G628" s="13">
        <f>VLOOKUP(B628,Umbrales!$A$2:$F$6,5,FALSE)</f>
        <v>1.6026025182564763</v>
      </c>
      <c r="H628" s="14">
        <f>VLOOKUP(B628,Umbrales!$A$2:$F$6,6,FALSE)</f>
        <v>0.11012364032004683</v>
      </c>
      <c r="I628">
        <f>IF(AND(Datos!AE628&gt;D628,Datos!AF628&gt;E628,Datos!AG628&gt;F628,Datos!AS628&gt;G628,C628&lt;H628),1,0)</f>
        <v>0</v>
      </c>
      <c r="J628" s="14">
        <f>ParticipantesCrossSectionTable[[#This Row],[dcf_fcf_gap_mm]]/ParticipantesCrossSectionTable[[#This Row],[revenue_reported_mm]]</f>
        <v>-2.4851633025545924E-2</v>
      </c>
      <c r="K628" s="14">
        <f>VLOOKUP(B628,Umbrales!$A$2:$H$6,7,FALSE)</f>
        <v>0.41762511454643481</v>
      </c>
      <c r="L628" s="14">
        <f>VLOOKUP(B628,Umbrales!$A$2:$H$6,8,FALSE)</f>
        <v>5.4196815684636399E-2</v>
      </c>
      <c r="M628">
        <f>IF(AND(Datos!S628&gt;0,Datos!AH628&lt;K628,Datos!AL628&gt;=1,Datos!AM628&lt;1,J628&gt;L628),1,0)</f>
        <v>0</v>
      </c>
      <c r="N628" s="14">
        <f>VLOOKUP(B628,Umbrales!$A$2:$J$6,9,FALSE)</f>
        <v>0</v>
      </c>
      <c r="O628" s="14">
        <f>VLOOKUP(B628,Umbrales!$A$2:$J$6,10,FALSE)</f>
        <v>0</v>
      </c>
      <c r="P628">
        <f>IF(AND(Datos!C628="Financials",Datos!AA628&gt;N628,Datos!AD628&lt;0,Datos!AQ628&lt;O628),1,0)</f>
        <v>0</v>
      </c>
      <c r="Q628" s="14">
        <f>VLOOKUP(B628,Umbrales!$A$2:$K$6,11,FALSE)</f>
        <v>0.94630804495569043</v>
      </c>
      <c r="R628">
        <f>IF(AND(Datos!AN628&lt;0.85,Datos!AN628&lt;Q628),1,0)</f>
        <v>0</v>
      </c>
      <c r="S628">
        <f>1+IF(Datos!S628&gt;0,1,0)+IF(Datos!C628="Financials",1.2,0)+1.3</f>
        <v>3.3</v>
      </c>
      <c r="T628" s="14">
        <f>(I628*1+M628*IF(Datos!S628&gt;0,1,0)+P628*IF(Datos!C628="Financials",1,0)+R628*1.3)/S628</f>
        <v>0</v>
      </c>
      <c r="U628" s="14">
        <f t="shared" si="18"/>
        <v>0</v>
      </c>
      <c r="V628" s="12" t="str">
        <f t="shared" si="19"/>
        <v/>
      </c>
    </row>
    <row r="629" spans="1:22">
      <c r="A629" t="str">
        <f>ParticipantesCrossSectionTable[[#This Row],[firm_id]]</f>
        <v>F0589</v>
      </c>
      <c r="B629" s="12" t="str">
        <f>ParticipantesCrossSectionTable[[#This Row],[sector]]</f>
        <v>Technology</v>
      </c>
      <c r="C629" s="14">
        <f>ParticipantesCrossSectionTable[[#This Row],[fcf_reported_mm]]/ParticipantesCrossSectionTable[[#This Row],[revenue_reported_mm]]</f>
        <v>8.3633323599658596E-2</v>
      </c>
      <c r="D629" s="14">
        <f>VLOOKUP(B629,Umbrales!$A$2:$F$6,2,FALSE)</f>
        <v>0.29147891994228936</v>
      </c>
      <c r="E629" s="14">
        <f>VLOOKUP(B629,Umbrales!$A$2:$F$6,3,FALSE)</f>
        <v>0.20310034693031653</v>
      </c>
      <c r="F629" s="14">
        <f>VLOOKUP(B629,Umbrales!$A$2:$F$6,4,FALSE)</f>
        <v>8.594459935328938E-2</v>
      </c>
      <c r="G629" s="13">
        <f>VLOOKUP(B629,Umbrales!$A$2:$F$6,5,FALSE)</f>
        <v>1.6026025182564763</v>
      </c>
      <c r="H629" s="14">
        <f>VLOOKUP(B629,Umbrales!$A$2:$F$6,6,FALSE)</f>
        <v>0.11012364032004683</v>
      </c>
      <c r="I629">
        <f>IF(AND(Datos!AE629&gt;D629,Datos!AF629&gt;E629,Datos!AG629&gt;F629,Datos!AS629&gt;G629,C629&lt;H629),1,0)</f>
        <v>0</v>
      </c>
      <c r="J629" s="14">
        <f>ParticipantesCrossSectionTable[[#This Row],[dcf_fcf_gap_mm]]/ParticipantesCrossSectionTable[[#This Row],[revenue_reported_mm]]</f>
        <v>7.5679896094204308E-2</v>
      </c>
      <c r="K629" s="14">
        <f>VLOOKUP(B629,Umbrales!$A$2:$H$6,7,FALSE)</f>
        <v>0.41762511454643481</v>
      </c>
      <c r="L629" s="14">
        <f>VLOOKUP(B629,Umbrales!$A$2:$H$6,8,FALSE)</f>
        <v>5.4196815684636399E-2</v>
      </c>
      <c r="M629">
        <f>IF(AND(Datos!S629&gt;0,Datos!AH629&lt;K629,Datos!AL629&gt;=1,Datos!AM629&lt;1,J629&gt;L629),1,0)</f>
        <v>0</v>
      </c>
      <c r="N629" s="14">
        <f>VLOOKUP(B629,Umbrales!$A$2:$J$6,9,FALSE)</f>
        <v>0</v>
      </c>
      <c r="O629" s="14">
        <f>VLOOKUP(B629,Umbrales!$A$2:$J$6,10,FALSE)</f>
        <v>0</v>
      </c>
      <c r="P629">
        <f>IF(AND(Datos!C629="Financials",Datos!AA629&gt;N629,Datos!AD629&lt;0,Datos!AQ629&lt;O629),1,0)</f>
        <v>0</v>
      </c>
      <c r="Q629" s="14">
        <f>VLOOKUP(B629,Umbrales!$A$2:$K$6,11,FALSE)</f>
        <v>0.94630804495569043</v>
      </c>
      <c r="R629">
        <f>IF(AND(Datos!AN629&lt;0.85,Datos!AN629&lt;Q629),1,0)</f>
        <v>0</v>
      </c>
      <c r="S629">
        <f>1+IF(Datos!S629&gt;0,1,0)+IF(Datos!C629="Financials",1.2,0)+1.3</f>
        <v>3.3</v>
      </c>
      <c r="T629" s="14">
        <f>(I629*1+M629*IF(Datos!S629&gt;0,1,0)+P629*IF(Datos!C629="Financials",1,0)+R629*1.3)/S629</f>
        <v>0</v>
      </c>
      <c r="U629" s="14">
        <f t="shared" si="18"/>
        <v>0</v>
      </c>
      <c r="V629" s="12" t="str">
        <f t="shared" si="19"/>
        <v/>
      </c>
    </row>
    <row r="630" spans="1:22">
      <c r="A630" t="str">
        <f>ParticipantesCrossSectionTable[[#This Row],[firm_id]]</f>
        <v>F0126</v>
      </c>
      <c r="B630" s="12" t="str">
        <f>ParticipantesCrossSectionTable[[#This Row],[sector]]</f>
        <v>Energy</v>
      </c>
      <c r="C630" s="14">
        <f>ParticipantesCrossSectionTable[[#This Row],[fcf_reported_mm]]/ParticipantesCrossSectionTable[[#This Row],[revenue_reported_mm]]</f>
        <v>-2.4003634169995586E-2</v>
      </c>
      <c r="D630" s="14">
        <f>VLOOKUP(B630,Umbrales!$A$2:$F$6,2,FALSE)</f>
        <v>0.31196392892080216</v>
      </c>
      <c r="E630" s="14">
        <f>VLOOKUP(B630,Umbrales!$A$2:$F$6,3,FALSE)</f>
        <v>0.22086835207327621</v>
      </c>
      <c r="F630" s="14">
        <f>VLOOKUP(B630,Umbrales!$A$2:$F$6,4,FALSE)</f>
        <v>0.28991454849456905</v>
      </c>
      <c r="G630" s="13">
        <f>VLOOKUP(B630,Umbrales!$A$2:$F$6,5,FALSE)</f>
        <v>2.8980395452652274</v>
      </c>
      <c r="H630" s="14">
        <f>VLOOKUP(B630,Umbrales!$A$2:$F$6,6,FALSE)</f>
        <v>-5.1192663180992054E-2</v>
      </c>
      <c r="I630">
        <f>IF(AND(Datos!AE630&gt;D630,Datos!AF630&gt;E630,Datos!AG630&gt;F630,Datos!AS630&gt;G630,C630&lt;H630),1,0)</f>
        <v>0</v>
      </c>
      <c r="J630" s="14">
        <f>ParticipantesCrossSectionTable[[#This Row],[dcf_fcf_gap_mm]]/ParticipantesCrossSectionTable[[#This Row],[revenue_reported_mm]]</f>
        <v>4.2432692414329717E-2</v>
      </c>
      <c r="K630" s="14">
        <f>VLOOKUP(B630,Umbrales!$A$2:$H$6,7,FALSE)</f>
        <v>0.58288412137280288</v>
      </c>
      <c r="L630" s="14">
        <f>VLOOKUP(B630,Umbrales!$A$2:$H$6,8,FALSE)</f>
        <v>0.120912265441879</v>
      </c>
      <c r="M630">
        <f>IF(AND(Datos!S630&gt;0,Datos!AH630&lt;K630,Datos!AL630&gt;=1,Datos!AM630&lt;1,J630&gt;L630),1,0)</f>
        <v>0</v>
      </c>
      <c r="N630" s="14">
        <f>VLOOKUP(B630,Umbrales!$A$2:$J$6,9,FALSE)</f>
        <v>0</v>
      </c>
      <c r="O630" s="14">
        <f>VLOOKUP(B630,Umbrales!$A$2:$J$6,10,FALSE)</f>
        <v>0</v>
      </c>
      <c r="P630">
        <f>IF(AND(Datos!C630="Financials",Datos!AA630&gt;N630,Datos!AD630&lt;0,Datos!AQ630&lt;O630),1,0)</f>
        <v>0</v>
      </c>
      <c r="Q630" s="14">
        <f>VLOOKUP(B630,Umbrales!$A$2:$K$6,11,FALSE)</f>
        <v>0.95246281107254693</v>
      </c>
      <c r="R630">
        <f>IF(AND(Datos!AN630&lt;0.85,Datos!AN630&lt;Q630),1,0)</f>
        <v>0</v>
      </c>
      <c r="S630">
        <f>1+IF(Datos!S630&gt;0,1,0)+IF(Datos!C630="Financials",1.2,0)+1.3</f>
        <v>3.3</v>
      </c>
      <c r="T630" s="14">
        <f>(I630*1+M630*IF(Datos!S630&gt;0,1,0)+P630*IF(Datos!C630="Financials",1,0)+R630*1.3)/S630</f>
        <v>0</v>
      </c>
      <c r="U630" s="14">
        <f t="shared" si="18"/>
        <v>0</v>
      </c>
      <c r="V630" s="12" t="str">
        <f t="shared" si="19"/>
        <v/>
      </c>
    </row>
    <row r="631" spans="1:22">
      <c r="A631" t="str">
        <f>ParticipantesCrossSectionTable[[#This Row],[firm_id]]</f>
        <v>F0646</v>
      </c>
      <c r="B631" s="12" t="str">
        <f>ParticipantesCrossSectionTable[[#This Row],[sector]]</f>
        <v>Industrials</v>
      </c>
      <c r="C631" s="14">
        <f>ParticipantesCrossSectionTable[[#This Row],[fcf_reported_mm]]/ParticipantesCrossSectionTable[[#This Row],[revenue_reported_mm]]</f>
        <v>-5.230063659133375E-2</v>
      </c>
      <c r="D631" s="14">
        <f>VLOOKUP(B631,Umbrales!$A$2:$F$6,2,FALSE)</f>
        <v>0.20187192862209885</v>
      </c>
      <c r="E631" s="14">
        <f>VLOOKUP(B631,Umbrales!$A$2:$F$6,3,FALSE)</f>
        <v>0.13780715755654266</v>
      </c>
      <c r="F631" s="14">
        <f>VLOOKUP(B631,Umbrales!$A$2:$F$6,4,FALSE)</f>
        <v>0.14324173030339896</v>
      </c>
      <c r="G631" s="13">
        <f>VLOOKUP(B631,Umbrales!$A$2:$F$6,5,FALSE)</f>
        <v>2.1323076743804079</v>
      </c>
      <c r="H631" s="14">
        <f>VLOOKUP(B631,Umbrales!$A$2:$F$6,6,FALSE)</f>
        <v>-3.5903294130974449E-3</v>
      </c>
      <c r="I631">
        <f>IF(AND(Datos!AE631&gt;D631,Datos!AF631&gt;E631,Datos!AG631&gt;F631,Datos!AS631&gt;G631,C631&lt;H631),1,0)</f>
        <v>0</v>
      </c>
      <c r="J631" s="14">
        <f>ParticipantesCrossSectionTable[[#This Row],[dcf_fcf_gap_mm]]/ParticipantesCrossSectionTable[[#This Row],[revenue_reported_mm]]</f>
        <v>6.4249297601677038E-2</v>
      </c>
      <c r="K631" s="14">
        <f>VLOOKUP(B631,Umbrales!$A$2:$H$6,7,FALSE)</f>
        <v>0.50521966232143278</v>
      </c>
      <c r="L631" s="14">
        <f>VLOOKUP(B631,Umbrales!$A$2:$H$6,8,FALSE)</f>
        <v>7.7995567229432863E-2</v>
      </c>
      <c r="M631">
        <f>IF(AND(Datos!S631&gt;0,Datos!AH631&lt;K631,Datos!AL631&gt;=1,Datos!AM631&lt;1,J631&gt;L631),1,0)</f>
        <v>0</v>
      </c>
      <c r="N631" s="14">
        <f>VLOOKUP(B631,Umbrales!$A$2:$J$6,9,FALSE)</f>
        <v>0</v>
      </c>
      <c r="O631" s="14">
        <f>VLOOKUP(B631,Umbrales!$A$2:$J$6,10,FALSE)</f>
        <v>0</v>
      </c>
      <c r="P631">
        <f>IF(AND(Datos!C631="Financials",Datos!AA631&gt;N631,Datos!AD631&lt;0,Datos!AQ631&lt;O631),1,0)</f>
        <v>0</v>
      </c>
      <c r="Q631" s="14">
        <f>VLOOKUP(B631,Umbrales!$A$2:$K$6,11,FALSE)</f>
        <v>0.94976269166978411</v>
      </c>
      <c r="R631">
        <f>IF(AND(Datos!AN631&lt;0.85,Datos!AN631&lt;Q631),1,0)</f>
        <v>0</v>
      </c>
      <c r="S631">
        <f>1+IF(Datos!S631&gt;0,1,0)+IF(Datos!C631="Financials",1.2,0)+1.3</f>
        <v>3.3</v>
      </c>
      <c r="T631" s="14">
        <f>(I631*1+M631*IF(Datos!S631&gt;0,1,0)+P631*IF(Datos!C631="Financials",1,0)+R631*1.3)/S631</f>
        <v>0</v>
      </c>
      <c r="U631" s="14">
        <f t="shared" si="18"/>
        <v>0</v>
      </c>
      <c r="V631" s="12" t="str">
        <f t="shared" si="19"/>
        <v/>
      </c>
    </row>
    <row r="632" spans="1:22">
      <c r="A632" t="str">
        <f>ParticipantesCrossSectionTable[[#This Row],[firm_id]]</f>
        <v>F0378</v>
      </c>
      <c r="B632" s="12" t="str">
        <f>ParticipantesCrossSectionTable[[#This Row],[sector]]</f>
        <v>Financials</v>
      </c>
      <c r="C632" s="14">
        <f>ParticipantesCrossSectionTable[[#This Row],[fcf_reported_mm]]/ParticipantesCrossSectionTable[[#This Row],[revenue_reported_mm]]</f>
        <v>0.14166840304251041</v>
      </c>
      <c r="D632" s="14">
        <f>VLOOKUP(B632,Umbrales!$A$2:$F$6,2,FALSE)</f>
        <v>0.388774346882514</v>
      </c>
      <c r="E632" s="14">
        <f>VLOOKUP(B632,Umbrales!$A$2:$F$6,3,FALSE)</f>
        <v>0.2842719606666555</v>
      </c>
      <c r="F632" s="14">
        <f>VLOOKUP(B632,Umbrales!$A$2:$F$6,4,FALSE)</f>
        <v>3.7547324588306716E-2</v>
      </c>
      <c r="G632" s="13">
        <f>VLOOKUP(B632,Umbrales!$A$2:$F$6,5,FALSE)</f>
        <v>5.6564154445784265</v>
      </c>
      <c r="H632" s="14">
        <f>VLOOKUP(B632,Umbrales!$A$2:$F$6,6,FALSE)</f>
        <v>0.21790144142181125</v>
      </c>
      <c r="I632">
        <f>IF(AND(Datos!AE632&gt;D632,Datos!AF632&gt;E632,Datos!AG632&gt;F632,Datos!AS632&gt;G632,C632&lt;H632),1,0)</f>
        <v>0</v>
      </c>
      <c r="J632" s="14">
        <f>ParticipantesCrossSectionTable[[#This Row],[dcf_fcf_gap_mm]]/ParticipantesCrossSectionTable[[#This Row],[revenue_reported_mm]]</f>
        <v>3.6107665141408236E-2</v>
      </c>
      <c r="K632" s="14">
        <f>VLOOKUP(B632,Umbrales!$A$2:$H$6,7,FALSE)</f>
        <v>0.45222619371524486</v>
      </c>
      <c r="L632" s="14">
        <f>VLOOKUP(B632,Umbrales!$A$2:$H$6,8,FALSE)</f>
        <v>1.8748568215778003E-2</v>
      </c>
      <c r="M632">
        <f>IF(AND(Datos!S632&gt;0,Datos!AH632&lt;K632,Datos!AL632&gt;=1,Datos!AM632&lt;1,J632&gt;L632),1,0)</f>
        <v>0</v>
      </c>
      <c r="N632" s="14">
        <f>VLOOKUP(B632,Umbrales!$A$2:$J$6,9,FALSE)</f>
        <v>0.2055436255630648</v>
      </c>
      <c r="O632" s="14">
        <f>VLOOKUP(B632,Umbrales!$A$2:$J$6,10,FALSE)</f>
        <v>0.33577848833803048</v>
      </c>
      <c r="P632">
        <f>IF(AND(Datos!C632="Financials",Datos!AA632&gt;N632,Datos!AD632&lt;0,Datos!AQ632&lt;O632),1,0)</f>
        <v>1</v>
      </c>
      <c r="Q632" s="14">
        <f>VLOOKUP(B632,Umbrales!$A$2:$K$6,11,FALSE)</f>
        <v>0.94867619108199597</v>
      </c>
      <c r="R632">
        <f>IF(AND(Datos!AN632&lt;0.85,Datos!AN632&lt;Q632),1,0)</f>
        <v>0</v>
      </c>
      <c r="S632">
        <f>1+IF(Datos!S632&gt;0,1,0)+IF(Datos!C632="Financials",1.2,0)+1.3</f>
        <v>4.5</v>
      </c>
      <c r="T632" s="14">
        <f>(I632*1+M632*IF(Datos!S632&gt;0,1,0)+P632*IF(Datos!C632="Financials",1,0)+R632*1.3)/S632</f>
        <v>0.22222222222222221</v>
      </c>
      <c r="U632" s="14">
        <f t="shared" si="18"/>
        <v>1</v>
      </c>
      <c r="V632" s="12" t="str">
        <f t="shared" si="19"/>
        <v xml:space="preserve">Flag3 </v>
      </c>
    </row>
    <row r="633" spans="1:22">
      <c r="A633" t="str">
        <f>ParticipantesCrossSectionTable[[#This Row],[firm_id]]</f>
        <v>F0355</v>
      </c>
      <c r="B633" s="12" t="str">
        <f>ParticipantesCrossSectionTable[[#This Row],[sector]]</f>
        <v>Financials</v>
      </c>
      <c r="C633" s="14">
        <f>ParticipantesCrossSectionTable[[#This Row],[fcf_reported_mm]]/ParticipantesCrossSectionTable[[#This Row],[revenue_reported_mm]]</f>
        <v>0.17402847623749634</v>
      </c>
      <c r="D633" s="14">
        <f>VLOOKUP(B633,Umbrales!$A$2:$F$6,2,FALSE)</f>
        <v>0.388774346882514</v>
      </c>
      <c r="E633" s="14">
        <f>VLOOKUP(B633,Umbrales!$A$2:$F$6,3,FALSE)</f>
        <v>0.2842719606666555</v>
      </c>
      <c r="F633" s="14">
        <f>VLOOKUP(B633,Umbrales!$A$2:$F$6,4,FALSE)</f>
        <v>3.7547324588306716E-2</v>
      </c>
      <c r="G633" s="13">
        <f>VLOOKUP(B633,Umbrales!$A$2:$F$6,5,FALSE)</f>
        <v>5.6564154445784265</v>
      </c>
      <c r="H633" s="14">
        <f>VLOOKUP(B633,Umbrales!$A$2:$F$6,6,FALSE)</f>
        <v>0.21790144142181125</v>
      </c>
      <c r="I633">
        <f>IF(AND(Datos!AE633&gt;D633,Datos!AF633&gt;E633,Datos!AG633&gt;F633,Datos!AS633&gt;G633,C633&lt;H633),1,0)</f>
        <v>0</v>
      </c>
      <c r="J633" s="14">
        <f>ParticipantesCrossSectionTable[[#This Row],[dcf_fcf_gap_mm]]/ParticipantesCrossSectionTable[[#This Row],[revenue_reported_mm]]</f>
        <v>1.1603626402694179E-2</v>
      </c>
      <c r="K633" s="14">
        <f>VLOOKUP(B633,Umbrales!$A$2:$H$6,7,FALSE)</f>
        <v>0.45222619371524486</v>
      </c>
      <c r="L633" s="14">
        <f>VLOOKUP(B633,Umbrales!$A$2:$H$6,8,FALSE)</f>
        <v>1.8748568215778003E-2</v>
      </c>
      <c r="M633">
        <f>IF(AND(Datos!S633&gt;0,Datos!AH633&lt;K633,Datos!AL633&gt;=1,Datos!AM633&lt;1,J633&gt;L633),1,0)</f>
        <v>0</v>
      </c>
      <c r="N633" s="14">
        <f>VLOOKUP(B633,Umbrales!$A$2:$J$6,9,FALSE)</f>
        <v>0.2055436255630648</v>
      </c>
      <c r="O633" s="14">
        <f>VLOOKUP(B633,Umbrales!$A$2:$J$6,10,FALSE)</f>
        <v>0.33577848833803048</v>
      </c>
      <c r="P633">
        <f>IF(AND(Datos!C633="Financials",Datos!AA633&gt;N633,Datos!AD633&lt;0,Datos!AQ633&lt;O633),1,0)</f>
        <v>0</v>
      </c>
      <c r="Q633" s="14">
        <f>VLOOKUP(B633,Umbrales!$A$2:$K$6,11,FALSE)</f>
        <v>0.94867619108199597</v>
      </c>
      <c r="R633">
        <f>IF(AND(Datos!AN633&lt;0.85,Datos!AN633&lt;Q633),1,0)</f>
        <v>0</v>
      </c>
      <c r="S633">
        <f>1+IF(Datos!S633&gt;0,1,0)+IF(Datos!C633="Financials",1.2,0)+1.3</f>
        <v>4.5</v>
      </c>
      <c r="T633" s="14">
        <f>(I633*1+M633*IF(Datos!S633&gt;0,1,0)+P633*IF(Datos!C633="Financials",1,0)+R633*1.3)/S633</f>
        <v>0</v>
      </c>
      <c r="U633" s="14">
        <f t="shared" si="18"/>
        <v>0</v>
      </c>
      <c r="V633" s="12" t="str">
        <f t="shared" si="19"/>
        <v/>
      </c>
    </row>
    <row r="634" spans="1:22">
      <c r="A634" t="str">
        <f>ParticipantesCrossSectionTable[[#This Row],[firm_id]]</f>
        <v>F0001</v>
      </c>
      <c r="B634" s="12" t="str">
        <f>ParticipantesCrossSectionTable[[#This Row],[sector]]</f>
        <v>Energy</v>
      </c>
      <c r="C634" s="14">
        <f>ParticipantesCrossSectionTable[[#This Row],[fcf_reported_mm]]/ParticipantesCrossSectionTable[[#This Row],[revenue_reported_mm]]</f>
        <v>-3.2920774749469757E-2</v>
      </c>
      <c r="D634" s="14">
        <f>VLOOKUP(B634,Umbrales!$A$2:$F$6,2,FALSE)</f>
        <v>0.31196392892080216</v>
      </c>
      <c r="E634" s="14">
        <f>VLOOKUP(B634,Umbrales!$A$2:$F$6,3,FALSE)</f>
        <v>0.22086835207327621</v>
      </c>
      <c r="F634" s="14">
        <f>VLOOKUP(B634,Umbrales!$A$2:$F$6,4,FALSE)</f>
        <v>0.28991454849456905</v>
      </c>
      <c r="G634" s="13">
        <f>VLOOKUP(B634,Umbrales!$A$2:$F$6,5,FALSE)</f>
        <v>2.8980395452652274</v>
      </c>
      <c r="H634" s="14">
        <f>VLOOKUP(B634,Umbrales!$A$2:$F$6,6,FALSE)</f>
        <v>-5.1192663180992054E-2</v>
      </c>
      <c r="I634">
        <f>IF(AND(Datos!AE634&gt;D634,Datos!AF634&gt;E634,Datos!AG634&gt;F634,Datos!AS634&gt;G634,C634&lt;H634),1,0)</f>
        <v>0</v>
      </c>
      <c r="J634" s="14">
        <f>ParticipantesCrossSectionTable[[#This Row],[dcf_fcf_gap_mm]]/ParticipantesCrossSectionTable[[#This Row],[revenue_reported_mm]]</f>
        <v>0.173140537474293</v>
      </c>
      <c r="K634" s="14">
        <f>VLOOKUP(B634,Umbrales!$A$2:$H$6,7,FALSE)</f>
        <v>0.58288412137280288</v>
      </c>
      <c r="L634" s="14">
        <f>VLOOKUP(B634,Umbrales!$A$2:$H$6,8,FALSE)</f>
        <v>0.120912265441879</v>
      </c>
      <c r="M634">
        <f>IF(AND(Datos!S634&gt;0,Datos!AH634&lt;K634,Datos!AL634&gt;=1,Datos!AM634&lt;1,J634&gt;L634),1,0)</f>
        <v>1</v>
      </c>
      <c r="N634" s="14">
        <f>VLOOKUP(B634,Umbrales!$A$2:$J$6,9,FALSE)</f>
        <v>0</v>
      </c>
      <c r="O634" s="14">
        <f>VLOOKUP(B634,Umbrales!$A$2:$J$6,10,FALSE)</f>
        <v>0</v>
      </c>
      <c r="P634">
        <f>IF(AND(Datos!C634="Financials",Datos!AA634&gt;N634,Datos!AD634&lt;0,Datos!AQ634&lt;O634),1,0)</f>
        <v>0</v>
      </c>
      <c r="Q634" s="14">
        <f>VLOOKUP(B634,Umbrales!$A$2:$K$6,11,FALSE)</f>
        <v>0.95246281107254693</v>
      </c>
      <c r="R634">
        <f>IF(AND(Datos!AN634&lt;0.85,Datos!AN634&lt;Q634),1,0)</f>
        <v>0</v>
      </c>
      <c r="S634">
        <f>1+IF(Datos!S634&gt;0,1,0)+IF(Datos!C634="Financials",1.2,0)+1.3</f>
        <v>3.3</v>
      </c>
      <c r="T634" s="14">
        <f>(I634*1+M634*IF(Datos!S634&gt;0,1,0)+P634*IF(Datos!C634="Financials",1,0)+R634*1.3)/S634</f>
        <v>0.30303030303030304</v>
      </c>
      <c r="U634" s="14">
        <f t="shared" si="18"/>
        <v>1</v>
      </c>
      <c r="V634" s="12" t="str">
        <f t="shared" si="19"/>
        <v xml:space="preserve">Flag2 </v>
      </c>
    </row>
    <row r="635" spans="1:22">
      <c r="A635" t="str">
        <f>ParticipantesCrossSectionTable[[#This Row],[firm_id]]</f>
        <v>F0606</v>
      </c>
      <c r="B635" s="12" t="str">
        <f>ParticipantesCrossSectionTable[[#This Row],[sector]]</f>
        <v>Industrials</v>
      </c>
      <c r="C635" s="14">
        <f>ParticipantesCrossSectionTable[[#This Row],[fcf_reported_mm]]/ParticipantesCrossSectionTable[[#This Row],[revenue_reported_mm]]</f>
        <v>3.2002029332999678E-2</v>
      </c>
      <c r="D635" s="14">
        <f>VLOOKUP(B635,Umbrales!$A$2:$F$6,2,FALSE)</f>
        <v>0.20187192862209885</v>
      </c>
      <c r="E635" s="14">
        <f>VLOOKUP(B635,Umbrales!$A$2:$F$6,3,FALSE)</f>
        <v>0.13780715755654266</v>
      </c>
      <c r="F635" s="14">
        <f>VLOOKUP(B635,Umbrales!$A$2:$F$6,4,FALSE)</f>
        <v>0.14324173030339896</v>
      </c>
      <c r="G635" s="13">
        <f>VLOOKUP(B635,Umbrales!$A$2:$F$6,5,FALSE)</f>
        <v>2.1323076743804079</v>
      </c>
      <c r="H635" s="14">
        <f>VLOOKUP(B635,Umbrales!$A$2:$F$6,6,FALSE)</f>
        <v>-3.5903294130974449E-3</v>
      </c>
      <c r="I635">
        <f>IF(AND(Datos!AE635&gt;D635,Datos!AF635&gt;E635,Datos!AG635&gt;F635,Datos!AS635&gt;G635,C635&lt;H635),1,0)</f>
        <v>0</v>
      </c>
      <c r="J635" s="14">
        <f>ParticipantesCrossSectionTable[[#This Row],[dcf_fcf_gap_mm]]/ParticipantesCrossSectionTable[[#This Row],[revenue_reported_mm]]</f>
        <v>4.1682723113866463E-2</v>
      </c>
      <c r="K635" s="14">
        <f>VLOOKUP(B635,Umbrales!$A$2:$H$6,7,FALSE)</f>
        <v>0.50521966232143278</v>
      </c>
      <c r="L635" s="14">
        <f>VLOOKUP(B635,Umbrales!$A$2:$H$6,8,FALSE)</f>
        <v>7.7995567229432863E-2</v>
      </c>
      <c r="M635">
        <f>IF(AND(Datos!S635&gt;0,Datos!AH635&lt;K635,Datos!AL635&gt;=1,Datos!AM635&lt;1,J635&gt;L635),1,0)</f>
        <v>0</v>
      </c>
      <c r="N635" s="14">
        <f>VLOOKUP(B635,Umbrales!$A$2:$J$6,9,FALSE)</f>
        <v>0</v>
      </c>
      <c r="O635" s="14">
        <f>VLOOKUP(B635,Umbrales!$A$2:$J$6,10,FALSE)</f>
        <v>0</v>
      </c>
      <c r="P635">
        <f>IF(AND(Datos!C635="Financials",Datos!AA635&gt;N635,Datos!AD635&lt;0,Datos!AQ635&lt;O635),1,0)</f>
        <v>0</v>
      </c>
      <c r="Q635" s="14">
        <f>VLOOKUP(B635,Umbrales!$A$2:$K$6,11,FALSE)</f>
        <v>0.94976269166978411</v>
      </c>
      <c r="R635">
        <f>IF(AND(Datos!AN635&lt;0.85,Datos!AN635&lt;Q635),1,0)</f>
        <v>0</v>
      </c>
      <c r="S635">
        <f>1+IF(Datos!S635&gt;0,1,0)+IF(Datos!C635="Financials",1.2,0)+1.3</f>
        <v>3.3</v>
      </c>
      <c r="T635" s="14">
        <f>(I635*1+M635*IF(Datos!S635&gt;0,1,0)+P635*IF(Datos!C635="Financials",1,0)+R635*1.3)/S635</f>
        <v>0</v>
      </c>
      <c r="U635" s="14">
        <f t="shared" si="18"/>
        <v>0</v>
      </c>
      <c r="V635" s="12" t="str">
        <f t="shared" si="19"/>
        <v/>
      </c>
    </row>
    <row r="636" spans="1:22">
      <c r="A636" t="str">
        <f>ParticipantesCrossSectionTable[[#This Row],[firm_id]]</f>
        <v>F0470</v>
      </c>
      <c r="B636" s="12" t="str">
        <f>ParticipantesCrossSectionTable[[#This Row],[sector]]</f>
        <v>Technology</v>
      </c>
      <c r="C636" s="14">
        <f>ParticipantesCrossSectionTable[[#This Row],[fcf_reported_mm]]/ParticipantesCrossSectionTable[[#This Row],[revenue_reported_mm]]</f>
        <v>0.1174828792046634</v>
      </c>
      <c r="D636" s="14">
        <f>VLOOKUP(B636,Umbrales!$A$2:$F$6,2,FALSE)</f>
        <v>0.29147891994228936</v>
      </c>
      <c r="E636" s="14">
        <f>VLOOKUP(B636,Umbrales!$A$2:$F$6,3,FALSE)</f>
        <v>0.20310034693031653</v>
      </c>
      <c r="F636" s="14">
        <f>VLOOKUP(B636,Umbrales!$A$2:$F$6,4,FALSE)</f>
        <v>8.594459935328938E-2</v>
      </c>
      <c r="G636" s="13">
        <f>VLOOKUP(B636,Umbrales!$A$2:$F$6,5,FALSE)</f>
        <v>1.6026025182564763</v>
      </c>
      <c r="H636" s="14">
        <f>VLOOKUP(B636,Umbrales!$A$2:$F$6,6,FALSE)</f>
        <v>0.11012364032004683</v>
      </c>
      <c r="I636">
        <f>IF(AND(Datos!AE636&gt;D636,Datos!AF636&gt;E636,Datos!AG636&gt;F636,Datos!AS636&gt;G636,C636&lt;H636),1,0)</f>
        <v>0</v>
      </c>
      <c r="J636" s="14">
        <f>ParticipantesCrossSectionTable[[#This Row],[dcf_fcf_gap_mm]]/ParticipantesCrossSectionTable[[#This Row],[revenue_reported_mm]]</f>
        <v>2.0431927999866734E-2</v>
      </c>
      <c r="K636" s="14">
        <f>VLOOKUP(B636,Umbrales!$A$2:$H$6,7,FALSE)</f>
        <v>0.41762511454643481</v>
      </c>
      <c r="L636" s="14">
        <f>VLOOKUP(B636,Umbrales!$A$2:$H$6,8,FALSE)</f>
        <v>5.4196815684636399E-2</v>
      </c>
      <c r="M636">
        <f>IF(AND(Datos!S636&gt;0,Datos!AH636&lt;K636,Datos!AL636&gt;=1,Datos!AM636&lt;1,J636&gt;L636),1,0)</f>
        <v>0</v>
      </c>
      <c r="N636" s="14">
        <f>VLOOKUP(B636,Umbrales!$A$2:$J$6,9,FALSE)</f>
        <v>0</v>
      </c>
      <c r="O636" s="14">
        <f>VLOOKUP(B636,Umbrales!$A$2:$J$6,10,FALSE)</f>
        <v>0</v>
      </c>
      <c r="P636">
        <f>IF(AND(Datos!C636="Financials",Datos!AA636&gt;N636,Datos!AD636&lt;0,Datos!AQ636&lt;O636),1,0)</f>
        <v>0</v>
      </c>
      <c r="Q636" s="14">
        <f>VLOOKUP(B636,Umbrales!$A$2:$K$6,11,FALSE)</f>
        <v>0.94630804495569043</v>
      </c>
      <c r="R636">
        <f>IF(AND(Datos!AN636&lt;0.85,Datos!AN636&lt;Q636),1,0)</f>
        <v>0</v>
      </c>
      <c r="S636">
        <f>1+IF(Datos!S636&gt;0,1,0)+IF(Datos!C636="Financials",1.2,0)+1.3</f>
        <v>3.3</v>
      </c>
      <c r="T636" s="14">
        <f>(I636*1+M636*IF(Datos!S636&gt;0,1,0)+P636*IF(Datos!C636="Financials",1,0)+R636*1.3)/S636</f>
        <v>0</v>
      </c>
      <c r="U636" s="14">
        <f t="shared" si="18"/>
        <v>0</v>
      </c>
      <c r="V636" s="12" t="str">
        <f t="shared" si="19"/>
        <v/>
      </c>
    </row>
    <row r="637" spans="1:22">
      <c r="A637" t="str">
        <f>ParticipantesCrossSectionTable[[#This Row],[firm_id]]</f>
        <v>F0703</v>
      </c>
      <c r="B637" s="12" t="str">
        <f>ParticipantesCrossSectionTable[[#This Row],[sector]]</f>
        <v>Industrials</v>
      </c>
      <c r="C637" s="14">
        <f>ParticipantesCrossSectionTable[[#This Row],[fcf_reported_mm]]/ParticipantesCrossSectionTable[[#This Row],[revenue_reported_mm]]</f>
        <v>-3.0125505538562518E-2</v>
      </c>
      <c r="D637" s="14">
        <f>VLOOKUP(B637,Umbrales!$A$2:$F$6,2,FALSE)</f>
        <v>0.20187192862209885</v>
      </c>
      <c r="E637" s="14">
        <f>VLOOKUP(B637,Umbrales!$A$2:$F$6,3,FALSE)</f>
        <v>0.13780715755654266</v>
      </c>
      <c r="F637" s="14">
        <f>VLOOKUP(B637,Umbrales!$A$2:$F$6,4,FALSE)</f>
        <v>0.14324173030339896</v>
      </c>
      <c r="G637" s="13">
        <f>VLOOKUP(B637,Umbrales!$A$2:$F$6,5,FALSE)</f>
        <v>2.1323076743804079</v>
      </c>
      <c r="H637" s="14">
        <f>VLOOKUP(B637,Umbrales!$A$2:$F$6,6,FALSE)</f>
        <v>-3.5903294130974449E-3</v>
      </c>
      <c r="I637">
        <f>IF(AND(Datos!AE637&gt;D637,Datos!AF637&gt;E637,Datos!AG637&gt;F637,Datos!AS637&gt;G637,C637&lt;H637),1,0)</f>
        <v>0</v>
      </c>
      <c r="J637" s="14">
        <f>ParticipantesCrossSectionTable[[#This Row],[dcf_fcf_gap_mm]]/ParticipantesCrossSectionTable[[#This Row],[revenue_reported_mm]]</f>
        <v>2.0853158833955589E-2</v>
      </c>
      <c r="K637" s="14">
        <f>VLOOKUP(B637,Umbrales!$A$2:$H$6,7,FALSE)</f>
        <v>0.50521966232143278</v>
      </c>
      <c r="L637" s="14">
        <f>VLOOKUP(B637,Umbrales!$A$2:$H$6,8,FALSE)</f>
        <v>7.7995567229432863E-2</v>
      </c>
      <c r="M637">
        <f>IF(AND(Datos!S637&gt;0,Datos!AH637&lt;K637,Datos!AL637&gt;=1,Datos!AM637&lt;1,J637&gt;L637),1,0)</f>
        <v>0</v>
      </c>
      <c r="N637" s="14">
        <f>VLOOKUP(B637,Umbrales!$A$2:$J$6,9,FALSE)</f>
        <v>0</v>
      </c>
      <c r="O637" s="14">
        <f>VLOOKUP(B637,Umbrales!$A$2:$J$6,10,FALSE)</f>
        <v>0</v>
      </c>
      <c r="P637">
        <f>IF(AND(Datos!C637="Financials",Datos!AA637&gt;N637,Datos!AD637&lt;0,Datos!AQ637&lt;O637),1,0)</f>
        <v>0</v>
      </c>
      <c r="Q637" s="14">
        <f>VLOOKUP(B637,Umbrales!$A$2:$K$6,11,FALSE)</f>
        <v>0.94976269166978411</v>
      </c>
      <c r="R637">
        <f>IF(AND(Datos!AN637&lt;0.85,Datos!AN637&lt;Q637),1,0)</f>
        <v>0</v>
      </c>
      <c r="S637">
        <f>1+IF(Datos!S637&gt;0,1,0)+IF(Datos!C637="Financials",1.2,0)+1.3</f>
        <v>3.3</v>
      </c>
      <c r="T637" s="14">
        <f>(I637*1+M637*IF(Datos!S637&gt;0,1,0)+P637*IF(Datos!C637="Financials",1,0)+R637*1.3)/S637</f>
        <v>0</v>
      </c>
      <c r="U637" s="14">
        <f t="shared" si="18"/>
        <v>0</v>
      </c>
      <c r="V637" s="12" t="str">
        <f t="shared" si="19"/>
        <v/>
      </c>
    </row>
    <row r="638" spans="1:22">
      <c r="A638" t="str">
        <f>ParticipantesCrossSectionTable[[#This Row],[firm_id]]</f>
        <v>F0888</v>
      </c>
      <c r="B638" s="12" t="str">
        <f>ParticipantesCrossSectionTable[[#This Row],[sector]]</f>
        <v>Consumer</v>
      </c>
      <c r="C638" s="14">
        <f>ParticipantesCrossSectionTable[[#This Row],[fcf_reported_mm]]/ParticipantesCrossSectionTable[[#This Row],[revenue_reported_mm]]</f>
        <v>5.4215917056863572E-2</v>
      </c>
      <c r="D638" s="14">
        <f>VLOOKUP(B638,Umbrales!$A$2:$F$6,2,FALSE)</f>
        <v>0.18290795794828921</v>
      </c>
      <c r="E638" s="14">
        <f>VLOOKUP(B638,Umbrales!$A$2:$F$6,3,FALSE)</f>
        <v>0.12205009004875801</v>
      </c>
      <c r="F638" s="14">
        <f>VLOOKUP(B638,Umbrales!$A$2:$F$6,4,FALSE)</f>
        <v>7.7863508878423693E-2</v>
      </c>
      <c r="G638" s="13">
        <f>VLOOKUP(B638,Umbrales!$A$2:$F$6,5,FALSE)</f>
        <v>1.5232588938928779</v>
      </c>
      <c r="H638" s="14">
        <f>VLOOKUP(B638,Umbrales!$A$2:$F$6,6,FALSE)</f>
        <v>3.1674636202413592E-2</v>
      </c>
      <c r="I638">
        <f>IF(AND(Datos!AE638&gt;D638,Datos!AF638&gt;E638,Datos!AG638&gt;F638,Datos!AS638&gt;G638,C638&lt;H638),1,0)</f>
        <v>0</v>
      </c>
      <c r="J638" s="14">
        <f>ParticipantesCrossSectionTable[[#This Row],[dcf_fcf_gap_mm]]/ParticipantesCrossSectionTable[[#This Row],[revenue_reported_mm]]</f>
        <v>7.7755086457549291E-2</v>
      </c>
      <c r="K638" s="14">
        <f>VLOOKUP(B638,Umbrales!$A$2:$H$6,7,FALSE)</f>
        <v>0.50851978099047102</v>
      </c>
      <c r="L638" s="14">
        <f>VLOOKUP(B638,Umbrales!$A$2:$H$6,8,FALSE)</f>
        <v>6.0665521451900774E-2</v>
      </c>
      <c r="M638">
        <f>IF(AND(Datos!S638&gt;0,Datos!AH638&lt;K638,Datos!AL638&gt;=1,Datos!AM638&lt;1,J638&gt;L638),1,0)</f>
        <v>0</v>
      </c>
      <c r="N638" s="14">
        <f>VLOOKUP(B638,Umbrales!$A$2:$J$6,9,FALSE)</f>
        <v>0</v>
      </c>
      <c r="O638" s="14">
        <f>VLOOKUP(B638,Umbrales!$A$2:$J$6,10,FALSE)</f>
        <v>0</v>
      </c>
      <c r="P638">
        <f>IF(AND(Datos!C638="Financials",Datos!AA638&gt;N638,Datos!AD638&lt;0,Datos!AQ638&lt;O638),1,0)</f>
        <v>0</v>
      </c>
      <c r="Q638" s="14">
        <f>VLOOKUP(B638,Umbrales!$A$2:$K$6,11,FALSE)</f>
        <v>0.94977598367308969</v>
      </c>
      <c r="R638">
        <f>IF(AND(Datos!AN638&lt;0.85,Datos!AN638&lt;Q638),1,0)</f>
        <v>0</v>
      </c>
      <c r="S638">
        <f>1+IF(Datos!S638&gt;0,1,0)+IF(Datos!C638="Financials",1.2,0)+1.3</f>
        <v>3.3</v>
      </c>
      <c r="T638" s="14">
        <f>(I638*1+M638*IF(Datos!S638&gt;0,1,0)+P638*IF(Datos!C638="Financials",1,0)+R638*1.3)/S638</f>
        <v>0</v>
      </c>
      <c r="U638" s="14">
        <f t="shared" si="18"/>
        <v>0</v>
      </c>
      <c r="V638" s="12" t="str">
        <f t="shared" si="19"/>
        <v/>
      </c>
    </row>
    <row r="639" spans="1:22">
      <c r="A639" t="str">
        <f>ParticipantesCrossSectionTable[[#This Row],[firm_id]]</f>
        <v>F0972</v>
      </c>
      <c r="B639" s="12" t="str">
        <f>ParticipantesCrossSectionTable[[#This Row],[sector]]</f>
        <v>Consumer</v>
      </c>
      <c r="C639" s="14">
        <f>ParticipantesCrossSectionTable[[#This Row],[fcf_reported_mm]]/ParticipantesCrossSectionTable[[#This Row],[revenue_reported_mm]]</f>
        <v>8.6554483661306775E-3</v>
      </c>
      <c r="D639" s="14">
        <f>VLOOKUP(B639,Umbrales!$A$2:$F$6,2,FALSE)</f>
        <v>0.18290795794828921</v>
      </c>
      <c r="E639" s="14">
        <f>VLOOKUP(B639,Umbrales!$A$2:$F$6,3,FALSE)</f>
        <v>0.12205009004875801</v>
      </c>
      <c r="F639" s="14">
        <f>VLOOKUP(B639,Umbrales!$A$2:$F$6,4,FALSE)</f>
        <v>7.7863508878423693E-2</v>
      </c>
      <c r="G639" s="13">
        <f>VLOOKUP(B639,Umbrales!$A$2:$F$6,5,FALSE)</f>
        <v>1.5232588938928779</v>
      </c>
      <c r="H639" s="14">
        <f>VLOOKUP(B639,Umbrales!$A$2:$F$6,6,FALSE)</f>
        <v>3.1674636202413592E-2</v>
      </c>
      <c r="I639">
        <f>IF(AND(Datos!AE639&gt;D639,Datos!AF639&gt;E639,Datos!AG639&gt;F639,Datos!AS639&gt;G639,C639&lt;H639),1,0)</f>
        <v>0</v>
      </c>
      <c r="J639" s="14">
        <f>ParticipantesCrossSectionTable[[#This Row],[dcf_fcf_gap_mm]]/ParticipantesCrossSectionTable[[#This Row],[revenue_reported_mm]]</f>
        <v>4.2199235878214995E-2</v>
      </c>
      <c r="K639" s="14">
        <f>VLOOKUP(B639,Umbrales!$A$2:$H$6,7,FALSE)</f>
        <v>0.50851978099047102</v>
      </c>
      <c r="L639" s="14">
        <f>VLOOKUP(B639,Umbrales!$A$2:$H$6,8,FALSE)</f>
        <v>6.0665521451900774E-2</v>
      </c>
      <c r="M639">
        <f>IF(AND(Datos!S639&gt;0,Datos!AH639&lt;K639,Datos!AL639&gt;=1,Datos!AM639&lt;1,J639&gt;L639),1,0)</f>
        <v>0</v>
      </c>
      <c r="N639" s="14">
        <f>VLOOKUP(B639,Umbrales!$A$2:$J$6,9,FALSE)</f>
        <v>0</v>
      </c>
      <c r="O639" s="14">
        <f>VLOOKUP(B639,Umbrales!$A$2:$J$6,10,FALSE)</f>
        <v>0</v>
      </c>
      <c r="P639">
        <f>IF(AND(Datos!C639="Financials",Datos!AA639&gt;N639,Datos!AD639&lt;0,Datos!AQ639&lt;O639),1,0)</f>
        <v>0</v>
      </c>
      <c r="Q639" s="14">
        <f>VLOOKUP(B639,Umbrales!$A$2:$K$6,11,FALSE)</f>
        <v>0.94977598367308969</v>
      </c>
      <c r="R639">
        <f>IF(AND(Datos!AN639&lt;0.85,Datos!AN639&lt;Q639),1,0)</f>
        <v>0</v>
      </c>
      <c r="S639">
        <f>1+IF(Datos!S639&gt;0,1,0)+IF(Datos!C639="Financials",1.2,0)+1.3</f>
        <v>3.3</v>
      </c>
      <c r="T639" s="14">
        <f>(I639*1+M639*IF(Datos!S639&gt;0,1,0)+P639*IF(Datos!C639="Financials",1,0)+R639*1.3)/S639</f>
        <v>0</v>
      </c>
      <c r="U639" s="14">
        <f t="shared" si="18"/>
        <v>0</v>
      </c>
      <c r="V639" s="12" t="str">
        <f t="shared" si="19"/>
        <v/>
      </c>
    </row>
    <row r="640" spans="1:22">
      <c r="A640" t="str">
        <f>ParticipantesCrossSectionTable[[#This Row],[firm_id]]</f>
        <v>F0792</v>
      </c>
      <c r="B640" s="12" t="str">
        <f>ParticipantesCrossSectionTable[[#This Row],[sector]]</f>
        <v>Industrials</v>
      </c>
      <c r="C640" s="14">
        <f>ParticipantesCrossSectionTable[[#This Row],[fcf_reported_mm]]/ParticipantesCrossSectionTable[[#This Row],[revenue_reported_mm]]</f>
        <v>3.5645073469823454E-3</v>
      </c>
      <c r="D640" s="14">
        <f>VLOOKUP(B640,Umbrales!$A$2:$F$6,2,FALSE)</f>
        <v>0.20187192862209885</v>
      </c>
      <c r="E640" s="14">
        <f>VLOOKUP(B640,Umbrales!$A$2:$F$6,3,FALSE)</f>
        <v>0.13780715755654266</v>
      </c>
      <c r="F640" s="14">
        <f>VLOOKUP(B640,Umbrales!$A$2:$F$6,4,FALSE)</f>
        <v>0.14324173030339896</v>
      </c>
      <c r="G640" s="13">
        <f>VLOOKUP(B640,Umbrales!$A$2:$F$6,5,FALSE)</f>
        <v>2.1323076743804079</v>
      </c>
      <c r="H640" s="14">
        <f>VLOOKUP(B640,Umbrales!$A$2:$F$6,6,FALSE)</f>
        <v>-3.5903294130974449E-3</v>
      </c>
      <c r="I640">
        <f>IF(AND(Datos!AE640&gt;D640,Datos!AF640&gt;E640,Datos!AG640&gt;F640,Datos!AS640&gt;G640,C640&lt;H640),1,0)</f>
        <v>0</v>
      </c>
      <c r="J640" s="14">
        <f>ParticipantesCrossSectionTable[[#This Row],[dcf_fcf_gap_mm]]/ParticipantesCrossSectionTable[[#This Row],[revenue_reported_mm]]</f>
        <v>6.2802020622485813E-2</v>
      </c>
      <c r="K640" s="14">
        <f>VLOOKUP(B640,Umbrales!$A$2:$H$6,7,FALSE)</f>
        <v>0.50521966232143278</v>
      </c>
      <c r="L640" s="14">
        <f>VLOOKUP(B640,Umbrales!$A$2:$H$6,8,FALSE)</f>
        <v>7.7995567229432863E-2</v>
      </c>
      <c r="M640">
        <f>IF(AND(Datos!S640&gt;0,Datos!AH640&lt;K640,Datos!AL640&gt;=1,Datos!AM640&lt;1,J640&gt;L640),1,0)</f>
        <v>0</v>
      </c>
      <c r="N640" s="14">
        <f>VLOOKUP(B640,Umbrales!$A$2:$J$6,9,FALSE)</f>
        <v>0</v>
      </c>
      <c r="O640" s="14">
        <f>VLOOKUP(B640,Umbrales!$A$2:$J$6,10,FALSE)</f>
        <v>0</v>
      </c>
      <c r="P640">
        <f>IF(AND(Datos!C640="Financials",Datos!AA640&gt;N640,Datos!AD640&lt;0,Datos!AQ640&lt;O640),1,0)</f>
        <v>0</v>
      </c>
      <c r="Q640" s="14">
        <f>VLOOKUP(B640,Umbrales!$A$2:$K$6,11,FALSE)</f>
        <v>0.94976269166978411</v>
      </c>
      <c r="R640">
        <f>IF(AND(Datos!AN640&lt;0.85,Datos!AN640&lt;Q640),1,0)</f>
        <v>0</v>
      </c>
      <c r="S640">
        <f>1+IF(Datos!S640&gt;0,1,0)+IF(Datos!C640="Financials",1.2,0)+1.3</f>
        <v>3.3</v>
      </c>
      <c r="T640" s="14">
        <f>(I640*1+M640*IF(Datos!S640&gt;0,1,0)+P640*IF(Datos!C640="Financials",1,0)+R640*1.3)/S640</f>
        <v>0</v>
      </c>
      <c r="U640" s="14">
        <f t="shared" si="18"/>
        <v>0</v>
      </c>
      <c r="V640" s="12" t="str">
        <f t="shared" si="19"/>
        <v/>
      </c>
    </row>
    <row r="641" spans="1:22">
      <c r="A641" t="str">
        <f>ParticipantesCrossSectionTable[[#This Row],[firm_id]]</f>
        <v>F0227</v>
      </c>
      <c r="B641" s="12" t="str">
        <f>ParticipantesCrossSectionTable[[#This Row],[sector]]</f>
        <v>Financials</v>
      </c>
      <c r="C641" s="14">
        <f>ParticipantesCrossSectionTable[[#This Row],[fcf_reported_mm]]/ParticipantesCrossSectionTable[[#This Row],[revenue_reported_mm]]</f>
        <v>0.31513910690067826</v>
      </c>
      <c r="D641" s="14">
        <f>VLOOKUP(B641,Umbrales!$A$2:$F$6,2,FALSE)</f>
        <v>0.388774346882514</v>
      </c>
      <c r="E641" s="14">
        <f>VLOOKUP(B641,Umbrales!$A$2:$F$6,3,FALSE)</f>
        <v>0.2842719606666555</v>
      </c>
      <c r="F641" s="14">
        <f>VLOOKUP(B641,Umbrales!$A$2:$F$6,4,FALSE)</f>
        <v>3.7547324588306716E-2</v>
      </c>
      <c r="G641" s="13">
        <f>VLOOKUP(B641,Umbrales!$A$2:$F$6,5,FALSE)</f>
        <v>5.6564154445784265</v>
      </c>
      <c r="H641" s="14">
        <f>VLOOKUP(B641,Umbrales!$A$2:$F$6,6,FALSE)</f>
        <v>0.21790144142181125</v>
      </c>
      <c r="I641">
        <f>IF(AND(Datos!AE641&gt;D641,Datos!AF641&gt;E641,Datos!AG641&gt;F641,Datos!AS641&gt;G641,C641&lt;H641),1,0)</f>
        <v>0</v>
      </c>
      <c r="J641" s="14">
        <f>ParticipantesCrossSectionTable[[#This Row],[dcf_fcf_gap_mm]]/ParticipantesCrossSectionTable[[#This Row],[revenue_reported_mm]]</f>
        <v>-7.9152658333084866E-2</v>
      </c>
      <c r="K641" s="14">
        <f>VLOOKUP(B641,Umbrales!$A$2:$H$6,7,FALSE)</f>
        <v>0.45222619371524486</v>
      </c>
      <c r="L641" s="14">
        <f>VLOOKUP(B641,Umbrales!$A$2:$H$6,8,FALSE)</f>
        <v>1.8748568215778003E-2</v>
      </c>
      <c r="M641">
        <f>IF(AND(Datos!S641&gt;0,Datos!AH641&lt;K641,Datos!AL641&gt;=1,Datos!AM641&lt;1,J641&gt;L641),1,0)</f>
        <v>0</v>
      </c>
      <c r="N641" s="14">
        <f>VLOOKUP(B641,Umbrales!$A$2:$J$6,9,FALSE)</f>
        <v>0.2055436255630648</v>
      </c>
      <c r="O641" s="14">
        <f>VLOOKUP(B641,Umbrales!$A$2:$J$6,10,FALSE)</f>
        <v>0.33577848833803048</v>
      </c>
      <c r="P641">
        <f>IF(AND(Datos!C641="Financials",Datos!AA641&gt;N641,Datos!AD641&lt;0,Datos!AQ641&lt;O641),1,0)</f>
        <v>0</v>
      </c>
      <c r="Q641" s="14">
        <f>VLOOKUP(B641,Umbrales!$A$2:$K$6,11,FALSE)</f>
        <v>0.94867619108199597</v>
      </c>
      <c r="R641">
        <f>IF(AND(Datos!AN641&lt;0.85,Datos!AN641&lt;Q641),1,0)</f>
        <v>0</v>
      </c>
      <c r="S641">
        <f>1+IF(Datos!S641&gt;0,1,0)+IF(Datos!C641="Financials",1.2,0)+1.3</f>
        <v>4.5</v>
      </c>
      <c r="T641" s="14">
        <f>(I641*1+M641*IF(Datos!S641&gt;0,1,0)+P641*IF(Datos!C641="Financials",1,0)+R641*1.3)/S641</f>
        <v>0</v>
      </c>
      <c r="U641" s="14">
        <f t="shared" si="18"/>
        <v>0</v>
      </c>
      <c r="V641" s="12" t="str">
        <f t="shared" si="19"/>
        <v/>
      </c>
    </row>
    <row r="642" spans="1:22">
      <c r="A642" t="str">
        <f>ParticipantesCrossSectionTable[[#This Row],[firm_id]]</f>
        <v>F0412</v>
      </c>
      <c r="B642" s="12" t="str">
        <f>ParticipantesCrossSectionTable[[#This Row],[sector]]</f>
        <v>Technology</v>
      </c>
      <c r="C642" s="14">
        <f>ParticipantesCrossSectionTable[[#This Row],[fcf_reported_mm]]/ParticipantesCrossSectionTable[[#This Row],[revenue_reported_mm]]</f>
        <v>0.12169468090418768</v>
      </c>
      <c r="D642" s="14">
        <f>VLOOKUP(B642,Umbrales!$A$2:$F$6,2,FALSE)</f>
        <v>0.29147891994228936</v>
      </c>
      <c r="E642" s="14">
        <f>VLOOKUP(B642,Umbrales!$A$2:$F$6,3,FALSE)</f>
        <v>0.20310034693031653</v>
      </c>
      <c r="F642" s="14">
        <f>VLOOKUP(B642,Umbrales!$A$2:$F$6,4,FALSE)</f>
        <v>8.594459935328938E-2</v>
      </c>
      <c r="G642" s="13">
        <f>VLOOKUP(B642,Umbrales!$A$2:$F$6,5,FALSE)</f>
        <v>1.6026025182564763</v>
      </c>
      <c r="H642" s="14">
        <f>VLOOKUP(B642,Umbrales!$A$2:$F$6,6,FALSE)</f>
        <v>0.11012364032004683</v>
      </c>
      <c r="I642">
        <f>IF(AND(Datos!AE642&gt;D642,Datos!AF642&gt;E642,Datos!AG642&gt;F642,Datos!AS642&gt;G642,C642&lt;H642),1,0)</f>
        <v>0</v>
      </c>
      <c r="J642" s="14">
        <f>ParticipantesCrossSectionTable[[#This Row],[dcf_fcf_gap_mm]]/ParticipantesCrossSectionTable[[#This Row],[revenue_reported_mm]]</f>
        <v>-3.0715404098340848E-2</v>
      </c>
      <c r="K642" s="14">
        <f>VLOOKUP(B642,Umbrales!$A$2:$H$6,7,FALSE)</f>
        <v>0.41762511454643481</v>
      </c>
      <c r="L642" s="14">
        <f>VLOOKUP(B642,Umbrales!$A$2:$H$6,8,FALSE)</f>
        <v>5.4196815684636399E-2</v>
      </c>
      <c r="M642">
        <f>IF(AND(Datos!S642&gt;0,Datos!AH642&lt;K642,Datos!AL642&gt;=1,Datos!AM642&lt;1,J642&gt;L642),1,0)</f>
        <v>0</v>
      </c>
      <c r="N642" s="14">
        <f>VLOOKUP(B642,Umbrales!$A$2:$J$6,9,FALSE)</f>
        <v>0</v>
      </c>
      <c r="O642" s="14">
        <f>VLOOKUP(B642,Umbrales!$A$2:$J$6,10,FALSE)</f>
        <v>0</v>
      </c>
      <c r="P642">
        <f>IF(AND(Datos!C642="Financials",Datos!AA642&gt;N642,Datos!AD642&lt;0,Datos!AQ642&lt;O642),1,0)</f>
        <v>0</v>
      </c>
      <c r="Q642" s="14">
        <f>VLOOKUP(B642,Umbrales!$A$2:$K$6,11,FALSE)</f>
        <v>0.94630804495569043</v>
      </c>
      <c r="R642">
        <f>IF(AND(Datos!AN642&lt;0.85,Datos!AN642&lt;Q642),1,0)</f>
        <v>0</v>
      </c>
      <c r="S642">
        <f>1+IF(Datos!S642&gt;0,1,0)+IF(Datos!C642="Financials",1.2,0)+1.3</f>
        <v>3.3</v>
      </c>
      <c r="T642" s="14">
        <f>(I642*1+M642*IF(Datos!S642&gt;0,1,0)+P642*IF(Datos!C642="Financials",1,0)+R642*1.3)/S642</f>
        <v>0</v>
      </c>
      <c r="U642" s="14">
        <f t="shared" si="18"/>
        <v>0</v>
      </c>
      <c r="V642" s="12" t="str">
        <f t="shared" si="19"/>
        <v/>
      </c>
    </row>
    <row r="643" spans="1:22">
      <c r="A643" t="str">
        <f>ParticipantesCrossSectionTable[[#This Row],[firm_id]]</f>
        <v>F0728</v>
      </c>
      <c r="B643" s="12" t="str">
        <f>ParticipantesCrossSectionTable[[#This Row],[sector]]</f>
        <v>Industrials</v>
      </c>
      <c r="C643" s="14">
        <f>ParticipantesCrossSectionTable[[#This Row],[fcf_reported_mm]]/ParticipantesCrossSectionTable[[#This Row],[revenue_reported_mm]]</f>
        <v>2.9426581650225558E-2</v>
      </c>
      <c r="D643" s="14">
        <f>VLOOKUP(B643,Umbrales!$A$2:$F$6,2,FALSE)</f>
        <v>0.20187192862209885</v>
      </c>
      <c r="E643" s="14">
        <f>VLOOKUP(B643,Umbrales!$A$2:$F$6,3,FALSE)</f>
        <v>0.13780715755654266</v>
      </c>
      <c r="F643" s="14">
        <f>VLOOKUP(B643,Umbrales!$A$2:$F$6,4,FALSE)</f>
        <v>0.14324173030339896</v>
      </c>
      <c r="G643" s="13">
        <f>VLOOKUP(B643,Umbrales!$A$2:$F$6,5,FALSE)</f>
        <v>2.1323076743804079</v>
      </c>
      <c r="H643" s="14">
        <f>VLOOKUP(B643,Umbrales!$A$2:$F$6,6,FALSE)</f>
        <v>-3.5903294130974449E-3</v>
      </c>
      <c r="I643">
        <f>IF(AND(Datos!AE643&gt;D643,Datos!AF643&gt;E643,Datos!AG643&gt;F643,Datos!AS643&gt;G643,C643&lt;H643),1,0)</f>
        <v>0</v>
      </c>
      <c r="J643" s="14">
        <f>ParticipantesCrossSectionTable[[#This Row],[dcf_fcf_gap_mm]]/ParticipantesCrossSectionTable[[#This Row],[revenue_reported_mm]]</f>
        <v>2.8446322128363948E-2</v>
      </c>
      <c r="K643" s="14">
        <f>VLOOKUP(B643,Umbrales!$A$2:$H$6,7,FALSE)</f>
        <v>0.50521966232143278</v>
      </c>
      <c r="L643" s="14">
        <f>VLOOKUP(B643,Umbrales!$A$2:$H$6,8,FALSE)</f>
        <v>7.7995567229432863E-2</v>
      </c>
      <c r="M643">
        <f>IF(AND(Datos!S643&gt;0,Datos!AH643&lt;K643,Datos!AL643&gt;=1,Datos!AM643&lt;1,J643&gt;L643),1,0)</f>
        <v>0</v>
      </c>
      <c r="N643" s="14">
        <f>VLOOKUP(B643,Umbrales!$A$2:$J$6,9,FALSE)</f>
        <v>0</v>
      </c>
      <c r="O643" s="14">
        <f>VLOOKUP(B643,Umbrales!$A$2:$J$6,10,FALSE)</f>
        <v>0</v>
      </c>
      <c r="P643">
        <f>IF(AND(Datos!C643="Financials",Datos!AA643&gt;N643,Datos!AD643&lt;0,Datos!AQ643&lt;O643),1,0)</f>
        <v>0</v>
      </c>
      <c r="Q643" s="14">
        <f>VLOOKUP(B643,Umbrales!$A$2:$K$6,11,FALSE)</f>
        <v>0.94976269166978411</v>
      </c>
      <c r="R643">
        <f>IF(AND(Datos!AN643&lt;0.85,Datos!AN643&lt;Q643),1,0)</f>
        <v>0</v>
      </c>
      <c r="S643">
        <f>1+IF(Datos!S643&gt;0,1,0)+IF(Datos!C643="Financials",1.2,0)+1.3</f>
        <v>3.3</v>
      </c>
      <c r="T643" s="14">
        <f>(I643*1+M643*IF(Datos!S643&gt;0,1,0)+P643*IF(Datos!C643="Financials",1,0)+R643*1.3)/S643</f>
        <v>0</v>
      </c>
      <c r="U643" s="14">
        <f t="shared" ref="U643:U706" si="20">I643+M643+P643+R643</f>
        <v>0</v>
      </c>
      <c r="V643" s="12" t="str">
        <f t="shared" ref="V643:V706" si="21">IF(I643=1,"Flag1 ","")&amp;IF(M643=1,"Flag2 ","")&amp;IF(P643=1,"Flag3 ","")&amp;IF(R643=1,"Flag4 ","")</f>
        <v/>
      </c>
    </row>
    <row r="644" spans="1:22">
      <c r="A644" t="str">
        <f>ParticipantesCrossSectionTable[[#This Row],[firm_id]]</f>
        <v>F0223</v>
      </c>
      <c r="B644" s="12" t="str">
        <f>ParticipantesCrossSectionTable[[#This Row],[sector]]</f>
        <v>Financials</v>
      </c>
      <c r="C644" s="14">
        <f>ParticipantesCrossSectionTable[[#This Row],[fcf_reported_mm]]/ParticipantesCrossSectionTable[[#This Row],[revenue_reported_mm]]</f>
        <v>0.16618809032749601</v>
      </c>
      <c r="D644" s="14">
        <f>VLOOKUP(B644,Umbrales!$A$2:$F$6,2,FALSE)</f>
        <v>0.388774346882514</v>
      </c>
      <c r="E644" s="14">
        <f>VLOOKUP(B644,Umbrales!$A$2:$F$6,3,FALSE)</f>
        <v>0.2842719606666555</v>
      </c>
      <c r="F644" s="14">
        <f>VLOOKUP(B644,Umbrales!$A$2:$F$6,4,FALSE)</f>
        <v>3.7547324588306716E-2</v>
      </c>
      <c r="G644" s="13">
        <f>VLOOKUP(B644,Umbrales!$A$2:$F$6,5,FALSE)</f>
        <v>5.6564154445784265</v>
      </c>
      <c r="H644" s="14">
        <f>VLOOKUP(B644,Umbrales!$A$2:$F$6,6,FALSE)</f>
        <v>0.21790144142181125</v>
      </c>
      <c r="I644">
        <f>IF(AND(Datos!AE644&gt;D644,Datos!AF644&gt;E644,Datos!AG644&gt;F644,Datos!AS644&gt;G644,C644&lt;H644),1,0)</f>
        <v>0</v>
      </c>
      <c r="J644" s="14">
        <f>ParticipantesCrossSectionTable[[#This Row],[dcf_fcf_gap_mm]]/ParticipantesCrossSectionTable[[#This Row],[revenue_reported_mm]]</f>
        <v>-1.1940382169652477E-2</v>
      </c>
      <c r="K644" s="14">
        <f>VLOOKUP(B644,Umbrales!$A$2:$H$6,7,FALSE)</f>
        <v>0.45222619371524486</v>
      </c>
      <c r="L644" s="14">
        <f>VLOOKUP(B644,Umbrales!$A$2:$H$6,8,FALSE)</f>
        <v>1.8748568215778003E-2</v>
      </c>
      <c r="M644">
        <f>IF(AND(Datos!S644&gt;0,Datos!AH644&lt;K644,Datos!AL644&gt;=1,Datos!AM644&lt;1,J644&gt;L644),1,0)</f>
        <v>0</v>
      </c>
      <c r="N644" s="14">
        <f>VLOOKUP(B644,Umbrales!$A$2:$J$6,9,FALSE)</f>
        <v>0.2055436255630648</v>
      </c>
      <c r="O644" s="14">
        <f>VLOOKUP(B644,Umbrales!$A$2:$J$6,10,FALSE)</f>
        <v>0.33577848833803048</v>
      </c>
      <c r="P644">
        <f>IF(AND(Datos!C644="Financials",Datos!AA644&gt;N644,Datos!AD644&lt;0,Datos!AQ644&lt;O644),1,0)</f>
        <v>0</v>
      </c>
      <c r="Q644" s="14">
        <f>VLOOKUP(B644,Umbrales!$A$2:$K$6,11,FALSE)</f>
        <v>0.94867619108199597</v>
      </c>
      <c r="R644">
        <f>IF(AND(Datos!AN644&lt;0.85,Datos!AN644&lt;Q644),1,0)</f>
        <v>0</v>
      </c>
      <c r="S644">
        <f>1+IF(Datos!S644&gt;0,1,0)+IF(Datos!C644="Financials",1.2,0)+1.3</f>
        <v>4.5</v>
      </c>
      <c r="T644" s="14">
        <f>(I644*1+M644*IF(Datos!S644&gt;0,1,0)+P644*IF(Datos!C644="Financials",1,0)+R644*1.3)/S644</f>
        <v>0</v>
      </c>
      <c r="U644" s="14">
        <f t="shared" si="20"/>
        <v>0</v>
      </c>
      <c r="V644" s="12" t="str">
        <f t="shared" si="21"/>
        <v/>
      </c>
    </row>
    <row r="645" spans="1:22">
      <c r="A645" t="str">
        <f>ParticipantesCrossSectionTable[[#This Row],[firm_id]]</f>
        <v>F0850</v>
      </c>
      <c r="B645" s="12" t="str">
        <f>ParticipantesCrossSectionTable[[#This Row],[sector]]</f>
        <v>Consumer</v>
      </c>
      <c r="C645" s="14">
        <f>ParticipantesCrossSectionTable[[#This Row],[fcf_reported_mm]]/ParticipantesCrossSectionTable[[#This Row],[revenue_reported_mm]]</f>
        <v>-4.4735480756484203E-2</v>
      </c>
      <c r="D645" s="14">
        <f>VLOOKUP(B645,Umbrales!$A$2:$F$6,2,FALSE)</f>
        <v>0.18290795794828921</v>
      </c>
      <c r="E645" s="14">
        <f>VLOOKUP(B645,Umbrales!$A$2:$F$6,3,FALSE)</f>
        <v>0.12205009004875801</v>
      </c>
      <c r="F645" s="14">
        <f>VLOOKUP(B645,Umbrales!$A$2:$F$6,4,FALSE)</f>
        <v>7.7863508878423693E-2</v>
      </c>
      <c r="G645" s="13">
        <f>VLOOKUP(B645,Umbrales!$A$2:$F$6,5,FALSE)</f>
        <v>1.5232588938928779</v>
      </c>
      <c r="H645" s="14">
        <f>VLOOKUP(B645,Umbrales!$A$2:$F$6,6,FALSE)</f>
        <v>3.1674636202413592E-2</v>
      </c>
      <c r="I645">
        <f>IF(AND(Datos!AE645&gt;D645,Datos!AF645&gt;E645,Datos!AG645&gt;F645,Datos!AS645&gt;G645,C645&lt;H645),1,0)</f>
        <v>0</v>
      </c>
      <c r="J645" s="14">
        <f>ParticipantesCrossSectionTable[[#This Row],[dcf_fcf_gap_mm]]/ParticipantesCrossSectionTable[[#This Row],[revenue_reported_mm]]</f>
        <v>7.9580669552559005E-2</v>
      </c>
      <c r="K645" s="14">
        <f>VLOOKUP(B645,Umbrales!$A$2:$H$6,7,FALSE)</f>
        <v>0.50851978099047102</v>
      </c>
      <c r="L645" s="14">
        <f>VLOOKUP(B645,Umbrales!$A$2:$H$6,8,FALSE)</f>
        <v>6.0665521451900774E-2</v>
      </c>
      <c r="M645">
        <f>IF(AND(Datos!S645&gt;0,Datos!AH645&lt;K645,Datos!AL645&gt;=1,Datos!AM645&lt;1,J645&gt;L645),1,0)</f>
        <v>0</v>
      </c>
      <c r="N645" s="14">
        <f>VLOOKUP(B645,Umbrales!$A$2:$J$6,9,FALSE)</f>
        <v>0</v>
      </c>
      <c r="O645" s="14">
        <f>VLOOKUP(B645,Umbrales!$A$2:$J$6,10,FALSE)</f>
        <v>0</v>
      </c>
      <c r="P645">
        <f>IF(AND(Datos!C645="Financials",Datos!AA645&gt;N645,Datos!AD645&lt;0,Datos!AQ645&lt;O645),1,0)</f>
        <v>0</v>
      </c>
      <c r="Q645" s="14">
        <f>VLOOKUP(B645,Umbrales!$A$2:$K$6,11,FALSE)</f>
        <v>0.94977598367308969</v>
      </c>
      <c r="R645">
        <f>IF(AND(Datos!AN645&lt;0.85,Datos!AN645&lt;Q645),1,0)</f>
        <v>0</v>
      </c>
      <c r="S645">
        <f>1+IF(Datos!S645&gt;0,1,0)+IF(Datos!C645="Financials",1.2,0)+1.3</f>
        <v>3.3</v>
      </c>
      <c r="T645" s="14">
        <f>(I645*1+M645*IF(Datos!S645&gt;0,1,0)+P645*IF(Datos!C645="Financials",1,0)+R645*1.3)/S645</f>
        <v>0</v>
      </c>
      <c r="U645" s="14">
        <f t="shared" si="20"/>
        <v>0</v>
      </c>
      <c r="V645" s="12" t="str">
        <f t="shared" si="21"/>
        <v/>
      </c>
    </row>
    <row r="646" spans="1:22">
      <c r="A646" t="str">
        <f>ParticipantesCrossSectionTable[[#This Row],[firm_id]]</f>
        <v>F0141</v>
      </c>
      <c r="B646" s="12" t="str">
        <f>ParticipantesCrossSectionTable[[#This Row],[sector]]</f>
        <v>Energy</v>
      </c>
      <c r="C646" s="14">
        <f>ParticipantesCrossSectionTable[[#This Row],[fcf_reported_mm]]/ParticipantesCrossSectionTable[[#This Row],[revenue_reported_mm]]</f>
        <v>-0.18139475873483626</v>
      </c>
      <c r="D646" s="14">
        <f>VLOOKUP(B646,Umbrales!$A$2:$F$6,2,FALSE)</f>
        <v>0.31196392892080216</v>
      </c>
      <c r="E646" s="14">
        <f>VLOOKUP(B646,Umbrales!$A$2:$F$6,3,FALSE)</f>
        <v>0.22086835207327621</v>
      </c>
      <c r="F646" s="14">
        <f>VLOOKUP(B646,Umbrales!$A$2:$F$6,4,FALSE)</f>
        <v>0.28991454849456905</v>
      </c>
      <c r="G646" s="13">
        <f>VLOOKUP(B646,Umbrales!$A$2:$F$6,5,FALSE)</f>
        <v>2.8980395452652274</v>
      </c>
      <c r="H646" s="14">
        <f>VLOOKUP(B646,Umbrales!$A$2:$F$6,6,FALSE)</f>
        <v>-5.1192663180992054E-2</v>
      </c>
      <c r="I646">
        <f>IF(AND(Datos!AE646&gt;D646,Datos!AF646&gt;E646,Datos!AG646&gt;F646,Datos!AS646&gt;G646,C646&lt;H646),1,0)</f>
        <v>0</v>
      </c>
      <c r="J646" s="14">
        <f>ParticipantesCrossSectionTable[[#This Row],[dcf_fcf_gap_mm]]/ParticipantesCrossSectionTable[[#This Row],[revenue_reported_mm]]</f>
        <v>0.14030651452988974</v>
      </c>
      <c r="K646" s="14">
        <f>VLOOKUP(B646,Umbrales!$A$2:$H$6,7,FALSE)</f>
        <v>0.58288412137280288</v>
      </c>
      <c r="L646" s="14">
        <f>VLOOKUP(B646,Umbrales!$A$2:$H$6,8,FALSE)</f>
        <v>0.120912265441879</v>
      </c>
      <c r="M646">
        <f>IF(AND(Datos!S646&gt;0,Datos!AH646&lt;K646,Datos!AL646&gt;=1,Datos!AM646&lt;1,J646&gt;L646),1,0)</f>
        <v>0</v>
      </c>
      <c r="N646" s="14">
        <f>VLOOKUP(B646,Umbrales!$A$2:$J$6,9,FALSE)</f>
        <v>0</v>
      </c>
      <c r="O646" s="14">
        <f>VLOOKUP(B646,Umbrales!$A$2:$J$6,10,FALSE)</f>
        <v>0</v>
      </c>
      <c r="P646">
        <f>IF(AND(Datos!C646="Financials",Datos!AA646&gt;N646,Datos!AD646&lt;0,Datos!AQ646&lt;O646),1,0)</f>
        <v>0</v>
      </c>
      <c r="Q646" s="14">
        <f>VLOOKUP(B646,Umbrales!$A$2:$K$6,11,FALSE)</f>
        <v>0.95246281107254693</v>
      </c>
      <c r="R646">
        <f>IF(AND(Datos!AN646&lt;0.85,Datos!AN646&lt;Q646),1,0)</f>
        <v>0</v>
      </c>
      <c r="S646">
        <f>1+IF(Datos!S646&gt;0,1,0)+IF(Datos!C646="Financials",1.2,0)+1.3</f>
        <v>2.2999999999999998</v>
      </c>
      <c r="T646" s="14">
        <f>(I646*1+M646*IF(Datos!S646&gt;0,1,0)+P646*IF(Datos!C646="Financials",1,0)+R646*1.3)/S646</f>
        <v>0</v>
      </c>
      <c r="U646" s="14">
        <f t="shared" si="20"/>
        <v>0</v>
      </c>
      <c r="V646" s="12" t="str">
        <f t="shared" si="21"/>
        <v/>
      </c>
    </row>
    <row r="647" spans="1:22">
      <c r="A647" t="str">
        <f>ParticipantesCrossSectionTable[[#This Row],[firm_id]]</f>
        <v>F0156</v>
      </c>
      <c r="B647" s="12" t="str">
        <f>ParticipantesCrossSectionTable[[#This Row],[sector]]</f>
        <v>Energy</v>
      </c>
      <c r="C647" s="14">
        <f>ParticipantesCrossSectionTable[[#This Row],[fcf_reported_mm]]/ParticipantesCrossSectionTable[[#This Row],[revenue_reported_mm]]</f>
        <v>4.2052453839696753E-2</v>
      </c>
      <c r="D647" s="14">
        <f>VLOOKUP(B647,Umbrales!$A$2:$F$6,2,FALSE)</f>
        <v>0.31196392892080216</v>
      </c>
      <c r="E647" s="14">
        <f>VLOOKUP(B647,Umbrales!$A$2:$F$6,3,FALSE)</f>
        <v>0.22086835207327621</v>
      </c>
      <c r="F647" s="14">
        <f>VLOOKUP(B647,Umbrales!$A$2:$F$6,4,FALSE)</f>
        <v>0.28991454849456905</v>
      </c>
      <c r="G647" s="13">
        <f>VLOOKUP(B647,Umbrales!$A$2:$F$6,5,FALSE)</f>
        <v>2.8980395452652274</v>
      </c>
      <c r="H647" s="14">
        <f>VLOOKUP(B647,Umbrales!$A$2:$F$6,6,FALSE)</f>
        <v>-5.1192663180992054E-2</v>
      </c>
      <c r="I647">
        <f>IF(AND(Datos!AE647&gt;D647,Datos!AF647&gt;E647,Datos!AG647&gt;F647,Datos!AS647&gt;G647,C647&lt;H647),1,0)</f>
        <v>0</v>
      </c>
      <c r="J647" s="14">
        <f>ParticipantesCrossSectionTable[[#This Row],[dcf_fcf_gap_mm]]/ParticipantesCrossSectionTable[[#This Row],[revenue_reported_mm]]</f>
        <v>2.1775721709266706E-2</v>
      </c>
      <c r="K647" s="14">
        <f>VLOOKUP(B647,Umbrales!$A$2:$H$6,7,FALSE)</f>
        <v>0.58288412137280288</v>
      </c>
      <c r="L647" s="14">
        <f>VLOOKUP(B647,Umbrales!$A$2:$H$6,8,FALSE)</f>
        <v>0.120912265441879</v>
      </c>
      <c r="M647">
        <f>IF(AND(Datos!S647&gt;0,Datos!AH647&lt;K647,Datos!AL647&gt;=1,Datos!AM647&lt;1,J647&gt;L647),1,0)</f>
        <v>0</v>
      </c>
      <c r="N647" s="14">
        <f>VLOOKUP(B647,Umbrales!$A$2:$J$6,9,FALSE)</f>
        <v>0</v>
      </c>
      <c r="O647" s="14">
        <f>VLOOKUP(B647,Umbrales!$A$2:$J$6,10,FALSE)</f>
        <v>0</v>
      </c>
      <c r="P647">
        <f>IF(AND(Datos!C647="Financials",Datos!AA647&gt;N647,Datos!AD647&lt;0,Datos!AQ647&lt;O647),1,0)</f>
        <v>0</v>
      </c>
      <c r="Q647" s="14">
        <f>VLOOKUP(B647,Umbrales!$A$2:$K$6,11,FALSE)</f>
        <v>0.95246281107254693</v>
      </c>
      <c r="R647">
        <f>IF(AND(Datos!AN647&lt;0.85,Datos!AN647&lt;Q647),1,0)</f>
        <v>0</v>
      </c>
      <c r="S647">
        <f>1+IF(Datos!S647&gt;0,1,0)+IF(Datos!C647="Financials",1.2,0)+1.3</f>
        <v>3.3</v>
      </c>
      <c r="T647" s="14">
        <f>(I647*1+M647*IF(Datos!S647&gt;0,1,0)+P647*IF(Datos!C647="Financials",1,0)+R647*1.3)/S647</f>
        <v>0</v>
      </c>
      <c r="U647" s="14">
        <f t="shared" si="20"/>
        <v>0</v>
      </c>
      <c r="V647" s="12" t="str">
        <f t="shared" si="21"/>
        <v/>
      </c>
    </row>
    <row r="648" spans="1:22">
      <c r="A648" t="str">
        <f>ParticipantesCrossSectionTable[[#This Row],[firm_id]]</f>
        <v>F0805</v>
      </c>
      <c r="B648" s="12" t="str">
        <f>ParticipantesCrossSectionTable[[#This Row],[sector]]</f>
        <v>Consumer</v>
      </c>
      <c r="C648" s="14">
        <f>ParticipantesCrossSectionTable[[#This Row],[fcf_reported_mm]]/ParticipantesCrossSectionTable[[#This Row],[revenue_reported_mm]]</f>
        <v>6.3348417283748723E-2</v>
      </c>
      <c r="D648" s="14">
        <f>VLOOKUP(B648,Umbrales!$A$2:$F$6,2,FALSE)</f>
        <v>0.18290795794828921</v>
      </c>
      <c r="E648" s="14">
        <f>VLOOKUP(B648,Umbrales!$A$2:$F$6,3,FALSE)</f>
        <v>0.12205009004875801</v>
      </c>
      <c r="F648" s="14">
        <f>VLOOKUP(B648,Umbrales!$A$2:$F$6,4,FALSE)</f>
        <v>7.7863508878423693E-2</v>
      </c>
      <c r="G648" s="13">
        <f>VLOOKUP(B648,Umbrales!$A$2:$F$6,5,FALSE)</f>
        <v>1.5232588938928779</v>
      </c>
      <c r="H648" s="14">
        <f>VLOOKUP(B648,Umbrales!$A$2:$F$6,6,FALSE)</f>
        <v>3.1674636202413592E-2</v>
      </c>
      <c r="I648">
        <f>IF(AND(Datos!AE648&gt;D648,Datos!AF648&gt;E648,Datos!AG648&gt;F648,Datos!AS648&gt;G648,C648&lt;H648),1,0)</f>
        <v>0</v>
      </c>
      <c r="J648" s="14">
        <f>ParticipantesCrossSectionTable[[#This Row],[dcf_fcf_gap_mm]]/ParticipantesCrossSectionTable[[#This Row],[revenue_reported_mm]]</f>
        <v>1.9297288948767297E-2</v>
      </c>
      <c r="K648" s="14">
        <f>VLOOKUP(B648,Umbrales!$A$2:$H$6,7,FALSE)</f>
        <v>0.50851978099047102</v>
      </c>
      <c r="L648" s="14">
        <f>VLOOKUP(B648,Umbrales!$A$2:$H$6,8,FALSE)</f>
        <v>6.0665521451900774E-2</v>
      </c>
      <c r="M648">
        <f>IF(AND(Datos!S648&gt;0,Datos!AH648&lt;K648,Datos!AL648&gt;=1,Datos!AM648&lt;1,J648&gt;L648),1,0)</f>
        <v>0</v>
      </c>
      <c r="N648" s="14">
        <f>VLOOKUP(B648,Umbrales!$A$2:$J$6,9,FALSE)</f>
        <v>0</v>
      </c>
      <c r="O648" s="14">
        <f>VLOOKUP(B648,Umbrales!$A$2:$J$6,10,FALSE)</f>
        <v>0</v>
      </c>
      <c r="P648">
        <f>IF(AND(Datos!C648="Financials",Datos!AA648&gt;N648,Datos!AD648&lt;0,Datos!AQ648&lt;O648),1,0)</f>
        <v>0</v>
      </c>
      <c r="Q648" s="14">
        <f>VLOOKUP(B648,Umbrales!$A$2:$K$6,11,FALSE)</f>
        <v>0.94977598367308969</v>
      </c>
      <c r="R648">
        <f>IF(AND(Datos!AN648&lt;0.85,Datos!AN648&lt;Q648),1,0)</f>
        <v>0</v>
      </c>
      <c r="S648">
        <f>1+IF(Datos!S648&gt;0,1,0)+IF(Datos!C648="Financials",1.2,0)+1.3</f>
        <v>3.3</v>
      </c>
      <c r="T648" s="14">
        <f>(I648*1+M648*IF(Datos!S648&gt;0,1,0)+P648*IF(Datos!C648="Financials",1,0)+R648*1.3)/S648</f>
        <v>0</v>
      </c>
      <c r="U648" s="14">
        <f t="shared" si="20"/>
        <v>0</v>
      </c>
      <c r="V648" s="12" t="str">
        <f t="shared" si="21"/>
        <v/>
      </c>
    </row>
    <row r="649" spans="1:22">
      <c r="A649" t="str">
        <f>ParticipantesCrossSectionTable[[#This Row],[firm_id]]</f>
        <v>F0139</v>
      </c>
      <c r="B649" s="12" t="str">
        <f>ParticipantesCrossSectionTable[[#This Row],[sector]]</f>
        <v>Energy</v>
      </c>
      <c r="C649" s="14">
        <f>ParticipantesCrossSectionTable[[#This Row],[fcf_reported_mm]]/ParticipantesCrossSectionTable[[#This Row],[revenue_reported_mm]]</f>
        <v>-1.1656268950568906E-2</v>
      </c>
      <c r="D649" s="14">
        <f>VLOOKUP(B649,Umbrales!$A$2:$F$6,2,FALSE)</f>
        <v>0.31196392892080216</v>
      </c>
      <c r="E649" s="14">
        <f>VLOOKUP(B649,Umbrales!$A$2:$F$6,3,FALSE)</f>
        <v>0.22086835207327621</v>
      </c>
      <c r="F649" s="14">
        <f>VLOOKUP(B649,Umbrales!$A$2:$F$6,4,FALSE)</f>
        <v>0.28991454849456905</v>
      </c>
      <c r="G649" s="13">
        <f>VLOOKUP(B649,Umbrales!$A$2:$F$6,5,FALSE)</f>
        <v>2.8980395452652274</v>
      </c>
      <c r="H649" s="14">
        <f>VLOOKUP(B649,Umbrales!$A$2:$F$6,6,FALSE)</f>
        <v>-5.1192663180992054E-2</v>
      </c>
      <c r="I649">
        <f>IF(AND(Datos!AE649&gt;D649,Datos!AF649&gt;E649,Datos!AG649&gt;F649,Datos!AS649&gt;G649,C649&lt;H649),1,0)</f>
        <v>0</v>
      </c>
      <c r="J649" s="14">
        <f>ParticipantesCrossSectionTable[[#This Row],[dcf_fcf_gap_mm]]/ParticipantesCrossSectionTable[[#This Row],[revenue_reported_mm]]</f>
        <v>5.9221369228296621E-2</v>
      </c>
      <c r="K649" s="14">
        <f>VLOOKUP(B649,Umbrales!$A$2:$H$6,7,FALSE)</f>
        <v>0.58288412137280288</v>
      </c>
      <c r="L649" s="14">
        <f>VLOOKUP(B649,Umbrales!$A$2:$H$6,8,FALSE)</f>
        <v>0.120912265441879</v>
      </c>
      <c r="M649">
        <f>IF(AND(Datos!S649&gt;0,Datos!AH649&lt;K649,Datos!AL649&gt;=1,Datos!AM649&lt;1,J649&gt;L649),1,0)</f>
        <v>0</v>
      </c>
      <c r="N649" s="14">
        <f>VLOOKUP(B649,Umbrales!$A$2:$J$6,9,FALSE)</f>
        <v>0</v>
      </c>
      <c r="O649" s="14">
        <f>VLOOKUP(B649,Umbrales!$A$2:$J$6,10,FALSE)</f>
        <v>0</v>
      </c>
      <c r="P649">
        <f>IF(AND(Datos!C649="Financials",Datos!AA649&gt;N649,Datos!AD649&lt;0,Datos!AQ649&lt;O649),1,0)</f>
        <v>0</v>
      </c>
      <c r="Q649" s="14">
        <f>VLOOKUP(B649,Umbrales!$A$2:$K$6,11,FALSE)</f>
        <v>0.95246281107254693</v>
      </c>
      <c r="R649">
        <f>IF(AND(Datos!AN649&lt;0.85,Datos!AN649&lt;Q649),1,0)</f>
        <v>0</v>
      </c>
      <c r="S649">
        <f>1+IF(Datos!S649&gt;0,1,0)+IF(Datos!C649="Financials",1.2,0)+1.3</f>
        <v>3.3</v>
      </c>
      <c r="T649" s="14">
        <f>(I649*1+M649*IF(Datos!S649&gt;0,1,0)+P649*IF(Datos!C649="Financials",1,0)+R649*1.3)/S649</f>
        <v>0</v>
      </c>
      <c r="U649" s="14">
        <f t="shared" si="20"/>
        <v>0</v>
      </c>
      <c r="V649" s="12" t="str">
        <f t="shared" si="21"/>
        <v/>
      </c>
    </row>
    <row r="650" spans="1:22">
      <c r="A650" t="str">
        <f>ParticipantesCrossSectionTable[[#This Row],[firm_id]]</f>
        <v>F0357</v>
      </c>
      <c r="B650" s="12" t="str">
        <f>ParticipantesCrossSectionTable[[#This Row],[sector]]</f>
        <v>Financials</v>
      </c>
      <c r="C650" s="14">
        <f>ParticipantesCrossSectionTable[[#This Row],[fcf_reported_mm]]/ParticipantesCrossSectionTable[[#This Row],[revenue_reported_mm]]</f>
        <v>0.28633142364446612</v>
      </c>
      <c r="D650" s="14">
        <f>VLOOKUP(B650,Umbrales!$A$2:$F$6,2,FALSE)</f>
        <v>0.388774346882514</v>
      </c>
      <c r="E650" s="14">
        <f>VLOOKUP(B650,Umbrales!$A$2:$F$6,3,FALSE)</f>
        <v>0.2842719606666555</v>
      </c>
      <c r="F650" s="14">
        <f>VLOOKUP(B650,Umbrales!$A$2:$F$6,4,FALSE)</f>
        <v>3.7547324588306716E-2</v>
      </c>
      <c r="G650" s="13">
        <f>VLOOKUP(B650,Umbrales!$A$2:$F$6,5,FALSE)</f>
        <v>5.6564154445784265</v>
      </c>
      <c r="H650" s="14">
        <f>VLOOKUP(B650,Umbrales!$A$2:$F$6,6,FALSE)</f>
        <v>0.21790144142181125</v>
      </c>
      <c r="I650">
        <f>IF(AND(Datos!AE650&gt;D650,Datos!AF650&gt;E650,Datos!AG650&gt;F650,Datos!AS650&gt;G650,C650&lt;H650),1,0)</f>
        <v>0</v>
      </c>
      <c r="J650" s="14">
        <f>ParticipantesCrossSectionTable[[#This Row],[dcf_fcf_gap_mm]]/ParticipantesCrossSectionTable[[#This Row],[revenue_reported_mm]]</f>
        <v>-1.3964616718338905E-2</v>
      </c>
      <c r="K650" s="14">
        <f>VLOOKUP(B650,Umbrales!$A$2:$H$6,7,FALSE)</f>
        <v>0.45222619371524486</v>
      </c>
      <c r="L650" s="14">
        <f>VLOOKUP(B650,Umbrales!$A$2:$H$6,8,FALSE)</f>
        <v>1.8748568215778003E-2</v>
      </c>
      <c r="M650">
        <f>IF(AND(Datos!S650&gt;0,Datos!AH650&lt;K650,Datos!AL650&gt;=1,Datos!AM650&lt;1,J650&gt;L650),1,0)</f>
        <v>0</v>
      </c>
      <c r="N650" s="14">
        <f>VLOOKUP(B650,Umbrales!$A$2:$J$6,9,FALSE)</f>
        <v>0.2055436255630648</v>
      </c>
      <c r="O650" s="14">
        <f>VLOOKUP(B650,Umbrales!$A$2:$J$6,10,FALSE)</f>
        <v>0.33577848833803048</v>
      </c>
      <c r="P650">
        <f>IF(AND(Datos!C650="Financials",Datos!AA650&gt;N650,Datos!AD650&lt;0,Datos!AQ650&lt;O650),1,0)</f>
        <v>0</v>
      </c>
      <c r="Q650" s="14">
        <f>VLOOKUP(B650,Umbrales!$A$2:$K$6,11,FALSE)</f>
        <v>0.94867619108199597</v>
      </c>
      <c r="R650">
        <f>IF(AND(Datos!AN650&lt;0.85,Datos!AN650&lt;Q650),1,0)</f>
        <v>0</v>
      </c>
      <c r="S650">
        <f>1+IF(Datos!S650&gt;0,1,0)+IF(Datos!C650="Financials",1.2,0)+1.3</f>
        <v>4.5</v>
      </c>
      <c r="T650" s="14">
        <f>(I650*1+M650*IF(Datos!S650&gt;0,1,0)+P650*IF(Datos!C650="Financials",1,0)+R650*1.3)/S650</f>
        <v>0</v>
      </c>
      <c r="U650" s="14">
        <f t="shared" si="20"/>
        <v>0</v>
      </c>
      <c r="V650" s="12" t="str">
        <f t="shared" si="21"/>
        <v/>
      </c>
    </row>
    <row r="651" spans="1:22">
      <c r="A651" t="str">
        <f>ParticipantesCrossSectionTable[[#This Row],[firm_id]]</f>
        <v>F0685</v>
      </c>
      <c r="B651" s="12" t="str">
        <f>ParticipantesCrossSectionTable[[#This Row],[sector]]</f>
        <v>Industrials</v>
      </c>
      <c r="C651" s="14">
        <f>ParticipantesCrossSectionTable[[#This Row],[fcf_reported_mm]]/ParticipantesCrossSectionTable[[#This Row],[revenue_reported_mm]]</f>
        <v>-3.0212242462496082E-3</v>
      </c>
      <c r="D651" s="14">
        <f>VLOOKUP(B651,Umbrales!$A$2:$F$6,2,FALSE)</f>
        <v>0.20187192862209885</v>
      </c>
      <c r="E651" s="14">
        <f>VLOOKUP(B651,Umbrales!$A$2:$F$6,3,FALSE)</f>
        <v>0.13780715755654266</v>
      </c>
      <c r="F651" s="14">
        <f>VLOOKUP(B651,Umbrales!$A$2:$F$6,4,FALSE)</f>
        <v>0.14324173030339896</v>
      </c>
      <c r="G651" s="13">
        <f>VLOOKUP(B651,Umbrales!$A$2:$F$6,5,FALSE)</f>
        <v>2.1323076743804079</v>
      </c>
      <c r="H651" s="14">
        <f>VLOOKUP(B651,Umbrales!$A$2:$F$6,6,FALSE)</f>
        <v>-3.5903294130974449E-3</v>
      </c>
      <c r="I651">
        <f>IF(AND(Datos!AE651&gt;D651,Datos!AF651&gt;E651,Datos!AG651&gt;F651,Datos!AS651&gt;G651,C651&lt;H651),1,0)</f>
        <v>0</v>
      </c>
      <c r="J651" s="14">
        <f>ParticipantesCrossSectionTable[[#This Row],[dcf_fcf_gap_mm]]/ParticipantesCrossSectionTable[[#This Row],[revenue_reported_mm]]</f>
        <v>7.4486260172802896E-2</v>
      </c>
      <c r="K651" s="14">
        <f>VLOOKUP(B651,Umbrales!$A$2:$H$6,7,FALSE)</f>
        <v>0.50521966232143278</v>
      </c>
      <c r="L651" s="14">
        <f>VLOOKUP(B651,Umbrales!$A$2:$H$6,8,FALSE)</f>
        <v>7.7995567229432863E-2</v>
      </c>
      <c r="M651">
        <f>IF(AND(Datos!S651&gt;0,Datos!AH651&lt;K651,Datos!AL651&gt;=1,Datos!AM651&lt;1,J651&gt;L651),1,0)</f>
        <v>0</v>
      </c>
      <c r="N651" s="14">
        <f>VLOOKUP(B651,Umbrales!$A$2:$J$6,9,FALSE)</f>
        <v>0</v>
      </c>
      <c r="O651" s="14">
        <f>VLOOKUP(B651,Umbrales!$A$2:$J$6,10,FALSE)</f>
        <v>0</v>
      </c>
      <c r="P651">
        <f>IF(AND(Datos!C651="Financials",Datos!AA651&gt;N651,Datos!AD651&lt;0,Datos!AQ651&lt;O651),1,0)</f>
        <v>0</v>
      </c>
      <c r="Q651" s="14">
        <f>VLOOKUP(B651,Umbrales!$A$2:$K$6,11,FALSE)</f>
        <v>0.94976269166978411</v>
      </c>
      <c r="R651">
        <f>IF(AND(Datos!AN651&lt;0.85,Datos!AN651&lt;Q651),1,0)</f>
        <v>0</v>
      </c>
      <c r="S651">
        <f>1+IF(Datos!S651&gt;0,1,0)+IF(Datos!C651="Financials",1.2,0)+1.3</f>
        <v>3.3</v>
      </c>
      <c r="T651" s="14">
        <f>(I651*1+M651*IF(Datos!S651&gt;0,1,0)+P651*IF(Datos!C651="Financials",1,0)+R651*1.3)/S651</f>
        <v>0</v>
      </c>
      <c r="U651" s="14">
        <f t="shared" si="20"/>
        <v>0</v>
      </c>
      <c r="V651" s="12" t="str">
        <f t="shared" si="21"/>
        <v/>
      </c>
    </row>
    <row r="652" spans="1:22">
      <c r="A652" t="str">
        <f>ParticipantesCrossSectionTable[[#This Row],[firm_id]]</f>
        <v>F0931</v>
      </c>
      <c r="B652" s="12" t="str">
        <f>ParticipantesCrossSectionTable[[#This Row],[sector]]</f>
        <v>Consumer</v>
      </c>
      <c r="C652" s="14">
        <f>ParticipantesCrossSectionTable[[#This Row],[fcf_reported_mm]]/ParticipantesCrossSectionTable[[#This Row],[revenue_reported_mm]]</f>
        <v>6.6799739037573053E-2</v>
      </c>
      <c r="D652" s="14">
        <f>VLOOKUP(B652,Umbrales!$A$2:$F$6,2,FALSE)</f>
        <v>0.18290795794828921</v>
      </c>
      <c r="E652" s="14">
        <f>VLOOKUP(B652,Umbrales!$A$2:$F$6,3,FALSE)</f>
        <v>0.12205009004875801</v>
      </c>
      <c r="F652" s="14">
        <f>VLOOKUP(B652,Umbrales!$A$2:$F$6,4,FALSE)</f>
        <v>7.7863508878423693E-2</v>
      </c>
      <c r="G652" s="13">
        <f>VLOOKUP(B652,Umbrales!$A$2:$F$6,5,FALSE)</f>
        <v>1.5232588938928779</v>
      </c>
      <c r="H652" s="14">
        <f>VLOOKUP(B652,Umbrales!$A$2:$F$6,6,FALSE)</f>
        <v>3.1674636202413592E-2</v>
      </c>
      <c r="I652">
        <f>IF(AND(Datos!AE652&gt;D652,Datos!AF652&gt;E652,Datos!AG652&gt;F652,Datos!AS652&gt;G652,C652&lt;H652),1,0)</f>
        <v>0</v>
      </c>
      <c r="J652" s="14">
        <f>ParticipantesCrossSectionTable[[#This Row],[dcf_fcf_gap_mm]]/ParticipantesCrossSectionTable[[#This Row],[revenue_reported_mm]]</f>
        <v>4.9561907165569172E-2</v>
      </c>
      <c r="K652" s="14">
        <f>VLOOKUP(B652,Umbrales!$A$2:$H$6,7,FALSE)</f>
        <v>0.50851978099047102</v>
      </c>
      <c r="L652" s="14">
        <f>VLOOKUP(B652,Umbrales!$A$2:$H$6,8,FALSE)</f>
        <v>6.0665521451900774E-2</v>
      </c>
      <c r="M652">
        <f>IF(AND(Datos!S652&gt;0,Datos!AH652&lt;K652,Datos!AL652&gt;=1,Datos!AM652&lt;1,J652&gt;L652),1,0)</f>
        <v>0</v>
      </c>
      <c r="N652" s="14">
        <f>VLOOKUP(B652,Umbrales!$A$2:$J$6,9,FALSE)</f>
        <v>0</v>
      </c>
      <c r="O652" s="14">
        <f>VLOOKUP(B652,Umbrales!$A$2:$J$6,10,FALSE)</f>
        <v>0</v>
      </c>
      <c r="P652">
        <f>IF(AND(Datos!C652="Financials",Datos!AA652&gt;N652,Datos!AD652&lt;0,Datos!AQ652&lt;O652),1,0)</f>
        <v>0</v>
      </c>
      <c r="Q652" s="14">
        <f>VLOOKUP(B652,Umbrales!$A$2:$K$6,11,FALSE)</f>
        <v>0.94977598367308969</v>
      </c>
      <c r="R652">
        <f>IF(AND(Datos!AN652&lt;0.85,Datos!AN652&lt;Q652),1,0)</f>
        <v>0</v>
      </c>
      <c r="S652">
        <f>1+IF(Datos!S652&gt;0,1,0)+IF(Datos!C652="Financials",1.2,0)+1.3</f>
        <v>3.3</v>
      </c>
      <c r="T652" s="14">
        <f>(I652*1+M652*IF(Datos!S652&gt;0,1,0)+P652*IF(Datos!C652="Financials",1,0)+R652*1.3)/S652</f>
        <v>0</v>
      </c>
      <c r="U652" s="14">
        <f t="shared" si="20"/>
        <v>0</v>
      </c>
      <c r="V652" s="12" t="str">
        <f t="shared" si="21"/>
        <v/>
      </c>
    </row>
    <row r="653" spans="1:22">
      <c r="A653" t="str">
        <f>ParticipantesCrossSectionTable[[#This Row],[firm_id]]</f>
        <v>F0464</v>
      </c>
      <c r="B653" s="12" t="str">
        <f>ParticipantesCrossSectionTable[[#This Row],[sector]]</f>
        <v>Technology</v>
      </c>
      <c r="C653" s="14">
        <f>ParticipantesCrossSectionTable[[#This Row],[fcf_reported_mm]]/ParticipantesCrossSectionTable[[#This Row],[revenue_reported_mm]]</f>
        <v>5.5116173716278472E-2</v>
      </c>
      <c r="D653" s="14">
        <f>VLOOKUP(B653,Umbrales!$A$2:$F$6,2,FALSE)</f>
        <v>0.29147891994228936</v>
      </c>
      <c r="E653" s="14">
        <f>VLOOKUP(B653,Umbrales!$A$2:$F$6,3,FALSE)</f>
        <v>0.20310034693031653</v>
      </c>
      <c r="F653" s="14">
        <f>VLOOKUP(B653,Umbrales!$A$2:$F$6,4,FALSE)</f>
        <v>8.594459935328938E-2</v>
      </c>
      <c r="G653" s="13">
        <f>VLOOKUP(B653,Umbrales!$A$2:$F$6,5,FALSE)</f>
        <v>1.6026025182564763</v>
      </c>
      <c r="H653" s="14">
        <f>VLOOKUP(B653,Umbrales!$A$2:$F$6,6,FALSE)</f>
        <v>0.11012364032004683</v>
      </c>
      <c r="I653">
        <f>IF(AND(Datos!AE653&gt;D653,Datos!AF653&gt;E653,Datos!AG653&gt;F653,Datos!AS653&gt;G653,C653&lt;H653),1,0)</f>
        <v>0</v>
      </c>
      <c r="J653" s="14">
        <f>ParticipantesCrossSectionTable[[#This Row],[dcf_fcf_gap_mm]]/ParticipantesCrossSectionTable[[#This Row],[revenue_reported_mm]]</f>
        <v>4.2588191179772264E-2</v>
      </c>
      <c r="K653" s="14">
        <f>VLOOKUP(B653,Umbrales!$A$2:$H$6,7,FALSE)</f>
        <v>0.41762511454643481</v>
      </c>
      <c r="L653" s="14">
        <f>VLOOKUP(B653,Umbrales!$A$2:$H$6,8,FALSE)</f>
        <v>5.4196815684636399E-2</v>
      </c>
      <c r="M653">
        <f>IF(AND(Datos!S653&gt;0,Datos!AH653&lt;K653,Datos!AL653&gt;=1,Datos!AM653&lt;1,J653&gt;L653),1,0)</f>
        <v>0</v>
      </c>
      <c r="N653" s="14">
        <f>VLOOKUP(B653,Umbrales!$A$2:$J$6,9,FALSE)</f>
        <v>0</v>
      </c>
      <c r="O653" s="14">
        <f>VLOOKUP(B653,Umbrales!$A$2:$J$6,10,FALSE)</f>
        <v>0</v>
      </c>
      <c r="P653">
        <f>IF(AND(Datos!C653="Financials",Datos!AA653&gt;N653,Datos!AD653&lt;0,Datos!AQ653&lt;O653),1,0)</f>
        <v>0</v>
      </c>
      <c r="Q653" s="14">
        <f>VLOOKUP(B653,Umbrales!$A$2:$K$6,11,FALSE)</f>
        <v>0.94630804495569043</v>
      </c>
      <c r="R653">
        <f>IF(AND(Datos!AN653&lt;0.85,Datos!AN653&lt;Q653),1,0)</f>
        <v>0</v>
      </c>
      <c r="S653">
        <f>1+IF(Datos!S653&gt;0,1,0)+IF(Datos!C653="Financials",1.2,0)+1.3</f>
        <v>3.3</v>
      </c>
      <c r="T653" s="14">
        <f>(I653*1+M653*IF(Datos!S653&gt;0,1,0)+P653*IF(Datos!C653="Financials",1,0)+R653*1.3)/S653</f>
        <v>0</v>
      </c>
      <c r="U653" s="14">
        <f t="shared" si="20"/>
        <v>0</v>
      </c>
      <c r="V653" s="12" t="str">
        <f t="shared" si="21"/>
        <v/>
      </c>
    </row>
    <row r="654" spans="1:22">
      <c r="A654" t="str">
        <f>ParticipantesCrossSectionTable[[#This Row],[firm_id]]</f>
        <v>F0770</v>
      </c>
      <c r="B654" s="12" t="str">
        <f>ParticipantesCrossSectionTable[[#This Row],[sector]]</f>
        <v>Industrials</v>
      </c>
      <c r="C654" s="14">
        <f>ParticipantesCrossSectionTable[[#This Row],[fcf_reported_mm]]/ParticipantesCrossSectionTable[[#This Row],[revenue_reported_mm]]</f>
        <v>7.1818188358362081E-2</v>
      </c>
      <c r="D654" s="14">
        <f>VLOOKUP(B654,Umbrales!$A$2:$F$6,2,FALSE)</f>
        <v>0.20187192862209885</v>
      </c>
      <c r="E654" s="14">
        <f>VLOOKUP(B654,Umbrales!$A$2:$F$6,3,FALSE)</f>
        <v>0.13780715755654266</v>
      </c>
      <c r="F654" s="14">
        <f>VLOOKUP(B654,Umbrales!$A$2:$F$6,4,FALSE)</f>
        <v>0.14324173030339896</v>
      </c>
      <c r="G654" s="13">
        <f>VLOOKUP(B654,Umbrales!$A$2:$F$6,5,FALSE)</f>
        <v>2.1323076743804079</v>
      </c>
      <c r="H654" s="14">
        <f>VLOOKUP(B654,Umbrales!$A$2:$F$6,6,FALSE)</f>
        <v>-3.5903294130974449E-3</v>
      </c>
      <c r="I654">
        <f>IF(AND(Datos!AE654&gt;D654,Datos!AF654&gt;E654,Datos!AG654&gt;F654,Datos!AS654&gt;G654,C654&lt;H654),1,0)</f>
        <v>0</v>
      </c>
      <c r="J654" s="14">
        <f>ParticipantesCrossSectionTable[[#This Row],[dcf_fcf_gap_mm]]/ParticipantesCrossSectionTable[[#This Row],[revenue_reported_mm]]</f>
        <v>-1.5815331745057768E-3</v>
      </c>
      <c r="K654" s="14">
        <f>VLOOKUP(B654,Umbrales!$A$2:$H$6,7,FALSE)</f>
        <v>0.50521966232143278</v>
      </c>
      <c r="L654" s="14">
        <f>VLOOKUP(B654,Umbrales!$A$2:$H$6,8,FALSE)</f>
        <v>7.7995567229432863E-2</v>
      </c>
      <c r="M654">
        <f>IF(AND(Datos!S654&gt;0,Datos!AH654&lt;K654,Datos!AL654&gt;=1,Datos!AM654&lt;1,J654&gt;L654),1,0)</f>
        <v>0</v>
      </c>
      <c r="N654" s="14">
        <f>VLOOKUP(B654,Umbrales!$A$2:$J$6,9,FALSE)</f>
        <v>0</v>
      </c>
      <c r="O654" s="14">
        <f>VLOOKUP(B654,Umbrales!$A$2:$J$6,10,FALSE)</f>
        <v>0</v>
      </c>
      <c r="P654">
        <f>IF(AND(Datos!C654="Financials",Datos!AA654&gt;N654,Datos!AD654&lt;0,Datos!AQ654&lt;O654),1,0)</f>
        <v>0</v>
      </c>
      <c r="Q654" s="14">
        <f>VLOOKUP(B654,Umbrales!$A$2:$K$6,11,FALSE)</f>
        <v>0.94976269166978411</v>
      </c>
      <c r="R654">
        <f>IF(AND(Datos!AN654&lt;0.85,Datos!AN654&lt;Q654),1,0)</f>
        <v>0</v>
      </c>
      <c r="S654">
        <f>1+IF(Datos!S654&gt;0,1,0)+IF(Datos!C654="Financials",1.2,0)+1.3</f>
        <v>3.3</v>
      </c>
      <c r="T654" s="14">
        <f>(I654*1+M654*IF(Datos!S654&gt;0,1,0)+P654*IF(Datos!C654="Financials",1,0)+R654*1.3)/S654</f>
        <v>0</v>
      </c>
      <c r="U654" s="14">
        <f t="shared" si="20"/>
        <v>0</v>
      </c>
      <c r="V654" s="12" t="str">
        <f t="shared" si="21"/>
        <v/>
      </c>
    </row>
    <row r="655" spans="1:22">
      <c r="A655" t="str">
        <f>ParticipantesCrossSectionTable[[#This Row],[firm_id]]</f>
        <v>F0724</v>
      </c>
      <c r="B655" s="12" t="str">
        <f>ParticipantesCrossSectionTable[[#This Row],[sector]]</f>
        <v>Industrials</v>
      </c>
      <c r="C655" s="14">
        <f>ParticipantesCrossSectionTable[[#This Row],[fcf_reported_mm]]/ParticipantesCrossSectionTable[[#This Row],[revenue_reported_mm]]</f>
        <v>-2.7220960402085576E-3</v>
      </c>
      <c r="D655" s="14">
        <f>VLOOKUP(B655,Umbrales!$A$2:$F$6,2,FALSE)</f>
        <v>0.20187192862209885</v>
      </c>
      <c r="E655" s="14">
        <f>VLOOKUP(B655,Umbrales!$A$2:$F$6,3,FALSE)</f>
        <v>0.13780715755654266</v>
      </c>
      <c r="F655" s="14">
        <f>VLOOKUP(B655,Umbrales!$A$2:$F$6,4,FALSE)</f>
        <v>0.14324173030339896</v>
      </c>
      <c r="G655" s="13">
        <f>VLOOKUP(B655,Umbrales!$A$2:$F$6,5,FALSE)</f>
        <v>2.1323076743804079</v>
      </c>
      <c r="H655" s="14">
        <f>VLOOKUP(B655,Umbrales!$A$2:$F$6,6,FALSE)</f>
        <v>-3.5903294130974449E-3</v>
      </c>
      <c r="I655">
        <f>IF(AND(Datos!AE655&gt;D655,Datos!AF655&gt;E655,Datos!AG655&gt;F655,Datos!AS655&gt;G655,C655&lt;H655),1,0)</f>
        <v>0</v>
      </c>
      <c r="J655" s="14">
        <f>ParticipantesCrossSectionTable[[#This Row],[dcf_fcf_gap_mm]]/ParticipantesCrossSectionTable[[#This Row],[revenue_reported_mm]]</f>
        <v>5.6748508936868468E-2</v>
      </c>
      <c r="K655" s="14">
        <f>VLOOKUP(B655,Umbrales!$A$2:$H$6,7,FALSE)</f>
        <v>0.50521966232143278</v>
      </c>
      <c r="L655" s="14">
        <f>VLOOKUP(B655,Umbrales!$A$2:$H$6,8,FALSE)</f>
        <v>7.7995567229432863E-2</v>
      </c>
      <c r="M655">
        <f>IF(AND(Datos!S655&gt;0,Datos!AH655&lt;K655,Datos!AL655&gt;=1,Datos!AM655&lt;1,J655&gt;L655),1,0)</f>
        <v>0</v>
      </c>
      <c r="N655" s="14">
        <f>VLOOKUP(B655,Umbrales!$A$2:$J$6,9,FALSE)</f>
        <v>0</v>
      </c>
      <c r="O655" s="14">
        <f>VLOOKUP(B655,Umbrales!$A$2:$J$6,10,FALSE)</f>
        <v>0</v>
      </c>
      <c r="P655">
        <f>IF(AND(Datos!C655="Financials",Datos!AA655&gt;N655,Datos!AD655&lt;0,Datos!AQ655&lt;O655),1,0)</f>
        <v>0</v>
      </c>
      <c r="Q655" s="14">
        <f>VLOOKUP(B655,Umbrales!$A$2:$K$6,11,FALSE)</f>
        <v>0.94976269166978411</v>
      </c>
      <c r="R655">
        <f>IF(AND(Datos!AN655&lt;0.85,Datos!AN655&lt;Q655),1,0)</f>
        <v>0</v>
      </c>
      <c r="S655">
        <f>1+IF(Datos!S655&gt;0,1,0)+IF(Datos!C655="Financials",1.2,0)+1.3</f>
        <v>3.3</v>
      </c>
      <c r="T655" s="14">
        <f>(I655*1+M655*IF(Datos!S655&gt;0,1,0)+P655*IF(Datos!C655="Financials",1,0)+R655*1.3)/S655</f>
        <v>0</v>
      </c>
      <c r="U655" s="14">
        <f t="shared" si="20"/>
        <v>0</v>
      </c>
      <c r="V655" s="12" t="str">
        <f t="shared" si="21"/>
        <v/>
      </c>
    </row>
    <row r="656" spans="1:22">
      <c r="A656" t="str">
        <f>ParticipantesCrossSectionTable[[#This Row],[firm_id]]</f>
        <v>F0986</v>
      </c>
      <c r="B656" s="12" t="str">
        <f>ParticipantesCrossSectionTable[[#This Row],[sector]]</f>
        <v>Consumer</v>
      </c>
      <c r="C656" s="14">
        <f>ParticipantesCrossSectionTable[[#This Row],[fcf_reported_mm]]/ParticipantesCrossSectionTable[[#This Row],[revenue_reported_mm]]</f>
        <v>-1.8653660965175553E-2</v>
      </c>
      <c r="D656" s="14">
        <f>VLOOKUP(B656,Umbrales!$A$2:$F$6,2,FALSE)</f>
        <v>0.18290795794828921</v>
      </c>
      <c r="E656" s="14">
        <f>VLOOKUP(B656,Umbrales!$A$2:$F$6,3,FALSE)</f>
        <v>0.12205009004875801</v>
      </c>
      <c r="F656" s="14">
        <f>VLOOKUP(B656,Umbrales!$A$2:$F$6,4,FALSE)</f>
        <v>7.7863508878423693E-2</v>
      </c>
      <c r="G656" s="13">
        <f>VLOOKUP(B656,Umbrales!$A$2:$F$6,5,FALSE)</f>
        <v>1.5232588938928779</v>
      </c>
      <c r="H656" s="14">
        <f>VLOOKUP(B656,Umbrales!$A$2:$F$6,6,FALSE)</f>
        <v>3.1674636202413592E-2</v>
      </c>
      <c r="I656">
        <f>IF(AND(Datos!AE656&gt;D656,Datos!AF656&gt;E656,Datos!AG656&gt;F656,Datos!AS656&gt;G656,C656&lt;H656),1,0)</f>
        <v>0</v>
      </c>
      <c r="J656" s="14">
        <f>ParticipantesCrossSectionTable[[#This Row],[dcf_fcf_gap_mm]]/ParticipantesCrossSectionTable[[#This Row],[revenue_reported_mm]]</f>
        <v>1.9557032679900457E-2</v>
      </c>
      <c r="K656" s="14">
        <f>VLOOKUP(B656,Umbrales!$A$2:$H$6,7,FALSE)</f>
        <v>0.50851978099047102</v>
      </c>
      <c r="L656" s="14">
        <f>VLOOKUP(B656,Umbrales!$A$2:$H$6,8,FALSE)</f>
        <v>6.0665521451900774E-2</v>
      </c>
      <c r="M656">
        <f>IF(AND(Datos!S656&gt;0,Datos!AH656&lt;K656,Datos!AL656&gt;=1,Datos!AM656&lt;1,J656&gt;L656),1,0)</f>
        <v>0</v>
      </c>
      <c r="N656" s="14">
        <f>VLOOKUP(B656,Umbrales!$A$2:$J$6,9,FALSE)</f>
        <v>0</v>
      </c>
      <c r="O656" s="14">
        <f>VLOOKUP(B656,Umbrales!$A$2:$J$6,10,FALSE)</f>
        <v>0</v>
      </c>
      <c r="P656">
        <f>IF(AND(Datos!C656="Financials",Datos!AA656&gt;N656,Datos!AD656&lt;0,Datos!AQ656&lt;O656),1,0)</f>
        <v>0</v>
      </c>
      <c r="Q656" s="14">
        <f>VLOOKUP(B656,Umbrales!$A$2:$K$6,11,FALSE)</f>
        <v>0.94977598367308969</v>
      </c>
      <c r="R656">
        <f>IF(AND(Datos!AN656&lt;0.85,Datos!AN656&lt;Q656),1,0)</f>
        <v>0</v>
      </c>
      <c r="S656">
        <f>1+IF(Datos!S656&gt;0,1,0)+IF(Datos!C656="Financials",1.2,0)+1.3</f>
        <v>3.3</v>
      </c>
      <c r="T656" s="14">
        <f>(I656*1+M656*IF(Datos!S656&gt;0,1,0)+P656*IF(Datos!C656="Financials",1,0)+R656*1.3)/S656</f>
        <v>0</v>
      </c>
      <c r="U656" s="14">
        <f t="shared" si="20"/>
        <v>0</v>
      </c>
      <c r="V656" s="12" t="str">
        <f t="shared" si="21"/>
        <v/>
      </c>
    </row>
    <row r="657" spans="1:22">
      <c r="A657" t="str">
        <f>ParticipantesCrossSectionTable[[#This Row],[firm_id]]</f>
        <v>F0774</v>
      </c>
      <c r="B657" s="12" t="str">
        <f>ParticipantesCrossSectionTable[[#This Row],[sector]]</f>
        <v>Industrials</v>
      </c>
      <c r="C657" s="14">
        <f>ParticipantesCrossSectionTable[[#This Row],[fcf_reported_mm]]/ParticipantesCrossSectionTable[[#This Row],[revenue_reported_mm]]</f>
        <v>-3.2029007888379653E-2</v>
      </c>
      <c r="D657" s="14">
        <f>VLOOKUP(B657,Umbrales!$A$2:$F$6,2,FALSE)</f>
        <v>0.20187192862209885</v>
      </c>
      <c r="E657" s="14">
        <f>VLOOKUP(B657,Umbrales!$A$2:$F$6,3,FALSE)</f>
        <v>0.13780715755654266</v>
      </c>
      <c r="F657" s="14">
        <f>VLOOKUP(B657,Umbrales!$A$2:$F$6,4,FALSE)</f>
        <v>0.14324173030339896</v>
      </c>
      <c r="G657" s="13">
        <f>VLOOKUP(B657,Umbrales!$A$2:$F$6,5,FALSE)</f>
        <v>2.1323076743804079</v>
      </c>
      <c r="H657" s="14">
        <f>VLOOKUP(B657,Umbrales!$A$2:$F$6,6,FALSE)</f>
        <v>-3.5903294130974449E-3</v>
      </c>
      <c r="I657">
        <f>IF(AND(Datos!AE657&gt;D657,Datos!AF657&gt;E657,Datos!AG657&gt;F657,Datos!AS657&gt;G657,C657&lt;H657),1,0)</f>
        <v>0</v>
      </c>
      <c r="J657" s="14">
        <f>ParticipantesCrossSectionTable[[#This Row],[dcf_fcf_gap_mm]]/ParticipantesCrossSectionTable[[#This Row],[revenue_reported_mm]]</f>
        <v>4.6484621057497233E-2</v>
      </c>
      <c r="K657" s="14">
        <f>VLOOKUP(B657,Umbrales!$A$2:$H$6,7,FALSE)</f>
        <v>0.50521966232143278</v>
      </c>
      <c r="L657" s="14">
        <f>VLOOKUP(B657,Umbrales!$A$2:$H$6,8,FALSE)</f>
        <v>7.7995567229432863E-2</v>
      </c>
      <c r="M657">
        <f>IF(AND(Datos!S657&gt;0,Datos!AH657&lt;K657,Datos!AL657&gt;=1,Datos!AM657&lt;1,J657&gt;L657),1,0)</f>
        <v>0</v>
      </c>
      <c r="N657" s="14">
        <f>VLOOKUP(B657,Umbrales!$A$2:$J$6,9,FALSE)</f>
        <v>0</v>
      </c>
      <c r="O657" s="14">
        <f>VLOOKUP(B657,Umbrales!$A$2:$J$6,10,FALSE)</f>
        <v>0</v>
      </c>
      <c r="P657">
        <f>IF(AND(Datos!C657="Financials",Datos!AA657&gt;N657,Datos!AD657&lt;0,Datos!AQ657&lt;O657),1,0)</f>
        <v>0</v>
      </c>
      <c r="Q657" s="14">
        <f>VLOOKUP(B657,Umbrales!$A$2:$K$6,11,FALSE)</f>
        <v>0.94976269166978411</v>
      </c>
      <c r="R657">
        <f>IF(AND(Datos!AN657&lt;0.85,Datos!AN657&lt;Q657),1,0)</f>
        <v>0</v>
      </c>
      <c r="S657">
        <f>1+IF(Datos!S657&gt;0,1,0)+IF(Datos!C657="Financials",1.2,0)+1.3</f>
        <v>3.3</v>
      </c>
      <c r="T657" s="14">
        <f>(I657*1+M657*IF(Datos!S657&gt;0,1,0)+P657*IF(Datos!C657="Financials",1,0)+R657*1.3)/S657</f>
        <v>0</v>
      </c>
      <c r="U657" s="14">
        <f t="shared" si="20"/>
        <v>0</v>
      </c>
      <c r="V657" s="12" t="str">
        <f t="shared" si="21"/>
        <v/>
      </c>
    </row>
    <row r="658" spans="1:22">
      <c r="A658" t="str">
        <f>ParticipantesCrossSectionTable[[#This Row],[firm_id]]</f>
        <v>F0382</v>
      </c>
      <c r="B658" s="12" t="str">
        <f>ParticipantesCrossSectionTable[[#This Row],[sector]]</f>
        <v>Financials</v>
      </c>
      <c r="C658" s="14">
        <f>ParticipantesCrossSectionTable[[#This Row],[fcf_reported_mm]]/ParticipantesCrossSectionTable[[#This Row],[revenue_reported_mm]]</f>
        <v>0.30175867684636265</v>
      </c>
      <c r="D658" s="14">
        <f>VLOOKUP(B658,Umbrales!$A$2:$F$6,2,FALSE)</f>
        <v>0.388774346882514</v>
      </c>
      <c r="E658" s="14">
        <f>VLOOKUP(B658,Umbrales!$A$2:$F$6,3,FALSE)</f>
        <v>0.2842719606666555</v>
      </c>
      <c r="F658" s="14">
        <f>VLOOKUP(B658,Umbrales!$A$2:$F$6,4,FALSE)</f>
        <v>3.7547324588306716E-2</v>
      </c>
      <c r="G658" s="13">
        <f>VLOOKUP(B658,Umbrales!$A$2:$F$6,5,FALSE)</f>
        <v>5.6564154445784265</v>
      </c>
      <c r="H658" s="14">
        <f>VLOOKUP(B658,Umbrales!$A$2:$F$6,6,FALSE)</f>
        <v>0.21790144142181125</v>
      </c>
      <c r="I658">
        <f>IF(AND(Datos!AE658&gt;D658,Datos!AF658&gt;E658,Datos!AG658&gt;F658,Datos!AS658&gt;G658,C658&lt;H658),1,0)</f>
        <v>0</v>
      </c>
      <c r="J658" s="14">
        <f>ParticipantesCrossSectionTable[[#This Row],[dcf_fcf_gap_mm]]/ParticipantesCrossSectionTable[[#This Row],[revenue_reported_mm]]</f>
        <v>-8.8104057865990917E-3</v>
      </c>
      <c r="K658" s="14">
        <f>VLOOKUP(B658,Umbrales!$A$2:$H$6,7,FALSE)</f>
        <v>0.45222619371524486</v>
      </c>
      <c r="L658" s="14">
        <f>VLOOKUP(B658,Umbrales!$A$2:$H$6,8,FALSE)</f>
        <v>1.8748568215778003E-2</v>
      </c>
      <c r="M658">
        <f>IF(AND(Datos!S658&gt;0,Datos!AH658&lt;K658,Datos!AL658&gt;=1,Datos!AM658&lt;1,J658&gt;L658),1,0)</f>
        <v>0</v>
      </c>
      <c r="N658" s="14">
        <f>VLOOKUP(B658,Umbrales!$A$2:$J$6,9,FALSE)</f>
        <v>0.2055436255630648</v>
      </c>
      <c r="O658" s="14">
        <f>VLOOKUP(B658,Umbrales!$A$2:$J$6,10,FALSE)</f>
        <v>0.33577848833803048</v>
      </c>
      <c r="P658">
        <f>IF(AND(Datos!C658="Financials",Datos!AA658&gt;N658,Datos!AD658&lt;0,Datos!AQ658&lt;O658),1,0)</f>
        <v>0</v>
      </c>
      <c r="Q658" s="14">
        <f>VLOOKUP(B658,Umbrales!$A$2:$K$6,11,FALSE)</f>
        <v>0.94867619108199597</v>
      </c>
      <c r="R658">
        <f>IF(AND(Datos!AN658&lt;0.85,Datos!AN658&lt;Q658),1,0)</f>
        <v>0</v>
      </c>
      <c r="S658">
        <f>1+IF(Datos!S658&gt;0,1,0)+IF(Datos!C658="Financials",1.2,0)+1.3</f>
        <v>4.5</v>
      </c>
      <c r="T658" s="14">
        <f>(I658*1+M658*IF(Datos!S658&gt;0,1,0)+P658*IF(Datos!C658="Financials",1,0)+R658*1.3)/S658</f>
        <v>0</v>
      </c>
      <c r="U658" s="14">
        <f t="shared" si="20"/>
        <v>0</v>
      </c>
      <c r="V658" s="12" t="str">
        <f t="shared" si="21"/>
        <v/>
      </c>
    </row>
    <row r="659" spans="1:22">
      <c r="A659" t="str">
        <f>ParticipantesCrossSectionTable[[#This Row],[firm_id]]</f>
        <v>F0453</v>
      </c>
      <c r="B659" s="12" t="str">
        <f>ParticipantesCrossSectionTable[[#This Row],[sector]]</f>
        <v>Technology</v>
      </c>
      <c r="C659" s="14">
        <f>ParticipantesCrossSectionTable[[#This Row],[fcf_reported_mm]]/ParticipantesCrossSectionTable[[#This Row],[revenue_reported_mm]]</f>
        <v>0.12262236337945716</v>
      </c>
      <c r="D659" s="14">
        <f>VLOOKUP(B659,Umbrales!$A$2:$F$6,2,FALSE)</f>
        <v>0.29147891994228936</v>
      </c>
      <c r="E659" s="14">
        <f>VLOOKUP(B659,Umbrales!$A$2:$F$6,3,FALSE)</f>
        <v>0.20310034693031653</v>
      </c>
      <c r="F659" s="14">
        <f>VLOOKUP(B659,Umbrales!$A$2:$F$6,4,FALSE)</f>
        <v>8.594459935328938E-2</v>
      </c>
      <c r="G659" s="13">
        <f>VLOOKUP(B659,Umbrales!$A$2:$F$6,5,FALSE)</f>
        <v>1.6026025182564763</v>
      </c>
      <c r="H659" s="14">
        <f>VLOOKUP(B659,Umbrales!$A$2:$F$6,6,FALSE)</f>
        <v>0.11012364032004683</v>
      </c>
      <c r="I659">
        <f>IF(AND(Datos!AE659&gt;D659,Datos!AF659&gt;E659,Datos!AG659&gt;F659,Datos!AS659&gt;G659,C659&lt;H659),1,0)</f>
        <v>0</v>
      </c>
      <c r="J659" s="14">
        <f>ParticipantesCrossSectionTable[[#This Row],[dcf_fcf_gap_mm]]/ParticipantesCrossSectionTable[[#This Row],[revenue_reported_mm]]</f>
        <v>1.9727101568776908E-2</v>
      </c>
      <c r="K659" s="14">
        <f>VLOOKUP(B659,Umbrales!$A$2:$H$6,7,FALSE)</f>
        <v>0.41762511454643481</v>
      </c>
      <c r="L659" s="14">
        <f>VLOOKUP(B659,Umbrales!$A$2:$H$6,8,FALSE)</f>
        <v>5.4196815684636399E-2</v>
      </c>
      <c r="M659">
        <f>IF(AND(Datos!S659&gt;0,Datos!AH659&lt;K659,Datos!AL659&gt;=1,Datos!AM659&lt;1,J659&gt;L659),1,0)</f>
        <v>0</v>
      </c>
      <c r="N659" s="14">
        <f>VLOOKUP(B659,Umbrales!$A$2:$J$6,9,FALSE)</f>
        <v>0</v>
      </c>
      <c r="O659" s="14">
        <f>VLOOKUP(B659,Umbrales!$A$2:$J$6,10,FALSE)</f>
        <v>0</v>
      </c>
      <c r="P659">
        <f>IF(AND(Datos!C659="Financials",Datos!AA659&gt;N659,Datos!AD659&lt;0,Datos!AQ659&lt;O659),1,0)</f>
        <v>0</v>
      </c>
      <c r="Q659" s="14">
        <f>VLOOKUP(B659,Umbrales!$A$2:$K$6,11,FALSE)</f>
        <v>0.94630804495569043</v>
      </c>
      <c r="R659">
        <f>IF(AND(Datos!AN659&lt;0.85,Datos!AN659&lt;Q659),1,0)</f>
        <v>0</v>
      </c>
      <c r="S659">
        <f>1+IF(Datos!S659&gt;0,1,0)+IF(Datos!C659="Financials",1.2,0)+1.3</f>
        <v>3.3</v>
      </c>
      <c r="T659" s="14">
        <f>(I659*1+M659*IF(Datos!S659&gt;0,1,0)+P659*IF(Datos!C659="Financials",1,0)+R659*1.3)/S659</f>
        <v>0</v>
      </c>
      <c r="U659" s="14">
        <f t="shared" si="20"/>
        <v>0</v>
      </c>
      <c r="V659" s="12" t="str">
        <f t="shared" si="21"/>
        <v/>
      </c>
    </row>
    <row r="660" spans="1:22">
      <c r="A660" t="str">
        <f>ParticipantesCrossSectionTable[[#This Row],[firm_id]]</f>
        <v>F0051</v>
      </c>
      <c r="B660" s="12" t="str">
        <f>ParticipantesCrossSectionTable[[#This Row],[sector]]</f>
        <v>Energy</v>
      </c>
      <c r="C660" s="14">
        <f>ParticipantesCrossSectionTable[[#This Row],[fcf_reported_mm]]/ParticipantesCrossSectionTable[[#This Row],[revenue_reported_mm]]</f>
        <v>-4.948062098119866E-2</v>
      </c>
      <c r="D660" s="14">
        <f>VLOOKUP(B660,Umbrales!$A$2:$F$6,2,FALSE)</f>
        <v>0.31196392892080216</v>
      </c>
      <c r="E660" s="14">
        <f>VLOOKUP(B660,Umbrales!$A$2:$F$6,3,FALSE)</f>
        <v>0.22086835207327621</v>
      </c>
      <c r="F660" s="14">
        <f>VLOOKUP(B660,Umbrales!$A$2:$F$6,4,FALSE)</f>
        <v>0.28991454849456905</v>
      </c>
      <c r="G660" s="13">
        <f>VLOOKUP(B660,Umbrales!$A$2:$F$6,5,FALSE)</f>
        <v>2.8980395452652274</v>
      </c>
      <c r="H660" s="14">
        <f>VLOOKUP(B660,Umbrales!$A$2:$F$6,6,FALSE)</f>
        <v>-5.1192663180992054E-2</v>
      </c>
      <c r="I660">
        <f>IF(AND(Datos!AE660&gt;D660,Datos!AF660&gt;E660,Datos!AG660&gt;F660,Datos!AS660&gt;G660,C660&lt;H660),1,0)</f>
        <v>0</v>
      </c>
      <c r="J660" s="14">
        <f>ParticipantesCrossSectionTable[[#This Row],[dcf_fcf_gap_mm]]/ParticipantesCrossSectionTable[[#This Row],[revenue_reported_mm]]</f>
        <v>9.0888900337061485E-2</v>
      </c>
      <c r="K660" s="14">
        <f>VLOOKUP(B660,Umbrales!$A$2:$H$6,7,FALSE)</f>
        <v>0.58288412137280288</v>
      </c>
      <c r="L660" s="14">
        <f>VLOOKUP(B660,Umbrales!$A$2:$H$6,8,FALSE)</f>
        <v>0.120912265441879</v>
      </c>
      <c r="M660">
        <f>IF(AND(Datos!S660&gt;0,Datos!AH660&lt;K660,Datos!AL660&gt;=1,Datos!AM660&lt;1,J660&gt;L660),1,0)</f>
        <v>0</v>
      </c>
      <c r="N660" s="14">
        <f>VLOOKUP(B660,Umbrales!$A$2:$J$6,9,FALSE)</f>
        <v>0</v>
      </c>
      <c r="O660" s="14">
        <f>VLOOKUP(B660,Umbrales!$A$2:$J$6,10,FALSE)</f>
        <v>0</v>
      </c>
      <c r="P660">
        <f>IF(AND(Datos!C660="Financials",Datos!AA660&gt;N660,Datos!AD660&lt;0,Datos!AQ660&lt;O660),1,0)</f>
        <v>0</v>
      </c>
      <c r="Q660" s="14">
        <f>VLOOKUP(B660,Umbrales!$A$2:$K$6,11,FALSE)</f>
        <v>0.95246281107254693</v>
      </c>
      <c r="R660">
        <f>IF(AND(Datos!AN660&lt;0.85,Datos!AN660&lt;Q660),1,0)</f>
        <v>0</v>
      </c>
      <c r="S660">
        <f>1+IF(Datos!S660&gt;0,1,0)+IF(Datos!C660="Financials",1.2,0)+1.3</f>
        <v>3.3</v>
      </c>
      <c r="T660" s="14">
        <f>(I660*1+M660*IF(Datos!S660&gt;0,1,0)+P660*IF(Datos!C660="Financials",1,0)+R660*1.3)/S660</f>
        <v>0</v>
      </c>
      <c r="U660" s="14">
        <f t="shared" si="20"/>
        <v>0</v>
      </c>
      <c r="V660" s="12" t="str">
        <f t="shared" si="21"/>
        <v/>
      </c>
    </row>
    <row r="661" spans="1:22">
      <c r="A661" t="str">
        <f>ParticipantesCrossSectionTable[[#This Row],[firm_id]]</f>
        <v>F0548</v>
      </c>
      <c r="B661" s="12" t="str">
        <f>ParticipantesCrossSectionTable[[#This Row],[sector]]</f>
        <v>Technology</v>
      </c>
      <c r="C661" s="14">
        <f>ParticipantesCrossSectionTable[[#This Row],[fcf_reported_mm]]/ParticipantesCrossSectionTable[[#This Row],[revenue_reported_mm]]</f>
        <v>7.6521733278702458E-2</v>
      </c>
      <c r="D661" s="14">
        <f>VLOOKUP(B661,Umbrales!$A$2:$F$6,2,FALSE)</f>
        <v>0.29147891994228936</v>
      </c>
      <c r="E661" s="14">
        <f>VLOOKUP(B661,Umbrales!$A$2:$F$6,3,FALSE)</f>
        <v>0.20310034693031653</v>
      </c>
      <c r="F661" s="14">
        <f>VLOOKUP(B661,Umbrales!$A$2:$F$6,4,FALSE)</f>
        <v>8.594459935328938E-2</v>
      </c>
      <c r="G661" s="13">
        <f>VLOOKUP(B661,Umbrales!$A$2:$F$6,5,FALSE)</f>
        <v>1.6026025182564763</v>
      </c>
      <c r="H661" s="14">
        <f>VLOOKUP(B661,Umbrales!$A$2:$F$6,6,FALSE)</f>
        <v>0.11012364032004683</v>
      </c>
      <c r="I661">
        <f>IF(AND(Datos!AE661&gt;D661,Datos!AF661&gt;E661,Datos!AG661&gt;F661,Datos!AS661&gt;G661,C661&lt;H661),1,0)</f>
        <v>0</v>
      </c>
      <c r="J661" s="14">
        <f>ParticipantesCrossSectionTable[[#This Row],[dcf_fcf_gap_mm]]/ParticipantesCrossSectionTable[[#This Row],[revenue_reported_mm]]</f>
        <v>3.2495287666050109E-2</v>
      </c>
      <c r="K661" s="14">
        <f>VLOOKUP(B661,Umbrales!$A$2:$H$6,7,FALSE)</f>
        <v>0.41762511454643481</v>
      </c>
      <c r="L661" s="14">
        <f>VLOOKUP(B661,Umbrales!$A$2:$H$6,8,FALSE)</f>
        <v>5.4196815684636399E-2</v>
      </c>
      <c r="M661">
        <f>IF(AND(Datos!S661&gt;0,Datos!AH661&lt;K661,Datos!AL661&gt;=1,Datos!AM661&lt;1,J661&gt;L661),1,0)</f>
        <v>0</v>
      </c>
      <c r="N661" s="14">
        <f>VLOOKUP(B661,Umbrales!$A$2:$J$6,9,FALSE)</f>
        <v>0</v>
      </c>
      <c r="O661" s="14">
        <f>VLOOKUP(B661,Umbrales!$A$2:$J$6,10,FALSE)</f>
        <v>0</v>
      </c>
      <c r="P661">
        <f>IF(AND(Datos!C661="Financials",Datos!AA661&gt;N661,Datos!AD661&lt;0,Datos!AQ661&lt;O661),1,0)</f>
        <v>0</v>
      </c>
      <c r="Q661" s="14">
        <f>VLOOKUP(B661,Umbrales!$A$2:$K$6,11,FALSE)</f>
        <v>0.94630804495569043</v>
      </c>
      <c r="R661">
        <f>IF(AND(Datos!AN661&lt;0.85,Datos!AN661&lt;Q661),1,0)</f>
        <v>0</v>
      </c>
      <c r="S661">
        <f>1+IF(Datos!S661&gt;0,1,0)+IF(Datos!C661="Financials",1.2,0)+1.3</f>
        <v>3.3</v>
      </c>
      <c r="T661" s="14">
        <f>(I661*1+M661*IF(Datos!S661&gt;0,1,0)+P661*IF(Datos!C661="Financials",1,0)+R661*1.3)/S661</f>
        <v>0</v>
      </c>
      <c r="U661" s="14">
        <f t="shared" si="20"/>
        <v>0</v>
      </c>
      <c r="V661" s="12" t="str">
        <f t="shared" si="21"/>
        <v/>
      </c>
    </row>
    <row r="662" spans="1:22">
      <c r="A662" t="str">
        <f>ParticipantesCrossSectionTable[[#This Row],[firm_id]]</f>
        <v>F0505</v>
      </c>
      <c r="B662" s="12" t="str">
        <f>ParticipantesCrossSectionTable[[#This Row],[sector]]</f>
        <v>Technology</v>
      </c>
      <c r="C662" s="14">
        <f>ParticipantesCrossSectionTable[[#This Row],[fcf_reported_mm]]/ParticipantesCrossSectionTable[[#This Row],[revenue_reported_mm]]</f>
        <v>9.7369800214667179E-2</v>
      </c>
      <c r="D662" s="14">
        <f>VLOOKUP(B662,Umbrales!$A$2:$F$6,2,FALSE)</f>
        <v>0.29147891994228936</v>
      </c>
      <c r="E662" s="14">
        <f>VLOOKUP(B662,Umbrales!$A$2:$F$6,3,FALSE)</f>
        <v>0.20310034693031653</v>
      </c>
      <c r="F662" s="14">
        <f>VLOOKUP(B662,Umbrales!$A$2:$F$6,4,FALSE)</f>
        <v>8.594459935328938E-2</v>
      </c>
      <c r="G662" s="13">
        <f>VLOOKUP(B662,Umbrales!$A$2:$F$6,5,FALSE)</f>
        <v>1.6026025182564763</v>
      </c>
      <c r="H662" s="14">
        <f>VLOOKUP(B662,Umbrales!$A$2:$F$6,6,FALSE)</f>
        <v>0.11012364032004683</v>
      </c>
      <c r="I662">
        <f>IF(AND(Datos!AE662&gt;D662,Datos!AF662&gt;E662,Datos!AG662&gt;F662,Datos!AS662&gt;G662,C662&lt;H662),1,0)</f>
        <v>0</v>
      </c>
      <c r="J662" s="14">
        <f>ParticipantesCrossSectionTable[[#This Row],[dcf_fcf_gap_mm]]/ParticipantesCrossSectionTable[[#This Row],[revenue_reported_mm]]</f>
        <v>6.9680044985132417E-2</v>
      </c>
      <c r="K662" s="14">
        <f>VLOOKUP(B662,Umbrales!$A$2:$H$6,7,FALSE)</f>
        <v>0.41762511454643481</v>
      </c>
      <c r="L662" s="14">
        <f>VLOOKUP(B662,Umbrales!$A$2:$H$6,8,FALSE)</f>
        <v>5.4196815684636399E-2</v>
      </c>
      <c r="M662">
        <f>IF(AND(Datos!S662&gt;0,Datos!AH662&lt;K662,Datos!AL662&gt;=1,Datos!AM662&lt;1,J662&gt;L662),1,0)</f>
        <v>0</v>
      </c>
      <c r="N662" s="14">
        <f>VLOOKUP(B662,Umbrales!$A$2:$J$6,9,FALSE)</f>
        <v>0</v>
      </c>
      <c r="O662" s="14">
        <f>VLOOKUP(B662,Umbrales!$A$2:$J$6,10,FALSE)</f>
        <v>0</v>
      </c>
      <c r="P662">
        <f>IF(AND(Datos!C662="Financials",Datos!AA662&gt;N662,Datos!AD662&lt;0,Datos!AQ662&lt;O662),1,0)</f>
        <v>0</v>
      </c>
      <c r="Q662" s="14">
        <f>VLOOKUP(B662,Umbrales!$A$2:$K$6,11,FALSE)</f>
        <v>0.94630804495569043</v>
      </c>
      <c r="R662">
        <f>IF(AND(Datos!AN662&lt;0.85,Datos!AN662&lt;Q662),1,0)</f>
        <v>0</v>
      </c>
      <c r="S662">
        <f>1+IF(Datos!S662&gt;0,1,0)+IF(Datos!C662="Financials",1.2,0)+1.3</f>
        <v>3.3</v>
      </c>
      <c r="T662" s="14">
        <f>(I662*1+M662*IF(Datos!S662&gt;0,1,0)+P662*IF(Datos!C662="Financials",1,0)+R662*1.3)/S662</f>
        <v>0</v>
      </c>
      <c r="U662" s="14">
        <f t="shared" si="20"/>
        <v>0</v>
      </c>
      <c r="V662" s="12" t="str">
        <f t="shared" si="21"/>
        <v/>
      </c>
    </row>
    <row r="663" spans="1:22">
      <c r="A663" t="str">
        <f>ParticipantesCrossSectionTable[[#This Row],[firm_id]]</f>
        <v>F0392</v>
      </c>
      <c r="B663" s="12" t="str">
        <f>ParticipantesCrossSectionTable[[#This Row],[sector]]</f>
        <v>Financials</v>
      </c>
      <c r="C663" s="14">
        <f>ParticipantesCrossSectionTable[[#This Row],[fcf_reported_mm]]/ParticipantesCrossSectionTable[[#This Row],[revenue_reported_mm]]</f>
        <v>0.16668826903162648</v>
      </c>
      <c r="D663" s="14">
        <f>VLOOKUP(B663,Umbrales!$A$2:$F$6,2,FALSE)</f>
        <v>0.388774346882514</v>
      </c>
      <c r="E663" s="14">
        <f>VLOOKUP(B663,Umbrales!$A$2:$F$6,3,FALSE)</f>
        <v>0.2842719606666555</v>
      </c>
      <c r="F663" s="14">
        <f>VLOOKUP(B663,Umbrales!$A$2:$F$6,4,FALSE)</f>
        <v>3.7547324588306716E-2</v>
      </c>
      <c r="G663" s="13">
        <f>VLOOKUP(B663,Umbrales!$A$2:$F$6,5,FALSE)</f>
        <v>5.6564154445784265</v>
      </c>
      <c r="H663" s="14">
        <f>VLOOKUP(B663,Umbrales!$A$2:$F$6,6,FALSE)</f>
        <v>0.21790144142181125</v>
      </c>
      <c r="I663">
        <f>IF(AND(Datos!AE663&gt;D663,Datos!AF663&gt;E663,Datos!AG663&gt;F663,Datos!AS663&gt;G663,C663&lt;H663),1,0)</f>
        <v>0</v>
      </c>
      <c r="J663" s="14">
        <f>ParticipantesCrossSectionTable[[#This Row],[dcf_fcf_gap_mm]]/ParticipantesCrossSectionTable[[#This Row],[revenue_reported_mm]]</f>
        <v>2.3014185411403175E-2</v>
      </c>
      <c r="K663" s="14">
        <f>VLOOKUP(B663,Umbrales!$A$2:$H$6,7,FALSE)</f>
        <v>0.45222619371524486</v>
      </c>
      <c r="L663" s="14">
        <f>VLOOKUP(B663,Umbrales!$A$2:$H$6,8,FALSE)</f>
        <v>1.8748568215778003E-2</v>
      </c>
      <c r="M663">
        <f>IF(AND(Datos!S663&gt;0,Datos!AH663&lt;K663,Datos!AL663&gt;=1,Datos!AM663&lt;1,J663&gt;L663),1,0)</f>
        <v>0</v>
      </c>
      <c r="N663" s="14">
        <f>VLOOKUP(B663,Umbrales!$A$2:$J$6,9,FALSE)</f>
        <v>0.2055436255630648</v>
      </c>
      <c r="O663" s="14">
        <f>VLOOKUP(B663,Umbrales!$A$2:$J$6,10,FALSE)</f>
        <v>0.33577848833803048</v>
      </c>
      <c r="P663">
        <f>IF(AND(Datos!C663="Financials",Datos!AA663&gt;N663,Datos!AD663&lt;0,Datos!AQ663&lt;O663),1,0)</f>
        <v>0</v>
      </c>
      <c r="Q663" s="14">
        <f>VLOOKUP(B663,Umbrales!$A$2:$K$6,11,FALSE)</f>
        <v>0.94867619108199597</v>
      </c>
      <c r="R663">
        <f>IF(AND(Datos!AN663&lt;0.85,Datos!AN663&lt;Q663),1,0)</f>
        <v>0</v>
      </c>
      <c r="S663">
        <f>1+IF(Datos!S663&gt;0,1,0)+IF(Datos!C663="Financials",1.2,0)+1.3</f>
        <v>4.5</v>
      </c>
      <c r="T663" s="14">
        <f>(I663*1+M663*IF(Datos!S663&gt;0,1,0)+P663*IF(Datos!C663="Financials",1,0)+R663*1.3)/S663</f>
        <v>0</v>
      </c>
      <c r="U663" s="14">
        <f t="shared" si="20"/>
        <v>0</v>
      </c>
      <c r="V663" s="12" t="str">
        <f t="shared" si="21"/>
        <v/>
      </c>
    </row>
    <row r="664" spans="1:22">
      <c r="A664" t="str">
        <f>ParticipantesCrossSectionTable[[#This Row],[firm_id]]</f>
        <v>F0884</v>
      </c>
      <c r="B664" s="12" t="str">
        <f>ParticipantesCrossSectionTable[[#This Row],[sector]]</f>
        <v>Consumer</v>
      </c>
      <c r="C664" s="14">
        <f>ParticipantesCrossSectionTable[[#This Row],[fcf_reported_mm]]/ParticipantesCrossSectionTable[[#This Row],[revenue_reported_mm]]</f>
        <v>7.8993802401550503E-2</v>
      </c>
      <c r="D664" s="14">
        <f>VLOOKUP(B664,Umbrales!$A$2:$F$6,2,FALSE)</f>
        <v>0.18290795794828921</v>
      </c>
      <c r="E664" s="14">
        <f>VLOOKUP(B664,Umbrales!$A$2:$F$6,3,FALSE)</f>
        <v>0.12205009004875801</v>
      </c>
      <c r="F664" s="14">
        <f>VLOOKUP(B664,Umbrales!$A$2:$F$6,4,FALSE)</f>
        <v>7.7863508878423693E-2</v>
      </c>
      <c r="G664" s="13">
        <f>VLOOKUP(B664,Umbrales!$A$2:$F$6,5,FALSE)</f>
        <v>1.5232588938928779</v>
      </c>
      <c r="H664" s="14">
        <f>VLOOKUP(B664,Umbrales!$A$2:$F$6,6,FALSE)</f>
        <v>3.1674636202413592E-2</v>
      </c>
      <c r="I664">
        <f>IF(AND(Datos!AE664&gt;D664,Datos!AF664&gt;E664,Datos!AG664&gt;F664,Datos!AS664&gt;G664,C664&lt;H664),1,0)</f>
        <v>0</v>
      </c>
      <c r="J664" s="14">
        <f>ParticipantesCrossSectionTable[[#This Row],[dcf_fcf_gap_mm]]/ParticipantesCrossSectionTable[[#This Row],[revenue_reported_mm]]</f>
        <v>6.0329171682146306E-2</v>
      </c>
      <c r="K664" s="14">
        <f>VLOOKUP(B664,Umbrales!$A$2:$H$6,7,FALSE)</f>
        <v>0.50851978099047102</v>
      </c>
      <c r="L664" s="14">
        <f>VLOOKUP(B664,Umbrales!$A$2:$H$6,8,FALSE)</f>
        <v>6.0665521451900774E-2</v>
      </c>
      <c r="M664">
        <f>IF(AND(Datos!S664&gt;0,Datos!AH664&lt;K664,Datos!AL664&gt;=1,Datos!AM664&lt;1,J664&gt;L664),1,0)</f>
        <v>0</v>
      </c>
      <c r="N664" s="14">
        <f>VLOOKUP(B664,Umbrales!$A$2:$J$6,9,FALSE)</f>
        <v>0</v>
      </c>
      <c r="O664" s="14">
        <f>VLOOKUP(B664,Umbrales!$A$2:$J$6,10,FALSE)</f>
        <v>0</v>
      </c>
      <c r="P664">
        <f>IF(AND(Datos!C664="Financials",Datos!AA664&gt;N664,Datos!AD664&lt;0,Datos!AQ664&lt;O664),1,0)</f>
        <v>0</v>
      </c>
      <c r="Q664" s="14">
        <f>VLOOKUP(B664,Umbrales!$A$2:$K$6,11,FALSE)</f>
        <v>0.94977598367308969</v>
      </c>
      <c r="R664">
        <f>IF(AND(Datos!AN664&lt;0.85,Datos!AN664&lt;Q664),1,0)</f>
        <v>0</v>
      </c>
      <c r="S664">
        <f>1+IF(Datos!S664&gt;0,1,0)+IF(Datos!C664="Financials",1.2,0)+1.3</f>
        <v>3.3</v>
      </c>
      <c r="T664" s="14">
        <f>(I664*1+M664*IF(Datos!S664&gt;0,1,0)+P664*IF(Datos!C664="Financials",1,0)+R664*1.3)/S664</f>
        <v>0</v>
      </c>
      <c r="U664" s="14">
        <f t="shared" si="20"/>
        <v>0</v>
      </c>
      <c r="V664" s="12" t="str">
        <f t="shared" si="21"/>
        <v/>
      </c>
    </row>
    <row r="665" spans="1:22">
      <c r="A665" t="str">
        <f>ParticipantesCrossSectionTable[[#This Row],[firm_id]]</f>
        <v>F0371</v>
      </c>
      <c r="B665" s="12" t="str">
        <f>ParticipantesCrossSectionTable[[#This Row],[sector]]</f>
        <v>Financials</v>
      </c>
      <c r="C665" s="14">
        <f>ParticipantesCrossSectionTable[[#This Row],[fcf_reported_mm]]/ParticipantesCrossSectionTable[[#This Row],[revenue_reported_mm]]</f>
        <v>0.22129841191124919</v>
      </c>
      <c r="D665" s="14">
        <f>VLOOKUP(B665,Umbrales!$A$2:$F$6,2,FALSE)</f>
        <v>0.388774346882514</v>
      </c>
      <c r="E665" s="14">
        <f>VLOOKUP(B665,Umbrales!$A$2:$F$6,3,FALSE)</f>
        <v>0.2842719606666555</v>
      </c>
      <c r="F665" s="14">
        <f>VLOOKUP(B665,Umbrales!$A$2:$F$6,4,FALSE)</f>
        <v>3.7547324588306716E-2</v>
      </c>
      <c r="G665" s="13">
        <f>VLOOKUP(B665,Umbrales!$A$2:$F$6,5,FALSE)</f>
        <v>5.6564154445784265</v>
      </c>
      <c r="H665" s="14">
        <f>VLOOKUP(B665,Umbrales!$A$2:$F$6,6,FALSE)</f>
        <v>0.21790144142181125</v>
      </c>
      <c r="I665">
        <f>IF(AND(Datos!AE665&gt;D665,Datos!AF665&gt;E665,Datos!AG665&gt;F665,Datos!AS665&gt;G665,C665&lt;H665),1,0)</f>
        <v>0</v>
      </c>
      <c r="J665" s="14">
        <f>ParticipantesCrossSectionTable[[#This Row],[dcf_fcf_gap_mm]]/ParticipantesCrossSectionTable[[#This Row],[revenue_reported_mm]]</f>
        <v>-6.5744257980307995E-3</v>
      </c>
      <c r="K665" s="14">
        <f>VLOOKUP(B665,Umbrales!$A$2:$H$6,7,FALSE)</f>
        <v>0.45222619371524486</v>
      </c>
      <c r="L665" s="14">
        <f>VLOOKUP(B665,Umbrales!$A$2:$H$6,8,FALSE)</f>
        <v>1.8748568215778003E-2</v>
      </c>
      <c r="M665">
        <f>IF(AND(Datos!S665&gt;0,Datos!AH665&lt;K665,Datos!AL665&gt;=1,Datos!AM665&lt;1,J665&gt;L665),1,0)</f>
        <v>0</v>
      </c>
      <c r="N665" s="14">
        <f>VLOOKUP(B665,Umbrales!$A$2:$J$6,9,FALSE)</f>
        <v>0.2055436255630648</v>
      </c>
      <c r="O665" s="14">
        <f>VLOOKUP(B665,Umbrales!$A$2:$J$6,10,FALSE)</f>
        <v>0.33577848833803048</v>
      </c>
      <c r="P665">
        <f>IF(AND(Datos!C665="Financials",Datos!AA665&gt;N665,Datos!AD665&lt;0,Datos!AQ665&lt;O665),1,0)</f>
        <v>0</v>
      </c>
      <c r="Q665" s="14">
        <f>VLOOKUP(B665,Umbrales!$A$2:$K$6,11,FALSE)</f>
        <v>0.94867619108199597</v>
      </c>
      <c r="R665">
        <f>IF(AND(Datos!AN665&lt;0.85,Datos!AN665&lt;Q665),1,0)</f>
        <v>0</v>
      </c>
      <c r="S665">
        <f>1+IF(Datos!S665&gt;0,1,0)+IF(Datos!C665="Financials",1.2,0)+1.3</f>
        <v>4.5</v>
      </c>
      <c r="T665" s="14">
        <f>(I665*1+M665*IF(Datos!S665&gt;0,1,0)+P665*IF(Datos!C665="Financials",1,0)+R665*1.3)/S665</f>
        <v>0</v>
      </c>
      <c r="U665" s="14">
        <f t="shared" si="20"/>
        <v>0</v>
      </c>
      <c r="V665" s="12" t="str">
        <f t="shared" si="21"/>
        <v/>
      </c>
    </row>
    <row r="666" spans="1:22">
      <c r="A666" t="str">
        <f>ParticipantesCrossSectionTable[[#This Row],[firm_id]]</f>
        <v>F0718</v>
      </c>
      <c r="B666" s="12" t="str">
        <f>ParticipantesCrossSectionTable[[#This Row],[sector]]</f>
        <v>Industrials</v>
      </c>
      <c r="C666" s="14">
        <f>ParticipantesCrossSectionTable[[#This Row],[fcf_reported_mm]]/ParticipantesCrossSectionTable[[#This Row],[revenue_reported_mm]]</f>
        <v>8.8692918640845317E-2</v>
      </c>
      <c r="D666" s="14">
        <f>VLOOKUP(B666,Umbrales!$A$2:$F$6,2,FALSE)</f>
        <v>0.20187192862209885</v>
      </c>
      <c r="E666" s="14">
        <f>VLOOKUP(B666,Umbrales!$A$2:$F$6,3,FALSE)</f>
        <v>0.13780715755654266</v>
      </c>
      <c r="F666" s="14">
        <f>VLOOKUP(B666,Umbrales!$A$2:$F$6,4,FALSE)</f>
        <v>0.14324173030339896</v>
      </c>
      <c r="G666" s="13">
        <f>VLOOKUP(B666,Umbrales!$A$2:$F$6,5,FALSE)</f>
        <v>2.1323076743804079</v>
      </c>
      <c r="H666" s="14">
        <f>VLOOKUP(B666,Umbrales!$A$2:$F$6,6,FALSE)</f>
        <v>-3.5903294130974449E-3</v>
      </c>
      <c r="I666">
        <f>IF(AND(Datos!AE666&gt;D666,Datos!AF666&gt;E666,Datos!AG666&gt;F666,Datos!AS666&gt;G666,C666&lt;H666),1,0)</f>
        <v>0</v>
      </c>
      <c r="J666" s="14">
        <f>ParticipantesCrossSectionTable[[#This Row],[dcf_fcf_gap_mm]]/ParticipantesCrossSectionTable[[#This Row],[revenue_reported_mm]]</f>
        <v>2.7806680090806793E-2</v>
      </c>
      <c r="K666" s="14">
        <f>VLOOKUP(B666,Umbrales!$A$2:$H$6,7,FALSE)</f>
        <v>0.50521966232143278</v>
      </c>
      <c r="L666" s="14">
        <f>VLOOKUP(B666,Umbrales!$A$2:$H$6,8,FALSE)</f>
        <v>7.7995567229432863E-2</v>
      </c>
      <c r="M666">
        <f>IF(AND(Datos!S666&gt;0,Datos!AH666&lt;K666,Datos!AL666&gt;=1,Datos!AM666&lt;1,J666&gt;L666),1,0)</f>
        <v>0</v>
      </c>
      <c r="N666" s="14">
        <f>VLOOKUP(B666,Umbrales!$A$2:$J$6,9,FALSE)</f>
        <v>0</v>
      </c>
      <c r="O666" s="14">
        <f>VLOOKUP(B666,Umbrales!$A$2:$J$6,10,FALSE)</f>
        <v>0</v>
      </c>
      <c r="P666">
        <f>IF(AND(Datos!C666="Financials",Datos!AA666&gt;N666,Datos!AD666&lt;0,Datos!AQ666&lt;O666),1,0)</f>
        <v>0</v>
      </c>
      <c r="Q666" s="14">
        <f>VLOOKUP(B666,Umbrales!$A$2:$K$6,11,FALSE)</f>
        <v>0.94976269166978411</v>
      </c>
      <c r="R666">
        <f>IF(AND(Datos!AN666&lt;0.85,Datos!AN666&lt;Q666),1,0)</f>
        <v>0</v>
      </c>
      <c r="S666">
        <f>1+IF(Datos!S666&gt;0,1,0)+IF(Datos!C666="Financials",1.2,0)+1.3</f>
        <v>3.3</v>
      </c>
      <c r="T666" s="14">
        <f>(I666*1+M666*IF(Datos!S666&gt;0,1,0)+P666*IF(Datos!C666="Financials",1,0)+R666*1.3)/S666</f>
        <v>0</v>
      </c>
      <c r="U666" s="14">
        <f t="shared" si="20"/>
        <v>0</v>
      </c>
      <c r="V666" s="12" t="str">
        <f t="shared" si="21"/>
        <v/>
      </c>
    </row>
    <row r="667" spans="1:22">
      <c r="A667" t="str">
        <f>ParticipantesCrossSectionTable[[#This Row],[firm_id]]</f>
        <v>F0784</v>
      </c>
      <c r="B667" s="12" t="str">
        <f>ParticipantesCrossSectionTable[[#This Row],[sector]]</f>
        <v>Industrials</v>
      </c>
      <c r="C667" s="14">
        <f>ParticipantesCrossSectionTable[[#This Row],[fcf_reported_mm]]/ParticipantesCrossSectionTable[[#This Row],[revenue_reported_mm]]</f>
        <v>-4.4110161805253387E-2</v>
      </c>
      <c r="D667" s="14">
        <f>VLOOKUP(B667,Umbrales!$A$2:$F$6,2,FALSE)</f>
        <v>0.20187192862209885</v>
      </c>
      <c r="E667" s="14">
        <f>VLOOKUP(B667,Umbrales!$A$2:$F$6,3,FALSE)</f>
        <v>0.13780715755654266</v>
      </c>
      <c r="F667" s="14">
        <f>VLOOKUP(B667,Umbrales!$A$2:$F$6,4,FALSE)</f>
        <v>0.14324173030339896</v>
      </c>
      <c r="G667" s="13">
        <f>VLOOKUP(B667,Umbrales!$A$2:$F$6,5,FALSE)</f>
        <v>2.1323076743804079</v>
      </c>
      <c r="H667" s="14">
        <f>VLOOKUP(B667,Umbrales!$A$2:$F$6,6,FALSE)</f>
        <v>-3.5903294130974449E-3</v>
      </c>
      <c r="I667">
        <f>IF(AND(Datos!AE667&gt;D667,Datos!AF667&gt;E667,Datos!AG667&gt;F667,Datos!AS667&gt;G667,C667&lt;H667),1,0)</f>
        <v>0</v>
      </c>
      <c r="J667" s="14">
        <f>ParticipantesCrossSectionTable[[#This Row],[dcf_fcf_gap_mm]]/ParticipantesCrossSectionTable[[#This Row],[revenue_reported_mm]]</f>
        <v>8.2040478232553615E-2</v>
      </c>
      <c r="K667" s="14">
        <f>VLOOKUP(B667,Umbrales!$A$2:$H$6,7,FALSE)</f>
        <v>0.50521966232143278</v>
      </c>
      <c r="L667" s="14">
        <f>VLOOKUP(B667,Umbrales!$A$2:$H$6,8,FALSE)</f>
        <v>7.7995567229432863E-2</v>
      </c>
      <c r="M667">
        <f>IF(AND(Datos!S667&gt;0,Datos!AH667&lt;K667,Datos!AL667&gt;=1,Datos!AM667&lt;1,J667&gt;L667),1,0)</f>
        <v>0</v>
      </c>
      <c r="N667" s="14">
        <f>VLOOKUP(B667,Umbrales!$A$2:$J$6,9,FALSE)</f>
        <v>0</v>
      </c>
      <c r="O667" s="14">
        <f>VLOOKUP(B667,Umbrales!$A$2:$J$6,10,FALSE)</f>
        <v>0</v>
      </c>
      <c r="P667">
        <f>IF(AND(Datos!C667="Financials",Datos!AA667&gt;N667,Datos!AD667&lt;0,Datos!AQ667&lt;O667),1,0)</f>
        <v>0</v>
      </c>
      <c r="Q667" s="14">
        <f>VLOOKUP(B667,Umbrales!$A$2:$K$6,11,FALSE)</f>
        <v>0.94976269166978411</v>
      </c>
      <c r="R667">
        <f>IF(AND(Datos!AN667&lt;0.85,Datos!AN667&lt;Q667),1,0)</f>
        <v>0</v>
      </c>
      <c r="S667">
        <f>1+IF(Datos!S667&gt;0,1,0)+IF(Datos!C667="Financials",1.2,0)+1.3</f>
        <v>3.3</v>
      </c>
      <c r="T667" s="14">
        <f>(I667*1+M667*IF(Datos!S667&gt;0,1,0)+P667*IF(Datos!C667="Financials",1,0)+R667*1.3)/S667</f>
        <v>0</v>
      </c>
      <c r="U667" s="14">
        <f t="shared" si="20"/>
        <v>0</v>
      </c>
      <c r="V667" s="12" t="str">
        <f t="shared" si="21"/>
        <v/>
      </c>
    </row>
    <row r="668" spans="1:22">
      <c r="A668" t="str">
        <f>ParticipantesCrossSectionTable[[#This Row],[firm_id]]</f>
        <v>F0637</v>
      </c>
      <c r="B668" s="12" t="str">
        <f>ParticipantesCrossSectionTable[[#This Row],[sector]]</f>
        <v>Industrials</v>
      </c>
      <c r="C668" s="14">
        <f>ParticipantesCrossSectionTable[[#This Row],[fcf_reported_mm]]/ParticipantesCrossSectionTable[[#This Row],[revenue_reported_mm]]</f>
        <v>-5.0393632815434394E-2</v>
      </c>
      <c r="D668" s="14">
        <f>VLOOKUP(B668,Umbrales!$A$2:$F$6,2,FALSE)</f>
        <v>0.20187192862209885</v>
      </c>
      <c r="E668" s="14">
        <f>VLOOKUP(B668,Umbrales!$A$2:$F$6,3,FALSE)</f>
        <v>0.13780715755654266</v>
      </c>
      <c r="F668" s="14">
        <f>VLOOKUP(B668,Umbrales!$A$2:$F$6,4,FALSE)</f>
        <v>0.14324173030339896</v>
      </c>
      <c r="G668" s="13">
        <f>VLOOKUP(B668,Umbrales!$A$2:$F$6,5,FALSE)</f>
        <v>2.1323076743804079</v>
      </c>
      <c r="H668" s="14">
        <f>VLOOKUP(B668,Umbrales!$A$2:$F$6,6,FALSE)</f>
        <v>-3.5903294130974449E-3</v>
      </c>
      <c r="I668">
        <f>IF(AND(Datos!AE668&gt;D668,Datos!AF668&gt;E668,Datos!AG668&gt;F668,Datos!AS668&gt;G668,C668&lt;H668),1,0)</f>
        <v>0</v>
      </c>
      <c r="J668" s="14">
        <f>ParticipantesCrossSectionTable[[#This Row],[dcf_fcf_gap_mm]]/ParticipantesCrossSectionTable[[#This Row],[revenue_reported_mm]]</f>
        <v>8.0673405889457525E-2</v>
      </c>
      <c r="K668" s="14">
        <f>VLOOKUP(B668,Umbrales!$A$2:$H$6,7,FALSE)</f>
        <v>0.50521966232143278</v>
      </c>
      <c r="L668" s="14">
        <f>VLOOKUP(B668,Umbrales!$A$2:$H$6,8,FALSE)</f>
        <v>7.7995567229432863E-2</v>
      </c>
      <c r="M668">
        <f>IF(AND(Datos!S668&gt;0,Datos!AH668&lt;K668,Datos!AL668&gt;=1,Datos!AM668&lt;1,J668&gt;L668),1,0)</f>
        <v>1</v>
      </c>
      <c r="N668" s="14">
        <f>VLOOKUP(B668,Umbrales!$A$2:$J$6,9,FALSE)</f>
        <v>0</v>
      </c>
      <c r="O668" s="14">
        <f>VLOOKUP(B668,Umbrales!$A$2:$J$6,10,FALSE)</f>
        <v>0</v>
      </c>
      <c r="P668">
        <f>IF(AND(Datos!C668="Financials",Datos!AA668&gt;N668,Datos!AD668&lt;0,Datos!AQ668&lt;O668),1,0)</f>
        <v>0</v>
      </c>
      <c r="Q668" s="14">
        <f>VLOOKUP(B668,Umbrales!$A$2:$K$6,11,FALSE)</f>
        <v>0.94976269166978411</v>
      </c>
      <c r="R668">
        <f>IF(AND(Datos!AN668&lt;0.85,Datos!AN668&lt;Q668),1,0)</f>
        <v>0</v>
      </c>
      <c r="S668">
        <f>1+IF(Datos!S668&gt;0,1,0)+IF(Datos!C668="Financials",1.2,0)+1.3</f>
        <v>3.3</v>
      </c>
      <c r="T668" s="14">
        <f>(I668*1+M668*IF(Datos!S668&gt;0,1,0)+P668*IF(Datos!C668="Financials",1,0)+R668*1.3)/S668</f>
        <v>0.30303030303030304</v>
      </c>
      <c r="U668" s="14">
        <f t="shared" si="20"/>
        <v>1</v>
      </c>
      <c r="V668" s="12" t="str">
        <f t="shared" si="21"/>
        <v xml:space="preserve">Flag2 </v>
      </c>
    </row>
    <row r="669" spans="1:22">
      <c r="A669" t="str">
        <f>ParticipantesCrossSectionTable[[#This Row],[firm_id]]</f>
        <v>F0403</v>
      </c>
      <c r="B669" s="12" t="str">
        <f>ParticipantesCrossSectionTable[[#This Row],[sector]]</f>
        <v>Technology</v>
      </c>
      <c r="C669" s="14">
        <f>ParticipantesCrossSectionTable[[#This Row],[fcf_reported_mm]]/ParticipantesCrossSectionTable[[#This Row],[revenue_reported_mm]]</f>
        <v>0.11597327880844109</v>
      </c>
      <c r="D669" s="14">
        <f>VLOOKUP(B669,Umbrales!$A$2:$F$6,2,FALSE)</f>
        <v>0.29147891994228936</v>
      </c>
      <c r="E669" s="14">
        <f>VLOOKUP(B669,Umbrales!$A$2:$F$6,3,FALSE)</f>
        <v>0.20310034693031653</v>
      </c>
      <c r="F669" s="14">
        <f>VLOOKUP(B669,Umbrales!$A$2:$F$6,4,FALSE)</f>
        <v>8.594459935328938E-2</v>
      </c>
      <c r="G669" s="13">
        <f>VLOOKUP(B669,Umbrales!$A$2:$F$6,5,FALSE)</f>
        <v>1.6026025182564763</v>
      </c>
      <c r="H669" s="14">
        <f>VLOOKUP(B669,Umbrales!$A$2:$F$6,6,FALSE)</f>
        <v>0.11012364032004683</v>
      </c>
      <c r="I669">
        <f>IF(AND(Datos!AE669&gt;D669,Datos!AF669&gt;E669,Datos!AG669&gt;F669,Datos!AS669&gt;G669,C669&lt;H669),1,0)</f>
        <v>0</v>
      </c>
      <c r="J669" s="14">
        <f>ParticipantesCrossSectionTable[[#This Row],[dcf_fcf_gap_mm]]/ParticipantesCrossSectionTable[[#This Row],[revenue_reported_mm]]</f>
        <v>4.8994958147147195E-2</v>
      </c>
      <c r="K669" s="14">
        <f>VLOOKUP(B669,Umbrales!$A$2:$H$6,7,FALSE)</f>
        <v>0.41762511454643481</v>
      </c>
      <c r="L669" s="14">
        <f>VLOOKUP(B669,Umbrales!$A$2:$H$6,8,FALSE)</f>
        <v>5.4196815684636399E-2</v>
      </c>
      <c r="M669">
        <f>IF(AND(Datos!S669&gt;0,Datos!AH669&lt;K669,Datos!AL669&gt;=1,Datos!AM669&lt;1,J669&gt;L669),1,0)</f>
        <v>0</v>
      </c>
      <c r="N669" s="14">
        <f>VLOOKUP(B669,Umbrales!$A$2:$J$6,9,FALSE)</f>
        <v>0</v>
      </c>
      <c r="O669" s="14">
        <f>VLOOKUP(B669,Umbrales!$A$2:$J$6,10,FALSE)</f>
        <v>0</v>
      </c>
      <c r="P669">
        <f>IF(AND(Datos!C669="Financials",Datos!AA669&gt;N669,Datos!AD669&lt;0,Datos!AQ669&lt;O669),1,0)</f>
        <v>0</v>
      </c>
      <c r="Q669" s="14">
        <f>VLOOKUP(B669,Umbrales!$A$2:$K$6,11,FALSE)</f>
        <v>0.94630804495569043</v>
      </c>
      <c r="R669">
        <f>IF(AND(Datos!AN669&lt;0.85,Datos!AN669&lt;Q669),1,0)</f>
        <v>0</v>
      </c>
      <c r="S669">
        <f>1+IF(Datos!S669&gt;0,1,0)+IF(Datos!C669="Financials",1.2,0)+1.3</f>
        <v>3.3</v>
      </c>
      <c r="T669" s="14">
        <f>(I669*1+M669*IF(Datos!S669&gt;0,1,0)+P669*IF(Datos!C669="Financials",1,0)+R669*1.3)/S669</f>
        <v>0</v>
      </c>
      <c r="U669" s="14">
        <f t="shared" si="20"/>
        <v>0</v>
      </c>
      <c r="V669" s="12" t="str">
        <f t="shared" si="21"/>
        <v/>
      </c>
    </row>
    <row r="670" spans="1:22">
      <c r="A670" t="str">
        <f>ParticipantesCrossSectionTable[[#This Row],[firm_id]]</f>
        <v>F0073</v>
      </c>
      <c r="B670" s="12" t="str">
        <f>ParticipantesCrossSectionTable[[#This Row],[sector]]</f>
        <v>Energy</v>
      </c>
      <c r="C670" s="14">
        <f>ParticipantesCrossSectionTable[[#This Row],[fcf_reported_mm]]/ParticipantesCrossSectionTable[[#This Row],[revenue_reported_mm]]</f>
        <v>-3.1600180125736725E-2</v>
      </c>
      <c r="D670" s="14">
        <f>VLOOKUP(B670,Umbrales!$A$2:$F$6,2,FALSE)</f>
        <v>0.31196392892080216</v>
      </c>
      <c r="E670" s="14">
        <f>VLOOKUP(B670,Umbrales!$A$2:$F$6,3,FALSE)</f>
        <v>0.22086835207327621</v>
      </c>
      <c r="F670" s="14">
        <f>VLOOKUP(B670,Umbrales!$A$2:$F$6,4,FALSE)</f>
        <v>0.28991454849456905</v>
      </c>
      <c r="G670" s="13">
        <f>VLOOKUP(B670,Umbrales!$A$2:$F$6,5,FALSE)</f>
        <v>2.8980395452652274</v>
      </c>
      <c r="H670" s="14">
        <f>VLOOKUP(B670,Umbrales!$A$2:$F$6,6,FALSE)</f>
        <v>-5.1192663180992054E-2</v>
      </c>
      <c r="I670">
        <f>IF(AND(Datos!AE670&gt;D670,Datos!AF670&gt;E670,Datos!AG670&gt;F670,Datos!AS670&gt;G670,C670&lt;H670),1,0)</f>
        <v>0</v>
      </c>
      <c r="J670" s="14">
        <f>ParticipantesCrossSectionTable[[#This Row],[dcf_fcf_gap_mm]]/ParticipantesCrossSectionTable[[#This Row],[revenue_reported_mm]]</f>
        <v>9.3014240387605571E-2</v>
      </c>
      <c r="K670" s="14">
        <f>VLOOKUP(B670,Umbrales!$A$2:$H$6,7,FALSE)</f>
        <v>0.58288412137280288</v>
      </c>
      <c r="L670" s="14">
        <f>VLOOKUP(B670,Umbrales!$A$2:$H$6,8,FALSE)</f>
        <v>0.120912265441879</v>
      </c>
      <c r="M670">
        <f>IF(AND(Datos!S670&gt;0,Datos!AH670&lt;K670,Datos!AL670&gt;=1,Datos!AM670&lt;1,J670&gt;L670),1,0)</f>
        <v>0</v>
      </c>
      <c r="N670" s="14">
        <f>VLOOKUP(B670,Umbrales!$A$2:$J$6,9,FALSE)</f>
        <v>0</v>
      </c>
      <c r="O670" s="14">
        <f>VLOOKUP(B670,Umbrales!$A$2:$J$6,10,FALSE)</f>
        <v>0</v>
      </c>
      <c r="P670">
        <f>IF(AND(Datos!C670="Financials",Datos!AA670&gt;N670,Datos!AD670&lt;0,Datos!AQ670&lt;O670),1,0)</f>
        <v>0</v>
      </c>
      <c r="Q670" s="14">
        <f>VLOOKUP(B670,Umbrales!$A$2:$K$6,11,FALSE)</f>
        <v>0.95246281107254693</v>
      </c>
      <c r="R670">
        <f>IF(AND(Datos!AN670&lt;0.85,Datos!AN670&lt;Q670),1,0)</f>
        <v>0</v>
      </c>
      <c r="S670">
        <f>1+IF(Datos!S670&gt;0,1,0)+IF(Datos!C670="Financials",1.2,0)+1.3</f>
        <v>3.3</v>
      </c>
      <c r="T670" s="14">
        <f>(I670*1+M670*IF(Datos!S670&gt;0,1,0)+P670*IF(Datos!C670="Financials",1,0)+R670*1.3)/S670</f>
        <v>0</v>
      </c>
      <c r="U670" s="14">
        <f t="shared" si="20"/>
        <v>0</v>
      </c>
      <c r="V670" s="12" t="str">
        <f t="shared" si="21"/>
        <v/>
      </c>
    </row>
    <row r="671" spans="1:22">
      <c r="A671" t="str">
        <f>ParticipantesCrossSectionTable[[#This Row],[firm_id]]</f>
        <v>F0135</v>
      </c>
      <c r="B671" s="12" t="str">
        <f>ParticipantesCrossSectionTable[[#This Row],[sector]]</f>
        <v>Energy</v>
      </c>
      <c r="C671" s="14">
        <f>ParticipantesCrossSectionTable[[#This Row],[fcf_reported_mm]]/ParticipantesCrossSectionTable[[#This Row],[revenue_reported_mm]]</f>
        <v>-8.32635096294191E-2</v>
      </c>
      <c r="D671" s="14">
        <f>VLOOKUP(B671,Umbrales!$A$2:$F$6,2,FALSE)</f>
        <v>0.31196392892080216</v>
      </c>
      <c r="E671" s="14">
        <f>VLOOKUP(B671,Umbrales!$A$2:$F$6,3,FALSE)</f>
        <v>0.22086835207327621</v>
      </c>
      <c r="F671" s="14">
        <f>VLOOKUP(B671,Umbrales!$A$2:$F$6,4,FALSE)</f>
        <v>0.28991454849456905</v>
      </c>
      <c r="G671" s="13">
        <f>VLOOKUP(B671,Umbrales!$A$2:$F$6,5,FALSE)</f>
        <v>2.8980395452652274</v>
      </c>
      <c r="H671" s="14">
        <f>VLOOKUP(B671,Umbrales!$A$2:$F$6,6,FALSE)</f>
        <v>-5.1192663180992054E-2</v>
      </c>
      <c r="I671">
        <f>IF(AND(Datos!AE671&gt;D671,Datos!AF671&gt;E671,Datos!AG671&gt;F671,Datos!AS671&gt;G671,C671&lt;H671),1,0)</f>
        <v>0</v>
      </c>
      <c r="J671" s="14">
        <f>ParticipantesCrossSectionTable[[#This Row],[dcf_fcf_gap_mm]]/ParticipantesCrossSectionTable[[#This Row],[revenue_reported_mm]]</f>
        <v>0.113327238659802</v>
      </c>
      <c r="K671" s="14">
        <f>VLOOKUP(B671,Umbrales!$A$2:$H$6,7,FALSE)</f>
        <v>0.58288412137280288</v>
      </c>
      <c r="L671" s="14">
        <f>VLOOKUP(B671,Umbrales!$A$2:$H$6,8,FALSE)</f>
        <v>0.120912265441879</v>
      </c>
      <c r="M671">
        <f>IF(AND(Datos!S671&gt;0,Datos!AH671&lt;K671,Datos!AL671&gt;=1,Datos!AM671&lt;1,J671&gt;L671),1,0)</f>
        <v>0</v>
      </c>
      <c r="N671" s="14">
        <f>VLOOKUP(B671,Umbrales!$A$2:$J$6,9,FALSE)</f>
        <v>0</v>
      </c>
      <c r="O671" s="14">
        <f>VLOOKUP(B671,Umbrales!$A$2:$J$6,10,FALSE)</f>
        <v>0</v>
      </c>
      <c r="P671">
        <f>IF(AND(Datos!C671="Financials",Datos!AA671&gt;N671,Datos!AD671&lt;0,Datos!AQ671&lt;O671),1,0)</f>
        <v>0</v>
      </c>
      <c r="Q671" s="14">
        <f>VLOOKUP(B671,Umbrales!$A$2:$K$6,11,FALSE)</f>
        <v>0.95246281107254693</v>
      </c>
      <c r="R671">
        <f>IF(AND(Datos!AN671&lt;0.85,Datos!AN671&lt;Q671),1,0)</f>
        <v>0</v>
      </c>
      <c r="S671">
        <f>1+IF(Datos!S671&gt;0,1,0)+IF(Datos!C671="Financials",1.2,0)+1.3</f>
        <v>3.3</v>
      </c>
      <c r="T671" s="14">
        <f>(I671*1+M671*IF(Datos!S671&gt;0,1,0)+P671*IF(Datos!C671="Financials",1,0)+R671*1.3)/S671</f>
        <v>0</v>
      </c>
      <c r="U671" s="14">
        <f t="shared" si="20"/>
        <v>0</v>
      </c>
      <c r="V671" s="12" t="str">
        <f t="shared" si="21"/>
        <v/>
      </c>
    </row>
    <row r="672" spans="1:22">
      <c r="A672" t="str">
        <f>ParticipantesCrossSectionTable[[#This Row],[firm_id]]</f>
        <v>F0284</v>
      </c>
      <c r="B672" s="12" t="str">
        <f>ParticipantesCrossSectionTable[[#This Row],[sector]]</f>
        <v>Financials</v>
      </c>
      <c r="C672" s="14">
        <f>ParticipantesCrossSectionTable[[#This Row],[fcf_reported_mm]]/ParticipantesCrossSectionTable[[#This Row],[revenue_reported_mm]]</f>
        <v>0.26032292522686629</v>
      </c>
      <c r="D672" s="14">
        <f>VLOOKUP(B672,Umbrales!$A$2:$F$6,2,FALSE)</f>
        <v>0.388774346882514</v>
      </c>
      <c r="E672" s="14">
        <f>VLOOKUP(B672,Umbrales!$A$2:$F$6,3,FALSE)</f>
        <v>0.2842719606666555</v>
      </c>
      <c r="F672" s="14">
        <f>VLOOKUP(B672,Umbrales!$A$2:$F$6,4,FALSE)</f>
        <v>3.7547324588306716E-2</v>
      </c>
      <c r="G672" s="13">
        <f>VLOOKUP(B672,Umbrales!$A$2:$F$6,5,FALSE)</f>
        <v>5.6564154445784265</v>
      </c>
      <c r="H672" s="14">
        <f>VLOOKUP(B672,Umbrales!$A$2:$F$6,6,FALSE)</f>
        <v>0.21790144142181125</v>
      </c>
      <c r="I672">
        <f>IF(AND(Datos!AE672&gt;D672,Datos!AF672&gt;E672,Datos!AG672&gt;F672,Datos!AS672&gt;G672,C672&lt;H672),1,0)</f>
        <v>0</v>
      </c>
      <c r="J672" s="14">
        <f>ParticipantesCrossSectionTable[[#This Row],[dcf_fcf_gap_mm]]/ParticipantesCrossSectionTable[[#This Row],[revenue_reported_mm]]</f>
        <v>-1.7146818497590356E-2</v>
      </c>
      <c r="K672" s="14">
        <f>VLOOKUP(B672,Umbrales!$A$2:$H$6,7,FALSE)</f>
        <v>0.45222619371524486</v>
      </c>
      <c r="L672" s="14">
        <f>VLOOKUP(B672,Umbrales!$A$2:$H$6,8,FALSE)</f>
        <v>1.8748568215778003E-2</v>
      </c>
      <c r="M672">
        <f>IF(AND(Datos!S672&gt;0,Datos!AH672&lt;K672,Datos!AL672&gt;=1,Datos!AM672&lt;1,J672&gt;L672),1,0)</f>
        <v>0</v>
      </c>
      <c r="N672" s="14">
        <f>VLOOKUP(B672,Umbrales!$A$2:$J$6,9,FALSE)</f>
        <v>0.2055436255630648</v>
      </c>
      <c r="O672" s="14">
        <f>VLOOKUP(B672,Umbrales!$A$2:$J$6,10,FALSE)</f>
        <v>0.33577848833803048</v>
      </c>
      <c r="P672">
        <f>IF(AND(Datos!C672="Financials",Datos!AA672&gt;N672,Datos!AD672&lt;0,Datos!AQ672&lt;O672),1,0)</f>
        <v>0</v>
      </c>
      <c r="Q672" s="14">
        <f>VLOOKUP(B672,Umbrales!$A$2:$K$6,11,FALSE)</f>
        <v>0.94867619108199597</v>
      </c>
      <c r="R672">
        <f>IF(AND(Datos!AN672&lt;0.85,Datos!AN672&lt;Q672),1,0)</f>
        <v>0</v>
      </c>
      <c r="S672">
        <f>1+IF(Datos!S672&gt;0,1,0)+IF(Datos!C672="Financials",1.2,0)+1.3</f>
        <v>4.5</v>
      </c>
      <c r="T672" s="14">
        <f>(I672*1+M672*IF(Datos!S672&gt;0,1,0)+P672*IF(Datos!C672="Financials",1,0)+R672*1.3)/S672</f>
        <v>0</v>
      </c>
      <c r="U672" s="14">
        <f t="shared" si="20"/>
        <v>0</v>
      </c>
      <c r="V672" s="12" t="str">
        <f t="shared" si="21"/>
        <v/>
      </c>
    </row>
    <row r="673" spans="1:22">
      <c r="A673" t="str">
        <f>ParticipantesCrossSectionTable[[#This Row],[firm_id]]</f>
        <v>F0696</v>
      </c>
      <c r="B673" s="12" t="str">
        <f>ParticipantesCrossSectionTable[[#This Row],[sector]]</f>
        <v>Industrials</v>
      </c>
      <c r="C673" s="14">
        <f>ParticipantesCrossSectionTable[[#This Row],[fcf_reported_mm]]/ParticipantesCrossSectionTable[[#This Row],[revenue_reported_mm]]</f>
        <v>-0.12459018707804803</v>
      </c>
      <c r="D673" s="14">
        <f>VLOOKUP(B673,Umbrales!$A$2:$F$6,2,FALSE)</f>
        <v>0.20187192862209885</v>
      </c>
      <c r="E673" s="14">
        <f>VLOOKUP(B673,Umbrales!$A$2:$F$6,3,FALSE)</f>
        <v>0.13780715755654266</v>
      </c>
      <c r="F673" s="14">
        <f>VLOOKUP(B673,Umbrales!$A$2:$F$6,4,FALSE)</f>
        <v>0.14324173030339896</v>
      </c>
      <c r="G673" s="13">
        <f>VLOOKUP(B673,Umbrales!$A$2:$F$6,5,FALSE)</f>
        <v>2.1323076743804079</v>
      </c>
      <c r="H673" s="14">
        <f>VLOOKUP(B673,Umbrales!$A$2:$F$6,6,FALSE)</f>
        <v>-3.5903294130974449E-3</v>
      </c>
      <c r="I673">
        <f>IF(AND(Datos!AE673&gt;D673,Datos!AF673&gt;E673,Datos!AG673&gt;F673,Datos!AS673&gt;G673,C673&lt;H673),1,0)</f>
        <v>0</v>
      </c>
      <c r="J673" s="14">
        <f>ParticipantesCrossSectionTable[[#This Row],[dcf_fcf_gap_mm]]/ParticipantesCrossSectionTable[[#This Row],[revenue_reported_mm]]</f>
        <v>0.10062867087509754</v>
      </c>
      <c r="K673" s="14">
        <f>VLOOKUP(B673,Umbrales!$A$2:$H$6,7,FALSE)</f>
        <v>0.50521966232143278</v>
      </c>
      <c r="L673" s="14">
        <f>VLOOKUP(B673,Umbrales!$A$2:$H$6,8,FALSE)</f>
        <v>7.7995567229432863E-2</v>
      </c>
      <c r="M673">
        <f>IF(AND(Datos!S673&gt;0,Datos!AH673&lt;K673,Datos!AL673&gt;=1,Datos!AM673&lt;1,J673&gt;L673),1,0)</f>
        <v>0</v>
      </c>
      <c r="N673" s="14">
        <f>VLOOKUP(B673,Umbrales!$A$2:$J$6,9,FALSE)</f>
        <v>0</v>
      </c>
      <c r="O673" s="14">
        <f>VLOOKUP(B673,Umbrales!$A$2:$J$6,10,FALSE)</f>
        <v>0</v>
      </c>
      <c r="P673">
        <f>IF(AND(Datos!C673="Financials",Datos!AA673&gt;N673,Datos!AD673&lt;0,Datos!AQ673&lt;O673),1,0)</f>
        <v>0</v>
      </c>
      <c r="Q673" s="14">
        <f>VLOOKUP(B673,Umbrales!$A$2:$K$6,11,FALSE)</f>
        <v>0.94976269166978411</v>
      </c>
      <c r="R673">
        <f>IF(AND(Datos!AN673&lt;0.85,Datos!AN673&lt;Q673),1,0)</f>
        <v>0</v>
      </c>
      <c r="S673">
        <f>1+IF(Datos!S673&gt;0,1,0)+IF(Datos!C673="Financials",1.2,0)+1.3</f>
        <v>3.3</v>
      </c>
      <c r="T673" s="14">
        <f>(I673*1+M673*IF(Datos!S673&gt;0,1,0)+P673*IF(Datos!C673="Financials",1,0)+R673*1.3)/S673</f>
        <v>0</v>
      </c>
      <c r="U673" s="14">
        <f t="shared" si="20"/>
        <v>0</v>
      </c>
      <c r="V673" s="12" t="str">
        <f t="shared" si="21"/>
        <v/>
      </c>
    </row>
    <row r="674" spans="1:22">
      <c r="A674" t="str">
        <f>ParticipantesCrossSectionTable[[#This Row],[firm_id]]</f>
        <v>F0386</v>
      </c>
      <c r="B674" s="12" t="str">
        <f>ParticipantesCrossSectionTable[[#This Row],[sector]]</f>
        <v>Financials</v>
      </c>
      <c r="C674" s="14">
        <f>ParticipantesCrossSectionTable[[#This Row],[fcf_reported_mm]]/ParticipantesCrossSectionTable[[#This Row],[revenue_reported_mm]]</f>
        <v>0.18323022535453842</v>
      </c>
      <c r="D674" s="14">
        <f>VLOOKUP(B674,Umbrales!$A$2:$F$6,2,FALSE)</f>
        <v>0.388774346882514</v>
      </c>
      <c r="E674" s="14">
        <f>VLOOKUP(B674,Umbrales!$A$2:$F$6,3,FALSE)</f>
        <v>0.2842719606666555</v>
      </c>
      <c r="F674" s="14">
        <f>VLOOKUP(B674,Umbrales!$A$2:$F$6,4,FALSE)</f>
        <v>3.7547324588306716E-2</v>
      </c>
      <c r="G674" s="13">
        <f>VLOOKUP(B674,Umbrales!$A$2:$F$6,5,FALSE)</f>
        <v>5.6564154445784265</v>
      </c>
      <c r="H674" s="14">
        <f>VLOOKUP(B674,Umbrales!$A$2:$F$6,6,FALSE)</f>
        <v>0.21790144142181125</v>
      </c>
      <c r="I674">
        <f>IF(AND(Datos!AE674&gt;D674,Datos!AF674&gt;E674,Datos!AG674&gt;F674,Datos!AS674&gt;G674,C674&lt;H674),1,0)</f>
        <v>0</v>
      </c>
      <c r="J674" s="14">
        <f>ParticipantesCrossSectionTable[[#This Row],[dcf_fcf_gap_mm]]/ParticipantesCrossSectionTable[[#This Row],[revenue_reported_mm]]</f>
        <v>1.6452696563096992E-2</v>
      </c>
      <c r="K674" s="14">
        <f>VLOOKUP(B674,Umbrales!$A$2:$H$6,7,FALSE)</f>
        <v>0.45222619371524486</v>
      </c>
      <c r="L674" s="14">
        <f>VLOOKUP(B674,Umbrales!$A$2:$H$6,8,FALSE)</f>
        <v>1.8748568215778003E-2</v>
      </c>
      <c r="M674">
        <f>IF(AND(Datos!S674&gt;0,Datos!AH674&lt;K674,Datos!AL674&gt;=1,Datos!AM674&lt;1,J674&gt;L674),1,0)</f>
        <v>0</v>
      </c>
      <c r="N674" s="14">
        <f>VLOOKUP(B674,Umbrales!$A$2:$J$6,9,FALSE)</f>
        <v>0.2055436255630648</v>
      </c>
      <c r="O674" s="14">
        <f>VLOOKUP(B674,Umbrales!$A$2:$J$6,10,FALSE)</f>
        <v>0.33577848833803048</v>
      </c>
      <c r="P674">
        <f>IF(AND(Datos!C674="Financials",Datos!AA674&gt;N674,Datos!AD674&lt;0,Datos!AQ674&lt;O674),1,0)</f>
        <v>0</v>
      </c>
      <c r="Q674" s="14">
        <f>VLOOKUP(B674,Umbrales!$A$2:$K$6,11,FALSE)</f>
        <v>0.94867619108199597</v>
      </c>
      <c r="R674">
        <f>IF(AND(Datos!AN674&lt;0.85,Datos!AN674&lt;Q674),1,0)</f>
        <v>0</v>
      </c>
      <c r="S674">
        <f>1+IF(Datos!S674&gt;0,1,0)+IF(Datos!C674="Financials",1.2,0)+1.3</f>
        <v>4.5</v>
      </c>
      <c r="T674" s="14">
        <f>(I674*1+M674*IF(Datos!S674&gt;0,1,0)+P674*IF(Datos!C674="Financials",1,0)+R674*1.3)/S674</f>
        <v>0</v>
      </c>
      <c r="U674" s="14">
        <f t="shared" si="20"/>
        <v>0</v>
      </c>
      <c r="V674" s="12" t="str">
        <f t="shared" si="21"/>
        <v/>
      </c>
    </row>
    <row r="675" spans="1:22">
      <c r="A675" t="str">
        <f>ParticipantesCrossSectionTable[[#This Row],[firm_id]]</f>
        <v>F0620</v>
      </c>
      <c r="B675" s="12" t="str">
        <f>ParticipantesCrossSectionTable[[#This Row],[sector]]</f>
        <v>Industrials</v>
      </c>
      <c r="C675" s="14">
        <f>ParticipantesCrossSectionTable[[#This Row],[fcf_reported_mm]]/ParticipantesCrossSectionTable[[#This Row],[revenue_reported_mm]]</f>
        <v>6.3545126410847641E-2</v>
      </c>
      <c r="D675" s="14">
        <f>VLOOKUP(B675,Umbrales!$A$2:$F$6,2,FALSE)</f>
        <v>0.20187192862209885</v>
      </c>
      <c r="E675" s="14">
        <f>VLOOKUP(B675,Umbrales!$A$2:$F$6,3,FALSE)</f>
        <v>0.13780715755654266</v>
      </c>
      <c r="F675" s="14">
        <f>VLOOKUP(B675,Umbrales!$A$2:$F$6,4,FALSE)</f>
        <v>0.14324173030339896</v>
      </c>
      <c r="G675" s="13">
        <f>VLOOKUP(B675,Umbrales!$A$2:$F$6,5,FALSE)</f>
        <v>2.1323076743804079</v>
      </c>
      <c r="H675" s="14">
        <f>VLOOKUP(B675,Umbrales!$A$2:$F$6,6,FALSE)</f>
        <v>-3.5903294130974449E-3</v>
      </c>
      <c r="I675">
        <f>IF(AND(Datos!AE675&gt;D675,Datos!AF675&gt;E675,Datos!AG675&gt;F675,Datos!AS675&gt;G675,C675&lt;H675),1,0)</f>
        <v>0</v>
      </c>
      <c r="J675" s="14">
        <f>ParticipantesCrossSectionTable[[#This Row],[dcf_fcf_gap_mm]]/ParticipantesCrossSectionTable[[#This Row],[revenue_reported_mm]]</f>
        <v>8.4839176469325664E-2</v>
      </c>
      <c r="K675" s="14">
        <f>VLOOKUP(B675,Umbrales!$A$2:$H$6,7,FALSE)</f>
        <v>0.50521966232143278</v>
      </c>
      <c r="L675" s="14">
        <f>VLOOKUP(B675,Umbrales!$A$2:$H$6,8,FALSE)</f>
        <v>7.7995567229432863E-2</v>
      </c>
      <c r="M675">
        <f>IF(AND(Datos!S675&gt;0,Datos!AH675&lt;K675,Datos!AL675&gt;=1,Datos!AM675&lt;1,J675&gt;L675),1,0)</f>
        <v>0</v>
      </c>
      <c r="N675" s="14">
        <f>VLOOKUP(B675,Umbrales!$A$2:$J$6,9,FALSE)</f>
        <v>0</v>
      </c>
      <c r="O675" s="14">
        <f>VLOOKUP(B675,Umbrales!$A$2:$J$6,10,FALSE)</f>
        <v>0</v>
      </c>
      <c r="P675">
        <f>IF(AND(Datos!C675="Financials",Datos!AA675&gt;N675,Datos!AD675&lt;0,Datos!AQ675&lt;O675),1,0)</f>
        <v>0</v>
      </c>
      <c r="Q675" s="14">
        <f>VLOOKUP(B675,Umbrales!$A$2:$K$6,11,FALSE)</f>
        <v>0.94976269166978411</v>
      </c>
      <c r="R675">
        <f>IF(AND(Datos!AN675&lt;0.85,Datos!AN675&lt;Q675),1,0)</f>
        <v>0</v>
      </c>
      <c r="S675">
        <f>1+IF(Datos!S675&gt;0,1,0)+IF(Datos!C675="Financials",1.2,0)+1.3</f>
        <v>3.3</v>
      </c>
      <c r="T675" s="14">
        <f>(I675*1+M675*IF(Datos!S675&gt;0,1,0)+P675*IF(Datos!C675="Financials",1,0)+R675*1.3)/S675</f>
        <v>0</v>
      </c>
      <c r="U675" s="14">
        <f t="shared" si="20"/>
        <v>0</v>
      </c>
      <c r="V675" s="12" t="str">
        <f t="shared" si="21"/>
        <v/>
      </c>
    </row>
    <row r="676" spans="1:22">
      <c r="A676" t="str">
        <f>ParticipantesCrossSectionTable[[#This Row],[firm_id]]</f>
        <v>F0912</v>
      </c>
      <c r="B676" s="12" t="str">
        <f>ParticipantesCrossSectionTable[[#This Row],[sector]]</f>
        <v>Consumer</v>
      </c>
      <c r="C676" s="14">
        <f>ParticipantesCrossSectionTable[[#This Row],[fcf_reported_mm]]/ParticipantesCrossSectionTable[[#This Row],[revenue_reported_mm]]</f>
        <v>9.9842411704356815E-2</v>
      </c>
      <c r="D676" s="14">
        <f>VLOOKUP(B676,Umbrales!$A$2:$F$6,2,FALSE)</f>
        <v>0.18290795794828921</v>
      </c>
      <c r="E676" s="14">
        <f>VLOOKUP(B676,Umbrales!$A$2:$F$6,3,FALSE)</f>
        <v>0.12205009004875801</v>
      </c>
      <c r="F676" s="14">
        <f>VLOOKUP(B676,Umbrales!$A$2:$F$6,4,FALSE)</f>
        <v>7.7863508878423693E-2</v>
      </c>
      <c r="G676" s="13">
        <f>VLOOKUP(B676,Umbrales!$A$2:$F$6,5,FALSE)</f>
        <v>1.5232588938928779</v>
      </c>
      <c r="H676" s="14">
        <f>VLOOKUP(B676,Umbrales!$A$2:$F$6,6,FALSE)</f>
        <v>3.1674636202413592E-2</v>
      </c>
      <c r="I676">
        <f>IF(AND(Datos!AE676&gt;D676,Datos!AF676&gt;E676,Datos!AG676&gt;F676,Datos!AS676&gt;G676,C676&lt;H676),1,0)</f>
        <v>0</v>
      </c>
      <c r="J676" s="14">
        <f>ParticipantesCrossSectionTable[[#This Row],[dcf_fcf_gap_mm]]/ParticipantesCrossSectionTable[[#This Row],[revenue_reported_mm]]</f>
        <v>1.5200388682640717E-2</v>
      </c>
      <c r="K676" s="14">
        <f>VLOOKUP(B676,Umbrales!$A$2:$H$6,7,FALSE)</f>
        <v>0.50851978099047102</v>
      </c>
      <c r="L676" s="14">
        <f>VLOOKUP(B676,Umbrales!$A$2:$H$6,8,FALSE)</f>
        <v>6.0665521451900774E-2</v>
      </c>
      <c r="M676">
        <f>IF(AND(Datos!S676&gt;0,Datos!AH676&lt;K676,Datos!AL676&gt;=1,Datos!AM676&lt;1,J676&gt;L676),1,0)</f>
        <v>0</v>
      </c>
      <c r="N676" s="14">
        <f>VLOOKUP(B676,Umbrales!$A$2:$J$6,9,FALSE)</f>
        <v>0</v>
      </c>
      <c r="O676" s="14">
        <f>VLOOKUP(B676,Umbrales!$A$2:$J$6,10,FALSE)</f>
        <v>0</v>
      </c>
      <c r="P676">
        <f>IF(AND(Datos!C676="Financials",Datos!AA676&gt;N676,Datos!AD676&lt;0,Datos!AQ676&lt;O676),1,0)</f>
        <v>0</v>
      </c>
      <c r="Q676" s="14">
        <f>VLOOKUP(B676,Umbrales!$A$2:$K$6,11,FALSE)</f>
        <v>0.94977598367308969</v>
      </c>
      <c r="R676">
        <f>IF(AND(Datos!AN676&lt;0.85,Datos!AN676&lt;Q676),1,0)</f>
        <v>0</v>
      </c>
      <c r="S676">
        <f>1+IF(Datos!S676&gt;0,1,0)+IF(Datos!C676="Financials",1.2,0)+1.3</f>
        <v>3.3</v>
      </c>
      <c r="T676" s="14">
        <f>(I676*1+M676*IF(Datos!S676&gt;0,1,0)+P676*IF(Datos!C676="Financials",1,0)+R676*1.3)/S676</f>
        <v>0</v>
      </c>
      <c r="U676" s="14">
        <f t="shared" si="20"/>
        <v>0</v>
      </c>
      <c r="V676" s="12" t="str">
        <f t="shared" si="21"/>
        <v/>
      </c>
    </row>
    <row r="677" spans="1:22">
      <c r="A677" t="str">
        <f>ParticipantesCrossSectionTable[[#This Row],[firm_id]]</f>
        <v>F0272</v>
      </c>
      <c r="B677" s="12" t="str">
        <f>ParticipantesCrossSectionTable[[#This Row],[sector]]</f>
        <v>Financials</v>
      </c>
      <c r="C677" s="14">
        <f>ParticipantesCrossSectionTable[[#This Row],[fcf_reported_mm]]/ParticipantesCrossSectionTable[[#This Row],[revenue_reported_mm]]</f>
        <v>0.27450322568759061</v>
      </c>
      <c r="D677" s="14">
        <f>VLOOKUP(B677,Umbrales!$A$2:$F$6,2,FALSE)</f>
        <v>0.388774346882514</v>
      </c>
      <c r="E677" s="14">
        <f>VLOOKUP(B677,Umbrales!$A$2:$F$6,3,FALSE)</f>
        <v>0.2842719606666555</v>
      </c>
      <c r="F677" s="14">
        <f>VLOOKUP(B677,Umbrales!$A$2:$F$6,4,FALSE)</f>
        <v>3.7547324588306716E-2</v>
      </c>
      <c r="G677" s="13">
        <f>VLOOKUP(B677,Umbrales!$A$2:$F$6,5,FALSE)</f>
        <v>5.6564154445784265</v>
      </c>
      <c r="H677" s="14">
        <f>VLOOKUP(B677,Umbrales!$A$2:$F$6,6,FALSE)</f>
        <v>0.21790144142181125</v>
      </c>
      <c r="I677">
        <f>IF(AND(Datos!AE677&gt;D677,Datos!AF677&gt;E677,Datos!AG677&gt;F677,Datos!AS677&gt;G677,C677&lt;H677),1,0)</f>
        <v>0</v>
      </c>
      <c r="J677" s="14">
        <f>ParticipantesCrossSectionTable[[#This Row],[dcf_fcf_gap_mm]]/ParticipantesCrossSectionTable[[#This Row],[revenue_reported_mm]]</f>
        <v>-9.7542886017152955E-3</v>
      </c>
      <c r="K677" s="14">
        <f>VLOOKUP(B677,Umbrales!$A$2:$H$6,7,FALSE)</f>
        <v>0.45222619371524486</v>
      </c>
      <c r="L677" s="14">
        <f>VLOOKUP(B677,Umbrales!$A$2:$H$6,8,FALSE)</f>
        <v>1.8748568215778003E-2</v>
      </c>
      <c r="M677">
        <f>IF(AND(Datos!S677&gt;0,Datos!AH677&lt;K677,Datos!AL677&gt;=1,Datos!AM677&lt;1,J677&gt;L677),1,0)</f>
        <v>0</v>
      </c>
      <c r="N677" s="14">
        <f>VLOOKUP(B677,Umbrales!$A$2:$J$6,9,FALSE)</f>
        <v>0.2055436255630648</v>
      </c>
      <c r="O677" s="14">
        <f>VLOOKUP(B677,Umbrales!$A$2:$J$6,10,FALSE)</f>
        <v>0.33577848833803048</v>
      </c>
      <c r="P677">
        <f>IF(AND(Datos!C677="Financials",Datos!AA677&gt;N677,Datos!AD677&lt;0,Datos!AQ677&lt;O677),1,0)</f>
        <v>0</v>
      </c>
      <c r="Q677" s="14">
        <f>VLOOKUP(B677,Umbrales!$A$2:$K$6,11,FALSE)</f>
        <v>0.94867619108199597</v>
      </c>
      <c r="R677">
        <f>IF(AND(Datos!AN677&lt;0.85,Datos!AN677&lt;Q677),1,0)</f>
        <v>0</v>
      </c>
      <c r="S677">
        <f>1+IF(Datos!S677&gt;0,1,0)+IF(Datos!C677="Financials",1.2,0)+1.3</f>
        <v>4.5</v>
      </c>
      <c r="T677" s="14">
        <f>(I677*1+M677*IF(Datos!S677&gt;0,1,0)+P677*IF(Datos!C677="Financials",1,0)+R677*1.3)/S677</f>
        <v>0</v>
      </c>
      <c r="U677" s="14">
        <f t="shared" si="20"/>
        <v>0</v>
      </c>
      <c r="V677" s="12" t="str">
        <f t="shared" si="21"/>
        <v/>
      </c>
    </row>
    <row r="678" spans="1:22">
      <c r="A678" t="str">
        <f>ParticipantesCrossSectionTable[[#This Row],[firm_id]]</f>
        <v>F0686</v>
      </c>
      <c r="B678" s="12" t="str">
        <f>ParticipantesCrossSectionTable[[#This Row],[sector]]</f>
        <v>Industrials</v>
      </c>
      <c r="C678" s="14">
        <f>ParticipantesCrossSectionTable[[#This Row],[fcf_reported_mm]]/ParticipantesCrossSectionTable[[#This Row],[revenue_reported_mm]]</f>
        <v>4.5375687296861852E-2</v>
      </c>
      <c r="D678" s="14">
        <f>VLOOKUP(B678,Umbrales!$A$2:$F$6,2,FALSE)</f>
        <v>0.20187192862209885</v>
      </c>
      <c r="E678" s="14">
        <f>VLOOKUP(B678,Umbrales!$A$2:$F$6,3,FALSE)</f>
        <v>0.13780715755654266</v>
      </c>
      <c r="F678" s="14">
        <f>VLOOKUP(B678,Umbrales!$A$2:$F$6,4,FALSE)</f>
        <v>0.14324173030339896</v>
      </c>
      <c r="G678" s="13">
        <f>VLOOKUP(B678,Umbrales!$A$2:$F$6,5,FALSE)</f>
        <v>2.1323076743804079</v>
      </c>
      <c r="H678" s="14">
        <f>VLOOKUP(B678,Umbrales!$A$2:$F$6,6,FALSE)</f>
        <v>-3.5903294130974449E-3</v>
      </c>
      <c r="I678">
        <f>IF(AND(Datos!AE678&gt;D678,Datos!AF678&gt;E678,Datos!AG678&gt;F678,Datos!AS678&gt;G678,C678&lt;H678),1,0)</f>
        <v>0</v>
      </c>
      <c r="J678" s="14">
        <f>ParticipantesCrossSectionTable[[#This Row],[dcf_fcf_gap_mm]]/ParticipantesCrossSectionTable[[#This Row],[revenue_reported_mm]]</f>
        <v>2.0233202740087088E-2</v>
      </c>
      <c r="K678" s="14">
        <f>VLOOKUP(B678,Umbrales!$A$2:$H$6,7,FALSE)</f>
        <v>0.50521966232143278</v>
      </c>
      <c r="L678" s="14">
        <f>VLOOKUP(B678,Umbrales!$A$2:$H$6,8,FALSE)</f>
        <v>7.7995567229432863E-2</v>
      </c>
      <c r="M678">
        <f>IF(AND(Datos!S678&gt;0,Datos!AH678&lt;K678,Datos!AL678&gt;=1,Datos!AM678&lt;1,J678&gt;L678),1,0)</f>
        <v>0</v>
      </c>
      <c r="N678" s="14">
        <f>VLOOKUP(B678,Umbrales!$A$2:$J$6,9,FALSE)</f>
        <v>0</v>
      </c>
      <c r="O678" s="14">
        <f>VLOOKUP(B678,Umbrales!$A$2:$J$6,10,FALSE)</f>
        <v>0</v>
      </c>
      <c r="P678">
        <f>IF(AND(Datos!C678="Financials",Datos!AA678&gt;N678,Datos!AD678&lt;0,Datos!AQ678&lt;O678),1,0)</f>
        <v>0</v>
      </c>
      <c r="Q678" s="14">
        <f>VLOOKUP(B678,Umbrales!$A$2:$K$6,11,FALSE)</f>
        <v>0.94976269166978411</v>
      </c>
      <c r="R678">
        <f>IF(AND(Datos!AN678&lt;0.85,Datos!AN678&lt;Q678),1,0)</f>
        <v>0</v>
      </c>
      <c r="S678">
        <f>1+IF(Datos!S678&gt;0,1,0)+IF(Datos!C678="Financials",1.2,0)+1.3</f>
        <v>3.3</v>
      </c>
      <c r="T678" s="14">
        <f>(I678*1+M678*IF(Datos!S678&gt;0,1,0)+P678*IF(Datos!C678="Financials",1,0)+R678*1.3)/S678</f>
        <v>0</v>
      </c>
      <c r="U678" s="14">
        <f t="shared" si="20"/>
        <v>0</v>
      </c>
      <c r="V678" s="12" t="str">
        <f t="shared" si="21"/>
        <v/>
      </c>
    </row>
    <row r="679" spans="1:22">
      <c r="A679" t="str">
        <f>ParticipantesCrossSectionTable[[#This Row],[firm_id]]</f>
        <v>F0945</v>
      </c>
      <c r="B679" s="12" t="str">
        <f>ParticipantesCrossSectionTable[[#This Row],[sector]]</f>
        <v>Consumer</v>
      </c>
      <c r="C679" s="14">
        <f>ParticipantesCrossSectionTable[[#This Row],[fcf_reported_mm]]/ParticipantesCrossSectionTable[[#This Row],[revenue_reported_mm]]</f>
        <v>2.3619701783042384E-2</v>
      </c>
      <c r="D679" s="14">
        <f>VLOOKUP(B679,Umbrales!$A$2:$F$6,2,FALSE)</f>
        <v>0.18290795794828921</v>
      </c>
      <c r="E679" s="14">
        <f>VLOOKUP(B679,Umbrales!$A$2:$F$6,3,FALSE)</f>
        <v>0.12205009004875801</v>
      </c>
      <c r="F679" s="14">
        <f>VLOOKUP(B679,Umbrales!$A$2:$F$6,4,FALSE)</f>
        <v>7.7863508878423693E-2</v>
      </c>
      <c r="G679" s="13">
        <f>VLOOKUP(B679,Umbrales!$A$2:$F$6,5,FALSE)</f>
        <v>1.5232588938928779</v>
      </c>
      <c r="H679" s="14">
        <f>VLOOKUP(B679,Umbrales!$A$2:$F$6,6,FALSE)</f>
        <v>3.1674636202413592E-2</v>
      </c>
      <c r="I679">
        <f>IF(AND(Datos!AE679&gt;D679,Datos!AF679&gt;E679,Datos!AG679&gt;F679,Datos!AS679&gt;G679,C679&lt;H679),1,0)</f>
        <v>0</v>
      </c>
      <c r="J679" s="14">
        <f>ParticipantesCrossSectionTable[[#This Row],[dcf_fcf_gap_mm]]/ParticipantesCrossSectionTable[[#This Row],[revenue_reported_mm]]</f>
        <v>2.1077652672678578E-2</v>
      </c>
      <c r="K679" s="14">
        <f>VLOOKUP(B679,Umbrales!$A$2:$H$6,7,FALSE)</f>
        <v>0.50851978099047102</v>
      </c>
      <c r="L679" s="14">
        <f>VLOOKUP(B679,Umbrales!$A$2:$H$6,8,FALSE)</f>
        <v>6.0665521451900774E-2</v>
      </c>
      <c r="M679">
        <f>IF(AND(Datos!S679&gt;0,Datos!AH679&lt;K679,Datos!AL679&gt;=1,Datos!AM679&lt;1,J679&gt;L679),1,0)</f>
        <v>0</v>
      </c>
      <c r="N679" s="14">
        <f>VLOOKUP(B679,Umbrales!$A$2:$J$6,9,FALSE)</f>
        <v>0</v>
      </c>
      <c r="O679" s="14">
        <f>VLOOKUP(B679,Umbrales!$A$2:$J$6,10,FALSE)</f>
        <v>0</v>
      </c>
      <c r="P679">
        <f>IF(AND(Datos!C679="Financials",Datos!AA679&gt;N679,Datos!AD679&lt;0,Datos!AQ679&lt;O679),1,0)</f>
        <v>0</v>
      </c>
      <c r="Q679" s="14">
        <f>VLOOKUP(B679,Umbrales!$A$2:$K$6,11,FALSE)</f>
        <v>0.94977598367308969</v>
      </c>
      <c r="R679">
        <f>IF(AND(Datos!AN679&lt;0.85,Datos!AN679&lt;Q679),1,0)</f>
        <v>0</v>
      </c>
      <c r="S679">
        <f>1+IF(Datos!S679&gt;0,1,0)+IF(Datos!C679="Financials",1.2,0)+1.3</f>
        <v>3.3</v>
      </c>
      <c r="T679" s="14">
        <f>(I679*1+M679*IF(Datos!S679&gt;0,1,0)+P679*IF(Datos!C679="Financials",1,0)+R679*1.3)/S679</f>
        <v>0</v>
      </c>
      <c r="U679" s="14">
        <f t="shared" si="20"/>
        <v>0</v>
      </c>
      <c r="V679" s="12" t="str">
        <f t="shared" si="21"/>
        <v/>
      </c>
    </row>
    <row r="680" spans="1:22">
      <c r="A680" t="str">
        <f>ParticipantesCrossSectionTable[[#This Row],[firm_id]]</f>
        <v>F0623</v>
      </c>
      <c r="B680" s="12" t="str">
        <f>ParticipantesCrossSectionTable[[#This Row],[sector]]</f>
        <v>Industrials</v>
      </c>
      <c r="C680" s="14">
        <f>ParticipantesCrossSectionTable[[#This Row],[fcf_reported_mm]]/ParticipantesCrossSectionTable[[#This Row],[revenue_reported_mm]]</f>
        <v>-0.14882413597432015</v>
      </c>
      <c r="D680" s="14">
        <f>VLOOKUP(B680,Umbrales!$A$2:$F$6,2,FALSE)</f>
        <v>0.20187192862209885</v>
      </c>
      <c r="E680" s="14">
        <f>VLOOKUP(B680,Umbrales!$A$2:$F$6,3,FALSE)</f>
        <v>0.13780715755654266</v>
      </c>
      <c r="F680" s="14">
        <f>VLOOKUP(B680,Umbrales!$A$2:$F$6,4,FALSE)</f>
        <v>0.14324173030339896</v>
      </c>
      <c r="G680" s="13">
        <f>VLOOKUP(B680,Umbrales!$A$2:$F$6,5,FALSE)</f>
        <v>2.1323076743804079</v>
      </c>
      <c r="H680" s="14">
        <f>VLOOKUP(B680,Umbrales!$A$2:$F$6,6,FALSE)</f>
        <v>-3.5903294130974449E-3</v>
      </c>
      <c r="I680">
        <f>IF(AND(Datos!AE680&gt;D680,Datos!AF680&gt;E680,Datos!AG680&gt;F680,Datos!AS680&gt;G680,C680&lt;H680),1,0)</f>
        <v>0</v>
      </c>
      <c r="J680" s="14">
        <f>ParticipantesCrossSectionTable[[#This Row],[dcf_fcf_gap_mm]]/ParticipantesCrossSectionTable[[#This Row],[revenue_reported_mm]]</f>
        <v>0.13386268896313688</v>
      </c>
      <c r="K680" s="14">
        <f>VLOOKUP(B680,Umbrales!$A$2:$H$6,7,FALSE)</f>
        <v>0.50521966232143278</v>
      </c>
      <c r="L680" s="14">
        <f>VLOOKUP(B680,Umbrales!$A$2:$H$6,8,FALSE)</f>
        <v>7.7995567229432863E-2</v>
      </c>
      <c r="M680">
        <f>IF(AND(Datos!S680&gt;0,Datos!AH680&lt;K680,Datos!AL680&gt;=1,Datos!AM680&lt;1,J680&gt;L680),1,0)</f>
        <v>0</v>
      </c>
      <c r="N680" s="14">
        <f>VLOOKUP(B680,Umbrales!$A$2:$J$6,9,FALSE)</f>
        <v>0</v>
      </c>
      <c r="O680" s="14">
        <f>VLOOKUP(B680,Umbrales!$A$2:$J$6,10,FALSE)</f>
        <v>0</v>
      </c>
      <c r="P680">
        <f>IF(AND(Datos!C680="Financials",Datos!AA680&gt;N680,Datos!AD680&lt;0,Datos!AQ680&lt;O680),1,0)</f>
        <v>0</v>
      </c>
      <c r="Q680" s="14">
        <f>VLOOKUP(B680,Umbrales!$A$2:$K$6,11,FALSE)</f>
        <v>0.94976269166978411</v>
      </c>
      <c r="R680">
        <f>IF(AND(Datos!AN680&lt;0.85,Datos!AN680&lt;Q680),1,0)</f>
        <v>0</v>
      </c>
      <c r="S680">
        <f>1+IF(Datos!S680&gt;0,1,0)+IF(Datos!C680="Financials",1.2,0)+1.3</f>
        <v>3.3</v>
      </c>
      <c r="T680" s="14">
        <f>(I680*1+M680*IF(Datos!S680&gt;0,1,0)+P680*IF(Datos!C680="Financials",1,0)+R680*1.3)/S680</f>
        <v>0</v>
      </c>
      <c r="U680" s="14">
        <f t="shared" si="20"/>
        <v>0</v>
      </c>
      <c r="V680" s="12" t="str">
        <f t="shared" si="21"/>
        <v/>
      </c>
    </row>
    <row r="681" spans="1:22">
      <c r="A681" t="str">
        <f>ParticipantesCrossSectionTable[[#This Row],[firm_id]]</f>
        <v>F0559</v>
      </c>
      <c r="B681" s="12" t="str">
        <f>ParticipantesCrossSectionTable[[#This Row],[sector]]</f>
        <v>Technology</v>
      </c>
      <c r="C681" s="14">
        <f>ParticipantesCrossSectionTable[[#This Row],[fcf_reported_mm]]/ParticipantesCrossSectionTable[[#This Row],[revenue_reported_mm]]</f>
        <v>0.13579258703979113</v>
      </c>
      <c r="D681" s="14">
        <f>VLOOKUP(B681,Umbrales!$A$2:$F$6,2,FALSE)</f>
        <v>0.29147891994228936</v>
      </c>
      <c r="E681" s="14">
        <f>VLOOKUP(B681,Umbrales!$A$2:$F$6,3,FALSE)</f>
        <v>0.20310034693031653</v>
      </c>
      <c r="F681" s="14">
        <f>VLOOKUP(B681,Umbrales!$A$2:$F$6,4,FALSE)</f>
        <v>8.594459935328938E-2</v>
      </c>
      <c r="G681" s="13">
        <f>VLOOKUP(B681,Umbrales!$A$2:$F$6,5,FALSE)</f>
        <v>1.6026025182564763</v>
      </c>
      <c r="H681" s="14">
        <f>VLOOKUP(B681,Umbrales!$A$2:$F$6,6,FALSE)</f>
        <v>0.11012364032004683</v>
      </c>
      <c r="I681">
        <f>IF(AND(Datos!AE681&gt;D681,Datos!AF681&gt;E681,Datos!AG681&gt;F681,Datos!AS681&gt;G681,C681&lt;H681),1,0)</f>
        <v>0</v>
      </c>
      <c r="J681" s="14">
        <f>ParticipantesCrossSectionTable[[#This Row],[dcf_fcf_gap_mm]]/ParticipantesCrossSectionTable[[#This Row],[revenue_reported_mm]]</f>
        <v>3.7855089015273014E-2</v>
      </c>
      <c r="K681" s="14">
        <f>VLOOKUP(B681,Umbrales!$A$2:$H$6,7,FALSE)</f>
        <v>0.41762511454643481</v>
      </c>
      <c r="L681" s="14">
        <f>VLOOKUP(B681,Umbrales!$A$2:$H$6,8,FALSE)</f>
        <v>5.4196815684636399E-2</v>
      </c>
      <c r="M681">
        <f>IF(AND(Datos!S681&gt;0,Datos!AH681&lt;K681,Datos!AL681&gt;=1,Datos!AM681&lt;1,J681&gt;L681),1,0)</f>
        <v>0</v>
      </c>
      <c r="N681" s="14">
        <f>VLOOKUP(B681,Umbrales!$A$2:$J$6,9,FALSE)</f>
        <v>0</v>
      </c>
      <c r="O681" s="14">
        <f>VLOOKUP(B681,Umbrales!$A$2:$J$6,10,FALSE)</f>
        <v>0</v>
      </c>
      <c r="P681">
        <f>IF(AND(Datos!C681="Financials",Datos!AA681&gt;N681,Datos!AD681&lt;0,Datos!AQ681&lt;O681),1,0)</f>
        <v>0</v>
      </c>
      <c r="Q681" s="14">
        <f>VLOOKUP(B681,Umbrales!$A$2:$K$6,11,FALSE)</f>
        <v>0.94630804495569043</v>
      </c>
      <c r="R681">
        <f>IF(AND(Datos!AN681&lt;0.85,Datos!AN681&lt;Q681),1,0)</f>
        <v>0</v>
      </c>
      <c r="S681">
        <f>1+IF(Datos!S681&gt;0,1,0)+IF(Datos!C681="Financials",1.2,0)+1.3</f>
        <v>3.3</v>
      </c>
      <c r="T681" s="14">
        <f>(I681*1+M681*IF(Datos!S681&gt;0,1,0)+P681*IF(Datos!C681="Financials",1,0)+R681*1.3)/S681</f>
        <v>0</v>
      </c>
      <c r="U681" s="14">
        <f t="shared" si="20"/>
        <v>0</v>
      </c>
      <c r="V681" s="12" t="str">
        <f t="shared" si="21"/>
        <v/>
      </c>
    </row>
    <row r="682" spans="1:22">
      <c r="A682" t="str">
        <f>ParticipantesCrossSectionTable[[#This Row],[firm_id]]</f>
        <v>F0134</v>
      </c>
      <c r="B682" s="12" t="str">
        <f>ParticipantesCrossSectionTable[[#This Row],[sector]]</f>
        <v>Energy</v>
      </c>
      <c r="C682" s="14">
        <f>ParticipantesCrossSectionTable[[#This Row],[fcf_reported_mm]]/ParticipantesCrossSectionTable[[#This Row],[revenue_reported_mm]]</f>
        <v>-0.11250939867434001</v>
      </c>
      <c r="D682" s="14">
        <f>VLOOKUP(B682,Umbrales!$A$2:$F$6,2,FALSE)</f>
        <v>0.31196392892080216</v>
      </c>
      <c r="E682" s="14">
        <f>VLOOKUP(B682,Umbrales!$A$2:$F$6,3,FALSE)</f>
        <v>0.22086835207327621</v>
      </c>
      <c r="F682" s="14">
        <f>VLOOKUP(B682,Umbrales!$A$2:$F$6,4,FALSE)</f>
        <v>0.28991454849456905</v>
      </c>
      <c r="G682" s="13">
        <f>VLOOKUP(B682,Umbrales!$A$2:$F$6,5,FALSE)</f>
        <v>2.8980395452652274</v>
      </c>
      <c r="H682" s="14">
        <f>VLOOKUP(B682,Umbrales!$A$2:$F$6,6,FALSE)</f>
        <v>-5.1192663180992054E-2</v>
      </c>
      <c r="I682">
        <f>IF(AND(Datos!AE682&gt;D682,Datos!AF682&gt;E682,Datos!AG682&gt;F682,Datos!AS682&gt;G682,C682&lt;H682),1,0)</f>
        <v>0</v>
      </c>
      <c r="J682" s="14">
        <f>ParticipantesCrossSectionTable[[#This Row],[dcf_fcf_gap_mm]]/ParticipantesCrossSectionTable[[#This Row],[revenue_reported_mm]]</f>
        <v>0.11694833835786833</v>
      </c>
      <c r="K682" s="14">
        <f>VLOOKUP(B682,Umbrales!$A$2:$H$6,7,FALSE)</f>
        <v>0.58288412137280288</v>
      </c>
      <c r="L682" s="14">
        <f>VLOOKUP(B682,Umbrales!$A$2:$H$6,8,FALSE)</f>
        <v>0.120912265441879</v>
      </c>
      <c r="M682">
        <f>IF(AND(Datos!S682&gt;0,Datos!AH682&lt;K682,Datos!AL682&gt;=1,Datos!AM682&lt;1,J682&gt;L682),1,0)</f>
        <v>0</v>
      </c>
      <c r="N682" s="14">
        <f>VLOOKUP(B682,Umbrales!$A$2:$J$6,9,FALSE)</f>
        <v>0</v>
      </c>
      <c r="O682" s="14">
        <f>VLOOKUP(B682,Umbrales!$A$2:$J$6,10,FALSE)</f>
        <v>0</v>
      </c>
      <c r="P682">
        <f>IF(AND(Datos!C682="Financials",Datos!AA682&gt;N682,Datos!AD682&lt;0,Datos!AQ682&lt;O682),1,0)</f>
        <v>0</v>
      </c>
      <c r="Q682" s="14">
        <f>VLOOKUP(B682,Umbrales!$A$2:$K$6,11,FALSE)</f>
        <v>0.95246281107254693</v>
      </c>
      <c r="R682">
        <f>IF(AND(Datos!AN682&lt;0.85,Datos!AN682&lt;Q682),1,0)</f>
        <v>0</v>
      </c>
      <c r="S682">
        <f>1+IF(Datos!S682&gt;0,1,0)+IF(Datos!C682="Financials",1.2,0)+1.3</f>
        <v>3.3</v>
      </c>
      <c r="T682" s="14">
        <f>(I682*1+M682*IF(Datos!S682&gt;0,1,0)+P682*IF(Datos!C682="Financials",1,0)+R682*1.3)/S682</f>
        <v>0</v>
      </c>
      <c r="U682" s="14">
        <f t="shared" si="20"/>
        <v>0</v>
      </c>
      <c r="V682" s="12" t="str">
        <f t="shared" si="21"/>
        <v/>
      </c>
    </row>
    <row r="683" spans="1:22">
      <c r="A683" t="str">
        <f>ParticipantesCrossSectionTable[[#This Row],[firm_id]]</f>
        <v>F0968</v>
      </c>
      <c r="B683" s="12" t="str">
        <f>ParticipantesCrossSectionTable[[#This Row],[sector]]</f>
        <v>Consumer</v>
      </c>
      <c r="C683" s="14">
        <f>ParticipantesCrossSectionTable[[#This Row],[fcf_reported_mm]]/ParticipantesCrossSectionTable[[#This Row],[revenue_reported_mm]]</f>
        <v>-4.7377849139121049E-3</v>
      </c>
      <c r="D683" s="14">
        <f>VLOOKUP(B683,Umbrales!$A$2:$F$6,2,FALSE)</f>
        <v>0.18290795794828921</v>
      </c>
      <c r="E683" s="14">
        <f>VLOOKUP(B683,Umbrales!$A$2:$F$6,3,FALSE)</f>
        <v>0.12205009004875801</v>
      </c>
      <c r="F683" s="14">
        <f>VLOOKUP(B683,Umbrales!$A$2:$F$6,4,FALSE)</f>
        <v>7.7863508878423693E-2</v>
      </c>
      <c r="G683" s="13">
        <f>VLOOKUP(B683,Umbrales!$A$2:$F$6,5,FALSE)</f>
        <v>1.5232588938928779</v>
      </c>
      <c r="H683" s="14">
        <f>VLOOKUP(B683,Umbrales!$A$2:$F$6,6,FALSE)</f>
        <v>3.1674636202413592E-2</v>
      </c>
      <c r="I683">
        <f>IF(AND(Datos!AE683&gt;D683,Datos!AF683&gt;E683,Datos!AG683&gt;F683,Datos!AS683&gt;G683,C683&lt;H683),1,0)</f>
        <v>0</v>
      </c>
      <c r="J683" s="14">
        <f>ParticipantesCrossSectionTable[[#This Row],[dcf_fcf_gap_mm]]/ParticipantesCrossSectionTable[[#This Row],[revenue_reported_mm]]</f>
        <v>8.5857939386591212E-2</v>
      </c>
      <c r="K683" s="14">
        <f>VLOOKUP(B683,Umbrales!$A$2:$H$6,7,FALSE)</f>
        <v>0.50851978099047102</v>
      </c>
      <c r="L683" s="14">
        <f>VLOOKUP(B683,Umbrales!$A$2:$H$6,8,FALSE)</f>
        <v>6.0665521451900774E-2</v>
      </c>
      <c r="M683">
        <f>IF(AND(Datos!S683&gt;0,Datos!AH683&lt;K683,Datos!AL683&gt;=1,Datos!AM683&lt;1,J683&gt;L683),1,0)</f>
        <v>1</v>
      </c>
      <c r="N683" s="14">
        <f>VLOOKUP(B683,Umbrales!$A$2:$J$6,9,FALSE)</f>
        <v>0</v>
      </c>
      <c r="O683" s="14">
        <f>VLOOKUP(B683,Umbrales!$A$2:$J$6,10,FALSE)</f>
        <v>0</v>
      </c>
      <c r="P683">
        <f>IF(AND(Datos!C683="Financials",Datos!AA683&gt;N683,Datos!AD683&lt;0,Datos!AQ683&lt;O683),1,0)</f>
        <v>0</v>
      </c>
      <c r="Q683" s="14">
        <f>VLOOKUP(B683,Umbrales!$A$2:$K$6,11,FALSE)</f>
        <v>0.94977598367308969</v>
      </c>
      <c r="R683">
        <f>IF(AND(Datos!AN683&lt;0.85,Datos!AN683&lt;Q683),1,0)</f>
        <v>0</v>
      </c>
      <c r="S683">
        <f>1+IF(Datos!S683&gt;0,1,0)+IF(Datos!C683="Financials",1.2,0)+1.3</f>
        <v>3.3</v>
      </c>
      <c r="T683" s="14">
        <f>(I683*1+M683*IF(Datos!S683&gt;0,1,0)+P683*IF(Datos!C683="Financials",1,0)+R683*1.3)/S683</f>
        <v>0.30303030303030304</v>
      </c>
      <c r="U683" s="14">
        <f t="shared" si="20"/>
        <v>1</v>
      </c>
      <c r="V683" s="12" t="str">
        <f t="shared" si="21"/>
        <v xml:space="preserve">Flag2 </v>
      </c>
    </row>
    <row r="684" spans="1:22">
      <c r="A684" t="str">
        <f>ParticipantesCrossSectionTable[[#This Row],[firm_id]]</f>
        <v>F0154</v>
      </c>
      <c r="B684" s="12" t="str">
        <f>ParticipantesCrossSectionTable[[#This Row],[sector]]</f>
        <v>Energy</v>
      </c>
      <c r="C684" s="14">
        <f>ParticipantesCrossSectionTable[[#This Row],[fcf_reported_mm]]/ParticipantesCrossSectionTable[[#This Row],[revenue_reported_mm]]</f>
        <v>-4.9011874354177518E-2</v>
      </c>
      <c r="D684" s="14">
        <f>VLOOKUP(B684,Umbrales!$A$2:$F$6,2,FALSE)</f>
        <v>0.31196392892080216</v>
      </c>
      <c r="E684" s="14">
        <f>VLOOKUP(B684,Umbrales!$A$2:$F$6,3,FALSE)</f>
        <v>0.22086835207327621</v>
      </c>
      <c r="F684" s="14">
        <f>VLOOKUP(B684,Umbrales!$A$2:$F$6,4,FALSE)</f>
        <v>0.28991454849456905</v>
      </c>
      <c r="G684" s="13">
        <f>VLOOKUP(B684,Umbrales!$A$2:$F$6,5,FALSE)</f>
        <v>2.8980395452652274</v>
      </c>
      <c r="H684" s="14">
        <f>VLOOKUP(B684,Umbrales!$A$2:$F$6,6,FALSE)</f>
        <v>-5.1192663180992054E-2</v>
      </c>
      <c r="I684">
        <f>IF(AND(Datos!AE684&gt;D684,Datos!AF684&gt;E684,Datos!AG684&gt;F684,Datos!AS684&gt;G684,C684&lt;H684),1,0)</f>
        <v>0</v>
      </c>
      <c r="J684" s="14">
        <f>ParticipantesCrossSectionTable[[#This Row],[dcf_fcf_gap_mm]]/ParticipantesCrossSectionTable[[#This Row],[revenue_reported_mm]]</f>
        <v>2.7211454726862077E-2</v>
      </c>
      <c r="K684" s="14">
        <f>VLOOKUP(B684,Umbrales!$A$2:$H$6,7,FALSE)</f>
        <v>0.58288412137280288</v>
      </c>
      <c r="L684" s="14">
        <f>VLOOKUP(B684,Umbrales!$A$2:$H$6,8,FALSE)</f>
        <v>0.120912265441879</v>
      </c>
      <c r="M684">
        <f>IF(AND(Datos!S684&gt;0,Datos!AH684&lt;K684,Datos!AL684&gt;=1,Datos!AM684&lt;1,J684&gt;L684),1,0)</f>
        <v>0</v>
      </c>
      <c r="N684" s="14">
        <f>VLOOKUP(B684,Umbrales!$A$2:$J$6,9,FALSE)</f>
        <v>0</v>
      </c>
      <c r="O684" s="14">
        <f>VLOOKUP(B684,Umbrales!$A$2:$J$6,10,FALSE)</f>
        <v>0</v>
      </c>
      <c r="P684">
        <f>IF(AND(Datos!C684="Financials",Datos!AA684&gt;N684,Datos!AD684&lt;0,Datos!AQ684&lt;O684),1,0)</f>
        <v>0</v>
      </c>
      <c r="Q684" s="14">
        <f>VLOOKUP(B684,Umbrales!$A$2:$K$6,11,FALSE)</f>
        <v>0.95246281107254693</v>
      </c>
      <c r="R684">
        <f>IF(AND(Datos!AN684&lt;0.85,Datos!AN684&lt;Q684),1,0)</f>
        <v>0</v>
      </c>
      <c r="S684">
        <f>1+IF(Datos!S684&gt;0,1,0)+IF(Datos!C684="Financials",1.2,0)+1.3</f>
        <v>3.3</v>
      </c>
      <c r="T684" s="14">
        <f>(I684*1+M684*IF(Datos!S684&gt;0,1,0)+P684*IF(Datos!C684="Financials",1,0)+R684*1.3)/S684</f>
        <v>0</v>
      </c>
      <c r="U684" s="14">
        <f t="shared" si="20"/>
        <v>0</v>
      </c>
      <c r="V684" s="12" t="str">
        <f t="shared" si="21"/>
        <v/>
      </c>
    </row>
    <row r="685" spans="1:22">
      <c r="A685" t="str">
        <f>ParticipantesCrossSectionTable[[#This Row],[firm_id]]</f>
        <v>F0890</v>
      </c>
      <c r="B685" s="12" t="str">
        <f>ParticipantesCrossSectionTable[[#This Row],[sector]]</f>
        <v>Consumer</v>
      </c>
      <c r="C685" s="14">
        <f>ParticipantesCrossSectionTable[[#This Row],[fcf_reported_mm]]/ParticipantesCrossSectionTable[[#This Row],[revenue_reported_mm]]</f>
        <v>0.12400939269520295</v>
      </c>
      <c r="D685" s="14">
        <f>VLOOKUP(B685,Umbrales!$A$2:$F$6,2,FALSE)</f>
        <v>0.18290795794828921</v>
      </c>
      <c r="E685" s="14">
        <f>VLOOKUP(B685,Umbrales!$A$2:$F$6,3,FALSE)</f>
        <v>0.12205009004875801</v>
      </c>
      <c r="F685" s="14">
        <f>VLOOKUP(B685,Umbrales!$A$2:$F$6,4,FALSE)</f>
        <v>7.7863508878423693E-2</v>
      </c>
      <c r="G685" s="13">
        <f>VLOOKUP(B685,Umbrales!$A$2:$F$6,5,FALSE)</f>
        <v>1.5232588938928779</v>
      </c>
      <c r="H685" s="14">
        <f>VLOOKUP(B685,Umbrales!$A$2:$F$6,6,FALSE)</f>
        <v>3.1674636202413592E-2</v>
      </c>
      <c r="I685">
        <f>IF(AND(Datos!AE685&gt;D685,Datos!AF685&gt;E685,Datos!AG685&gt;F685,Datos!AS685&gt;G685,C685&lt;H685),1,0)</f>
        <v>0</v>
      </c>
      <c r="J685" s="14">
        <f>ParticipantesCrossSectionTable[[#This Row],[dcf_fcf_gap_mm]]/ParticipantesCrossSectionTable[[#This Row],[revenue_reported_mm]]</f>
        <v>-1.8538759128962429E-2</v>
      </c>
      <c r="K685" s="14">
        <f>VLOOKUP(B685,Umbrales!$A$2:$H$6,7,FALSE)</f>
        <v>0.50851978099047102</v>
      </c>
      <c r="L685" s="14">
        <f>VLOOKUP(B685,Umbrales!$A$2:$H$6,8,FALSE)</f>
        <v>6.0665521451900774E-2</v>
      </c>
      <c r="M685">
        <f>IF(AND(Datos!S685&gt;0,Datos!AH685&lt;K685,Datos!AL685&gt;=1,Datos!AM685&lt;1,J685&gt;L685),1,0)</f>
        <v>0</v>
      </c>
      <c r="N685" s="14">
        <f>VLOOKUP(B685,Umbrales!$A$2:$J$6,9,FALSE)</f>
        <v>0</v>
      </c>
      <c r="O685" s="14">
        <f>VLOOKUP(B685,Umbrales!$A$2:$J$6,10,FALSE)</f>
        <v>0</v>
      </c>
      <c r="P685">
        <f>IF(AND(Datos!C685="Financials",Datos!AA685&gt;N685,Datos!AD685&lt;0,Datos!AQ685&lt;O685),1,0)</f>
        <v>0</v>
      </c>
      <c r="Q685" s="14">
        <f>VLOOKUP(B685,Umbrales!$A$2:$K$6,11,FALSE)</f>
        <v>0.94977598367308969</v>
      </c>
      <c r="R685">
        <f>IF(AND(Datos!AN685&lt;0.85,Datos!AN685&lt;Q685),1,0)</f>
        <v>0</v>
      </c>
      <c r="S685">
        <f>1+IF(Datos!S685&gt;0,1,0)+IF(Datos!C685="Financials",1.2,0)+1.3</f>
        <v>3.3</v>
      </c>
      <c r="T685" s="14">
        <f>(I685*1+M685*IF(Datos!S685&gt;0,1,0)+P685*IF(Datos!C685="Financials",1,0)+R685*1.3)/S685</f>
        <v>0</v>
      </c>
      <c r="U685" s="14">
        <f t="shared" si="20"/>
        <v>0</v>
      </c>
      <c r="V685" s="12" t="str">
        <f t="shared" si="21"/>
        <v/>
      </c>
    </row>
    <row r="686" spans="1:22">
      <c r="A686" t="str">
        <f>ParticipantesCrossSectionTable[[#This Row],[firm_id]]</f>
        <v>F0344</v>
      </c>
      <c r="B686" s="12" t="str">
        <f>ParticipantesCrossSectionTable[[#This Row],[sector]]</f>
        <v>Financials</v>
      </c>
      <c r="C686" s="14">
        <f>ParticipantesCrossSectionTable[[#This Row],[fcf_reported_mm]]/ParticipantesCrossSectionTable[[#This Row],[revenue_reported_mm]]</f>
        <v>0.10541257646707446</v>
      </c>
      <c r="D686" s="14">
        <f>VLOOKUP(B686,Umbrales!$A$2:$F$6,2,FALSE)</f>
        <v>0.388774346882514</v>
      </c>
      <c r="E686" s="14">
        <f>VLOOKUP(B686,Umbrales!$A$2:$F$6,3,FALSE)</f>
        <v>0.2842719606666555</v>
      </c>
      <c r="F686" s="14">
        <f>VLOOKUP(B686,Umbrales!$A$2:$F$6,4,FALSE)</f>
        <v>3.7547324588306716E-2</v>
      </c>
      <c r="G686" s="13">
        <f>VLOOKUP(B686,Umbrales!$A$2:$F$6,5,FALSE)</f>
        <v>5.6564154445784265</v>
      </c>
      <c r="H686" s="14">
        <f>VLOOKUP(B686,Umbrales!$A$2:$F$6,6,FALSE)</f>
        <v>0.21790144142181125</v>
      </c>
      <c r="I686">
        <f>IF(AND(Datos!AE686&gt;D686,Datos!AF686&gt;E686,Datos!AG686&gt;F686,Datos!AS686&gt;G686,C686&lt;H686),1,0)</f>
        <v>0</v>
      </c>
      <c r="J686" s="14">
        <f>ParticipantesCrossSectionTable[[#This Row],[dcf_fcf_gap_mm]]/ParticipantesCrossSectionTable[[#This Row],[revenue_reported_mm]]</f>
        <v>-1.1154298727613031E-2</v>
      </c>
      <c r="K686" s="14">
        <f>VLOOKUP(B686,Umbrales!$A$2:$H$6,7,FALSE)</f>
        <v>0.45222619371524486</v>
      </c>
      <c r="L686" s="14">
        <f>VLOOKUP(B686,Umbrales!$A$2:$H$6,8,FALSE)</f>
        <v>1.8748568215778003E-2</v>
      </c>
      <c r="M686">
        <f>IF(AND(Datos!S686&gt;0,Datos!AH686&lt;K686,Datos!AL686&gt;=1,Datos!AM686&lt;1,J686&gt;L686),1,0)</f>
        <v>0</v>
      </c>
      <c r="N686" s="14">
        <f>VLOOKUP(B686,Umbrales!$A$2:$J$6,9,FALSE)</f>
        <v>0.2055436255630648</v>
      </c>
      <c r="O686" s="14">
        <f>VLOOKUP(B686,Umbrales!$A$2:$J$6,10,FALSE)</f>
        <v>0.33577848833803048</v>
      </c>
      <c r="P686">
        <f>IF(AND(Datos!C686="Financials",Datos!AA686&gt;N686,Datos!AD686&lt;0,Datos!AQ686&lt;O686),1,0)</f>
        <v>0</v>
      </c>
      <c r="Q686" s="14">
        <f>VLOOKUP(B686,Umbrales!$A$2:$K$6,11,FALSE)</f>
        <v>0.94867619108199597</v>
      </c>
      <c r="R686">
        <f>IF(AND(Datos!AN686&lt;0.85,Datos!AN686&lt;Q686),1,0)</f>
        <v>0</v>
      </c>
      <c r="S686">
        <f>1+IF(Datos!S686&gt;0,1,0)+IF(Datos!C686="Financials",1.2,0)+1.3</f>
        <v>4.5</v>
      </c>
      <c r="T686" s="14">
        <f>(I686*1+M686*IF(Datos!S686&gt;0,1,0)+P686*IF(Datos!C686="Financials",1,0)+R686*1.3)/S686</f>
        <v>0</v>
      </c>
      <c r="U686" s="14">
        <f t="shared" si="20"/>
        <v>0</v>
      </c>
      <c r="V686" s="12" t="str">
        <f t="shared" si="21"/>
        <v/>
      </c>
    </row>
    <row r="687" spans="1:22">
      <c r="A687" t="str">
        <f>ParticipantesCrossSectionTable[[#This Row],[firm_id]]</f>
        <v>F0237</v>
      </c>
      <c r="B687" s="12" t="str">
        <f>ParticipantesCrossSectionTable[[#This Row],[sector]]</f>
        <v>Financials</v>
      </c>
      <c r="C687" s="14">
        <f>ParticipantesCrossSectionTable[[#This Row],[fcf_reported_mm]]/ParticipantesCrossSectionTable[[#This Row],[revenue_reported_mm]]</f>
        <v>0.29595200006240768</v>
      </c>
      <c r="D687" s="14">
        <f>VLOOKUP(B687,Umbrales!$A$2:$F$6,2,FALSE)</f>
        <v>0.388774346882514</v>
      </c>
      <c r="E687" s="14">
        <f>VLOOKUP(B687,Umbrales!$A$2:$F$6,3,FALSE)</f>
        <v>0.2842719606666555</v>
      </c>
      <c r="F687" s="14">
        <f>VLOOKUP(B687,Umbrales!$A$2:$F$6,4,FALSE)</f>
        <v>3.7547324588306716E-2</v>
      </c>
      <c r="G687" s="13">
        <f>VLOOKUP(B687,Umbrales!$A$2:$F$6,5,FALSE)</f>
        <v>5.6564154445784265</v>
      </c>
      <c r="H687" s="14">
        <f>VLOOKUP(B687,Umbrales!$A$2:$F$6,6,FALSE)</f>
        <v>0.21790144142181125</v>
      </c>
      <c r="I687">
        <f>IF(AND(Datos!AE687&gt;D687,Datos!AF687&gt;E687,Datos!AG687&gt;F687,Datos!AS687&gt;G687,C687&lt;H687),1,0)</f>
        <v>0</v>
      </c>
      <c r="J687" s="14">
        <f>ParticipantesCrossSectionTable[[#This Row],[dcf_fcf_gap_mm]]/ParticipantesCrossSectionTable[[#This Row],[revenue_reported_mm]]</f>
        <v>-2.5938017397103528E-2</v>
      </c>
      <c r="K687" s="14">
        <f>VLOOKUP(B687,Umbrales!$A$2:$H$6,7,FALSE)</f>
        <v>0.45222619371524486</v>
      </c>
      <c r="L687" s="14">
        <f>VLOOKUP(B687,Umbrales!$A$2:$H$6,8,FALSE)</f>
        <v>1.8748568215778003E-2</v>
      </c>
      <c r="M687">
        <f>IF(AND(Datos!S687&gt;0,Datos!AH687&lt;K687,Datos!AL687&gt;=1,Datos!AM687&lt;1,J687&gt;L687),1,0)</f>
        <v>0</v>
      </c>
      <c r="N687" s="14">
        <f>VLOOKUP(B687,Umbrales!$A$2:$J$6,9,FALSE)</f>
        <v>0.2055436255630648</v>
      </c>
      <c r="O687" s="14">
        <f>VLOOKUP(B687,Umbrales!$A$2:$J$6,10,FALSE)</f>
        <v>0.33577848833803048</v>
      </c>
      <c r="P687">
        <f>IF(AND(Datos!C687="Financials",Datos!AA687&gt;N687,Datos!AD687&lt;0,Datos!AQ687&lt;O687),1,0)</f>
        <v>0</v>
      </c>
      <c r="Q687" s="14">
        <f>VLOOKUP(B687,Umbrales!$A$2:$K$6,11,FALSE)</f>
        <v>0.94867619108199597</v>
      </c>
      <c r="R687">
        <f>IF(AND(Datos!AN687&lt;0.85,Datos!AN687&lt;Q687),1,0)</f>
        <v>0</v>
      </c>
      <c r="S687">
        <f>1+IF(Datos!S687&gt;0,1,0)+IF(Datos!C687="Financials",1.2,0)+1.3</f>
        <v>4.5</v>
      </c>
      <c r="T687" s="14">
        <f>(I687*1+M687*IF(Datos!S687&gt;0,1,0)+P687*IF(Datos!C687="Financials",1,0)+R687*1.3)/S687</f>
        <v>0</v>
      </c>
      <c r="U687" s="14">
        <f t="shared" si="20"/>
        <v>0</v>
      </c>
      <c r="V687" s="12" t="str">
        <f t="shared" si="21"/>
        <v/>
      </c>
    </row>
    <row r="688" spans="1:22">
      <c r="A688" t="str">
        <f>ParticipantesCrossSectionTable[[#This Row],[firm_id]]</f>
        <v>F0626</v>
      </c>
      <c r="B688" s="12" t="str">
        <f>ParticipantesCrossSectionTable[[#This Row],[sector]]</f>
        <v>Industrials</v>
      </c>
      <c r="C688" s="14">
        <f>ParticipantesCrossSectionTable[[#This Row],[fcf_reported_mm]]/ParticipantesCrossSectionTable[[#This Row],[revenue_reported_mm]]</f>
        <v>2.6981873251612854E-3</v>
      </c>
      <c r="D688" s="14">
        <f>VLOOKUP(B688,Umbrales!$A$2:$F$6,2,FALSE)</f>
        <v>0.20187192862209885</v>
      </c>
      <c r="E688" s="14">
        <f>VLOOKUP(B688,Umbrales!$A$2:$F$6,3,FALSE)</f>
        <v>0.13780715755654266</v>
      </c>
      <c r="F688" s="14">
        <f>VLOOKUP(B688,Umbrales!$A$2:$F$6,4,FALSE)</f>
        <v>0.14324173030339896</v>
      </c>
      <c r="G688" s="13">
        <f>VLOOKUP(B688,Umbrales!$A$2:$F$6,5,FALSE)</f>
        <v>2.1323076743804079</v>
      </c>
      <c r="H688" s="14">
        <f>VLOOKUP(B688,Umbrales!$A$2:$F$6,6,FALSE)</f>
        <v>-3.5903294130974449E-3</v>
      </c>
      <c r="I688">
        <f>IF(AND(Datos!AE688&gt;D688,Datos!AF688&gt;E688,Datos!AG688&gt;F688,Datos!AS688&gt;G688,C688&lt;H688),1,0)</f>
        <v>0</v>
      </c>
      <c r="J688" s="14">
        <f>ParticipantesCrossSectionTable[[#This Row],[dcf_fcf_gap_mm]]/ParticipantesCrossSectionTable[[#This Row],[revenue_reported_mm]]</f>
        <v>6.2057562613722826E-2</v>
      </c>
      <c r="K688" s="14">
        <f>VLOOKUP(B688,Umbrales!$A$2:$H$6,7,FALSE)</f>
        <v>0.50521966232143278</v>
      </c>
      <c r="L688" s="14">
        <f>VLOOKUP(B688,Umbrales!$A$2:$H$6,8,FALSE)</f>
        <v>7.7995567229432863E-2</v>
      </c>
      <c r="M688">
        <f>IF(AND(Datos!S688&gt;0,Datos!AH688&lt;K688,Datos!AL688&gt;=1,Datos!AM688&lt;1,J688&gt;L688),1,0)</f>
        <v>0</v>
      </c>
      <c r="N688" s="14">
        <f>VLOOKUP(B688,Umbrales!$A$2:$J$6,9,FALSE)</f>
        <v>0</v>
      </c>
      <c r="O688" s="14">
        <f>VLOOKUP(B688,Umbrales!$A$2:$J$6,10,FALSE)</f>
        <v>0</v>
      </c>
      <c r="P688">
        <f>IF(AND(Datos!C688="Financials",Datos!AA688&gt;N688,Datos!AD688&lt;0,Datos!AQ688&lt;O688),1,0)</f>
        <v>0</v>
      </c>
      <c r="Q688" s="14">
        <f>VLOOKUP(B688,Umbrales!$A$2:$K$6,11,FALSE)</f>
        <v>0.94976269166978411</v>
      </c>
      <c r="R688">
        <f>IF(AND(Datos!AN688&lt;0.85,Datos!AN688&lt;Q688),1,0)</f>
        <v>0</v>
      </c>
      <c r="S688">
        <f>1+IF(Datos!S688&gt;0,1,0)+IF(Datos!C688="Financials",1.2,0)+1.3</f>
        <v>3.3</v>
      </c>
      <c r="T688" s="14">
        <f>(I688*1+M688*IF(Datos!S688&gt;0,1,0)+P688*IF(Datos!C688="Financials",1,0)+R688*1.3)/S688</f>
        <v>0</v>
      </c>
      <c r="U688" s="14">
        <f t="shared" si="20"/>
        <v>0</v>
      </c>
      <c r="V688" s="12" t="str">
        <f t="shared" si="21"/>
        <v/>
      </c>
    </row>
    <row r="689" spans="1:22">
      <c r="A689" t="str">
        <f>ParticipantesCrossSectionTable[[#This Row],[firm_id]]</f>
        <v>F0710</v>
      </c>
      <c r="B689" s="12" t="str">
        <f>ParticipantesCrossSectionTable[[#This Row],[sector]]</f>
        <v>Industrials</v>
      </c>
      <c r="C689" s="14">
        <f>ParticipantesCrossSectionTable[[#This Row],[fcf_reported_mm]]/ParticipantesCrossSectionTable[[#This Row],[revenue_reported_mm]]</f>
        <v>5.1523292650331884E-2</v>
      </c>
      <c r="D689" s="14">
        <f>VLOOKUP(B689,Umbrales!$A$2:$F$6,2,FALSE)</f>
        <v>0.20187192862209885</v>
      </c>
      <c r="E689" s="14">
        <f>VLOOKUP(B689,Umbrales!$A$2:$F$6,3,FALSE)</f>
        <v>0.13780715755654266</v>
      </c>
      <c r="F689" s="14">
        <f>VLOOKUP(B689,Umbrales!$A$2:$F$6,4,FALSE)</f>
        <v>0.14324173030339896</v>
      </c>
      <c r="G689" s="13">
        <f>VLOOKUP(B689,Umbrales!$A$2:$F$6,5,FALSE)</f>
        <v>2.1323076743804079</v>
      </c>
      <c r="H689" s="14">
        <f>VLOOKUP(B689,Umbrales!$A$2:$F$6,6,FALSE)</f>
        <v>-3.5903294130974449E-3</v>
      </c>
      <c r="I689">
        <f>IF(AND(Datos!AE689&gt;D689,Datos!AF689&gt;E689,Datos!AG689&gt;F689,Datos!AS689&gt;G689,C689&lt;H689),1,0)</f>
        <v>0</v>
      </c>
      <c r="J689" s="14">
        <f>ParticipantesCrossSectionTable[[#This Row],[dcf_fcf_gap_mm]]/ParticipantesCrossSectionTable[[#This Row],[revenue_reported_mm]]</f>
        <v>2.6339175691557179E-2</v>
      </c>
      <c r="K689" s="14">
        <f>VLOOKUP(B689,Umbrales!$A$2:$H$6,7,FALSE)</f>
        <v>0.50521966232143278</v>
      </c>
      <c r="L689" s="14">
        <f>VLOOKUP(B689,Umbrales!$A$2:$H$6,8,FALSE)</f>
        <v>7.7995567229432863E-2</v>
      </c>
      <c r="M689">
        <f>IF(AND(Datos!S689&gt;0,Datos!AH689&lt;K689,Datos!AL689&gt;=1,Datos!AM689&lt;1,J689&gt;L689),1,0)</f>
        <v>0</v>
      </c>
      <c r="N689" s="14">
        <f>VLOOKUP(B689,Umbrales!$A$2:$J$6,9,FALSE)</f>
        <v>0</v>
      </c>
      <c r="O689" s="14">
        <f>VLOOKUP(B689,Umbrales!$A$2:$J$6,10,FALSE)</f>
        <v>0</v>
      </c>
      <c r="P689">
        <f>IF(AND(Datos!C689="Financials",Datos!AA689&gt;N689,Datos!AD689&lt;0,Datos!AQ689&lt;O689),1,0)</f>
        <v>0</v>
      </c>
      <c r="Q689" s="14">
        <f>VLOOKUP(B689,Umbrales!$A$2:$K$6,11,FALSE)</f>
        <v>0.94976269166978411</v>
      </c>
      <c r="R689">
        <f>IF(AND(Datos!AN689&lt;0.85,Datos!AN689&lt;Q689),1,0)</f>
        <v>0</v>
      </c>
      <c r="S689">
        <f>1+IF(Datos!S689&gt;0,1,0)+IF(Datos!C689="Financials",1.2,0)+1.3</f>
        <v>3.3</v>
      </c>
      <c r="T689" s="14">
        <f>(I689*1+M689*IF(Datos!S689&gt;0,1,0)+P689*IF(Datos!C689="Financials",1,0)+R689*1.3)/S689</f>
        <v>0</v>
      </c>
      <c r="U689" s="14">
        <f t="shared" si="20"/>
        <v>0</v>
      </c>
      <c r="V689" s="12" t="str">
        <f t="shared" si="21"/>
        <v/>
      </c>
    </row>
    <row r="690" spans="1:22">
      <c r="A690" t="str">
        <f>ParticipantesCrossSectionTable[[#This Row],[firm_id]]</f>
        <v>F0994</v>
      </c>
      <c r="B690" s="12" t="str">
        <f>ParticipantesCrossSectionTable[[#This Row],[sector]]</f>
        <v>Consumer</v>
      </c>
      <c r="C690" s="14">
        <f>ParticipantesCrossSectionTable[[#This Row],[fcf_reported_mm]]/ParticipantesCrossSectionTable[[#This Row],[revenue_reported_mm]]</f>
        <v>1.820320310621518E-2</v>
      </c>
      <c r="D690" s="14">
        <f>VLOOKUP(B690,Umbrales!$A$2:$F$6,2,FALSE)</f>
        <v>0.18290795794828921</v>
      </c>
      <c r="E690" s="14">
        <f>VLOOKUP(B690,Umbrales!$A$2:$F$6,3,FALSE)</f>
        <v>0.12205009004875801</v>
      </c>
      <c r="F690" s="14">
        <f>VLOOKUP(B690,Umbrales!$A$2:$F$6,4,FALSE)</f>
        <v>7.7863508878423693E-2</v>
      </c>
      <c r="G690" s="13">
        <f>VLOOKUP(B690,Umbrales!$A$2:$F$6,5,FALSE)</f>
        <v>1.5232588938928779</v>
      </c>
      <c r="H690" s="14">
        <f>VLOOKUP(B690,Umbrales!$A$2:$F$6,6,FALSE)</f>
        <v>3.1674636202413592E-2</v>
      </c>
      <c r="I690">
        <f>IF(AND(Datos!AE690&gt;D690,Datos!AF690&gt;E690,Datos!AG690&gt;F690,Datos!AS690&gt;G690,C690&lt;H690),1,0)</f>
        <v>0</v>
      </c>
      <c r="J690" s="14">
        <f>ParticipantesCrossSectionTable[[#This Row],[dcf_fcf_gap_mm]]/ParticipantesCrossSectionTable[[#This Row],[revenue_reported_mm]]</f>
        <v>3.469934935478057E-2</v>
      </c>
      <c r="K690" s="14">
        <f>VLOOKUP(B690,Umbrales!$A$2:$H$6,7,FALSE)</f>
        <v>0.50851978099047102</v>
      </c>
      <c r="L690" s="14">
        <f>VLOOKUP(B690,Umbrales!$A$2:$H$6,8,FALSE)</f>
        <v>6.0665521451900774E-2</v>
      </c>
      <c r="M690">
        <f>IF(AND(Datos!S690&gt;0,Datos!AH690&lt;K690,Datos!AL690&gt;=1,Datos!AM690&lt;1,J690&gt;L690),1,0)</f>
        <v>0</v>
      </c>
      <c r="N690" s="14">
        <f>VLOOKUP(B690,Umbrales!$A$2:$J$6,9,FALSE)</f>
        <v>0</v>
      </c>
      <c r="O690" s="14">
        <f>VLOOKUP(B690,Umbrales!$A$2:$J$6,10,FALSE)</f>
        <v>0</v>
      </c>
      <c r="P690">
        <f>IF(AND(Datos!C690="Financials",Datos!AA690&gt;N690,Datos!AD690&lt;0,Datos!AQ690&lt;O690),1,0)</f>
        <v>0</v>
      </c>
      <c r="Q690" s="14">
        <f>VLOOKUP(B690,Umbrales!$A$2:$K$6,11,FALSE)</f>
        <v>0.94977598367308969</v>
      </c>
      <c r="R690">
        <f>IF(AND(Datos!AN690&lt;0.85,Datos!AN690&lt;Q690),1,0)</f>
        <v>0</v>
      </c>
      <c r="S690">
        <f>1+IF(Datos!S690&gt;0,1,0)+IF(Datos!C690="Financials",1.2,0)+1.3</f>
        <v>3.3</v>
      </c>
      <c r="T690" s="14">
        <f>(I690*1+M690*IF(Datos!S690&gt;0,1,0)+P690*IF(Datos!C690="Financials",1,0)+R690*1.3)/S690</f>
        <v>0</v>
      </c>
      <c r="U690" s="14">
        <f t="shared" si="20"/>
        <v>0</v>
      </c>
      <c r="V690" s="12" t="str">
        <f t="shared" si="21"/>
        <v/>
      </c>
    </row>
    <row r="691" spans="1:22">
      <c r="A691" t="str">
        <f>ParticipantesCrossSectionTable[[#This Row],[firm_id]]</f>
        <v>F0474</v>
      </c>
      <c r="B691" s="12" t="str">
        <f>ParticipantesCrossSectionTable[[#This Row],[sector]]</f>
        <v>Technology</v>
      </c>
      <c r="C691" s="14">
        <f>ParticipantesCrossSectionTable[[#This Row],[fcf_reported_mm]]/ParticipantesCrossSectionTable[[#This Row],[revenue_reported_mm]]</f>
        <v>1.0398865664336805E-2</v>
      </c>
      <c r="D691" s="14">
        <f>VLOOKUP(B691,Umbrales!$A$2:$F$6,2,FALSE)</f>
        <v>0.29147891994228936</v>
      </c>
      <c r="E691" s="14">
        <f>VLOOKUP(B691,Umbrales!$A$2:$F$6,3,FALSE)</f>
        <v>0.20310034693031653</v>
      </c>
      <c r="F691" s="14">
        <f>VLOOKUP(B691,Umbrales!$A$2:$F$6,4,FALSE)</f>
        <v>8.594459935328938E-2</v>
      </c>
      <c r="G691" s="13">
        <f>VLOOKUP(B691,Umbrales!$A$2:$F$6,5,FALSE)</f>
        <v>1.6026025182564763</v>
      </c>
      <c r="H691" s="14">
        <f>VLOOKUP(B691,Umbrales!$A$2:$F$6,6,FALSE)</f>
        <v>0.11012364032004683</v>
      </c>
      <c r="I691">
        <f>IF(AND(Datos!AE691&gt;D691,Datos!AF691&gt;E691,Datos!AG691&gt;F691,Datos!AS691&gt;G691,C691&lt;H691),1,0)</f>
        <v>0</v>
      </c>
      <c r="J691" s="14">
        <f>ParticipantesCrossSectionTable[[#This Row],[dcf_fcf_gap_mm]]/ParticipantesCrossSectionTable[[#This Row],[revenue_reported_mm]]</f>
        <v>7.3361416858522405E-2</v>
      </c>
      <c r="K691" s="14">
        <f>VLOOKUP(B691,Umbrales!$A$2:$H$6,7,FALSE)</f>
        <v>0.41762511454643481</v>
      </c>
      <c r="L691" s="14">
        <f>VLOOKUP(B691,Umbrales!$A$2:$H$6,8,FALSE)</f>
        <v>5.4196815684636399E-2</v>
      </c>
      <c r="M691">
        <f>IF(AND(Datos!S691&gt;0,Datos!AH691&lt;K691,Datos!AL691&gt;=1,Datos!AM691&lt;1,J691&gt;L691),1,0)</f>
        <v>0</v>
      </c>
      <c r="N691" s="14">
        <f>VLOOKUP(B691,Umbrales!$A$2:$J$6,9,FALSE)</f>
        <v>0</v>
      </c>
      <c r="O691" s="14">
        <f>VLOOKUP(B691,Umbrales!$A$2:$J$6,10,FALSE)</f>
        <v>0</v>
      </c>
      <c r="P691">
        <f>IF(AND(Datos!C691="Financials",Datos!AA691&gt;N691,Datos!AD691&lt;0,Datos!AQ691&lt;O691),1,0)</f>
        <v>0</v>
      </c>
      <c r="Q691" s="14">
        <f>VLOOKUP(B691,Umbrales!$A$2:$K$6,11,FALSE)</f>
        <v>0.94630804495569043</v>
      </c>
      <c r="R691">
        <f>IF(AND(Datos!AN691&lt;0.85,Datos!AN691&lt;Q691),1,0)</f>
        <v>0</v>
      </c>
      <c r="S691">
        <f>1+IF(Datos!S691&gt;0,1,0)+IF(Datos!C691="Financials",1.2,0)+1.3</f>
        <v>3.3</v>
      </c>
      <c r="T691" s="14">
        <f>(I691*1+M691*IF(Datos!S691&gt;0,1,0)+P691*IF(Datos!C691="Financials",1,0)+R691*1.3)/S691</f>
        <v>0</v>
      </c>
      <c r="U691" s="14">
        <f t="shared" si="20"/>
        <v>0</v>
      </c>
      <c r="V691" s="12" t="str">
        <f t="shared" si="21"/>
        <v/>
      </c>
    </row>
    <row r="692" spans="1:22">
      <c r="A692" t="str">
        <f>ParticipantesCrossSectionTable[[#This Row],[firm_id]]</f>
        <v>F0022</v>
      </c>
      <c r="B692" s="12" t="str">
        <f>ParticipantesCrossSectionTable[[#This Row],[sector]]</f>
        <v>Energy</v>
      </c>
      <c r="C692" s="14">
        <f>ParticipantesCrossSectionTable[[#This Row],[fcf_reported_mm]]/ParticipantesCrossSectionTable[[#This Row],[revenue_reported_mm]]</f>
        <v>-0.10224914329218504</v>
      </c>
      <c r="D692" s="14">
        <f>VLOOKUP(B692,Umbrales!$A$2:$F$6,2,FALSE)</f>
        <v>0.31196392892080216</v>
      </c>
      <c r="E692" s="14">
        <f>VLOOKUP(B692,Umbrales!$A$2:$F$6,3,FALSE)</f>
        <v>0.22086835207327621</v>
      </c>
      <c r="F692" s="14">
        <f>VLOOKUP(B692,Umbrales!$A$2:$F$6,4,FALSE)</f>
        <v>0.28991454849456905</v>
      </c>
      <c r="G692" s="13">
        <f>VLOOKUP(B692,Umbrales!$A$2:$F$6,5,FALSE)</f>
        <v>2.8980395452652274</v>
      </c>
      <c r="H692" s="14">
        <f>VLOOKUP(B692,Umbrales!$A$2:$F$6,6,FALSE)</f>
        <v>-5.1192663180992054E-2</v>
      </c>
      <c r="I692">
        <f>IF(AND(Datos!AE692&gt;D692,Datos!AF692&gt;E692,Datos!AG692&gt;F692,Datos!AS692&gt;G692,C692&lt;H692),1,0)</f>
        <v>0</v>
      </c>
      <c r="J692" s="14">
        <f>ParticipantesCrossSectionTable[[#This Row],[dcf_fcf_gap_mm]]/ParticipantesCrossSectionTable[[#This Row],[revenue_reported_mm]]</f>
        <v>0.15431209637789434</v>
      </c>
      <c r="K692" s="14">
        <f>VLOOKUP(B692,Umbrales!$A$2:$H$6,7,FALSE)</f>
        <v>0.58288412137280288</v>
      </c>
      <c r="L692" s="14">
        <f>VLOOKUP(B692,Umbrales!$A$2:$H$6,8,FALSE)</f>
        <v>0.120912265441879</v>
      </c>
      <c r="M692">
        <f>IF(AND(Datos!S692&gt;0,Datos!AH692&lt;K692,Datos!AL692&gt;=1,Datos!AM692&lt;1,J692&gt;L692),1,0)</f>
        <v>1</v>
      </c>
      <c r="N692" s="14">
        <f>VLOOKUP(B692,Umbrales!$A$2:$J$6,9,FALSE)</f>
        <v>0</v>
      </c>
      <c r="O692" s="14">
        <f>VLOOKUP(B692,Umbrales!$A$2:$J$6,10,FALSE)</f>
        <v>0</v>
      </c>
      <c r="P692">
        <f>IF(AND(Datos!C692="Financials",Datos!AA692&gt;N692,Datos!AD692&lt;0,Datos!AQ692&lt;O692),1,0)</f>
        <v>0</v>
      </c>
      <c r="Q692" s="14">
        <f>VLOOKUP(B692,Umbrales!$A$2:$K$6,11,FALSE)</f>
        <v>0.95246281107254693</v>
      </c>
      <c r="R692">
        <f>IF(AND(Datos!AN692&lt;0.85,Datos!AN692&lt;Q692),1,0)</f>
        <v>0</v>
      </c>
      <c r="S692">
        <f>1+IF(Datos!S692&gt;0,1,0)+IF(Datos!C692="Financials",1.2,0)+1.3</f>
        <v>3.3</v>
      </c>
      <c r="T692" s="14">
        <f>(I692*1+M692*IF(Datos!S692&gt;0,1,0)+P692*IF(Datos!C692="Financials",1,0)+R692*1.3)/S692</f>
        <v>0.30303030303030304</v>
      </c>
      <c r="U692" s="14">
        <f t="shared" si="20"/>
        <v>1</v>
      </c>
      <c r="V692" s="12" t="str">
        <f t="shared" si="21"/>
        <v xml:space="preserve">Flag2 </v>
      </c>
    </row>
    <row r="693" spans="1:22">
      <c r="A693" t="str">
        <f>ParticipantesCrossSectionTable[[#This Row],[firm_id]]</f>
        <v>F0449</v>
      </c>
      <c r="B693" s="12" t="str">
        <f>ParticipantesCrossSectionTable[[#This Row],[sector]]</f>
        <v>Technology</v>
      </c>
      <c r="C693" s="14">
        <f>ParticipantesCrossSectionTable[[#This Row],[fcf_reported_mm]]/ParticipantesCrossSectionTable[[#This Row],[revenue_reported_mm]]</f>
        <v>0.21507303077694101</v>
      </c>
      <c r="D693" s="14">
        <f>VLOOKUP(B693,Umbrales!$A$2:$F$6,2,FALSE)</f>
        <v>0.29147891994228936</v>
      </c>
      <c r="E693" s="14">
        <f>VLOOKUP(B693,Umbrales!$A$2:$F$6,3,FALSE)</f>
        <v>0.20310034693031653</v>
      </c>
      <c r="F693" s="14">
        <f>VLOOKUP(B693,Umbrales!$A$2:$F$6,4,FALSE)</f>
        <v>8.594459935328938E-2</v>
      </c>
      <c r="G693" s="13">
        <f>VLOOKUP(B693,Umbrales!$A$2:$F$6,5,FALSE)</f>
        <v>1.6026025182564763</v>
      </c>
      <c r="H693" s="14">
        <f>VLOOKUP(B693,Umbrales!$A$2:$F$6,6,FALSE)</f>
        <v>0.11012364032004683</v>
      </c>
      <c r="I693">
        <f>IF(AND(Datos!AE693&gt;D693,Datos!AF693&gt;E693,Datos!AG693&gt;F693,Datos!AS693&gt;G693,C693&lt;H693),1,0)</f>
        <v>0</v>
      </c>
      <c r="J693" s="14">
        <f>ParticipantesCrossSectionTable[[#This Row],[dcf_fcf_gap_mm]]/ParticipantesCrossSectionTable[[#This Row],[revenue_reported_mm]]</f>
        <v>-5.1589831918804778E-2</v>
      </c>
      <c r="K693" s="14">
        <f>VLOOKUP(B693,Umbrales!$A$2:$H$6,7,FALSE)</f>
        <v>0.41762511454643481</v>
      </c>
      <c r="L693" s="14">
        <f>VLOOKUP(B693,Umbrales!$A$2:$H$6,8,FALSE)</f>
        <v>5.4196815684636399E-2</v>
      </c>
      <c r="M693">
        <f>IF(AND(Datos!S693&gt;0,Datos!AH693&lt;K693,Datos!AL693&gt;=1,Datos!AM693&lt;1,J693&gt;L693),1,0)</f>
        <v>0</v>
      </c>
      <c r="N693" s="14">
        <f>VLOOKUP(B693,Umbrales!$A$2:$J$6,9,FALSE)</f>
        <v>0</v>
      </c>
      <c r="O693" s="14">
        <f>VLOOKUP(B693,Umbrales!$A$2:$J$6,10,FALSE)</f>
        <v>0</v>
      </c>
      <c r="P693">
        <f>IF(AND(Datos!C693="Financials",Datos!AA693&gt;N693,Datos!AD693&lt;0,Datos!AQ693&lt;O693),1,0)</f>
        <v>0</v>
      </c>
      <c r="Q693" s="14">
        <f>VLOOKUP(B693,Umbrales!$A$2:$K$6,11,FALSE)</f>
        <v>0.94630804495569043</v>
      </c>
      <c r="R693">
        <f>IF(AND(Datos!AN693&lt;0.85,Datos!AN693&lt;Q693),1,0)</f>
        <v>0</v>
      </c>
      <c r="S693">
        <f>1+IF(Datos!S693&gt;0,1,0)+IF(Datos!C693="Financials",1.2,0)+1.3</f>
        <v>3.3</v>
      </c>
      <c r="T693" s="14">
        <f>(I693*1+M693*IF(Datos!S693&gt;0,1,0)+P693*IF(Datos!C693="Financials",1,0)+R693*1.3)/S693</f>
        <v>0</v>
      </c>
      <c r="U693" s="14">
        <f t="shared" si="20"/>
        <v>0</v>
      </c>
      <c r="V693" s="12" t="str">
        <f t="shared" si="21"/>
        <v/>
      </c>
    </row>
    <row r="694" spans="1:22">
      <c r="A694" t="str">
        <f>ParticipantesCrossSectionTable[[#This Row],[firm_id]]</f>
        <v>F0822</v>
      </c>
      <c r="B694" s="12" t="str">
        <f>ParticipantesCrossSectionTable[[#This Row],[sector]]</f>
        <v>Consumer</v>
      </c>
      <c r="C694" s="14">
        <f>ParticipantesCrossSectionTable[[#This Row],[fcf_reported_mm]]/ParticipantesCrossSectionTable[[#This Row],[revenue_reported_mm]]</f>
        <v>4.7896126218498161E-2</v>
      </c>
      <c r="D694" s="14">
        <f>VLOOKUP(B694,Umbrales!$A$2:$F$6,2,FALSE)</f>
        <v>0.18290795794828921</v>
      </c>
      <c r="E694" s="14">
        <f>VLOOKUP(B694,Umbrales!$A$2:$F$6,3,FALSE)</f>
        <v>0.12205009004875801</v>
      </c>
      <c r="F694" s="14">
        <f>VLOOKUP(B694,Umbrales!$A$2:$F$6,4,FALSE)</f>
        <v>7.7863508878423693E-2</v>
      </c>
      <c r="G694" s="13">
        <f>VLOOKUP(B694,Umbrales!$A$2:$F$6,5,FALSE)</f>
        <v>1.5232588938928779</v>
      </c>
      <c r="H694" s="14">
        <f>VLOOKUP(B694,Umbrales!$A$2:$F$6,6,FALSE)</f>
        <v>3.1674636202413592E-2</v>
      </c>
      <c r="I694">
        <f>IF(AND(Datos!AE694&gt;D694,Datos!AF694&gt;E694,Datos!AG694&gt;F694,Datos!AS694&gt;G694,C694&lt;H694),1,0)</f>
        <v>0</v>
      </c>
      <c r="J694" s="14">
        <f>ParticipantesCrossSectionTable[[#This Row],[dcf_fcf_gap_mm]]/ParticipantesCrossSectionTable[[#This Row],[revenue_reported_mm]]</f>
        <v>3.151536228459173E-2</v>
      </c>
      <c r="K694" s="14">
        <f>VLOOKUP(B694,Umbrales!$A$2:$H$6,7,FALSE)</f>
        <v>0.50851978099047102</v>
      </c>
      <c r="L694" s="14">
        <f>VLOOKUP(B694,Umbrales!$A$2:$H$6,8,FALSE)</f>
        <v>6.0665521451900774E-2</v>
      </c>
      <c r="M694">
        <f>IF(AND(Datos!S694&gt;0,Datos!AH694&lt;K694,Datos!AL694&gt;=1,Datos!AM694&lt;1,J694&gt;L694),1,0)</f>
        <v>0</v>
      </c>
      <c r="N694" s="14">
        <f>VLOOKUP(B694,Umbrales!$A$2:$J$6,9,FALSE)</f>
        <v>0</v>
      </c>
      <c r="O694" s="14">
        <f>VLOOKUP(B694,Umbrales!$A$2:$J$6,10,FALSE)</f>
        <v>0</v>
      </c>
      <c r="P694">
        <f>IF(AND(Datos!C694="Financials",Datos!AA694&gt;N694,Datos!AD694&lt;0,Datos!AQ694&lt;O694),1,0)</f>
        <v>0</v>
      </c>
      <c r="Q694" s="14">
        <f>VLOOKUP(B694,Umbrales!$A$2:$K$6,11,FALSE)</f>
        <v>0.94977598367308969</v>
      </c>
      <c r="R694">
        <f>IF(AND(Datos!AN694&lt;0.85,Datos!AN694&lt;Q694),1,0)</f>
        <v>0</v>
      </c>
      <c r="S694">
        <f>1+IF(Datos!S694&gt;0,1,0)+IF(Datos!C694="Financials",1.2,0)+1.3</f>
        <v>3.3</v>
      </c>
      <c r="T694" s="14">
        <f>(I694*1+M694*IF(Datos!S694&gt;0,1,0)+P694*IF(Datos!C694="Financials",1,0)+R694*1.3)/S694</f>
        <v>0</v>
      </c>
      <c r="U694" s="14">
        <f t="shared" si="20"/>
        <v>0</v>
      </c>
      <c r="V694" s="12" t="str">
        <f t="shared" si="21"/>
        <v/>
      </c>
    </row>
    <row r="695" spans="1:22">
      <c r="A695" t="str">
        <f>ParticipantesCrossSectionTable[[#This Row],[firm_id]]</f>
        <v>F0198</v>
      </c>
      <c r="B695" s="12" t="str">
        <f>ParticipantesCrossSectionTable[[#This Row],[sector]]</f>
        <v>Energy</v>
      </c>
      <c r="C695" s="14">
        <f>ParticipantesCrossSectionTable[[#This Row],[fcf_reported_mm]]/ParticipantesCrossSectionTable[[#This Row],[revenue_reported_mm]]</f>
        <v>-2.5483828925058006E-2</v>
      </c>
      <c r="D695" s="14">
        <f>VLOOKUP(B695,Umbrales!$A$2:$F$6,2,FALSE)</f>
        <v>0.31196392892080216</v>
      </c>
      <c r="E695" s="14">
        <f>VLOOKUP(B695,Umbrales!$A$2:$F$6,3,FALSE)</f>
        <v>0.22086835207327621</v>
      </c>
      <c r="F695" s="14">
        <f>VLOOKUP(B695,Umbrales!$A$2:$F$6,4,FALSE)</f>
        <v>0.28991454849456905</v>
      </c>
      <c r="G695" s="13">
        <f>VLOOKUP(B695,Umbrales!$A$2:$F$6,5,FALSE)</f>
        <v>2.8980395452652274</v>
      </c>
      <c r="H695" s="14">
        <f>VLOOKUP(B695,Umbrales!$A$2:$F$6,6,FALSE)</f>
        <v>-5.1192663180992054E-2</v>
      </c>
      <c r="I695">
        <f>IF(AND(Datos!AE695&gt;D695,Datos!AF695&gt;E695,Datos!AG695&gt;F695,Datos!AS695&gt;G695,C695&lt;H695),1,0)</f>
        <v>0</v>
      </c>
      <c r="J695" s="14">
        <f>ParticipantesCrossSectionTable[[#This Row],[dcf_fcf_gap_mm]]/ParticipantesCrossSectionTable[[#This Row],[revenue_reported_mm]]</f>
        <v>0.12396398215870499</v>
      </c>
      <c r="K695" s="14">
        <f>VLOOKUP(B695,Umbrales!$A$2:$H$6,7,FALSE)</f>
        <v>0.58288412137280288</v>
      </c>
      <c r="L695" s="14">
        <f>VLOOKUP(B695,Umbrales!$A$2:$H$6,8,FALSE)</f>
        <v>0.120912265441879</v>
      </c>
      <c r="M695">
        <f>IF(AND(Datos!S695&gt;0,Datos!AH695&lt;K695,Datos!AL695&gt;=1,Datos!AM695&lt;1,J695&gt;L695),1,0)</f>
        <v>0</v>
      </c>
      <c r="N695" s="14">
        <f>VLOOKUP(B695,Umbrales!$A$2:$J$6,9,FALSE)</f>
        <v>0</v>
      </c>
      <c r="O695" s="14">
        <f>VLOOKUP(B695,Umbrales!$A$2:$J$6,10,FALSE)</f>
        <v>0</v>
      </c>
      <c r="P695">
        <f>IF(AND(Datos!C695="Financials",Datos!AA695&gt;N695,Datos!AD695&lt;0,Datos!AQ695&lt;O695),1,0)</f>
        <v>0</v>
      </c>
      <c r="Q695" s="14">
        <f>VLOOKUP(B695,Umbrales!$A$2:$K$6,11,FALSE)</f>
        <v>0.95246281107254693</v>
      </c>
      <c r="R695">
        <f>IF(AND(Datos!AN695&lt;0.85,Datos!AN695&lt;Q695),1,0)</f>
        <v>0</v>
      </c>
      <c r="S695">
        <f>1+IF(Datos!S695&gt;0,1,0)+IF(Datos!C695="Financials",1.2,0)+1.3</f>
        <v>3.3</v>
      </c>
      <c r="T695" s="14">
        <f>(I695*1+M695*IF(Datos!S695&gt;0,1,0)+P695*IF(Datos!C695="Financials",1,0)+R695*1.3)/S695</f>
        <v>0</v>
      </c>
      <c r="U695" s="14">
        <f t="shared" si="20"/>
        <v>0</v>
      </c>
      <c r="V695" s="12" t="str">
        <f t="shared" si="21"/>
        <v/>
      </c>
    </row>
    <row r="696" spans="1:22">
      <c r="A696" t="str">
        <f>ParticipantesCrossSectionTable[[#This Row],[firm_id]]</f>
        <v>F0708</v>
      </c>
      <c r="B696" s="12" t="str">
        <f>ParticipantesCrossSectionTable[[#This Row],[sector]]</f>
        <v>Industrials</v>
      </c>
      <c r="C696" s="14">
        <f>ParticipantesCrossSectionTable[[#This Row],[fcf_reported_mm]]/ParticipantesCrossSectionTable[[#This Row],[revenue_reported_mm]]</f>
        <v>2.9569305207117851E-2</v>
      </c>
      <c r="D696" s="14">
        <f>VLOOKUP(B696,Umbrales!$A$2:$F$6,2,FALSE)</f>
        <v>0.20187192862209885</v>
      </c>
      <c r="E696" s="14">
        <f>VLOOKUP(B696,Umbrales!$A$2:$F$6,3,FALSE)</f>
        <v>0.13780715755654266</v>
      </c>
      <c r="F696" s="14">
        <f>VLOOKUP(B696,Umbrales!$A$2:$F$6,4,FALSE)</f>
        <v>0.14324173030339896</v>
      </c>
      <c r="G696" s="13">
        <f>VLOOKUP(B696,Umbrales!$A$2:$F$6,5,FALSE)</f>
        <v>2.1323076743804079</v>
      </c>
      <c r="H696" s="14">
        <f>VLOOKUP(B696,Umbrales!$A$2:$F$6,6,FALSE)</f>
        <v>-3.5903294130974449E-3</v>
      </c>
      <c r="I696">
        <f>IF(AND(Datos!AE696&gt;D696,Datos!AF696&gt;E696,Datos!AG696&gt;F696,Datos!AS696&gt;G696,C696&lt;H696),1,0)</f>
        <v>0</v>
      </c>
      <c r="J696" s="14">
        <f>ParticipantesCrossSectionTable[[#This Row],[dcf_fcf_gap_mm]]/ParticipantesCrossSectionTable[[#This Row],[revenue_reported_mm]]</f>
        <v>6.0611718099152313E-2</v>
      </c>
      <c r="K696" s="14">
        <f>VLOOKUP(B696,Umbrales!$A$2:$H$6,7,FALSE)</f>
        <v>0.50521966232143278</v>
      </c>
      <c r="L696" s="14">
        <f>VLOOKUP(B696,Umbrales!$A$2:$H$6,8,FALSE)</f>
        <v>7.7995567229432863E-2</v>
      </c>
      <c r="M696">
        <f>IF(AND(Datos!S696&gt;0,Datos!AH696&lt;K696,Datos!AL696&gt;=1,Datos!AM696&lt;1,J696&gt;L696),1,0)</f>
        <v>0</v>
      </c>
      <c r="N696" s="14">
        <f>VLOOKUP(B696,Umbrales!$A$2:$J$6,9,FALSE)</f>
        <v>0</v>
      </c>
      <c r="O696" s="14">
        <f>VLOOKUP(B696,Umbrales!$A$2:$J$6,10,FALSE)</f>
        <v>0</v>
      </c>
      <c r="P696">
        <f>IF(AND(Datos!C696="Financials",Datos!AA696&gt;N696,Datos!AD696&lt;0,Datos!AQ696&lt;O696),1,0)</f>
        <v>0</v>
      </c>
      <c r="Q696" s="14">
        <f>VLOOKUP(B696,Umbrales!$A$2:$K$6,11,FALSE)</f>
        <v>0.94976269166978411</v>
      </c>
      <c r="R696">
        <f>IF(AND(Datos!AN696&lt;0.85,Datos!AN696&lt;Q696),1,0)</f>
        <v>0</v>
      </c>
      <c r="S696">
        <f>1+IF(Datos!S696&gt;0,1,0)+IF(Datos!C696="Financials",1.2,0)+1.3</f>
        <v>3.3</v>
      </c>
      <c r="T696" s="14">
        <f>(I696*1+M696*IF(Datos!S696&gt;0,1,0)+P696*IF(Datos!C696="Financials",1,0)+R696*1.3)/S696</f>
        <v>0</v>
      </c>
      <c r="U696" s="14">
        <f t="shared" si="20"/>
        <v>0</v>
      </c>
      <c r="V696" s="12" t="str">
        <f t="shared" si="21"/>
        <v/>
      </c>
    </row>
    <row r="697" spans="1:22">
      <c r="A697" t="str">
        <f>ParticipantesCrossSectionTable[[#This Row],[firm_id]]</f>
        <v>F0600</v>
      </c>
      <c r="B697" s="12" t="str">
        <f>ParticipantesCrossSectionTable[[#This Row],[sector]]</f>
        <v>Technology</v>
      </c>
      <c r="C697" s="14">
        <f>ParticipantesCrossSectionTable[[#This Row],[fcf_reported_mm]]/ParticipantesCrossSectionTable[[#This Row],[revenue_reported_mm]]</f>
        <v>5.8203590611222877E-2</v>
      </c>
      <c r="D697" s="14">
        <f>VLOOKUP(B697,Umbrales!$A$2:$F$6,2,FALSE)</f>
        <v>0.29147891994228936</v>
      </c>
      <c r="E697" s="14">
        <f>VLOOKUP(B697,Umbrales!$A$2:$F$6,3,FALSE)</f>
        <v>0.20310034693031653</v>
      </c>
      <c r="F697" s="14">
        <f>VLOOKUP(B697,Umbrales!$A$2:$F$6,4,FALSE)</f>
        <v>8.594459935328938E-2</v>
      </c>
      <c r="G697" s="13">
        <f>VLOOKUP(B697,Umbrales!$A$2:$F$6,5,FALSE)</f>
        <v>1.6026025182564763</v>
      </c>
      <c r="H697" s="14">
        <f>VLOOKUP(B697,Umbrales!$A$2:$F$6,6,FALSE)</f>
        <v>0.11012364032004683</v>
      </c>
      <c r="I697">
        <f>IF(AND(Datos!AE697&gt;D697,Datos!AF697&gt;E697,Datos!AG697&gt;F697,Datos!AS697&gt;G697,C697&lt;H697),1,0)</f>
        <v>0</v>
      </c>
      <c r="J697" s="14">
        <f>ParticipantesCrossSectionTable[[#This Row],[dcf_fcf_gap_mm]]/ParticipantesCrossSectionTable[[#This Row],[revenue_reported_mm]]</f>
        <v>2.0070534827323759E-2</v>
      </c>
      <c r="K697" s="14">
        <f>VLOOKUP(B697,Umbrales!$A$2:$H$6,7,FALSE)</f>
        <v>0.41762511454643481</v>
      </c>
      <c r="L697" s="14">
        <f>VLOOKUP(B697,Umbrales!$A$2:$H$6,8,FALSE)</f>
        <v>5.4196815684636399E-2</v>
      </c>
      <c r="M697">
        <f>IF(AND(Datos!S697&gt;0,Datos!AH697&lt;K697,Datos!AL697&gt;=1,Datos!AM697&lt;1,J697&gt;L697),1,0)</f>
        <v>0</v>
      </c>
      <c r="N697" s="14">
        <f>VLOOKUP(B697,Umbrales!$A$2:$J$6,9,FALSE)</f>
        <v>0</v>
      </c>
      <c r="O697" s="14">
        <f>VLOOKUP(B697,Umbrales!$A$2:$J$6,10,FALSE)</f>
        <v>0</v>
      </c>
      <c r="P697">
        <f>IF(AND(Datos!C697="Financials",Datos!AA697&gt;N697,Datos!AD697&lt;0,Datos!AQ697&lt;O697),1,0)</f>
        <v>0</v>
      </c>
      <c r="Q697" s="14">
        <f>VLOOKUP(B697,Umbrales!$A$2:$K$6,11,FALSE)</f>
        <v>0.94630804495569043</v>
      </c>
      <c r="R697">
        <f>IF(AND(Datos!AN697&lt;0.85,Datos!AN697&lt;Q697),1,0)</f>
        <v>0</v>
      </c>
      <c r="S697">
        <f>1+IF(Datos!S697&gt;0,1,0)+IF(Datos!C697="Financials",1.2,0)+1.3</f>
        <v>3.3</v>
      </c>
      <c r="T697" s="14">
        <f>(I697*1+M697*IF(Datos!S697&gt;0,1,0)+P697*IF(Datos!C697="Financials",1,0)+R697*1.3)/S697</f>
        <v>0</v>
      </c>
      <c r="U697" s="14">
        <f t="shared" si="20"/>
        <v>0</v>
      </c>
      <c r="V697" s="12" t="str">
        <f t="shared" si="21"/>
        <v/>
      </c>
    </row>
    <row r="698" spans="1:22">
      <c r="A698" t="str">
        <f>ParticipantesCrossSectionTable[[#This Row],[firm_id]]</f>
        <v>F0225</v>
      </c>
      <c r="B698" s="12" t="str">
        <f>ParticipantesCrossSectionTable[[#This Row],[sector]]</f>
        <v>Financials</v>
      </c>
      <c r="C698" s="14">
        <f>ParticipantesCrossSectionTable[[#This Row],[fcf_reported_mm]]/ParticipantesCrossSectionTable[[#This Row],[revenue_reported_mm]]</f>
        <v>0.19909621967707072</v>
      </c>
      <c r="D698" s="14">
        <f>VLOOKUP(B698,Umbrales!$A$2:$F$6,2,FALSE)</f>
        <v>0.388774346882514</v>
      </c>
      <c r="E698" s="14">
        <f>VLOOKUP(B698,Umbrales!$A$2:$F$6,3,FALSE)</f>
        <v>0.2842719606666555</v>
      </c>
      <c r="F698" s="14">
        <f>VLOOKUP(B698,Umbrales!$A$2:$F$6,4,FALSE)</f>
        <v>3.7547324588306716E-2</v>
      </c>
      <c r="G698" s="13">
        <f>VLOOKUP(B698,Umbrales!$A$2:$F$6,5,FALSE)</f>
        <v>5.6564154445784265</v>
      </c>
      <c r="H698" s="14">
        <f>VLOOKUP(B698,Umbrales!$A$2:$F$6,6,FALSE)</f>
        <v>0.21790144142181125</v>
      </c>
      <c r="I698">
        <f>IF(AND(Datos!AE698&gt;D698,Datos!AF698&gt;E698,Datos!AG698&gt;F698,Datos!AS698&gt;G698,C698&lt;H698),1,0)</f>
        <v>0</v>
      </c>
      <c r="J698" s="14">
        <f>ParticipantesCrossSectionTable[[#This Row],[dcf_fcf_gap_mm]]/ParticipantesCrossSectionTable[[#This Row],[revenue_reported_mm]]</f>
        <v>9.33532925070003E-3</v>
      </c>
      <c r="K698" s="14">
        <f>VLOOKUP(B698,Umbrales!$A$2:$H$6,7,FALSE)</f>
        <v>0.45222619371524486</v>
      </c>
      <c r="L698" s="14">
        <f>VLOOKUP(B698,Umbrales!$A$2:$H$6,8,FALSE)</f>
        <v>1.8748568215778003E-2</v>
      </c>
      <c r="M698">
        <f>IF(AND(Datos!S698&gt;0,Datos!AH698&lt;K698,Datos!AL698&gt;=1,Datos!AM698&lt;1,J698&gt;L698),1,0)</f>
        <v>0</v>
      </c>
      <c r="N698" s="14">
        <f>VLOOKUP(B698,Umbrales!$A$2:$J$6,9,FALSE)</f>
        <v>0.2055436255630648</v>
      </c>
      <c r="O698" s="14">
        <f>VLOOKUP(B698,Umbrales!$A$2:$J$6,10,FALSE)</f>
        <v>0.33577848833803048</v>
      </c>
      <c r="P698">
        <f>IF(AND(Datos!C698="Financials",Datos!AA698&gt;N698,Datos!AD698&lt;0,Datos!AQ698&lt;O698),1,0)</f>
        <v>0</v>
      </c>
      <c r="Q698" s="14">
        <f>VLOOKUP(B698,Umbrales!$A$2:$K$6,11,FALSE)</f>
        <v>0.94867619108199597</v>
      </c>
      <c r="R698">
        <f>IF(AND(Datos!AN698&lt;0.85,Datos!AN698&lt;Q698),1,0)</f>
        <v>0</v>
      </c>
      <c r="S698">
        <f>1+IF(Datos!S698&gt;0,1,0)+IF(Datos!C698="Financials",1.2,0)+1.3</f>
        <v>4.5</v>
      </c>
      <c r="T698" s="14">
        <f>(I698*1+M698*IF(Datos!S698&gt;0,1,0)+P698*IF(Datos!C698="Financials",1,0)+R698*1.3)/S698</f>
        <v>0</v>
      </c>
      <c r="U698" s="14">
        <f t="shared" si="20"/>
        <v>0</v>
      </c>
      <c r="V698" s="12" t="str">
        <f t="shared" si="21"/>
        <v/>
      </c>
    </row>
    <row r="699" spans="1:22">
      <c r="A699" t="str">
        <f>ParticipantesCrossSectionTable[[#This Row],[firm_id]]</f>
        <v>F0452</v>
      </c>
      <c r="B699" s="12" t="str">
        <f>ParticipantesCrossSectionTable[[#This Row],[sector]]</f>
        <v>Technology</v>
      </c>
      <c r="C699" s="14">
        <f>ParticipantesCrossSectionTable[[#This Row],[fcf_reported_mm]]/ParticipantesCrossSectionTable[[#This Row],[revenue_reported_mm]]</f>
        <v>0.1112244677429597</v>
      </c>
      <c r="D699" s="14">
        <f>VLOOKUP(B699,Umbrales!$A$2:$F$6,2,FALSE)</f>
        <v>0.29147891994228936</v>
      </c>
      <c r="E699" s="14">
        <f>VLOOKUP(B699,Umbrales!$A$2:$F$6,3,FALSE)</f>
        <v>0.20310034693031653</v>
      </c>
      <c r="F699" s="14">
        <f>VLOOKUP(B699,Umbrales!$A$2:$F$6,4,FALSE)</f>
        <v>8.594459935328938E-2</v>
      </c>
      <c r="G699" s="13">
        <f>VLOOKUP(B699,Umbrales!$A$2:$F$6,5,FALSE)</f>
        <v>1.6026025182564763</v>
      </c>
      <c r="H699" s="14">
        <f>VLOOKUP(B699,Umbrales!$A$2:$F$6,6,FALSE)</f>
        <v>0.11012364032004683</v>
      </c>
      <c r="I699">
        <f>IF(AND(Datos!AE699&gt;D699,Datos!AF699&gt;E699,Datos!AG699&gt;F699,Datos!AS699&gt;G699,C699&lt;H699),1,0)</f>
        <v>0</v>
      </c>
      <c r="J699" s="14">
        <f>ParticipantesCrossSectionTable[[#This Row],[dcf_fcf_gap_mm]]/ParticipantesCrossSectionTable[[#This Row],[revenue_reported_mm]]</f>
        <v>7.1782660306174806E-2</v>
      </c>
      <c r="K699" s="14">
        <f>VLOOKUP(B699,Umbrales!$A$2:$H$6,7,FALSE)</f>
        <v>0.41762511454643481</v>
      </c>
      <c r="L699" s="14">
        <f>VLOOKUP(B699,Umbrales!$A$2:$H$6,8,FALSE)</f>
        <v>5.4196815684636399E-2</v>
      </c>
      <c r="M699">
        <f>IF(AND(Datos!S699&gt;0,Datos!AH699&lt;K699,Datos!AL699&gt;=1,Datos!AM699&lt;1,J699&gt;L699),1,0)</f>
        <v>0</v>
      </c>
      <c r="N699" s="14">
        <f>VLOOKUP(B699,Umbrales!$A$2:$J$6,9,FALSE)</f>
        <v>0</v>
      </c>
      <c r="O699" s="14">
        <f>VLOOKUP(B699,Umbrales!$A$2:$J$6,10,FALSE)</f>
        <v>0</v>
      </c>
      <c r="P699">
        <f>IF(AND(Datos!C699="Financials",Datos!AA699&gt;N699,Datos!AD699&lt;0,Datos!AQ699&lt;O699),1,0)</f>
        <v>0</v>
      </c>
      <c r="Q699" s="14">
        <f>VLOOKUP(B699,Umbrales!$A$2:$K$6,11,FALSE)</f>
        <v>0.94630804495569043</v>
      </c>
      <c r="R699">
        <f>IF(AND(Datos!AN699&lt;0.85,Datos!AN699&lt;Q699),1,0)</f>
        <v>0</v>
      </c>
      <c r="S699">
        <f>1+IF(Datos!S699&gt;0,1,0)+IF(Datos!C699="Financials",1.2,0)+1.3</f>
        <v>3.3</v>
      </c>
      <c r="T699" s="14">
        <f>(I699*1+M699*IF(Datos!S699&gt;0,1,0)+P699*IF(Datos!C699="Financials",1,0)+R699*1.3)/S699</f>
        <v>0</v>
      </c>
      <c r="U699" s="14">
        <f t="shared" si="20"/>
        <v>0</v>
      </c>
      <c r="V699" s="12" t="str">
        <f t="shared" si="21"/>
        <v/>
      </c>
    </row>
    <row r="700" spans="1:22">
      <c r="A700" t="str">
        <f>ParticipantesCrossSectionTable[[#This Row],[firm_id]]</f>
        <v>F0628</v>
      </c>
      <c r="B700" s="12" t="str">
        <f>ParticipantesCrossSectionTable[[#This Row],[sector]]</f>
        <v>Industrials</v>
      </c>
      <c r="C700" s="14">
        <f>ParticipantesCrossSectionTable[[#This Row],[fcf_reported_mm]]/ParticipantesCrossSectionTable[[#This Row],[revenue_reported_mm]]</f>
        <v>2.7438466969374561E-2</v>
      </c>
      <c r="D700" s="14">
        <f>VLOOKUP(B700,Umbrales!$A$2:$F$6,2,FALSE)</f>
        <v>0.20187192862209885</v>
      </c>
      <c r="E700" s="14">
        <f>VLOOKUP(B700,Umbrales!$A$2:$F$6,3,FALSE)</f>
        <v>0.13780715755654266</v>
      </c>
      <c r="F700" s="14">
        <f>VLOOKUP(B700,Umbrales!$A$2:$F$6,4,FALSE)</f>
        <v>0.14324173030339896</v>
      </c>
      <c r="G700" s="13">
        <f>VLOOKUP(B700,Umbrales!$A$2:$F$6,5,FALSE)</f>
        <v>2.1323076743804079</v>
      </c>
      <c r="H700" s="14">
        <f>VLOOKUP(B700,Umbrales!$A$2:$F$6,6,FALSE)</f>
        <v>-3.5903294130974449E-3</v>
      </c>
      <c r="I700">
        <f>IF(AND(Datos!AE700&gt;D700,Datos!AF700&gt;E700,Datos!AG700&gt;F700,Datos!AS700&gt;G700,C700&lt;H700),1,0)</f>
        <v>0</v>
      </c>
      <c r="J700" s="14">
        <f>ParticipantesCrossSectionTable[[#This Row],[dcf_fcf_gap_mm]]/ParticipantesCrossSectionTable[[#This Row],[revenue_reported_mm]]</f>
        <v>2.2127636039689872E-2</v>
      </c>
      <c r="K700" s="14">
        <f>VLOOKUP(B700,Umbrales!$A$2:$H$6,7,FALSE)</f>
        <v>0.50521966232143278</v>
      </c>
      <c r="L700" s="14">
        <f>VLOOKUP(B700,Umbrales!$A$2:$H$6,8,FALSE)</f>
        <v>7.7995567229432863E-2</v>
      </c>
      <c r="M700">
        <f>IF(AND(Datos!S700&gt;0,Datos!AH700&lt;K700,Datos!AL700&gt;=1,Datos!AM700&lt;1,J700&gt;L700),1,0)</f>
        <v>0</v>
      </c>
      <c r="N700" s="14">
        <f>VLOOKUP(B700,Umbrales!$A$2:$J$6,9,FALSE)</f>
        <v>0</v>
      </c>
      <c r="O700" s="14">
        <f>VLOOKUP(B700,Umbrales!$A$2:$J$6,10,FALSE)</f>
        <v>0</v>
      </c>
      <c r="P700">
        <f>IF(AND(Datos!C700="Financials",Datos!AA700&gt;N700,Datos!AD700&lt;0,Datos!AQ700&lt;O700),1,0)</f>
        <v>0</v>
      </c>
      <c r="Q700" s="14">
        <f>VLOOKUP(B700,Umbrales!$A$2:$K$6,11,FALSE)</f>
        <v>0.94976269166978411</v>
      </c>
      <c r="R700">
        <f>IF(AND(Datos!AN700&lt;0.85,Datos!AN700&lt;Q700),1,0)</f>
        <v>0</v>
      </c>
      <c r="S700">
        <f>1+IF(Datos!S700&gt;0,1,0)+IF(Datos!C700="Financials",1.2,0)+1.3</f>
        <v>3.3</v>
      </c>
      <c r="T700" s="14">
        <f>(I700*1+M700*IF(Datos!S700&gt;0,1,0)+P700*IF(Datos!C700="Financials",1,0)+R700*1.3)/S700</f>
        <v>0</v>
      </c>
      <c r="U700" s="14">
        <f t="shared" si="20"/>
        <v>0</v>
      </c>
      <c r="V700" s="12" t="str">
        <f t="shared" si="21"/>
        <v/>
      </c>
    </row>
    <row r="701" spans="1:22">
      <c r="A701" t="str">
        <f>ParticipantesCrossSectionTable[[#This Row],[firm_id]]</f>
        <v>F0516</v>
      </c>
      <c r="B701" s="12" t="str">
        <f>ParticipantesCrossSectionTable[[#This Row],[sector]]</f>
        <v>Technology</v>
      </c>
      <c r="C701" s="14">
        <f>ParticipantesCrossSectionTable[[#This Row],[fcf_reported_mm]]/ParticipantesCrossSectionTable[[#This Row],[revenue_reported_mm]]</f>
        <v>0.12148827221033849</v>
      </c>
      <c r="D701" s="14">
        <f>VLOOKUP(B701,Umbrales!$A$2:$F$6,2,FALSE)</f>
        <v>0.29147891994228936</v>
      </c>
      <c r="E701" s="14">
        <f>VLOOKUP(B701,Umbrales!$A$2:$F$6,3,FALSE)</f>
        <v>0.20310034693031653</v>
      </c>
      <c r="F701" s="14">
        <f>VLOOKUP(B701,Umbrales!$A$2:$F$6,4,FALSE)</f>
        <v>8.594459935328938E-2</v>
      </c>
      <c r="G701" s="13">
        <f>VLOOKUP(B701,Umbrales!$A$2:$F$6,5,FALSE)</f>
        <v>1.6026025182564763</v>
      </c>
      <c r="H701" s="14">
        <f>VLOOKUP(B701,Umbrales!$A$2:$F$6,6,FALSE)</f>
        <v>0.11012364032004683</v>
      </c>
      <c r="I701">
        <f>IF(AND(Datos!AE701&gt;D701,Datos!AF701&gt;E701,Datos!AG701&gt;F701,Datos!AS701&gt;G701,C701&lt;H701),1,0)</f>
        <v>0</v>
      </c>
      <c r="J701" s="14">
        <f>ParticipantesCrossSectionTable[[#This Row],[dcf_fcf_gap_mm]]/ParticipantesCrossSectionTable[[#This Row],[revenue_reported_mm]]</f>
        <v>5.5986690842896376E-2</v>
      </c>
      <c r="K701" s="14">
        <f>VLOOKUP(B701,Umbrales!$A$2:$H$6,7,FALSE)</f>
        <v>0.41762511454643481</v>
      </c>
      <c r="L701" s="14">
        <f>VLOOKUP(B701,Umbrales!$A$2:$H$6,8,FALSE)</f>
        <v>5.4196815684636399E-2</v>
      </c>
      <c r="M701">
        <f>IF(AND(Datos!S701&gt;0,Datos!AH701&lt;K701,Datos!AL701&gt;=1,Datos!AM701&lt;1,J701&gt;L701),1,0)</f>
        <v>0</v>
      </c>
      <c r="N701" s="14">
        <f>VLOOKUP(B701,Umbrales!$A$2:$J$6,9,FALSE)</f>
        <v>0</v>
      </c>
      <c r="O701" s="14">
        <f>VLOOKUP(B701,Umbrales!$A$2:$J$6,10,FALSE)</f>
        <v>0</v>
      </c>
      <c r="P701">
        <f>IF(AND(Datos!C701="Financials",Datos!AA701&gt;N701,Datos!AD701&lt;0,Datos!AQ701&lt;O701),1,0)</f>
        <v>0</v>
      </c>
      <c r="Q701" s="14">
        <f>VLOOKUP(B701,Umbrales!$A$2:$K$6,11,FALSE)</f>
        <v>0.94630804495569043</v>
      </c>
      <c r="R701">
        <f>IF(AND(Datos!AN701&lt;0.85,Datos!AN701&lt;Q701),1,0)</f>
        <v>0</v>
      </c>
      <c r="S701">
        <f>1+IF(Datos!S701&gt;0,1,0)+IF(Datos!C701="Financials",1.2,0)+1.3</f>
        <v>3.3</v>
      </c>
      <c r="T701" s="14">
        <f>(I701*1+M701*IF(Datos!S701&gt;0,1,0)+P701*IF(Datos!C701="Financials",1,0)+R701*1.3)/S701</f>
        <v>0</v>
      </c>
      <c r="U701" s="14">
        <f t="shared" si="20"/>
        <v>0</v>
      </c>
      <c r="V701" s="12" t="str">
        <f t="shared" si="21"/>
        <v/>
      </c>
    </row>
    <row r="702" spans="1:22">
      <c r="A702" t="str">
        <f>ParticipantesCrossSectionTable[[#This Row],[firm_id]]</f>
        <v>F0846</v>
      </c>
      <c r="B702" s="12" t="str">
        <f>ParticipantesCrossSectionTable[[#This Row],[sector]]</f>
        <v>Consumer</v>
      </c>
      <c r="C702" s="14">
        <f>ParticipantesCrossSectionTable[[#This Row],[fcf_reported_mm]]/ParticipantesCrossSectionTable[[#This Row],[revenue_reported_mm]]</f>
        <v>8.8761183754013026E-2</v>
      </c>
      <c r="D702" s="14">
        <f>VLOOKUP(B702,Umbrales!$A$2:$F$6,2,FALSE)</f>
        <v>0.18290795794828921</v>
      </c>
      <c r="E702" s="14">
        <f>VLOOKUP(B702,Umbrales!$A$2:$F$6,3,FALSE)</f>
        <v>0.12205009004875801</v>
      </c>
      <c r="F702" s="14">
        <f>VLOOKUP(B702,Umbrales!$A$2:$F$6,4,FALSE)</f>
        <v>7.7863508878423693E-2</v>
      </c>
      <c r="G702" s="13">
        <f>VLOOKUP(B702,Umbrales!$A$2:$F$6,5,FALSE)</f>
        <v>1.5232588938928779</v>
      </c>
      <c r="H702" s="14">
        <f>VLOOKUP(B702,Umbrales!$A$2:$F$6,6,FALSE)</f>
        <v>3.1674636202413592E-2</v>
      </c>
      <c r="I702">
        <f>IF(AND(Datos!AE702&gt;D702,Datos!AF702&gt;E702,Datos!AG702&gt;F702,Datos!AS702&gt;G702,C702&lt;H702),1,0)</f>
        <v>0</v>
      </c>
      <c r="J702" s="14">
        <f>ParticipantesCrossSectionTable[[#This Row],[dcf_fcf_gap_mm]]/ParticipantesCrossSectionTable[[#This Row],[revenue_reported_mm]]</f>
        <v>1.3785101796790714E-2</v>
      </c>
      <c r="K702" s="14">
        <f>VLOOKUP(B702,Umbrales!$A$2:$H$6,7,FALSE)</f>
        <v>0.50851978099047102</v>
      </c>
      <c r="L702" s="14">
        <f>VLOOKUP(B702,Umbrales!$A$2:$H$6,8,FALSE)</f>
        <v>6.0665521451900774E-2</v>
      </c>
      <c r="M702">
        <f>IF(AND(Datos!S702&gt;0,Datos!AH702&lt;K702,Datos!AL702&gt;=1,Datos!AM702&lt;1,J702&gt;L702),1,0)</f>
        <v>0</v>
      </c>
      <c r="N702" s="14">
        <f>VLOOKUP(B702,Umbrales!$A$2:$J$6,9,FALSE)</f>
        <v>0</v>
      </c>
      <c r="O702" s="14">
        <f>VLOOKUP(B702,Umbrales!$A$2:$J$6,10,FALSE)</f>
        <v>0</v>
      </c>
      <c r="P702">
        <f>IF(AND(Datos!C702="Financials",Datos!AA702&gt;N702,Datos!AD702&lt;0,Datos!AQ702&lt;O702),1,0)</f>
        <v>0</v>
      </c>
      <c r="Q702" s="14">
        <f>VLOOKUP(B702,Umbrales!$A$2:$K$6,11,FALSE)</f>
        <v>0.94977598367308969</v>
      </c>
      <c r="R702">
        <f>IF(AND(Datos!AN702&lt;0.85,Datos!AN702&lt;Q702),1,0)</f>
        <v>0</v>
      </c>
      <c r="S702">
        <f>1+IF(Datos!S702&gt;0,1,0)+IF(Datos!C702="Financials",1.2,0)+1.3</f>
        <v>3.3</v>
      </c>
      <c r="T702" s="14">
        <f>(I702*1+M702*IF(Datos!S702&gt;0,1,0)+P702*IF(Datos!C702="Financials",1,0)+R702*1.3)/S702</f>
        <v>0</v>
      </c>
      <c r="U702" s="14">
        <f t="shared" si="20"/>
        <v>0</v>
      </c>
      <c r="V702" s="12" t="str">
        <f t="shared" si="21"/>
        <v/>
      </c>
    </row>
    <row r="703" spans="1:22">
      <c r="A703" t="str">
        <f>ParticipantesCrossSectionTable[[#This Row],[firm_id]]</f>
        <v>F0625</v>
      </c>
      <c r="B703" s="12" t="str">
        <f>ParticipantesCrossSectionTable[[#This Row],[sector]]</f>
        <v>Industrials</v>
      </c>
      <c r="C703" s="14">
        <f>ParticipantesCrossSectionTable[[#This Row],[fcf_reported_mm]]/ParticipantesCrossSectionTable[[#This Row],[revenue_reported_mm]]</f>
        <v>0.1236278366856324</v>
      </c>
      <c r="D703" s="14">
        <f>VLOOKUP(B703,Umbrales!$A$2:$F$6,2,FALSE)</f>
        <v>0.20187192862209885</v>
      </c>
      <c r="E703" s="14">
        <f>VLOOKUP(B703,Umbrales!$A$2:$F$6,3,FALSE)</f>
        <v>0.13780715755654266</v>
      </c>
      <c r="F703" s="14">
        <f>VLOOKUP(B703,Umbrales!$A$2:$F$6,4,FALSE)</f>
        <v>0.14324173030339896</v>
      </c>
      <c r="G703" s="13">
        <f>VLOOKUP(B703,Umbrales!$A$2:$F$6,5,FALSE)</f>
        <v>2.1323076743804079</v>
      </c>
      <c r="H703" s="14">
        <f>VLOOKUP(B703,Umbrales!$A$2:$F$6,6,FALSE)</f>
        <v>-3.5903294130974449E-3</v>
      </c>
      <c r="I703">
        <f>IF(AND(Datos!AE703&gt;D703,Datos!AF703&gt;E703,Datos!AG703&gt;F703,Datos!AS703&gt;G703,C703&lt;H703),1,0)</f>
        <v>0</v>
      </c>
      <c r="J703" s="14">
        <f>ParticipantesCrossSectionTable[[#This Row],[dcf_fcf_gap_mm]]/ParticipantesCrossSectionTable[[#This Row],[revenue_reported_mm]]</f>
        <v>-1.3402746900531511E-2</v>
      </c>
      <c r="K703" s="14">
        <f>VLOOKUP(B703,Umbrales!$A$2:$H$6,7,FALSE)</f>
        <v>0.50521966232143278</v>
      </c>
      <c r="L703" s="14">
        <f>VLOOKUP(B703,Umbrales!$A$2:$H$6,8,FALSE)</f>
        <v>7.7995567229432863E-2</v>
      </c>
      <c r="M703">
        <f>IF(AND(Datos!S703&gt;0,Datos!AH703&lt;K703,Datos!AL703&gt;=1,Datos!AM703&lt;1,J703&gt;L703),1,0)</f>
        <v>0</v>
      </c>
      <c r="N703" s="14">
        <f>VLOOKUP(B703,Umbrales!$A$2:$J$6,9,FALSE)</f>
        <v>0</v>
      </c>
      <c r="O703" s="14">
        <f>VLOOKUP(B703,Umbrales!$A$2:$J$6,10,FALSE)</f>
        <v>0</v>
      </c>
      <c r="P703">
        <f>IF(AND(Datos!C703="Financials",Datos!AA703&gt;N703,Datos!AD703&lt;0,Datos!AQ703&lt;O703),1,0)</f>
        <v>0</v>
      </c>
      <c r="Q703" s="14">
        <f>VLOOKUP(B703,Umbrales!$A$2:$K$6,11,FALSE)</f>
        <v>0.94976269166978411</v>
      </c>
      <c r="R703">
        <f>IF(AND(Datos!AN703&lt;0.85,Datos!AN703&lt;Q703),1,0)</f>
        <v>0</v>
      </c>
      <c r="S703">
        <f>1+IF(Datos!S703&gt;0,1,0)+IF(Datos!C703="Financials",1.2,0)+1.3</f>
        <v>3.3</v>
      </c>
      <c r="T703" s="14">
        <f>(I703*1+M703*IF(Datos!S703&gt;0,1,0)+P703*IF(Datos!C703="Financials",1,0)+R703*1.3)/S703</f>
        <v>0</v>
      </c>
      <c r="U703" s="14">
        <f t="shared" si="20"/>
        <v>0</v>
      </c>
      <c r="V703" s="12" t="str">
        <f t="shared" si="21"/>
        <v/>
      </c>
    </row>
    <row r="704" spans="1:22">
      <c r="A704" t="str">
        <f>ParticipantesCrossSectionTable[[#This Row],[firm_id]]</f>
        <v>F0920</v>
      </c>
      <c r="B704" s="12" t="str">
        <f>ParticipantesCrossSectionTable[[#This Row],[sector]]</f>
        <v>Consumer</v>
      </c>
      <c r="C704" s="14">
        <f>ParticipantesCrossSectionTable[[#This Row],[fcf_reported_mm]]/ParticipantesCrossSectionTable[[#This Row],[revenue_reported_mm]]</f>
        <v>1.9029711995421701E-2</v>
      </c>
      <c r="D704" s="14">
        <f>VLOOKUP(B704,Umbrales!$A$2:$F$6,2,FALSE)</f>
        <v>0.18290795794828921</v>
      </c>
      <c r="E704" s="14">
        <f>VLOOKUP(B704,Umbrales!$A$2:$F$6,3,FALSE)</f>
        <v>0.12205009004875801</v>
      </c>
      <c r="F704" s="14">
        <f>VLOOKUP(B704,Umbrales!$A$2:$F$6,4,FALSE)</f>
        <v>7.7863508878423693E-2</v>
      </c>
      <c r="G704" s="13">
        <f>VLOOKUP(B704,Umbrales!$A$2:$F$6,5,FALSE)</f>
        <v>1.5232588938928779</v>
      </c>
      <c r="H704" s="14">
        <f>VLOOKUP(B704,Umbrales!$A$2:$F$6,6,FALSE)</f>
        <v>3.1674636202413592E-2</v>
      </c>
      <c r="I704">
        <f>IF(AND(Datos!AE704&gt;D704,Datos!AF704&gt;E704,Datos!AG704&gt;F704,Datos!AS704&gt;G704,C704&lt;H704),1,0)</f>
        <v>0</v>
      </c>
      <c r="J704" s="14">
        <f>ParticipantesCrossSectionTable[[#This Row],[dcf_fcf_gap_mm]]/ParticipantesCrossSectionTable[[#This Row],[revenue_reported_mm]]</f>
        <v>6.4040120997837194E-2</v>
      </c>
      <c r="K704" s="14">
        <f>VLOOKUP(B704,Umbrales!$A$2:$H$6,7,FALSE)</f>
        <v>0.50851978099047102</v>
      </c>
      <c r="L704" s="14">
        <f>VLOOKUP(B704,Umbrales!$A$2:$H$6,8,FALSE)</f>
        <v>6.0665521451900774E-2</v>
      </c>
      <c r="M704">
        <f>IF(AND(Datos!S704&gt;0,Datos!AH704&lt;K704,Datos!AL704&gt;=1,Datos!AM704&lt;1,J704&gt;L704),1,0)</f>
        <v>0</v>
      </c>
      <c r="N704" s="14">
        <f>VLOOKUP(B704,Umbrales!$A$2:$J$6,9,FALSE)</f>
        <v>0</v>
      </c>
      <c r="O704" s="14">
        <f>VLOOKUP(B704,Umbrales!$A$2:$J$6,10,FALSE)</f>
        <v>0</v>
      </c>
      <c r="P704">
        <f>IF(AND(Datos!C704="Financials",Datos!AA704&gt;N704,Datos!AD704&lt;0,Datos!AQ704&lt;O704),1,0)</f>
        <v>0</v>
      </c>
      <c r="Q704" s="14">
        <f>VLOOKUP(B704,Umbrales!$A$2:$K$6,11,FALSE)</f>
        <v>0.94977598367308969</v>
      </c>
      <c r="R704">
        <f>IF(AND(Datos!AN704&lt;0.85,Datos!AN704&lt;Q704),1,0)</f>
        <v>0</v>
      </c>
      <c r="S704">
        <f>1+IF(Datos!S704&gt;0,1,0)+IF(Datos!C704="Financials",1.2,0)+1.3</f>
        <v>3.3</v>
      </c>
      <c r="T704" s="14">
        <f>(I704*1+M704*IF(Datos!S704&gt;0,1,0)+P704*IF(Datos!C704="Financials",1,0)+R704*1.3)/S704</f>
        <v>0</v>
      </c>
      <c r="U704" s="14">
        <f t="shared" si="20"/>
        <v>0</v>
      </c>
      <c r="V704" s="12" t="str">
        <f t="shared" si="21"/>
        <v/>
      </c>
    </row>
    <row r="705" spans="1:22">
      <c r="A705" t="str">
        <f>ParticipantesCrossSectionTable[[#This Row],[firm_id]]</f>
        <v>F0325</v>
      </c>
      <c r="B705" s="12" t="str">
        <f>ParticipantesCrossSectionTable[[#This Row],[sector]]</f>
        <v>Financials</v>
      </c>
      <c r="C705" s="14">
        <f>ParticipantesCrossSectionTable[[#This Row],[fcf_reported_mm]]/ParticipantesCrossSectionTable[[#This Row],[revenue_reported_mm]]</f>
        <v>0.26695581486405262</v>
      </c>
      <c r="D705" s="14">
        <f>VLOOKUP(B705,Umbrales!$A$2:$F$6,2,FALSE)</f>
        <v>0.388774346882514</v>
      </c>
      <c r="E705" s="14">
        <f>VLOOKUP(B705,Umbrales!$A$2:$F$6,3,FALSE)</f>
        <v>0.2842719606666555</v>
      </c>
      <c r="F705" s="14">
        <f>VLOOKUP(B705,Umbrales!$A$2:$F$6,4,FALSE)</f>
        <v>3.7547324588306716E-2</v>
      </c>
      <c r="G705" s="13">
        <f>VLOOKUP(B705,Umbrales!$A$2:$F$6,5,FALSE)</f>
        <v>5.6564154445784265</v>
      </c>
      <c r="H705" s="14">
        <f>VLOOKUP(B705,Umbrales!$A$2:$F$6,6,FALSE)</f>
        <v>0.21790144142181125</v>
      </c>
      <c r="I705">
        <f>IF(AND(Datos!AE705&gt;D705,Datos!AF705&gt;E705,Datos!AG705&gt;F705,Datos!AS705&gt;G705,C705&lt;H705),1,0)</f>
        <v>0</v>
      </c>
      <c r="J705" s="14">
        <f>ParticipantesCrossSectionTable[[#This Row],[dcf_fcf_gap_mm]]/ParticipantesCrossSectionTable[[#This Row],[revenue_reported_mm]]</f>
        <v>-4.7560079664996603E-3</v>
      </c>
      <c r="K705" s="14">
        <f>VLOOKUP(B705,Umbrales!$A$2:$H$6,7,FALSE)</f>
        <v>0.45222619371524486</v>
      </c>
      <c r="L705" s="14">
        <f>VLOOKUP(B705,Umbrales!$A$2:$H$6,8,FALSE)</f>
        <v>1.8748568215778003E-2</v>
      </c>
      <c r="M705">
        <f>IF(AND(Datos!S705&gt;0,Datos!AH705&lt;K705,Datos!AL705&gt;=1,Datos!AM705&lt;1,J705&gt;L705),1,0)</f>
        <v>0</v>
      </c>
      <c r="N705" s="14">
        <f>VLOOKUP(B705,Umbrales!$A$2:$J$6,9,FALSE)</f>
        <v>0.2055436255630648</v>
      </c>
      <c r="O705" s="14">
        <f>VLOOKUP(B705,Umbrales!$A$2:$J$6,10,FALSE)</f>
        <v>0.33577848833803048</v>
      </c>
      <c r="P705">
        <f>IF(AND(Datos!C705="Financials",Datos!AA705&gt;N705,Datos!AD705&lt;0,Datos!AQ705&lt;O705),1,0)</f>
        <v>0</v>
      </c>
      <c r="Q705" s="14">
        <f>VLOOKUP(B705,Umbrales!$A$2:$K$6,11,FALSE)</f>
        <v>0.94867619108199597</v>
      </c>
      <c r="R705">
        <f>IF(AND(Datos!AN705&lt;0.85,Datos!AN705&lt;Q705),1,0)</f>
        <v>0</v>
      </c>
      <c r="S705">
        <f>1+IF(Datos!S705&gt;0,1,0)+IF(Datos!C705="Financials",1.2,0)+1.3</f>
        <v>4.5</v>
      </c>
      <c r="T705" s="14">
        <f>(I705*1+M705*IF(Datos!S705&gt;0,1,0)+P705*IF(Datos!C705="Financials",1,0)+R705*1.3)/S705</f>
        <v>0</v>
      </c>
      <c r="U705" s="14">
        <f t="shared" si="20"/>
        <v>0</v>
      </c>
      <c r="V705" s="12" t="str">
        <f t="shared" si="21"/>
        <v/>
      </c>
    </row>
    <row r="706" spans="1:22">
      <c r="A706" t="str">
        <f>ParticipantesCrossSectionTable[[#This Row],[firm_id]]</f>
        <v>F0738</v>
      </c>
      <c r="B706" s="12" t="str">
        <f>ParticipantesCrossSectionTable[[#This Row],[sector]]</f>
        <v>Industrials</v>
      </c>
      <c r="C706" s="14">
        <f>ParticipantesCrossSectionTable[[#This Row],[fcf_reported_mm]]/ParticipantesCrossSectionTable[[#This Row],[revenue_reported_mm]]</f>
        <v>-8.4302420308249668E-3</v>
      </c>
      <c r="D706" s="14">
        <f>VLOOKUP(B706,Umbrales!$A$2:$F$6,2,FALSE)</f>
        <v>0.20187192862209885</v>
      </c>
      <c r="E706" s="14">
        <f>VLOOKUP(B706,Umbrales!$A$2:$F$6,3,FALSE)</f>
        <v>0.13780715755654266</v>
      </c>
      <c r="F706" s="14">
        <f>VLOOKUP(B706,Umbrales!$A$2:$F$6,4,FALSE)</f>
        <v>0.14324173030339896</v>
      </c>
      <c r="G706" s="13">
        <f>VLOOKUP(B706,Umbrales!$A$2:$F$6,5,FALSE)</f>
        <v>2.1323076743804079</v>
      </c>
      <c r="H706" s="14">
        <f>VLOOKUP(B706,Umbrales!$A$2:$F$6,6,FALSE)</f>
        <v>-3.5903294130974449E-3</v>
      </c>
      <c r="I706">
        <f>IF(AND(Datos!AE706&gt;D706,Datos!AF706&gt;E706,Datos!AG706&gt;F706,Datos!AS706&gt;G706,C706&lt;H706),1,0)</f>
        <v>0</v>
      </c>
      <c r="J706" s="14">
        <f>ParticipantesCrossSectionTable[[#This Row],[dcf_fcf_gap_mm]]/ParticipantesCrossSectionTable[[#This Row],[revenue_reported_mm]]</f>
        <v>5.6756776841606418E-2</v>
      </c>
      <c r="K706" s="14">
        <f>VLOOKUP(B706,Umbrales!$A$2:$H$6,7,FALSE)</f>
        <v>0.50521966232143278</v>
      </c>
      <c r="L706" s="14">
        <f>VLOOKUP(B706,Umbrales!$A$2:$H$6,8,FALSE)</f>
        <v>7.7995567229432863E-2</v>
      </c>
      <c r="M706">
        <f>IF(AND(Datos!S706&gt;0,Datos!AH706&lt;K706,Datos!AL706&gt;=1,Datos!AM706&lt;1,J706&gt;L706),1,0)</f>
        <v>0</v>
      </c>
      <c r="N706" s="14">
        <f>VLOOKUP(B706,Umbrales!$A$2:$J$6,9,FALSE)</f>
        <v>0</v>
      </c>
      <c r="O706" s="14">
        <f>VLOOKUP(B706,Umbrales!$A$2:$J$6,10,FALSE)</f>
        <v>0</v>
      </c>
      <c r="P706">
        <f>IF(AND(Datos!C706="Financials",Datos!AA706&gt;N706,Datos!AD706&lt;0,Datos!AQ706&lt;O706),1,0)</f>
        <v>0</v>
      </c>
      <c r="Q706" s="14">
        <f>VLOOKUP(B706,Umbrales!$A$2:$K$6,11,FALSE)</f>
        <v>0.94976269166978411</v>
      </c>
      <c r="R706">
        <f>IF(AND(Datos!AN706&lt;0.85,Datos!AN706&lt;Q706),1,0)</f>
        <v>0</v>
      </c>
      <c r="S706">
        <f>1+IF(Datos!S706&gt;0,1,0)+IF(Datos!C706="Financials",1.2,0)+1.3</f>
        <v>3.3</v>
      </c>
      <c r="T706" s="14">
        <f>(I706*1+M706*IF(Datos!S706&gt;0,1,0)+P706*IF(Datos!C706="Financials",1,0)+R706*1.3)/S706</f>
        <v>0</v>
      </c>
      <c r="U706" s="14">
        <f t="shared" si="20"/>
        <v>0</v>
      </c>
      <c r="V706" s="12" t="str">
        <f t="shared" si="21"/>
        <v/>
      </c>
    </row>
    <row r="707" spans="1:22">
      <c r="A707" t="str">
        <f>ParticipantesCrossSectionTable[[#This Row],[firm_id]]</f>
        <v>F0405</v>
      </c>
      <c r="B707" s="12" t="str">
        <f>ParticipantesCrossSectionTable[[#This Row],[sector]]</f>
        <v>Technology</v>
      </c>
      <c r="C707" s="14">
        <f>ParticipantesCrossSectionTable[[#This Row],[fcf_reported_mm]]/ParticipantesCrossSectionTable[[#This Row],[revenue_reported_mm]]</f>
        <v>8.7093410570523833E-2</v>
      </c>
      <c r="D707" s="14">
        <f>VLOOKUP(B707,Umbrales!$A$2:$F$6,2,FALSE)</f>
        <v>0.29147891994228936</v>
      </c>
      <c r="E707" s="14">
        <f>VLOOKUP(B707,Umbrales!$A$2:$F$6,3,FALSE)</f>
        <v>0.20310034693031653</v>
      </c>
      <c r="F707" s="14">
        <f>VLOOKUP(B707,Umbrales!$A$2:$F$6,4,FALSE)</f>
        <v>8.594459935328938E-2</v>
      </c>
      <c r="G707" s="13">
        <f>VLOOKUP(B707,Umbrales!$A$2:$F$6,5,FALSE)</f>
        <v>1.6026025182564763</v>
      </c>
      <c r="H707" s="14">
        <f>VLOOKUP(B707,Umbrales!$A$2:$F$6,6,FALSE)</f>
        <v>0.11012364032004683</v>
      </c>
      <c r="I707">
        <f>IF(AND(Datos!AE707&gt;D707,Datos!AF707&gt;E707,Datos!AG707&gt;F707,Datos!AS707&gt;G707,C707&lt;H707),1,0)</f>
        <v>0</v>
      </c>
      <c r="J707" s="14">
        <f>ParticipantesCrossSectionTable[[#This Row],[dcf_fcf_gap_mm]]/ParticipantesCrossSectionTable[[#This Row],[revenue_reported_mm]]</f>
        <v>1.6625272326217948E-2</v>
      </c>
      <c r="K707" s="14">
        <f>VLOOKUP(B707,Umbrales!$A$2:$H$6,7,FALSE)</f>
        <v>0.41762511454643481</v>
      </c>
      <c r="L707" s="14">
        <f>VLOOKUP(B707,Umbrales!$A$2:$H$6,8,FALSE)</f>
        <v>5.4196815684636399E-2</v>
      </c>
      <c r="M707">
        <f>IF(AND(Datos!S707&gt;0,Datos!AH707&lt;K707,Datos!AL707&gt;=1,Datos!AM707&lt;1,J707&gt;L707),1,0)</f>
        <v>0</v>
      </c>
      <c r="N707" s="14">
        <f>VLOOKUP(B707,Umbrales!$A$2:$J$6,9,FALSE)</f>
        <v>0</v>
      </c>
      <c r="O707" s="14">
        <f>VLOOKUP(B707,Umbrales!$A$2:$J$6,10,FALSE)</f>
        <v>0</v>
      </c>
      <c r="P707">
        <f>IF(AND(Datos!C707="Financials",Datos!AA707&gt;N707,Datos!AD707&lt;0,Datos!AQ707&lt;O707),1,0)</f>
        <v>0</v>
      </c>
      <c r="Q707" s="14">
        <f>VLOOKUP(B707,Umbrales!$A$2:$K$6,11,FALSE)</f>
        <v>0.94630804495569043</v>
      </c>
      <c r="R707">
        <f>IF(AND(Datos!AN707&lt;0.85,Datos!AN707&lt;Q707),1,0)</f>
        <v>0</v>
      </c>
      <c r="S707">
        <f>1+IF(Datos!S707&gt;0,1,0)+IF(Datos!C707="Financials",1.2,0)+1.3</f>
        <v>3.3</v>
      </c>
      <c r="T707" s="14">
        <f>(I707*1+M707*IF(Datos!S707&gt;0,1,0)+P707*IF(Datos!C707="Financials",1,0)+R707*1.3)/S707</f>
        <v>0</v>
      </c>
      <c r="U707" s="14">
        <f t="shared" ref="U707:U770" si="22">I707+M707+P707+R707</f>
        <v>0</v>
      </c>
      <c r="V707" s="12" t="str">
        <f t="shared" ref="V707:V770" si="23">IF(I707=1,"Flag1 ","")&amp;IF(M707=1,"Flag2 ","")&amp;IF(P707=1,"Flag3 ","")&amp;IF(R707=1,"Flag4 ","")</f>
        <v/>
      </c>
    </row>
    <row r="708" spans="1:22">
      <c r="A708" t="str">
        <f>ParticipantesCrossSectionTable[[#This Row],[firm_id]]</f>
        <v>F0717</v>
      </c>
      <c r="B708" s="12" t="str">
        <f>ParticipantesCrossSectionTable[[#This Row],[sector]]</f>
        <v>Industrials</v>
      </c>
      <c r="C708" s="14">
        <f>ParticipantesCrossSectionTable[[#This Row],[fcf_reported_mm]]/ParticipantesCrossSectionTable[[#This Row],[revenue_reported_mm]]</f>
        <v>-9.6069773802619718E-2</v>
      </c>
      <c r="D708" s="14">
        <f>VLOOKUP(B708,Umbrales!$A$2:$F$6,2,FALSE)</f>
        <v>0.20187192862209885</v>
      </c>
      <c r="E708" s="14">
        <f>VLOOKUP(B708,Umbrales!$A$2:$F$6,3,FALSE)</f>
        <v>0.13780715755654266</v>
      </c>
      <c r="F708" s="14">
        <f>VLOOKUP(B708,Umbrales!$A$2:$F$6,4,FALSE)</f>
        <v>0.14324173030339896</v>
      </c>
      <c r="G708" s="13">
        <f>VLOOKUP(B708,Umbrales!$A$2:$F$6,5,FALSE)</f>
        <v>2.1323076743804079</v>
      </c>
      <c r="H708" s="14">
        <f>VLOOKUP(B708,Umbrales!$A$2:$F$6,6,FALSE)</f>
        <v>-3.5903294130974449E-3</v>
      </c>
      <c r="I708">
        <f>IF(AND(Datos!AE708&gt;D708,Datos!AF708&gt;E708,Datos!AG708&gt;F708,Datos!AS708&gt;G708,C708&lt;H708),1,0)</f>
        <v>0</v>
      </c>
      <c r="J708" s="14">
        <f>ParticipantesCrossSectionTable[[#This Row],[dcf_fcf_gap_mm]]/ParticipantesCrossSectionTable[[#This Row],[revenue_reported_mm]]</f>
        <v>0.12793202671799586</v>
      </c>
      <c r="K708" s="14">
        <f>VLOOKUP(B708,Umbrales!$A$2:$H$6,7,FALSE)</f>
        <v>0.50521966232143278</v>
      </c>
      <c r="L708" s="14">
        <f>VLOOKUP(B708,Umbrales!$A$2:$H$6,8,FALSE)</f>
        <v>7.7995567229432863E-2</v>
      </c>
      <c r="M708">
        <f>IF(AND(Datos!S708&gt;0,Datos!AH708&lt;K708,Datos!AL708&gt;=1,Datos!AM708&lt;1,J708&gt;L708),1,0)</f>
        <v>1</v>
      </c>
      <c r="N708" s="14">
        <f>VLOOKUP(B708,Umbrales!$A$2:$J$6,9,FALSE)</f>
        <v>0</v>
      </c>
      <c r="O708" s="14">
        <f>VLOOKUP(B708,Umbrales!$A$2:$J$6,10,FALSE)</f>
        <v>0</v>
      </c>
      <c r="P708">
        <f>IF(AND(Datos!C708="Financials",Datos!AA708&gt;N708,Datos!AD708&lt;0,Datos!AQ708&lt;O708),1,0)</f>
        <v>0</v>
      </c>
      <c r="Q708" s="14">
        <f>VLOOKUP(B708,Umbrales!$A$2:$K$6,11,FALSE)</f>
        <v>0.94976269166978411</v>
      </c>
      <c r="R708">
        <f>IF(AND(Datos!AN708&lt;0.85,Datos!AN708&lt;Q708),1,0)</f>
        <v>0</v>
      </c>
      <c r="S708">
        <f>1+IF(Datos!S708&gt;0,1,0)+IF(Datos!C708="Financials",1.2,0)+1.3</f>
        <v>3.3</v>
      </c>
      <c r="T708" s="14">
        <f>(I708*1+M708*IF(Datos!S708&gt;0,1,0)+P708*IF(Datos!C708="Financials",1,0)+R708*1.3)/S708</f>
        <v>0.30303030303030304</v>
      </c>
      <c r="U708" s="14">
        <f t="shared" si="22"/>
        <v>1</v>
      </c>
      <c r="V708" s="12" t="str">
        <f t="shared" si="23"/>
        <v xml:space="preserve">Flag2 </v>
      </c>
    </row>
    <row r="709" spans="1:22">
      <c r="A709" t="str">
        <f>ParticipantesCrossSectionTable[[#This Row],[firm_id]]</f>
        <v>F0689</v>
      </c>
      <c r="B709" s="12" t="str">
        <f>ParticipantesCrossSectionTable[[#This Row],[sector]]</f>
        <v>Industrials</v>
      </c>
      <c r="C709" s="14">
        <f>ParticipantesCrossSectionTable[[#This Row],[fcf_reported_mm]]/ParticipantesCrossSectionTable[[#This Row],[revenue_reported_mm]]</f>
        <v>2.1484789128753339E-4</v>
      </c>
      <c r="D709" s="14">
        <f>VLOOKUP(B709,Umbrales!$A$2:$F$6,2,FALSE)</f>
        <v>0.20187192862209885</v>
      </c>
      <c r="E709" s="14">
        <f>VLOOKUP(B709,Umbrales!$A$2:$F$6,3,FALSE)</f>
        <v>0.13780715755654266</v>
      </c>
      <c r="F709" s="14">
        <f>VLOOKUP(B709,Umbrales!$A$2:$F$6,4,FALSE)</f>
        <v>0.14324173030339896</v>
      </c>
      <c r="G709" s="13">
        <f>VLOOKUP(B709,Umbrales!$A$2:$F$6,5,FALSE)</f>
        <v>2.1323076743804079</v>
      </c>
      <c r="H709" s="14">
        <f>VLOOKUP(B709,Umbrales!$A$2:$F$6,6,FALSE)</f>
        <v>-3.5903294130974449E-3</v>
      </c>
      <c r="I709">
        <f>IF(AND(Datos!AE709&gt;D709,Datos!AF709&gt;E709,Datos!AG709&gt;F709,Datos!AS709&gt;G709,C709&lt;H709),1,0)</f>
        <v>0</v>
      </c>
      <c r="J709" s="14">
        <f>ParticipantesCrossSectionTable[[#This Row],[dcf_fcf_gap_mm]]/ParticipantesCrossSectionTable[[#This Row],[revenue_reported_mm]]</f>
        <v>7.8175411705785194E-2</v>
      </c>
      <c r="K709" s="14">
        <f>VLOOKUP(B709,Umbrales!$A$2:$H$6,7,FALSE)</f>
        <v>0.50521966232143278</v>
      </c>
      <c r="L709" s="14">
        <f>VLOOKUP(B709,Umbrales!$A$2:$H$6,8,FALSE)</f>
        <v>7.7995567229432863E-2</v>
      </c>
      <c r="M709">
        <f>IF(AND(Datos!S709&gt;0,Datos!AH709&lt;K709,Datos!AL709&gt;=1,Datos!AM709&lt;1,J709&gt;L709),1,0)</f>
        <v>1</v>
      </c>
      <c r="N709" s="14">
        <f>VLOOKUP(B709,Umbrales!$A$2:$J$6,9,FALSE)</f>
        <v>0</v>
      </c>
      <c r="O709" s="14">
        <f>VLOOKUP(B709,Umbrales!$A$2:$J$6,10,FALSE)</f>
        <v>0</v>
      </c>
      <c r="P709">
        <f>IF(AND(Datos!C709="Financials",Datos!AA709&gt;N709,Datos!AD709&lt;0,Datos!AQ709&lt;O709),1,0)</f>
        <v>0</v>
      </c>
      <c r="Q709" s="14">
        <f>VLOOKUP(B709,Umbrales!$A$2:$K$6,11,FALSE)</f>
        <v>0.94976269166978411</v>
      </c>
      <c r="R709">
        <f>IF(AND(Datos!AN709&lt;0.85,Datos!AN709&lt;Q709),1,0)</f>
        <v>0</v>
      </c>
      <c r="S709">
        <f>1+IF(Datos!S709&gt;0,1,0)+IF(Datos!C709="Financials",1.2,0)+1.3</f>
        <v>3.3</v>
      </c>
      <c r="T709" s="14">
        <f>(I709*1+M709*IF(Datos!S709&gt;0,1,0)+P709*IF(Datos!C709="Financials",1,0)+R709*1.3)/S709</f>
        <v>0.30303030303030304</v>
      </c>
      <c r="U709" s="14">
        <f t="shared" si="22"/>
        <v>1</v>
      </c>
      <c r="V709" s="12" t="str">
        <f t="shared" si="23"/>
        <v xml:space="preserve">Flag2 </v>
      </c>
    </row>
    <row r="710" spans="1:22">
      <c r="A710" t="str">
        <f>ParticipantesCrossSectionTable[[#This Row],[firm_id]]</f>
        <v>F0649</v>
      </c>
      <c r="B710" s="12" t="str">
        <f>ParticipantesCrossSectionTable[[#This Row],[sector]]</f>
        <v>Industrials</v>
      </c>
      <c r="C710" s="14">
        <f>ParticipantesCrossSectionTable[[#This Row],[fcf_reported_mm]]/ParticipantesCrossSectionTable[[#This Row],[revenue_reported_mm]]</f>
        <v>-0.11582726717687003</v>
      </c>
      <c r="D710" s="14">
        <f>VLOOKUP(B710,Umbrales!$A$2:$F$6,2,FALSE)</f>
        <v>0.20187192862209885</v>
      </c>
      <c r="E710" s="14">
        <f>VLOOKUP(B710,Umbrales!$A$2:$F$6,3,FALSE)</f>
        <v>0.13780715755654266</v>
      </c>
      <c r="F710" s="14">
        <f>VLOOKUP(B710,Umbrales!$A$2:$F$6,4,FALSE)</f>
        <v>0.14324173030339896</v>
      </c>
      <c r="G710" s="13">
        <f>VLOOKUP(B710,Umbrales!$A$2:$F$6,5,FALSE)</f>
        <v>2.1323076743804079</v>
      </c>
      <c r="H710" s="14">
        <f>VLOOKUP(B710,Umbrales!$A$2:$F$6,6,FALSE)</f>
        <v>-3.5903294130974449E-3</v>
      </c>
      <c r="I710">
        <f>IF(AND(Datos!AE710&gt;D710,Datos!AF710&gt;E710,Datos!AG710&gt;F710,Datos!AS710&gt;G710,C710&lt;H710),1,0)</f>
        <v>0</v>
      </c>
      <c r="J710" s="14">
        <f>ParticipantesCrossSectionTable[[#This Row],[dcf_fcf_gap_mm]]/ParticipantesCrossSectionTable[[#This Row],[revenue_reported_mm]]</f>
        <v>7.9814642398924066E-2</v>
      </c>
      <c r="K710" s="14">
        <f>VLOOKUP(B710,Umbrales!$A$2:$H$6,7,FALSE)</f>
        <v>0.50521966232143278</v>
      </c>
      <c r="L710" s="14">
        <f>VLOOKUP(B710,Umbrales!$A$2:$H$6,8,FALSE)</f>
        <v>7.7995567229432863E-2</v>
      </c>
      <c r="M710">
        <f>IF(AND(Datos!S710&gt;0,Datos!AH710&lt;K710,Datos!AL710&gt;=1,Datos!AM710&lt;1,J710&gt;L710),1,0)</f>
        <v>0</v>
      </c>
      <c r="N710" s="14">
        <f>VLOOKUP(B710,Umbrales!$A$2:$J$6,9,FALSE)</f>
        <v>0</v>
      </c>
      <c r="O710" s="14">
        <f>VLOOKUP(B710,Umbrales!$A$2:$J$6,10,FALSE)</f>
        <v>0</v>
      </c>
      <c r="P710">
        <f>IF(AND(Datos!C710="Financials",Datos!AA710&gt;N710,Datos!AD710&lt;0,Datos!AQ710&lt;O710),1,0)</f>
        <v>0</v>
      </c>
      <c r="Q710" s="14">
        <f>VLOOKUP(B710,Umbrales!$A$2:$K$6,11,FALSE)</f>
        <v>0.94976269166978411</v>
      </c>
      <c r="R710">
        <f>IF(AND(Datos!AN710&lt;0.85,Datos!AN710&lt;Q710),1,0)</f>
        <v>0</v>
      </c>
      <c r="S710">
        <f>1+IF(Datos!S710&gt;0,1,0)+IF(Datos!C710="Financials",1.2,0)+1.3</f>
        <v>3.3</v>
      </c>
      <c r="T710" s="14">
        <f>(I710*1+M710*IF(Datos!S710&gt;0,1,0)+P710*IF(Datos!C710="Financials",1,0)+R710*1.3)/S710</f>
        <v>0</v>
      </c>
      <c r="U710" s="14">
        <f t="shared" si="22"/>
        <v>0</v>
      </c>
      <c r="V710" s="12" t="str">
        <f t="shared" si="23"/>
        <v/>
      </c>
    </row>
    <row r="711" spans="1:22">
      <c r="A711" t="str">
        <f>ParticipantesCrossSectionTable[[#This Row],[firm_id]]</f>
        <v>F0104</v>
      </c>
      <c r="B711" s="12" t="str">
        <f>ParticipantesCrossSectionTable[[#This Row],[sector]]</f>
        <v>Energy</v>
      </c>
      <c r="C711" s="14">
        <f>ParticipantesCrossSectionTable[[#This Row],[fcf_reported_mm]]/ParticipantesCrossSectionTable[[#This Row],[revenue_reported_mm]]</f>
        <v>-2.7901895923696362E-2</v>
      </c>
      <c r="D711" s="14">
        <f>VLOOKUP(B711,Umbrales!$A$2:$F$6,2,FALSE)</f>
        <v>0.31196392892080216</v>
      </c>
      <c r="E711" s="14">
        <f>VLOOKUP(B711,Umbrales!$A$2:$F$6,3,FALSE)</f>
        <v>0.22086835207327621</v>
      </c>
      <c r="F711" s="14">
        <f>VLOOKUP(B711,Umbrales!$A$2:$F$6,4,FALSE)</f>
        <v>0.28991454849456905</v>
      </c>
      <c r="G711" s="13">
        <f>VLOOKUP(B711,Umbrales!$A$2:$F$6,5,FALSE)</f>
        <v>2.8980395452652274</v>
      </c>
      <c r="H711" s="14">
        <f>VLOOKUP(B711,Umbrales!$A$2:$F$6,6,FALSE)</f>
        <v>-5.1192663180992054E-2</v>
      </c>
      <c r="I711">
        <f>IF(AND(Datos!AE711&gt;D711,Datos!AF711&gt;E711,Datos!AG711&gt;F711,Datos!AS711&gt;G711,C711&lt;H711),1,0)</f>
        <v>0</v>
      </c>
      <c r="J711" s="14">
        <f>ParticipantesCrossSectionTable[[#This Row],[dcf_fcf_gap_mm]]/ParticipantesCrossSectionTable[[#This Row],[revenue_reported_mm]]</f>
        <v>4.1565780011419973E-2</v>
      </c>
      <c r="K711" s="14">
        <f>VLOOKUP(B711,Umbrales!$A$2:$H$6,7,FALSE)</f>
        <v>0.58288412137280288</v>
      </c>
      <c r="L711" s="14">
        <f>VLOOKUP(B711,Umbrales!$A$2:$H$6,8,FALSE)</f>
        <v>0.120912265441879</v>
      </c>
      <c r="M711">
        <f>IF(AND(Datos!S711&gt;0,Datos!AH711&lt;K711,Datos!AL711&gt;=1,Datos!AM711&lt;1,J711&gt;L711),1,0)</f>
        <v>0</v>
      </c>
      <c r="N711" s="14">
        <f>VLOOKUP(B711,Umbrales!$A$2:$J$6,9,FALSE)</f>
        <v>0</v>
      </c>
      <c r="O711" s="14">
        <f>VLOOKUP(B711,Umbrales!$A$2:$J$6,10,FALSE)</f>
        <v>0</v>
      </c>
      <c r="P711">
        <f>IF(AND(Datos!C711="Financials",Datos!AA711&gt;N711,Datos!AD711&lt;0,Datos!AQ711&lt;O711),1,0)</f>
        <v>0</v>
      </c>
      <c r="Q711" s="14">
        <f>VLOOKUP(B711,Umbrales!$A$2:$K$6,11,FALSE)</f>
        <v>0.95246281107254693</v>
      </c>
      <c r="R711">
        <f>IF(AND(Datos!AN711&lt;0.85,Datos!AN711&lt;Q711),1,0)</f>
        <v>0</v>
      </c>
      <c r="S711">
        <f>1+IF(Datos!S711&gt;0,1,0)+IF(Datos!C711="Financials",1.2,0)+1.3</f>
        <v>3.3</v>
      </c>
      <c r="T711" s="14">
        <f>(I711*1+M711*IF(Datos!S711&gt;0,1,0)+P711*IF(Datos!C711="Financials",1,0)+R711*1.3)/S711</f>
        <v>0</v>
      </c>
      <c r="U711" s="14">
        <f t="shared" si="22"/>
        <v>0</v>
      </c>
      <c r="V711" s="12" t="str">
        <f t="shared" si="23"/>
        <v/>
      </c>
    </row>
    <row r="712" spans="1:22">
      <c r="A712" t="str">
        <f>ParticipantesCrossSectionTable[[#This Row],[firm_id]]</f>
        <v>F0691</v>
      </c>
      <c r="B712" s="12" t="str">
        <f>ParticipantesCrossSectionTable[[#This Row],[sector]]</f>
        <v>Industrials</v>
      </c>
      <c r="C712" s="14">
        <f>ParticipantesCrossSectionTable[[#This Row],[fcf_reported_mm]]/ParticipantesCrossSectionTable[[#This Row],[revenue_reported_mm]]</f>
        <v>9.1457723626691509E-2</v>
      </c>
      <c r="D712" s="14">
        <f>VLOOKUP(B712,Umbrales!$A$2:$F$6,2,FALSE)</f>
        <v>0.20187192862209885</v>
      </c>
      <c r="E712" s="14">
        <f>VLOOKUP(B712,Umbrales!$A$2:$F$6,3,FALSE)</f>
        <v>0.13780715755654266</v>
      </c>
      <c r="F712" s="14">
        <f>VLOOKUP(B712,Umbrales!$A$2:$F$6,4,FALSE)</f>
        <v>0.14324173030339896</v>
      </c>
      <c r="G712" s="13">
        <f>VLOOKUP(B712,Umbrales!$A$2:$F$6,5,FALSE)</f>
        <v>2.1323076743804079</v>
      </c>
      <c r="H712" s="14">
        <f>VLOOKUP(B712,Umbrales!$A$2:$F$6,6,FALSE)</f>
        <v>-3.5903294130974449E-3</v>
      </c>
      <c r="I712">
        <f>IF(AND(Datos!AE712&gt;D712,Datos!AF712&gt;E712,Datos!AG712&gt;F712,Datos!AS712&gt;G712,C712&lt;H712),1,0)</f>
        <v>0</v>
      </c>
      <c r="J712" s="14">
        <f>ParticipantesCrossSectionTable[[#This Row],[dcf_fcf_gap_mm]]/ParticipantesCrossSectionTable[[#This Row],[revenue_reported_mm]]</f>
        <v>1.7542483930395772E-2</v>
      </c>
      <c r="K712" s="14">
        <f>VLOOKUP(B712,Umbrales!$A$2:$H$6,7,FALSE)</f>
        <v>0.50521966232143278</v>
      </c>
      <c r="L712" s="14">
        <f>VLOOKUP(B712,Umbrales!$A$2:$H$6,8,FALSE)</f>
        <v>7.7995567229432863E-2</v>
      </c>
      <c r="M712">
        <f>IF(AND(Datos!S712&gt;0,Datos!AH712&lt;K712,Datos!AL712&gt;=1,Datos!AM712&lt;1,J712&gt;L712),1,0)</f>
        <v>0</v>
      </c>
      <c r="N712" s="14">
        <f>VLOOKUP(B712,Umbrales!$A$2:$J$6,9,FALSE)</f>
        <v>0</v>
      </c>
      <c r="O712" s="14">
        <f>VLOOKUP(B712,Umbrales!$A$2:$J$6,10,FALSE)</f>
        <v>0</v>
      </c>
      <c r="P712">
        <f>IF(AND(Datos!C712="Financials",Datos!AA712&gt;N712,Datos!AD712&lt;0,Datos!AQ712&lt;O712),1,0)</f>
        <v>0</v>
      </c>
      <c r="Q712" s="14">
        <f>VLOOKUP(B712,Umbrales!$A$2:$K$6,11,FALSE)</f>
        <v>0.94976269166978411</v>
      </c>
      <c r="R712">
        <f>IF(AND(Datos!AN712&lt;0.85,Datos!AN712&lt;Q712),1,0)</f>
        <v>0</v>
      </c>
      <c r="S712">
        <f>1+IF(Datos!S712&gt;0,1,0)+IF(Datos!C712="Financials",1.2,0)+1.3</f>
        <v>3.3</v>
      </c>
      <c r="T712" s="14">
        <f>(I712*1+M712*IF(Datos!S712&gt;0,1,0)+P712*IF(Datos!C712="Financials",1,0)+R712*1.3)/S712</f>
        <v>0</v>
      </c>
      <c r="U712" s="14">
        <f t="shared" si="22"/>
        <v>0</v>
      </c>
      <c r="V712" s="12" t="str">
        <f t="shared" si="23"/>
        <v/>
      </c>
    </row>
    <row r="713" spans="1:22">
      <c r="A713" t="str">
        <f>ParticipantesCrossSectionTable[[#This Row],[firm_id]]</f>
        <v>F0421</v>
      </c>
      <c r="B713" s="12" t="str">
        <f>ParticipantesCrossSectionTable[[#This Row],[sector]]</f>
        <v>Technology</v>
      </c>
      <c r="C713" s="14">
        <f>ParticipantesCrossSectionTable[[#This Row],[fcf_reported_mm]]/ParticipantesCrossSectionTable[[#This Row],[revenue_reported_mm]]</f>
        <v>7.0143510898000971E-2</v>
      </c>
      <c r="D713" s="14">
        <f>VLOOKUP(B713,Umbrales!$A$2:$F$6,2,FALSE)</f>
        <v>0.29147891994228936</v>
      </c>
      <c r="E713" s="14">
        <f>VLOOKUP(B713,Umbrales!$A$2:$F$6,3,FALSE)</f>
        <v>0.20310034693031653</v>
      </c>
      <c r="F713" s="14">
        <f>VLOOKUP(B713,Umbrales!$A$2:$F$6,4,FALSE)</f>
        <v>8.594459935328938E-2</v>
      </c>
      <c r="G713" s="13">
        <f>VLOOKUP(B713,Umbrales!$A$2:$F$6,5,FALSE)</f>
        <v>1.6026025182564763</v>
      </c>
      <c r="H713" s="14">
        <f>VLOOKUP(B713,Umbrales!$A$2:$F$6,6,FALSE)</f>
        <v>0.11012364032004683</v>
      </c>
      <c r="I713">
        <f>IF(AND(Datos!AE713&gt;D713,Datos!AF713&gt;E713,Datos!AG713&gt;F713,Datos!AS713&gt;G713,C713&lt;H713),1,0)</f>
        <v>0</v>
      </c>
      <c r="J713" s="14">
        <f>ParticipantesCrossSectionTable[[#This Row],[dcf_fcf_gap_mm]]/ParticipantesCrossSectionTable[[#This Row],[revenue_reported_mm]]</f>
        <v>5.0093531374265331E-2</v>
      </c>
      <c r="K713" s="14">
        <f>VLOOKUP(B713,Umbrales!$A$2:$H$6,7,FALSE)</f>
        <v>0.41762511454643481</v>
      </c>
      <c r="L713" s="14">
        <f>VLOOKUP(B713,Umbrales!$A$2:$H$6,8,FALSE)</f>
        <v>5.4196815684636399E-2</v>
      </c>
      <c r="M713">
        <f>IF(AND(Datos!S713&gt;0,Datos!AH713&lt;K713,Datos!AL713&gt;=1,Datos!AM713&lt;1,J713&gt;L713),1,0)</f>
        <v>0</v>
      </c>
      <c r="N713" s="14">
        <f>VLOOKUP(B713,Umbrales!$A$2:$J$6,9,FALSE)</f>
        <v>0</v>
      </c>
      <c r="O713" s="14">
        <f>VLOOKUP(B713,Umbrales!$A$2:$J$6,10,FALSE)</f>
        <v>0</v>
      </c>
      <c r="P713">
        <f>IF(AND(Datos!C713="Financials",Datos!AA713&gt;N713,Datos!AD713&lt;0,Datos!AQ713&lt;O713),1,0)</f>
        <v>0</v>
      </c>
      <c r="Q713" s="14">
        <f>VLOOKUP(B713,Umbrales!$A$2:$K$6,11,FALSE)</f>
        <v>0.94630804495569043</v>
      </c>
      <c r="R713">
        <f>IF(AND(Datos!AN713&lt;0.85,Datos!AN713&lt;Q713),1,0)</f>
        <v>0</v>
      </c>
      <c r="S713">
        <f>1+IF(Datos!S713&gt;0,1,0)+IF(Datos!C713="Financials",1.2,0)+1.3</f>
        <v>3.3</v>
      </c>
      <c r="T713" s="14">
        <f>(I713*1+M713*IF(Datos!S713&gt;0,1,0)+P713*IF(Datos!C713="Financials",1,0)+R713*1.3)/S713</f>
        <v>0</v>
      </c>
      <c r="U713" s="14">
        <f t="shared" si="22"/>
        <v>0</v>
      </c>
      <c r="V713" s="12" t="str">
        <f t="shared" si="23"/>
        <v/>
      </c>
    </row>
    <row r="714" spans="1:22">
      <c r="A714" t="str">
        <f>ParticipantesCrossSectionTable[[#This Row],[firm_id]]</f>
        <v>F0147</v>
      </c>
      <c r="B714" s="12" t="str">
        <f>ParticipantesCrossSectionTable[[#This Row],[sector]]</f>
        <v>Energy</v>
      </c>
      <c r="C714" s="14">
        <f>ParticipantesCrossSectionTable[[#This Row],[fcf_reported_mm]]/ParticipantesCrossSectionTable[[#This Row],[revenue_reported_mm]]</f>
        <v>-2.2636257238933186E-2</v>
      </c>
      <c r="D714" s="14">
        <f>VLOOKUP(B714,Umbrales!$A$2:$F$6,2,FALSE)</f>
        <v>0.31196392892080216</v>
      </c>
      <c r="E714" s="14">
        <f>VLOOKUP(B714,Umbrales!$A$2:$F$6,3,FALSE)</f>
        <v>0.22086835207327621</v>
      </c>
      <c r="F714" s="14">
        <f>VLOOKUP(B714,Umbrales!$A$2:$F$6,4,FALSE)</f>
        <v>0.28991454849456905</v>
      </c>
      <c r="G714" s="13">
        <f>VLOOKUP(B714,Umbrales!$A$2:$F$6,5,FALSE)</f>
        <v>2.8980395452652274</v>
      </c>
      <c r="H714" s="14">
        <f>VLOOKUP(B714,Umbrales!$A$2:$F$6,6,FALSE)</f>
        <v>-5.1192663180992054E-2</v>
      </c>
      <c r="I714">
        <f>IF(AND(Datos!AE714&gt;D714,Datos!AF714&gt;E714,Datos!AG714&gt;F714,Datos!AS714&gt;G714,C714&lt;H714),1,0)</f>
        <v>0</v>
      </c>
      <c r="J714" s="14">
        <f>ParticipantesCrossSectionTable[[#This Row],[dcf_fcf_gap_mm]]/ParticipantesCrossSectionTable[[#This Row],[revenue_reported_mm]]</f>
        <v>9.784675335365503E-2</v>
      </c>
      <c r="K714" s="14">
        <f>VLOOKUP(B714,Umbrales!$A$2:$H$6,7,FALSE)</f>
        <v>0.58288412137280288</v>
      </c>
      <c r="L714" s="14">
        <f>VLOOKUP(B714,Umbrales!$A$2:$H$6,8,FALSE)</f>
        <v>0.120912265441879</v>
      </c>
      <c r="M714">
        <f>IF(AND(Datos!S714&gt;0,Datos!AH714&lt;K714,Datos!AL714&gt;=1,Datos!AM714&lt;1,J714&gt;L714),1,0)</f>
        <v>0</v>
      </c>
      <c r="N714" s="14">
        <f>VLOOKUP(B714,Umbrales!$A$2:$J$6,9,FALSE)</f>
        <v>0</v>
      </c>
      <c r="O714" s="14">
        <f>VLOOKUP(B714,Umbrales!$A$2:$J$6,10,FALSE)</f>
        <v>0</v>
      </c>
      <c r="P714">
        <f>IF(AND(Datos!C714="Financials",Datos!AA714&gt;N714,Datos!AD714&lt;0,Datos!AQ714&lt;O714),1,0)</f>
        <v>0</v>
      </c>
      <c r="Q714" s="14">
        <f>VLOOKUP(B714,Umbrales!$A$2:$K$6,11,FALSE)</f>
        <v>0.95246281107254693</v>
      </c>
      <c r="R714">
        <f>IF(AND(Datos!AN714&lt;0.85,Datos!AN714&lt;Q714),1,0)</f>
        <v>0</v>
      </c>
      <c r="S714">
        <f>1+IF(Datos!S714&gt;0,1,0)+IF(Datos!C714="Financials",1.2,0)+1.3</f>
        <v>3.3</v>
      </c>
      <c r="T714" s="14">
        <f>(I714*1+M714*IF(Datos!S714&gt;0,1,0)+P714*IF(Datos!C714="Financials",1,0)+R714*1.3)/S714</f>
        <v>0</v>
      </c>
      <c r="U714" s="14">
        <f t="shared" si="22"/>
        <v>0</v>
      </c>
      <c r="V714" s="12" t="str">
        <f t="shared" si="23"/>
        <v/>
      </c>
    </row>
    <row r="715" spans="1:22">
      <c r="A715" t="str">
        <f>ParticipantesCrossSectionTable[[#This Row],[firm_id]]</f>
        <v>F0400</v>
      </c>
      <c r="B715" s="12" t="str">
        <f>ParticipantesCrossSectionTable[[#This Row],[sector]]</f>
        <v>Financials</v>
      </c>
      <c r="C715" s="14">
        <f>ParticipantesCrossSectionTable[[#This Row],[fcf_reported_mm]]/ParticipantesCrossSectionTable[[#This Row],[revenue_reported_mm]]</f>
        <v>0.24467737816978252</v>
      </c>
      <c r="D715" s="14">
        <f>VLOOKUP(B715,Umbrales!$A$2:$F$6,2,FALSE)</f>
        <v>0.388774346882514</v>
      </c>
      <c r="E715" s="14">
        <f>VLOOKUP(B715,Umbrales!$A$2:$F$6,3,FALSE)</f>
        <v>0.2842719606666555</v>
      </c>
      <c r="F715" s="14">
        <f>VLOOKUP(B715,Umbrales!$A$2:$F$6,4,FALSE)</f>
        <v>3.7547324588306716E-2</v>
      </c>
      <c r="G715" s="13">
        <f>VLOOKUP(B715,Umbrales!$A$2:$F$6,5,FALSE)</f>
        <v>5.6564154445784265</v>
      </c>
      <c r="H715" s="14">
        <f>VLOOKUP(B715,Umbrales!$A$2:$F$6,6,FALSE)</f>
        <v>0.21790144142181125</v>
      </c>
      <c r="I715">
        <f>IF(AND(Datos!AE715&gt;D715,Datos!AF715&gt;E715,Datos!AG715&gt;F715,Datos!AS715&gt;G715,C715&lt;H715),1,0)</f>
        <v>0</v>
      </c>
      <c r="J715" s="14">
        <f>ParticipantesCrossSectionTable[[#This Row],[dcf_fcf_gap_mm]]/ParticipantesCrossSectionTable[[#This Row],[revenue_reported_mm]]</f>
        <v>1.1101023432334082E-2</v>
      </c>
      <c r="K715" s="14">
        <f>VLOOKUP(B715,Umbrales!$A$2:$H$6,7,FALSE)</f>
        <v>0.45222619371524486</v>
      </c>
      <c r="L715" s="14">
        <f>VLOOKUP(B715,Umbrales!$A$2:$H$6,8,FALSE)</f>
        <v>1.8748568215778003E-2</v>
      </c>
      <c r="M715">
        <f>IF(AND(Datos!S715&gt;0,Datos!AH715&lt;K715,Datos!AL715&gt;=1,Datos!AM715&lt;1,J715&gt;L715),1,0)</f>
        <v>0</v>
      </c>
      <c r="N715" s="14">
        <f>VLOOKUP(B715,Umbrales!$A$2:$J$6,9,FALSE)</f>
        <v>0.2055436255630648</v>
      </c>
      <c r="O715" s="14">
        <f>VLOOKUP(B715,Umbrales!$A$2:$J$6,10,FALSE)</f>
        <v>0.33577848833803048</v>
      </c>
      <c r="P715">
        <f>IF(AND(Datos!C715="Financials",Datos!AA715&gt;N715,Datos!AD715&lt;0,Datos!AQ715&lt;O715),1,0)</f>
        <v>0</v>
      </c>
      <c r="Q715" s="14">
        <f>VLOOKUP(B715,Umbrales!$A$2:$K$6,11,FALSE)</f>
        <v>0.94867619108199597</v>
      </c>
      <c r="R715">
        <f>IF(AND(Datos!AN715&lt;0.85,Datos!AN715&lt;Q715),1,0)</f>
        <v>0</v>
      </c>
      <c r="S715">
        <f>1+IF(Datos!S715&gt;0,1,0)+IF(Datos!C715="Financials",1.2,0)+1.3</f>
        <v>4.5</v>
      </c>
      <c r="T715" s="14">
        <f>(I715*1+M715*IF(Datos!S715&gt;0,1,0)+P715*IF(Datos!C715="Financials",1,0)+R715*1.3)/S715</f>
        <v>0</v>
      </c>
      <c r="U715" s="14">
        <f t="shared" si="22"/>
        <v>0</v>
      </c>
      <c r="V715" s="12" t="str">
        <f t="shared" si="23"/>
        <v/>
      </c>
    </row>
    <row r="716" spans="1:22">
      <c r="A716" t="str">
        <f>ParticipantesCrossSectionTable[[#This Row],[firm_id]]</f>
        <v>F0362</v>
      </c>
      <c r="B716" s="12" t="str">
        <f>ParticipantesCrossSectionTable[[#This Row],[sector]]</f>
        <v>Financials</v>
      </c>
      <c r="C716" s="14">
        <f>ParticipantesCrossSectionTable[[#This Row],[fcf_reported_mm]]/ParticipantesCrossSectionTable[[#This Row],[revenue_reported_mm]]</f>
        <v>0.2735753191826315</v>
      </c>
      <c r="D716" s="14">
        <f>VLOOKUP(B716,Umbrales!$A$2:$F$6,2,FALSE)</f>
        <v>0.388774346882514</v>
      </c>
      <c r="E716" s="14">
        <f>VLOOKUP(B716,Umbrales!$A$2:$F$6,3,FALSE)</f>
        <v>0.2842719606666555</v>
      </c>
      <c r="F716" s="14">
        <f>VLOOKUP(B716,Umbrales!$A$2:$F$6,4,FALSE)</f>
        <v>3.7547324588306716E-2</v>
      </c>
      <c r="G716" s="13">
        <f>VLOOKUP(B716,Umbrales!$A$2:$F$6,5,FALSE)</f>
        <v>5.6564154445784265</v>
      </c>
      <c r="H716" s="14">
        <f>VLOOKUP(B716,Umbrales!$A$2:$F$6,6,FALSE)</f>
        <v>0.21790144142181125</v>
      </c>
      <c r="I716">
        <f>IF(AND(Datos!AE716&gt;D716,Datos!AF716&gt;E716,Datos!AG716&gt;F716,Datos!AS716&gt;G716,C716&lt;H716),1,0)</f>
        <v>0</v>
      </c>
      <c r="J716" s="14">
        <f>ParticipantesCrossSectionTable[[#This Row],[dcf_fcf_gap_mm]]/ParticipantesCrossSectionTable[[#This Row],[revenue_reported_mm]]</f>
        <v>9.5677229556070439E-3</v>
      </c>
      <c r="K716" s="14">
        <f>VLOOKUP(B716,Umbrales!$A$2:$H$6,7,FALSE)</f>
        <v>0.45222619371524486</v>
      </c>
      <c r="L716" s="14">
        <f>VLOOKUP(B716,Umbrales!$A$2:$H$6,8,FALSE)</f>
        <v>1.8748568215778003E-2</v>
      </c>
      <c r="M716">
        <f>IF(AND(Datos!S716&gt;0,Datos!AH716&lt;K716,Datos!AL716&gt;=1,Datos!AM716&lt;1,J716&gt;L716),1,0)</f>
        <v>0</v>
      </c>
      <c r="N716" s="14">
        <f>VLOOKUP(B716,Umbrales!$A$2:$J$6,9,FALSE)</f>
        <v>0.2055436255630648</v>
      </c>
      <c r="O716" s="14">
        <f>VLOOKUP(B716,Umbrales!$A$2:$J$6,10,FALSE)</f>
        <v>0.33577848833803048</v>
      </c>
      <c r="P716">
        <f>IF(AND(Datos!C716="Financials",Datos!AA716&gt;N716,Datos!AD716&lt;0,Datos!AQ716&lt;O716),1,0)</f>
        <v>0</v>
      </c>
      <c r="Q716" s="14">
        <f>VLOOKUP(B716,Umbrales!$A$2:$K$6,11,FALSE)</f>
        <v>0.94867619108199597</v>
      </c>
      <c r="R716">
        <f>IF(AND(Datos!AN716&lt;0.85,Datos!AN716&lt;Q716),1,0)</f>
        <v>0</v>
      </c>
      <c r="S716">
        <f>1+IF(Datos!S716&gt;0,1,0)+IF(Datos!C716="Financials",1.2,0)+1.3</f>
        <v>4.5</v>
      </c>
      <c r="T716" s="14">
        <f>(I716*1+M716*IF(Datos!S716&gt;0,1,0)+P716*IF(Datos!C716="Financials",1,0)+R716*1.3)/S716</f>
        <v>0</v>
      </c>
      <c r="U716" s="14">
        <f t="shared" si="22"/>
        <v>0</v>
      </c>
      <c r="V716" s="12" t="str">
        <f t="shared" si="23"/>
        <v/>
      </c>
    </row>
    <row r="717" spans="1:22">
      <c r="A717" t="str">
        <f>ParticipantesCrossSectionTable[[#This Row],[firm_id]]</f>
        <v>F0694</v>
      </c>
      <c r="B717" s="12" t="str">
        <f>ParticipantesCrossSectionTable[[#This Row],[sector]]</f>
        <v>Industrials</v>
      </c>
      <c r="C717" s="14">
        <f>ParticipantesCrossSectionTable[[#This Row],[fcf_reported_mm]]/ParticipantesCrossSectionTable[[#This Row],[revenue_reported_mm]]</f>
        <v>-1.139054544283471E-2</v>
      </c>
      <c r="D717" s="14">
        <f>VLOOKUP(B717,Umbrales!$A$2:$F$6,2,FALSE)</f>
        <v>0.20187192862209885</v>
      </c>
      <c r="E717" s="14">
        <f>VLOOKUP(B717,Umbrales!$A$2:$F$6,3,FALSE)</f>
        <v>0.13780715755654266</v>
      </c>
      <c r="F717" s="14">
        <f>VLOOKUP(B717,Umbrales!$A$2:$F$6,4,FALSE)</f>
        <v>0.14324173030339896</v>
      </c>
      <c r="G717" s="13">
        <f>VLOOKUP(B717,Umbrales!$A$2:$F$6,5,FALSE)</f>
        <v>2.1323076743804079</v>
      </c>
      <c r="H717" s="14">
        <f>VLOOKUP(B717,Umbrales!$A$2:$F$6,6,FALSE)</f>
        <v>-3.5903294130974449E-3</v>
      </c>
      <c r="I717">
        <f>IF(AND(Datos!AE717&gt;D717,Datos!AF717&gt;E717,Datos!AG717&gt;F717,Datos!AS717&gt;G717,C717&lt;H717),1,0)</f>
        <v>0</v>
      </c>
      <c r="J717" s="14">
        <f>ParticipantesCrossSectionTable[[#This Row],[dcf_fcf_gap_mm]]/ParticipantesCrossSectionTable[[#This Row],[revenue_reported_mm]]</f>
        <v>5.5636325442119217E-2</v>
      </c>
      <c r="K717" s="14">
        <f>VLOOKUP(B717,Umbrales!$A$2:$H$6,7,FALSE)</f>
        <v>0.50521966232143278</v>
      </c>
      <c r="L717" s="14">
        <f>VLOOKUP(B717,Umbrales!$A$2:$H$6,8,FALSE)</f>
        <v>7.7995567229432863E-2</v>
      </c>
      <c r="M717">
        <f>IF(AND(Datos!S717&gt;0,Datos!AH717&lt;K717,Datos!AL717&gt;=1,Datos!AM717&lt;1,J717&gt;L717),1,0)</f>
        <v>0</v>
      </c>
      <c r="N717" s="14">
        <f>VLOOKUP(B717,Umbrales!$A$2:$J$6,9,FALSE)</f>
        <v>0</v>
      </c>
      <c r="O717" s="14">
        <f>VLOOKUP(B717,Umbrales!$A$2:$J$6,10,FALSE)</f>
        <v>0</v>
      </c>
      <c r="P717">
        <f>IF(AND(Datos!C717="Financials",Datos!AA717&gt;N717,Datos!AD717&lt;0,Datos!AQ717&lt;O717),1,0)</f>
        <v>0</v>
      </c>
      <c r="Q717" s="14">
        <f>VLOOKUP(B717,Umbrales!$A$2:$K$6,11,FALSE)</f>
        <v>0.94976269166978411</v>
      </c>
      <c r="R717">
        <f>IF(AND(Datos!AN717&lt;0.85,Datos!AN717&lt;Q717),1,0)</f>
        <v>0</v>
      </c>
      <c r="S717">
        <f>1+IF(Datos!S717&gt;0,1,0)+IF(Datos!C717="Financials",1.2,0)+1.3</f>
        <v>3.3</v>
      </c>
      <c r="T717" s="14">
        <f>(I717*1+M717*IF(Datos!S717&gt;0,1,0)+P717*IF(Datos!C717="Financials",1,0)+R717*1.3)/S717</f>
        <v>0</v>
      </c>
      <c r="U717" s="14">
        <f t="shared" si="22"/>
        <v>0</v>
      </c>
      <c r="V717" s="12" t="str">
        <f t="shared" si="23"/>
        <v/>
      </c>
    </row>
    <row r="718" spans="1:22">
      <c r="A718" t="str">
        <f>ParticipantesCrossSectionTable[[#This Row],[firm_id]]</f>
        <v>F0871</v>
      </c>
      <c r="B718" s="12" t="str">
        <f>ParticipantesCrossSectionTable[[#This Row],[sector]]</f>
        <v>Consumer</v>
      </c>
      <c r="C718" s="14">
        <f>ParticipantesCrossSectionTable[[#This Row],[fcf_reported_mm]]/ParticipantesCrossSectionTable[[#This Row],[revenue_reported_mm]]</f>
        <v>5.5610585980699984E-2</v>
      </c>
      <c r="D718" s="14">
        <f>VLOOKUP(B718,Umbrales!$A$2:$F$6,2,FALSE)</f>
        <v>0.18290795794828921</v>
      </c>
      <c r="E718" s="14">
        <f>VLOOKUP(B718,Umbrales!$A$2:$F$6,3,FALSE)</f>
        <v>0.12205009004875801</v>
      </c>
      <c r="F718" s="14">
        <f>VLOOKUP(B718,Umbrales!$A$2:$F$6,4,FALSE)</f>
        <v>7.7863508878423693E-2</v>
      </c>
      <c r="G718" s="13">
        <f>VLOOKUP(B718,Umbrales!$A$2:$F$6,5,FALSE)</f>
        <v>1.5232588938928779</v>
      </c>
      <c r="H718" s="14">
        <f>VLOOKUP(B718,Umbrales!$A$2:$F$6,6,FALSE)</f>
        <v>3.1674636202413592E-2</v>
      </c>
      <c r="I718">
        <f>IF(AND(Datos!AE718&gt;D718,Datos!AF718&gt;E718,Datos!AG718&gt;F718,Datos!AS718&gt;G718,C718&lt;H718),1,0)</f>
        <v>0</v>
      </c>
      <c r="J718" s="14">
        <f>ParticipantesCrossSectionTable[[#This Row],[dcf_fcf_gap_mm]]/ParticipantesCrossSectionTable[[#This Row],[revenue_reported_mm]]</f>
        <v>3.8682156161453991E-2</v>
      </c>
      <c r="K718" s="14">
        <f>VLOOKUP(B718,Umbrales!$A$2:$H$6,7,FALSE)</f>
        <v>0.50851978099047102</v>
      </c>
      <c r="L718" s="14">
        <f>VLOOKUP(B718,Umbrales!$A$2:$H$6,8,FALSE)</f>
        <v>6.0665521451900774E-2</v>
      </c>
      <c r="M718">
        <f>IF(AND(Datos!S718&gt;0,Datos!AH718&lt;K718,Datos!AL718&gt;=1,Datos!AM718&lt;1,J718&gt;L718),1,0)</f>
        <v>0</v>
      </c>
      <c r="N718" s="14">
        <f>VLOOKUP(B718,Umbrales!$A$2:$J$6,9,FALSE)</f>
        <v>0</v>
      </c>
      <c r="O718" s="14">
        <f>VLOOKUP(B718,Umbrales!$A$2:$J$6,10,FALSE)</f>
        <v>0</v>
      </c>
      <c r="P718">
        <f>IF(AND(Datos!C718="Financials",Datos!AA718&gt;N718,Datos!AD718&lt;0,Datos!AQ718&lt;O718),1,0)</f>
        <v>0</v>
      </c>
      <c r="Q718" s="14">
        <f>VLOOKUP(B718,Umbrales!$A$2:$K$6,11,FALSE)</f>
        <v>0.94977598367308969</v>
      </c>
      <c r="R718">
        <f>IF(AND(Datos!AN718&lt;0.85,Datos!AN718&lt;Q718),1,0)</f>
        <v>0</v>
      </c>
      <c r="S718">
        <f>1+IF(Datos!S718&gt;0,1,0)+IF(Datos!C718="Financials",1.2,0)+1.3</f>
        <v>3.3</v>
      </c>
      <c r="T718" s="14">
        <f>(I718*1+M718*IF(Datos!S718&gt;0,1,0)+P718*IF(Datos!C718="Financials",1,0)+R718*1.3)/S718</f>
        <v>0</v>
      </c>
      <c r="U718" s="14">
        <f t="shared" si="22"/>
        <v>0</v>
      </c>
      <c r="V718" s="12" t="str">
        <f t="shared" si="23"/>
        <v/>
      </c>
    </row>
    <row r="719" spans="1:22">
      <c r="A719" t="str">
        <f>ParticipantesCrossSectionTable[[#This Row],[firm_id]]</f>
        <v>F0279</v>
      </c>
      <c r="B719" s="12" t="str">
        <f>ParticipantesCrossSectionTable[[#This Row],[sector]]</f>
        <v>Financials</v>
      </c>
      <c r="C719" s="14">
        <f>ParticipantesCrossSectionTable[[#This Row],[fcf_reported_mm]]/ParticipantesCrossSectionTable[[#This Row],[revenue_reported_mm]]</f>
        <v>0.15915390793759784</v>
      </c>
      <c r="D719" s="14">
        <f>VLOOKUP(B719,Umbrales!$A$2:$F$6,2,FALSE)</f>
        <v>0.388774346882514</v>
      </c>
      <c r="E719" s="14">
        <f>VLOOKUP(B719,Umbrales!$A$2:$F$6,3,FALSE)</f>
        <v>0.2842719606666555</v>
      </c>
      <c r="F719" s="14">
        <f>VLOOKUP(B719,Umbrales!$A$2:$F$6,4,FALSE)</f>
        <v>3.7547324588306716E-2</v>
      </c>
      <c r="G719" s="13">
        <f>VLOOKUP(B719,Umbrales!$A$2:$F$6,5,FALSE)</f>
        <v>5.6564154445784265</v>
      </c>
      <c r="H719" s="14">
        <f>VLOOKUP(B719,Umbrales!$A$2:$F$6,6,FALSE)</f>
        <v>0.21790144142181125</v>
      </c>
      <c r="I719">
        <f>IF(AND(Datos!AE719&gt;D719,Datos!AF719&gt;E719,Datos!AG719&gt;F719,Datos!AS719&gt;G719,C719&lt;H719),1,0)</f>
        <v>0</v>
      </c>
      <c r="J719" s="14">
        <f>ParticipantesCrossSectionTable[[#This Row],[dcf_fcf_gap_mm]]/ParticipantesCrossSectionTable[[#This Row],[revenue_reported_mm]]</f>
        <v>-6.8677955094540184E-3</v>
      </c>
      <c r="K719" s="14">
        <f>VLOOKUP(B719,Umbrales!$A$2:$H$6,7,FALSE)</f>
        <v>0.45222619371524486</v>
      </c>
      <c r="L719" s="14">
        <f>VLOOKUP(B719,Umbrales!$A$2:$H$6,8,FALSE)</f>
        <v>1.8748568215778003E-2</v>
      </c>
      <c r="M719">
        <f>IF(AND(Datos!S719&gt;0,Datos!AH719&lt;K719,Datos!AL719&gt;=1,Datos!AM719&lt;1,J719&gt;L719),1,0)</f>
        <v>0</v>
      </c>
      <c r="N719" s="14">
        <f>VLOOKUP(B719,Umbrales!$A$2:$J$6,9,FALSE)</f>
        <v>0.2055436255630648</v>
      </c>
      <c r="O719" s="14">
        <f>VLOOKUP(B719,Umbrales!$A$2:$J$6,10,FALSE)</f>
        <v>0.33577848833803048</v>
      </c>
      <c r="P719">
        <f>IF(AND(Datos!C719="Financials",Datos!AA719&gt;N719,Datos!AD719&lt;0,Datos!AQ719&lt;O719),1,0)</f>
        <v>0</v>
      </c>
      <c r="Q719" s="14">
        <f>VLOOKUP(B719,Umbrales!$A$2:$K$6,11,FALSE)</f>
        <v>0.94867619108199597</v>
      </c>
      <c r="R719">
        <f>IF(AND(Datos!AN719&lt;0.85,Datos!AN719&lt;Q719),1,0)</f>
        <v>0</v>
      </c>
      <c r="S719">
        <f>1+IF(Datos!S719&gt;0,1,0)+IF(Datos!C719="Financials",1.2,0)+1.3</f>
        <v>4.5</v>
      </c>
      <c r="T719" s="14">
        <f>(I719*1+M719*IF(Datos!S719&gt;0,1,0)+P719*IF(Datos!C719="Financials",1,0)+R719*1.3)/S719</f>
        <v>0</v>
      </c>
      <c r="U719" s="14">
        <f t="shared" si="22"/>
        <v>0</v>
      </c>
      <c r="V719" s="12" t="str">
        <f t="shared" si="23"/>
        <v/>
      </c>
    </row>
    <row r="720" spans="1:22">
      <c r="A720" t="str">
        <f>ParticipantesCrossSectionTable[[#This Row],[firm_id]]</f>
        <v>F0782</v>
      </c>
      <c r="B720" s="12" t="str">
        <f>ParticipantesCrossSectionTable[[#This Row],[sector]]</f>
        <v>Industrials</v>
      </c>
      <c r="C720" s="14">
        <f>ParticipantesCrossSectionTable[[#This Row],[fcf_reported_mm]]/ParticipantesCrossSectionTable[[#This Row],[revenue_reported_mm]]</f>
        <v>-2.1179864496668329E-3</v>
      </c>
      <c r="D720" s="14">
        <f>VLOOKUP(B720,Umbrales!$A$2:$F$6,2,FALSE)</f>
        <v>0.20187192862209885</v>
      </c>
      <c r="E720" s="14">
        <f>VLOOKUP(B720,Umbrales!$A$2:$F$6,3,FALSE)</f>
        <v>0.13780715755654266</v>
      </c>
      <c r="F720" s="14">
        <f>VLOOKUP(B720,Umbrales!$A$2:$F$6,4,FALSE)</f>
        <v>0.14324173030339896</v>
      </c>
      <c r="G720" s="13">
        <f>VLOOKUP(B720,Umbrales!$A$2:$F$6,5,FALSE)</f>
        <v>2.1323076743804079</v>
      </c>
      <c r="H720" s="14">
        <f>VLOOKUP(B720,Umbrales!$A$2:$F$6,6,FALSE)</f>
        <v>-3.5903294130974449E-3</v>
      </c>
      <c r="I720">
        <f>IF(AND(Datos!AE720&gt;D720,Datos!AF720&gt;E720,Datos!AG720&gt;F720,Datos!AS720&gt;G720,C720&lt;H720),1,0)</f>
        <v>0</v>
      </c>
      <c r="J720" s="14">
        <f>ParticipantesCrossSectionTable[[#This Row],[dcf_fcf_gap_mm]]/ParticipantesCrossSectionTable[[#This Row],[revenue_reported_mm]]</f>
        <v>0.10622950330613613</v>
      </c>
      <c r="K720" s="14">
        <f>VLOOKUP(B720,Umbrales!$A$2:$H$6,7,FALSE)</f>
        <v>0.50521966232143278</v>
      </c>
      <c r="L720" s="14">
        <f>VLOOKUP(B720,Umbrales!$A$2:$H$6,8,FALSE)</f>
        <v>7.7995567229432863E-2</v>
      </c>
      <c r="M720">
        <f>IF(AND(Datos!S720&gt;0,Datos!AH720&lt;K720,Datos!AL720&gt;=1,Datos!AM720&lt;1,J720&gt;L720),1,0)</f>
        <v>0</v>
      </c>
      <c r="N720" s="14">
        <f>VLOOKUP(B720,Umbrales!$A$2:$J$6,9,FALSE)</f>
        <v>0</v>
      </c>
      <c r="O720" s="14">
        <f>VLOOKUP(B720,Umbrales!$A$2:$J$6,10,FALSE)</f>
        <v>0</v>
      </c>
      <c r="P720">
        <f>IF(AND(Datos!C720="Financials",Datos!AA720&gt;N720,Datos!AD720&lt;0,Datos!AQ720&lt;O720),1,0)</f>
        <v>0</v>
      </c>
      <c r="Q720" s="14">
        <f>VLOOKUP(B720,Umbrales!$A$2:$K$6,11,FALSE)</f>
        <v>0.94976269166978411</v>
      </c>
      <c r="R720">
        <f>IF(AND(Datos!AN720&lt;0.85,Datos!AN720&lt;Q720),1,0)</f>
        <v>0</v>
      </c>
      <c r="S720">
        <f>1+IF(Datos!S720&gt;0,1,0)+IF(Datos!C720="Financials",1.2,0)+1.3</f>
        <v>3.3</v>
      </c>
      <c r="T720" s="14">
        <f>(I720*1+M720*IF(Datos!S720&gt;0,1,0)+P720*IF(Datos!C720="Financials",1,0)+R720*1.3)/S720</f>
        <v>0</v>
      </c>
      <c r="U720" s="14">
        <f t="shared" si="22"/>
        <v>0</v>
      </c>
      <c r="V720" s="12" t="str">
        <f t="shared" si="23"/>
        <v/>
      </c>
    </row>
    <row r="721" spans="1:22">
      <c r="A721" t="str">
        <f>ParticipantesCrossSectionTable[[#This Row],[firm_id]]</f>
        <v>F0949</v>
      </c>
      <c r="B721" s="12" t="str">
        <f>ParticipantesCrossSectionTable[[#This Row],[sector]]</f>
        <v>Consumer</v>
      </c>
      <c r="C721" s="14">
        <f>ParticipantesCrossSectionTable[[#This Row],[fcf_reported_mm]]/ParticipantesCrossSectionTable[[#This Row],[revenue_reported_mm]]</f>
        <v>4.0573325558250502E-2</v>
      </c>
      <c r="D721" s="14">
        <f>VLOOKUP(B721,Umbrales!$A$2:$F$6,2,FALSE)</f>
        <v>0.18290795794828921</v>
      </c>
      <c r="E721" s="14">
        <f>VLOOKUP(B721,Umbrales!$A$2:$F$6,3,FALSE)</f>
        <v>0.12205009004875801</v>
      </c>
      <c r="F721" s="14">
        <f>VLOOKUP(B721,Umbrales!$A$2:$F$6,4,FALSE)</f>
        <v>7.7863508878423693E-2</v>
      </c>
      <c r="G721" s="13">
        <f>VLOOKUP(B721,Umbrales!$A$2:$F$6,5,FALSE)</f>
        <v>1.5232588938928779</v>
      </c>
      <c r="H721" s="14">
        <f>VLOOKUP(B721,Umbrales!$A$2:$F$6,6,FALSE)</f>
        <v>3.1674636202413592E-2</v>
      </c>
      <c r="I721">
        <f>IF(AND(Datos!AE721&gt;D721,Datos!AF721&gt;E721,Datos!AG721&gt;F721,Datos!AS721&gt;G721,C721&lt;H721),1,0)</f>
        <v>0</v>
      </c>
      <c r="J721" s="14">
        <f>ParticipantesCrossSectionTable[[#This Row],[dcf_fcf_gap_mm]]/ParticipantesCrossSectionTable[[#This Row],[revenue_reported_mm]]</f>
        <v>7.769000168201963E-2</v>
      </c>
      <c r="K721" s="14">
        <f>VLOOKUP(B721,Umbrales!$A$2:$H$6,7,FALSE)</f>
        <v>0.50851978099047102</v>
      </c>
      <c r="L721" s="14">
        <f>VLOOKUP(B721,Umbrales!$A$2:$H$6,8,FALSE)</f>
        <v>6.0665521451900774E-2</v>
      </c>
      <c r="M721">
        <f>IF(AND(Datos!S721&gt;0,Datos!AH721&lt;K721,Datos!AL721&gt;=1,Datos!AM721&lt;1,J721&gt;L721),1,0)</f>
        <v>0</v>
      </c>
      <c r="N721" s="14">
        <f>VLOOKUP(B721,Umbrales!$A$2:$J$6,9,FALSE)</f>
        <v>0</v>
      </c>
      <c r="O721" s="14">
        <f>VLOOKUP(B721,Umbrales!$A$2:$J$6,10,FALSE)</f>
        <v>0</v>
      </c>
      <c r="P721">
        <f>IF(AND(Datos!C721="Financials",Datos!AA721&gt;N721,Datos!AD721&lt;0,Datos!AQ721&lt;O721),1,0)</f>
        <v>0</v>
      </c>
      <c r="Q721" s="14">
        <f>VLOOKUP(B721,Umbrales!$A$2:$K$6,11,FALSE)</f>
        <v>0.94977598367308969</v>
      </c>
      <c r="R721">
        <f>IF(AND(Datos!AN721&lt;0.85,Datos!AN721&lt;Q721),1,0)</f>
        <v>0</v>
      </c>
      <c r="S721">
        <f>1+IF(Datos!S721&gt;0,1,0)+IF(Datos!C721="Financials",1.2,0)+1.3</f>
        <v>3.3</v>
      </c>
      <c r="T721" s="14">
        <f>(I721*1+M721*IF(Datos!S721&gt;0,1,0)+P721*IF(Datos!C721="Financials",1,0)+R721*1.3)/S721</f>
        <v>0</v>
      </c>
      <c r="U721" s="14">
        <f t="shared" si="22"/>
        <v>0</v>
      </c>
      <c r="V721" s="12" t="str">
        <f t="shared" si="23"/>
        <v/>
      </c>
    </row>
    <row r="722" spans="1:22">
      <c r="A722" t="str">
        <f>ParticipantesCrossSectionTable[[#This Row],[firm_id]]</f>
        <v>F0768</v>
      </c>
      <c r="B722" s="12" t="str">
        <f>ParticipantesCrossSectionTable[[#This Row],[sector]]</f>
        <v>Industrials</v>
      </c>
      <c r="C722" s="14">
        <f>ParticipantesCrossSectionTable[[#This Row],[fcf_reported_mm]]/ParticipantesCrossSectionTable[[#This Row],[revenue_reported_mm]]</f>
        <v>3.8870642490270668E-2</v>
      </c>
      <c r="D722" s="14">
        <f>VLOOKUP(B722,Umbrales!$A$2:$F$6,2,FALSE)</f>
        <v>0.20187192862209885</v>
      </c>
      <c r="E722" s="14">
        <f>VLOOKUP(B722,Umbrales!$A$2:$F$6,3,FALSE)</f>
        <v>0.13780715755654266</v>
      </c>
      <c r="F722" s="14">
        <f>VLOOKUP(B722,Umbrales!$A$2:$F$6,4,FALSE)</f>
        <v>0.14324173030339896</v>
      </c>
      <c r="G722" s="13">
        <f>VLOOKUP(B722,Umbrales!$A$2:$F$6,5,FALSE)</f>
        <v>2.1323076743804079</v>
      </c>
      <c r="H722" s="14">
        <f>VLOOKUP(B722,Umbrales!$A$2:$F$6,6,FALSE)</f>
        <v>-3.5903294130974449E-3</v>
      </c>
      <c r="I722">
        <f>IF(AND(Datos!AE722&gt;D722,Datos!AF722&gt;E722,Datos!AG722&gt;F722,Datos!AS722&gt;G722,C722&lt;H722),1,0)</f>
        <v>0</v>
      </c>
      <c r="J722" s="14">
        <f>ParticipantesCrossSectionTable[[#This Row],[dcf_fcf_gap_mm]]/ParticipantesCrossSectionTable[[#This Row],[revenue_reported_mm]]</f>
        <v>3.8143245393808006E-2</v>
      </c>
      <c r="K722" s="14">
        <f>VLOOKUP(B722,Umbrales!$A$2:$H$6,7,FALSE)</f>
        <v>0.50521966232143278</v>
      </c>
      <c r="L722" s="14">
        <f>VLOOKUP(B722,Umbrales!$A$2:$H$6,8,FALSE)</f>
        <v>7.7995567229432863E-2</v>
      </c>
      <c r="M722">
        <f>IF(AND(Datos!S722&gt;0,Datos!AH722&lt;K722,Datos!AL722&gt;=1,Datos!AM722&lt;1,J722&gt;L722),1,0)</f>
        <v>0</v>
      </c>
      <c r="N722" s="14">
        <f>VLOOKUP(B722,Umbrales!$A$2:$J$6,9,FALSE)</f>
        <v>0</v>
      </c>
      <c r="O722" s="14">
        <f>VLOOKUP(B722,Umbrales!$A$2:$J$6,10,FALSE)</f>
        <v>0</v>
      </c>
      <c r="P722">
        <f>IF(AND(Datos!C722="Financials",Datos!AA722&gt;N722,Datos!AD722&lt;0,Datos!AQ722&lt;O722),1,0)</f>
        <v>0</v>
      </c>
      <c r="Q722" s="14">
        <f>VLOOKUP(B722,Umbrales!$A$2:$K$6,11,FALSE)</f>
        <v>0.94976269166978411</v>
      </c>
      <c r="R722">
        <f>IF(AND(Datos!AN722&lt;0.85,Datos!AN722&lt;Q722),1,0)</f>
        <v>0</v>
      </c>
      <c r="S722">
        <f>1+IF(Datos!S722&gt;0,1,0)+IF(Datos!C722="Financials",1.2,0)+1.3</f>
        <v>3.3</v>
      </c>
      <c r="T722" s="14">
        <f>(I722*1+M722*IF(Datos!S722&gt;0,1,0)+P722*IF(Datos!C722="Financials",1,0)+R722*1.3)/S722</f>
        <v>0</v>
      </c>
      <c r="U722" s="14">
        <f t="shared" si="22"/>
        <v>0</v>
      </c>
      <c r="V722" s="12" t="str">
        <f t="shared" si="23"/>
        <v/>
      </c>
    </row>
    <row r="723" spans="1:22">
      <c r="A723" t="str">
        <f>ParticipantesCrossSectionTable[[#This Row],[firm_id]]</f>
        <v>F0772</v>
      </c>
      <c r="B723" s="12" t="str">
        <f>ParticipantesCrossSectionTable[[#This Row],[sector]]</f>
        <v>Industrials</v>
      </c>
      <c r="C723" s="14">
        <f>ParticipantesCrossSectionTable[[#This Row],[fcf_reported_mm]]/ParticipantesCrossSectionTable[[#This Row],[revenue_reported_mm]]</f>
        <v>-2.6630975784006097E-2</v>
      </c>
      <c r="D723" s="14">
        <f>VLOOKUP(B723,Umbrales!$A$2:$F$6,2,FALSE)</f>
        <v>0.20187192862209885</v>
      </c>
      <c r="E723" s="14">
        <f>VLOOKUP(B723,Umbrales!$A$2:$F$6,3,FALSE)</f>
        <v>0.13780715755654266</v>
      </c>
      <c r="F723" s="14">
        <f>VLOOKUP(B723,Umbrales!$A$2:$F$6,4,FALSE)</f>
        <v>0.14324173030339896</v>
      </c>
      <c r="G723" s="13">
        <f>VLOOKUP(B723,Umbrales!$A$2:$F$6,5,FALSE)</f>
        <v>2.1323076743804079</v>
      </c>
      <c r="H723" s="14">
        <f>VLOOKUP(B723,Umbrales!$A$2:$F$6,6,FALSE)</f>
        <v>-3.5903294130974449E-3</v>
      </c>
      <c r="I723">
        <f>IF(AND(Datos!AE723&gt;D723,Datos!AF723&gt;E723,Datos!AG723&gt;F723,Datos!AS723&gt;G723,C723&lt;H723),1,0)</f>
        <v>0</v>
      </c>
      <c r="J723" s="14">
        <f>ParticipantesCrossSectionTable[[#This Row],[dcf_fcf_gap_mm]]/ParticipantesCrossSectionTable[[#This Row],[revenue_reported_mm]]</f>
        <v>0.10636505892769224</v>
      </c>
      <c r="K723" s="14">
        <f>VLOOKUP(B723,Umbrales!$A$2:$H$6,7,FALSE)</f>
        <v>0.50521966232143278</v>
      </c>
      <c r="L723" s="14">
        <f>VLOOKUP(B723,Umbrales!$A$2:$H$6,8,FALSE)</f>
        <v>7.7995567229432863E-2</v>
      </c>
      <c r="M723">
        <f>IF(AND(Datos!S723&gt;0,Datos!AH723&lt;K723,Datos!AL723&gt;=1,Datos!AM723&lt;1,J723&gt;L723),1,0)</f>
        <v>1</v>
      </c>
      <c r="N723" s="14">
        <f>VLOOKUP(B723,Umbrales!$A$2:$J$6,9,FALSE)</f>
        <v>0</v>
      </c>
      <c r="O723" s="14">
        <f>VLOOKUP(B723,Umbrales!$A$2:$J$6,10,FALSE)</f>
        <v>0</v>
      </c>
      <c r="P723">
        <f>IF(AND(Datos!C723="Financials",Datos!AA723&gt;N723,Datos!AD723&lt;0,Datos!AQ723&lt;O723),1,0)</f>
        <v>0</v>
      </c>
      <c r="Q723" s="14">
        <f>VLOOKUP(B723,Umbrales!$A$2:$K$6,11,FALSE)</f>
        <v>0.94976269166978411</v>
      </c>
      <c r="R723">
        <f>IF(AND(Datos!AN723&lt;0.85,Datos!AN723&lt;Q723),1,0)</f>
        <v>0</v>
      </c>
      <c r="S723">
        <f>1+IF(Datos!S723&gt;0,1,0)+IF(Datos!C723="Financials",1.2,0)+1.3</f>
        <v>3.3</v>
      </c>
      <c r="T723" s="14">
        <f>(I723*1+M723*IF(Datos!S723&gt;0,1,0)+P723*IF(Datos!C723="Financials",1,0)+R723*1.3)/S723</f>
        <v>0.30303030303030304</v>
      </c>
      <c r="U723" s="14">
        <f t="shared" si="22"/>
        <v>1</v>
      </c>
      <c r="V723" s="12" t="str">
        <f t="shared" si="23"/>
        <v xml:space="preserve">Flag2 </v>
      </c>
    </row>
    <row r="724" spans="1:22">
      <c r="A724" t="str">
        <f>ParticipantesCrossSectionTable[[#This Row],[firm_id]]</f>
        <v>F0212</v>
      </c>
      <c r="B724" s="12" t="str">
        <f>ParticipantesCrossSectionTable[[#This Row],[sector]]</f>
        <v>Financials</v>
      </c>
      <c r="C724" s="14">
        <f>ParticipantesCrossSectionTable[[#This Row],[fcf_reported_mm]]/ParticipantesCrossSectionTable[[#This Row],[revenue_reported_mm]]</f>
        <v>0.22875940156098093</v>
      </c>
      <c r="D724" s="14">
        <f>VLOOKUP(B724,Umbrales!$A$2:$F$6,2,FALSE)</f>
        <v>0.388774346882514</v>
      </c>
      <c r="E724" s="14">
        <f>VLOOKUP(B724,Umbrales!$A$2:$F$6,3,FALSE)</f>
        <v>0.2842719606666555</v>
      </c>
      <c r="F724" s="14">
        <f>VLOOKUP(B724,Umbrales!$A$2:$F$6,4,FALSE)</f>
        <v>3.7547324588306716E-2</v>
      </c>
      <c r="G724" s="13">
        <f>VLOOKUP(B724,Umbrales!$A$2:$F$6,5,FALSE)</f>
        <v>5.6564154445784265</v>
      </c>
      <c r="H724" s="14">
        <f>VLOOKUP(B724,Umbrales!$A$2:$F$6,6,FALSE)</f>
        <v>0.21790144142181125</v>
      </c>
      <c r="I724">
        <f>IF(AND(Datos!AE724&gt;D724,Datos!AF724&gt;E724,Datos!AG724&gt;F724,Datos!AS724&gt;G724,C724&lt;H724),1,0)</f>
        <v>0</v>
      </c>
      <c r="J724" s="14">
        <f>ParticipantesCrossSectionTable[[#This Row],[dcf_fcf_gap_mm]]/ParticipantesCrossSectionTable[[#This Row],[revenue_reported_mm]]</f>
        <v>6.5323415131729075E-3</v>
      </c>
      <c r="K724" s="14">
        <f>VLOOKUP(B724,Umbrales!$A$2:$H$6,7,FALSE)</f>
        <v>0.45222619371524486</v>
      </c>
      <c r="L724" s="14">
        <f>VLOOKUP(B724,Umbrales!$A$2:$H$6,8,FALSE)</f>
        <v>1.8748568215778003E-2</v>
      </c>
      <c r="M724">
        <f>IF(AND(Datos!S724&gt;0,Datos!AH724&lt;K724,Datos!AL724&gt;=1,Datos!AM724&lt;1,J724&gt;L724),1,0)</f>
        <v>0</v>
      </c>
      <c r="N724" s="14">
        <f>VLOOKUP(B724,Umbrales!$A$2:$J$6,9,FALSE)</f>
        <v>0.2055436255630648</v>
      </c>
      <c r="O724" s="14">
        <f>VLOOKUP(B724,Umbrales!$A$2:$J$6,10,FALSE)</f>
        <v>0.33577848833803048</v>
      </c>
      <c r="P724">
        <f>IF(AND(Datos!C724="Financials",Datos!AA724&gt;N724,Datos!AD724&lt;0,Datos!AQ724&lt;O724),1,0)</f>
        <v>0</v>
      </c>
      <c r="Q724" s="14">
        <f>VLOOKUP(B724,Umbrales!$A$2:$K$6,11,FALSE)</f>
        <v>0.94867619108199597</v>
      </c>
      <c r="R724">
        <f>IF(AND(Datos!AN724&lt;0.85,Datos!AN724&lt;Q724),1,0)</f>
        <v>0</v>
      </c>
      <c r="S724">
        <f>1+IF(Datos!S724&gt;0,1,0)+IF(Datos!C724="Financials",1.2,0)+1.3</f>
        <v>4.5</v>
      </c>
      <c r="T724" s="14">
        <f>(I724*1+M724*IF(Datos!S724&gt;0,1,0)+P724*IF(Datos!C724="Financials",1,0)+R724*1.3)/S724</f>
        <v>0</v>
      </c>
      <c r="U724" s="14">
        <f t="shared" si="22"/>
        <v>0</v>
      </c>
      <c r="V724" s="12" t="str">
        <f t="shared" si="23"/>
        <v/>
      </c>
    </row>
    <row r="725" spans="1:22">
      <c r="A725" t="str">
        <f>ParticipantesCrossSectionTable[[#This Row],[firm_id]]</f>
        <v>F0142</v>
      </c>
      <c r="B725" s="12" t="str">
        <f>ParticipantesCrossSectionTable[[#This Row],[sector]]</f>
        <v>Energy</v>
      </c>
      <c r="C725" s="14">
        <f>ParticipantesCrossSectionTable[[#This Row],[fcf_reported_mm]]/ParticipantesCrossSectionTable[[#This Row],[revenue_reported_mm]]</f>
        <v>-0.14916824946809615</v>
      </c>
      <c r="D725" s="14">
        <f>VLOOKUP(B725,Umbrales!$A$2:$F$6,2,FALSE)</f>
        <v>0.31196392892080216</v>
      </c>
      <c r="E725" s="14">
        <f>VLOOKUP(B725,Umbrales!$A$2:$F$6,3,FALSE)</f>
        <v>0.22086835207327621</v>
      </c>
      <c r="F725" s="14">
        <f>VLOOKUP(B725,Umbrales!$A$2:$F$6,4,FALSE)</f>
        <v>0.28991454849456905</v>
      </c>
      <c r="G725" s="13">
        <f>VLOOKUP(B725,Umbrales!$A$2:$F$6,5,FALSE)</f>
        <v>2.8980395452652274</v>
      </c>
      <c r="H725" s="14">
        <f>VLOOKUP(B725,Umbrales!$A$2:$F$6,6,FALSE)</f>
        <v>-5.1192663180992054E-2</v>
      </c>
      <c r="I725">
        <f>IF(AND(Datos!AE725&gt;D725,Datos!AF725&gt;E725,Datos!AG725&gt;F725,Datos!AS725&gt;G725,C725&lt;H725),1,0)</f>
        <v>0</v>
      </c>
      <c r="J725" s="14">
        <f>ParticipantesCrossSectionTable[[#This Row],[dcf_fcf_gap_mm]]/ParticipantesCrossSectionTable[[#This Row],[revenue_reported_mm]]</f>
        <v>0.12390614109607917</v>
      </c>
      <c r="K725" s="14">
        <f>VLOOKUP(B725,Umbrales!$A$2:$H$6,7,FALSE)</f>
        <v>0.58288412137280288</v>
      </c>
      <c r="L725" s="14">
        <f>VLOOKUP(B725,Umbrales!$A$2:$H$6,8,FALSE)</f>
        <v>0.120912265441879</v>
      </c>
      <c r="M725">
        <f>IF(AND(Datos!S725&gt;0,Datos!AH725&lt;K725,Datos!AL725&gt;=1,Datos!AM725&lt;1,J725&gt;L725),1,0)</f>
        <v>0</v>
      </c>
      <c r="N725" s="14">
        <f>VLOOKUP(B725,Umbrales!$A$2:$J$6,9,FALSE)</f>
        <v>0</v>
      </c>
      <c r="O725" s="14">
        <f>VLOOKUP(B725,Umbrales!$A$2:$J$6,10,FALSE)</f>
        <v>0</v>
      </c>
      <c r="P725">
        <f>IF(AND(Datos!C725="Financials",Datos!AA725&gt;N725,Datos!AD725&lt;0,Datos!AQ725&lt;O725),1,0)</f>
        <v>0</v>
      </c>
      <c r="Q725" s="14">
        <f>VLOOKUP(B725,Umbrales!$A$2:$K$6,11,FALSE)</f>
        <v>0.95246281107254693</v>
      </c>
      <c r="R725">
        <f>IF(AND(Datos!AN725&lt;0.85,Datos!AN725&lt;Q725),1,0)</f>
        <v>0</v>
      </c>
      <c r="S725">
        <f>1+IF(Datos!S725&gt;0,1,0)+IF(Datos!C725="Financials",1.2,0)+1.3</f>
        <v>3.3</v>
      </c>
      <c r="T725" s="14">
        <f>(I725*1+M725*IF(Datos!S725&gt;0,1,0)+P725*IF(Datos!C725="Financials",1,0)+R725*1.3)/S725</f>
        <v>0</v>
      </c>
      <c r="U725" s="14">
        <f t="shared" si="22"/>
        <v>0</v>
      </c>
      <c r="V725" s="12" t="str">
        <f t="shared" si="23"/>
        <v/>
      </c>
    </row>
    <row r="726" spans="1:22">
      <c r="A726" t="str">
        <f>ParticipantesCrossSectionTable[[#This Row],[firm_id]]</f>
        <v>F0962</v>
      </c>
      <c r="B726" s="12" t="str">
        <f>ParticipantesCrossSectionTable[[#This Row],[sector]]</f>
        <v>Consumer</v>
      </c>
      <c r="C726" s="14">
        <f>ParticipantesCrossSectionTable[[#This Row],[fcf_reported_mm]]/ParticipantesCrossSectionTable[[#This Row],[revenue_reported_mm]]</f>
        <v>4.8583815433069034E-2</v>
      </c>
      <c r="D726" s="14">
        <f>VLOOKUP(B726,Umbrales!$A$2:$F$6,2,FALSE)</f>
        <v>0.18290795794828921</v>
      </c>
      <c r="E726" s="14">
        <f>VLOOKUP(B726,Umbrales!$A$2:$F$6,3,FALSE)</f>
        <v>0.12205009004875801</v>
      </c>
      <c r="F726" s="14">
        <f>VLOOKUP(B726,Umbrales!$A$2:$F$6,4,FALSE)</f>
        <v>7.7863508878423693E-2</v>
      </c>
      <c r="G726" s="13">
        <f>VLOOKUP(B726,Umbrales!$A$2:$F$6,5,FALSE)</f>
        <v>1.5232588938928779</v>
      </c>
      <c r="H726" s="14">
        <f>VLOOKUP(B726,Umbrales!$A$2:$F$6,6,FALSE)</f>
        <v>3.1674636202413592E-2</v>
      </c>
      <c r="I726">
        <f>IF(AND(Datos!AE726&gt;D726,Datos!AF726&gt;E726,Datos!AG726&gt;F726,Datos!AS726&gt;G726,C726&lt;H726),1,0)</f>
        <v>0</v>
      </c>
      <c r="J726" s="14">
        <f>ParticipantesCrossSectionTable[[#This Row],[dcf_fcf_gap_mm]]/ParticipantesCrossSectionTable[[#This Row],[revenue_reported_mm]]</f>
        <v>5.0802968127430459E-2</v>
      </c>
      <c r="K726" s="14">
        <f>VLOOKUP(B726,Umbrales!$A$2:$H$6,7,FALSE)</f>
        <v>0.50851978099047102</v>
      </c>
      <c r="L726" s="14">
        <f>VLOOKUP(B726,Umbrales!$A$2:$H$6,8,FALSE)</f>
        <v>6.0665521451900774E-2</v>
      </c>
      <c r="M726">
        <f>IF(AND(Datos!S726&gt;0,Datos!AH726&lt;K726,Datos!AL726&gt;=1,Datos!AM726&lt;1,J726&gt;L726),1,0)</f>
        <v>0</v>
      </c>
      <c r="N726" s="14">
        <f>VLOOKUP(B726,Umbrales!$A$2:$J$6,9,FALSE)</f>
        <v>0</v>
      </c>
      <c r="O726" s="14">
        <f>VLOOKUP(B726,Umbrales!$A$2:$J$6,10,FALSE)</f>
        <v>0</v>
      </c>
      <c r="P726">
        <f>IF(AND(Datos!C726="Financials",Datos!AA726&gt;N726,Datos!AD726&lt;0,Datos!AQ726&lt;O726),1,0)</f>
        <v>0</v>
      </c>
      <c r="Q726" s="14">
        <f>VLOOKUP(B726,Umbrales!$A$2:$K$6,11,FALSE)</f>
        <v>0.94977598367308969</v>
      </c>
      <c r="R726">
        <f>IF(AND(Datos!AN726&lt;0.85,Datos!AN726&lt;Q726),1,0)</f>
        <v>0</v>
      </c>
      <c r="S726">
        <f>1+IF(Datos!S726&gt;0,1,0)+IF(Datos!C726="Financials",1.2,0)+1.3</f>
        <v>3.3</v>
      </c>
      <c r="T726" s="14">
        <f>(I726*1+M726*IF(Datos!S726&gt;0,1,0)+P726*IF(Datos!C726="Financials",1,0)+R726*1.3)/S726</f>
        <v>0</v>
      </c>
      <c r="U726" s="14">
        <f t="shared" si="22"/>
        <v>0</v>
      </c>
      <c r="V726" s="12" t="str">
        <f t="shared" si="23"/>
        <v/>
      </c>
    </row>
    <row r="727" spans="1:22">
      <c r="A727" t="str">
        <f>ParticipantesCrossSectionTable[[#This Row],[firm_id]]</f>
        <v>F0700</v>
      </c>
      <c r="B727" s="12" t="str">
        <f>ParticipantesCrossSectionTable[[#This Row],[sector]]</f>
        <v>Industrials</v>
      </c>
      <c r="C727" s="14">
        <f>ParticipantesCrossSectionTable[[#This Row],[fcf_reported_mm]]/ParticipantesCrossSectionTable[[#This Row],[revenue_reported_mm]]</f>
        <v>-1.9698164883717357E-2</v>
      </c>
      <c r="D727" s="14">
        <f>VLOOKUP(B727,Umbrales!$A$2:$F$6,2,FALSE)</f>
        <v>0.20187192862209885</v>
      </c>
      <c r="E727" s="14">
        <f>VLOOKUP(B727,Umbrales!$A$2:$F$6,3,FALSE)</f>
        <v>0.13780715755654266</v>
      </c>
      <c r="F727" s="14">
        <f>VLOOKUP(B727,Umbrales!$A$2:$F$6,4,FALSE)</f>
        <v>0.14324173030339896</v>
      </c>
      <c r="G727" s="13">
        <f>VLOOKUP(B727,Umbrales!$A$2:$F$6,5,FALSE)</f>
        <v>2.1323076743804079</v>
      </c>
      <c r="H727" s="14">
        <f>VLOOKUP(B727,Umbrales!$A$2:$F$6,6,FALSE)</f>
        <v>-3.5903294130974449E-3</v>
      </c>
      <c r="I727">
        <f>IF(AND(Datos!AE727&gt;D727,Datos!AF727&gt;E727,Datos!AG727&gt;F727,Datos!AS727&gt;G727,C727&lt;H727),1,0)</f>
        <v>0</v>
      </c>
      <c r="J727" s="14">
        <f>ParticipantesCrossSectionTable[[#This Row],[dcf_fcf_gap_mm]]/ParticipantesCrossSectionTable[[#This Row],[revenue_reported_mm]]</f>
        <v>8.8355422759401572E-2</v>
      </c>
      <c r="K727" s="14">
        <f>VLOOKUP(B727,Umbrales!$A$2:$H$6,7,FALSE)</f>
        <v>0.50521966232143278</v>
      </c>
      <c r="L727" s="14">
        <f>VLOOKUP(B727,Umbrales!$A$2:$H$6,8,FALSE)</f>
        <v>7.7995567229432863E-2</v>
      </c>
      <c r="M727">
        <f>IF(AND(Datos!S727&gt;0,Datos!AH727&lt;K727,Datos!AL727&gt;=1,Datos!AM727&lt;1,J727&gt;L727),1,0)</f>
        <v>0</v>
      </c>
      <c r="N727" s="14">
        <f>VLOOKUP(B727,Umbrales!$A$2:$J$6,9,FALSE)</f>
        <v>0</v>
      </c>
      <c r="O727" s="14">
        <f>VLOOKUP(B727,Umbrales!$A$2:$J$6,10,FALSE)</f>
        <v>0</v>
      </c>
      <c r="P727">
        <f>IF(AND(Datos!C727="Financials",Datos!AA727&gt;N727,Datos!AD727&lt;0,Datos!AQ727&lt;O727),1,0)</f>
        <v>0</v>
      </c>
      <c r="Q727" s="14">
        <f>VLOOKUP(B727,Umbrales!$A$2:$K$6,11,FALSE)</f>
        <v>0.94976269166978411</v>
      </c>
      <c r="R727">
        <f>IF(AND(Datos!AN727&lt;0.85,Datos!AN727&lt;Q727),1,0)</f>
        <v>0</v>
      </c>
      <c r="S727">
        <f>1+IF(Datos!S727&gt;0,1,0)+IF(Datos!C727="Financials",1.2,0)+1.3</f>
        <v>3.3</v>
      </c>
      <c r="T727" s="14">
        <f>(I727*1+M727*IF(Datos!S727&gt;0,1,0)+P727*IF(Datos!C727="Financials",1,0)+R727*1.3)/S727</f>
        <v>0</v>
      </c>
      <c r="U727" s="14">
        <f t="shared" si="22"/>
        <v>0</v>
      </c>
      <c r="V727" s="12" t="str">
        <f t="shared" si="23"/>
        <v/>
      </c>
    </row>
    <row r="728" spans="1:22">
      <c r="A728" t="str">
        <f>ParticipantesCrossSectionTable[[#This Row],[firm_id]]</f>
        <v>F0321</v>
      </c>
      <c r="B728" s="12" t="str">
        <f>ParticipantesCrossSectionTable[[#This Row],[sector]]</f>
        <v>Financials</v>
      </c>
      <c r="C728" s="14">
        <f>ParticipantesCrossSectionTable[[#This Row],[fcf_reported_mm]]/ParticipantesCrossSectionTable[[#This Row],[revenue_reported_mm]]</f>
        <v>0.27312356217997974</v>
      </c>
      <c r="D728" s="14">
        <f>VLOOKUP(B728,Umbrales!$A$2:$F$6,2,FALSE)</f>
        <v>0.388774346882514</v>
      </c>
      <c r="E728" s="14">
        <f>VLOOKUP(B728,Umbrales!$A$2:$F$6,3,FALSE)</f>
        <v>0.2842719606666555</v>
      </c>
      <c r="F728" s="14">
        <f>VLOOKUP(B728,Umbrales!$A$2:$F$6,4,FALSE)</f>
        <v>3.7547324588306716E-2</v>
      </c>
      <c r="G728" s="13">
        <f>VLOOKUP(B728,Umbrales!$A$2:$F$6,5,FALSE)</f>
        <v>5.6564154445784265</v>
      </c>
      <c r="H728" s="14">
        <f>VLOOKUP(B728,Umbrales!$A$2:$F$6,6,FALSE)</f>
        <v>0.21790144142181125</v>
      </c>
      <c r="I728">
        <f>IF(AND(Datos!AE728&gt;D728,Datos!AF728&gt;E728,Datos!AG728&gt;F728,Datos!AS728&gt;G728,C728&lt;H728),1,0)</f>
        <v>0</v>
      </c>
      <c r="J728" s="14">
        <f>ParticipantesCrossSectionTable[[#This Row],[dcf_fcf_gap_mm]]/ParticipantesCrossSectionTable[[#This Row],[revenue_reported_mm]]</f>
        <v>-6.6822385620267932E-2</v>
      </c>
      <c r="K728" s="14">
        <f>VLOOKUP(B728,Umbrales!$A$2:$H$6,7,FALSE)</f>
        <v>0.45222619371524486</v>
      </c>
      <c r="L728" s="14">
        <f>VLOOKUP(B728,Umbrales!$A$2:$H$6,8,FALSE)</f>
        <v>1.8748568215778003E-2</v>
      </c>
      <c r="M728">
        <f>IF(AND(Datos!S728&gt;0,Datos!AH728&lt;K728,Datos!AL728&gt;=1,Datos!AM728&lt;1,J728&gt;L728),1,0)</f>
        <v>0</v>
      </c>
      <c r="N728" s="14">
        <f>VLOOKUP(B728,Umbrales!$A$2:$J$6,9,FALSE)</f>
        <v>0.2055436255630648</v>
      </c>
      <c r="O728" s="14">
        <f>VLOOKUP(B728,Umbrales!$A$2:$J$6,10,FALSE)</f>
        <v>0.33577848833803048</v>
      </c>
      <c r="P728">
        <f>IF(AND(Datos!C728="Financials",Datos!AA728&gt;N728,Datos!AD728&lt;0,Datos!AQ728&lt;O728),1,0)</f>
        <v>0</v>
      </c>
      <c r="Q728" s="14">
        <f>VLOOKUP(B728,Umbrales!$A$2:$K$6,11,FALSE)</f>
        <v>0.94867619108199597</v>
      </c>
      <c r="R728">
        <f>IF(AND(Datos!AN728&lt;0.85,Datos!AN728&lt;Q728),1,0)</f>
        <v>0</v>
      </c>
      <c r="S728">
        <f>1+IF(Datos!S728&gt;0,1,0)+IF(Datos!C728="Financials",1.2,0)+1.3</f>
        <v>4.5</v>
      </c>
      <c r="T728" s="14">
        <f>(I728*1+M728*IF(Datos!S728&gt;0,1,0)+P728*IF(Datos!C728="Financials",1,0)+R728*1.3)/S728</f>
        <v>0</v>
      </c>
      <c r="U728" s="14">
        <f t="shared" si="22"/>
        <v>0</v>
      </c>
      <c r="V728" s="12" t="str">
        <f t="shared" si="23"/>
        <v/>
      </c>
    </row>
    <row r="729" spans="1:22">
      <c r="A729" t="str">
        <f>ParticipantesCrossSectionTable[[#This Row],[firm_id]]</f>
        <v>F0027</v>
      </c>
      <c r="B729" s="12" t="str">
        <f>ParticipantesCrossSectionTable[[#This Row],[sector]]</f>
        <v>Energy</v>
      </c>
      <c r="C729" s="14">
        <f>ParticipantesCrossSectionTable[[#This Row],[fcf_reported_mm]]/ParticipantesCrossSectionTable[[#This Row],[revenue_reported_mm]]</f>
        <v>-8.1758587446037242E-2</v>
      </c>
      <c r="D729" s="14">
        <f>VLOOKUP(B729,Umbrales!$A$2:$F$6,2,FALSE)</f>
        <v>0.31196392892080216</v>
      </c>
      <c r="E729" s="14">
        <f>VLOOKUP(B729,Umbrales!$A$2:$F$6,3,FALSE)</f>
        <v>0.22086835207327621</v>
      </c>
      <c r="F729" s="14">
        <f>VLOOKUP(B729,Umbrales!$A$2:$F$6,4,FALSE)</f>
        <v>0.28991454849456905</v>
      </c>
      <c r="G729" s="13">
        <f>VLOOKUP(B729,Umbrales!$A$2:$F$6,5,FALSE)</f>
        <v>2.8980395452652274</v>
      </c>
      <c r="H729" s="14">
        <f>VLOOKUP(B729,Umbrales!$A$2:$F$6,6,FALSE)</f>
        <v>-5.1192663180992054E-2</v>
      </c>
      <c r="I729">
        <f>IF(AND(Datos!AE729&gt;D729,Datos!AF729&gt;E729,Datos!AG729&gt;F729,Datos!AS729&gt;G729,C729&lt;H729),1,0)</f>
        <v>1</v>
      </c>
      <c r="J729" s="14">
        <f>ParticipantesCrossSectionTable[[#This Row],[dcf_fcf_gap_mm]]/ParticipantesCrossSectionTable[[#This Row],[revenue_reported_mm]]</f>
        <v>0.21198042877468473</v>
      </c>
      <c r="K729" s="14">
        <f>VLOOKUP(B729,Umbrales!$A$2:$H$6,7,FALSE)</f>
        <v>0.58288412137280288</v>
      </c>
      <c r="L729" s="14">
        <f>VLOOKUP(B729,Umbrales!$A$2:$H$6,8,FALSE)</f>
        <v>0.120912265441879</v>
      </c>
      <c r="M729">
        <f>IF(AND(Datos!S729&gt;0,Datos!AH729&lt;K729,Datos!AL729&gt;=1,Datos!AM729&lt;1,J729&gt;L729),1,0)</f>
        <v>1</v>
      </c>
      <c r="N729" s="14">
        <f>VLOOKUP(B729,Umbrales!$A$2:$J$6,9,FALSE)</f>
        <v>0</v>
      </c>
      <c r="O729" s="14">
        <f>VLOOKUP(B729,Umbrales!$A$2:$J$6,10,FALSE)</f>
        <v>0</v>
      </c>
      <c r="P729">
        <f>IF(AND(Datos!C729="Financials",Datos!AA729&gt;N729,Datos!AD729&lt;0,Datos!AQ729&lt;O729),1,0)</f>
        <v>0</v>
      </c>
      <c r="Q729" s="14">
        <f>VLOOKUP(B729,Umbrales!$A$2:$K$6,11,FALSE)</f>
        <v>0.95246281107254693</v>
      </c>
      <c r="R729">
        <f>IF(AND(Datos!AN729&lt;0.85,Datos!AN729&lt;Q729),1,0)</f>
        <v>0</v>
      </c>
      <c r="S729">
        <f>1+IF(Datos!S729&gt;0,1,0)+IF(Datos!C729="Financials",1.2,0)+1.3</f>
        <v>3.3</v>
      </c>
      <c r="T729" s="14">
        <f>(I729*1+M729*IF(Datos!S729&gt;0,1,0)+P729*IF(Datos!C729="Financials",1,0)+R729*1.3)/S729</f>
        <v>0.60606060606060608</v>
      </c>
      <c r="U729" s="14">
        <f t="shared" si="22"/>
        <v>2</v>
      </c>
      <c r="V729" s="12" t="str">
        <f t="shared" si="23"/>
        <v xml:space="preserve">Flag1 Flag2 </v>
      </c>
    </row>
    <row r="730" spans="1:22">
      <c r="A730" t="str">
        <f>ParticipantesCrossSectionTable[[#This Row],[firm_id]]</f>
        <v>F0290</v>
      </c>
      <c r="B730" s="12" t="str">
        <f>ParticipantesCrossSectionTable[[#This Row],[sector]]</f>
        <v>Financials</v>
      </c>
      <c r="C730" s="14">
        <f>ParticipantesCrossSectionTable[[#This Row],[fcf_reported_mm]]/ParticipantesCrossSectionTable[[#This Row],[revenue_reported_mm]]</f>
        <v>0.32489103956691573</v>
      </c>
      <c r="D730" s="14">
        <f>VLOOKUP(B730,Umbrales!$A$2:$F$6,2,FALSE)</f>
        <v>0.388774346882514</v>
      </c>
      <c r="E730" s="14">
        <f>VLOOKUP(B730,Umbrales!$A$2:$F$6,3,FALSE)</f>
        <v>0.2842719606666555</v>
      </c>
      <c r="F730" s="14">
        <f>VLOOKUP(B730,Umbrales!$A$2:$F$6,4,FALSE)</f>
        <v>3.7547324588306716E-2</v>
      </c>
      <c r="G730" s="13">
        <f>VLOOKUP(B730,Umbrales!$A$2:$F$6,5,FALSE)</f>
        <v>5.6564154445784265</v>
      </c>
      <c r="H730" s="14">
        <f>VLOOKUP(B730,Umbrales!$A$2:$F$6,6,FALSE)</f>
        <v>0.21790144142181125</v>
      </c>
      <c r="I730">
        <f>IF(AND(Datos!AE730&gt;D730,Datos!AF730&gt;E730,Datos!AG730&gt;F730,Datos!AS730&gt;G730,C730&lt;H730),1,0)</f>
        <v>0</v>
      </c>
      <c r="J730" s="14">
        <f>ParticipantesCrossSectionTable[[#This Row],[dcf_fcf_gap_mm]]/ParticipantesCrossSectionTable[[#This Row],[revenue_reported_mm]]</f>
        <v>-6.3764112587902141E-2</v>
      </c>
      <c r="K730" s="14">
        <f>VLOOKUP(B730,Umbrales!$A$2:$H$6,7,FALSE)</f>
        <v>0.45222619371524486</v>
      </c>
      <c r="L730" s="14">
        <f>VLOOKUP(B730,Umbrales!$A$2:$H$6,8,FALSE)</f>
        <v>1.8748568215778003E-2</v>
      </c>
      <c r="M730">
        <f>IF(AND(Datos!S730&gt;0,Datos!AH730&lt;K730,Datos!AL730&gt;=1,Datos!AM730&lt;1,J730&gt;L730),1,0)</f>
        <v>0</v>
      </c>
      <c r="N730" s="14">
        <f>VLOOKUP(B730,Umbrales!$A$2:$J$6,9,FALSE)</f>
        <v>0.2055436255630648</v>
      </c>
      <c r="O730" s="14">
        <f>VLOOKUP(B730,Umbrales!$A$2:$J$6,10,FALSE)</f>
        <v>0.33577848833803048</v>
      </c>
      <c r="P730">
        <f>IF(AND(Datos!C730="Financials",Datos!AA730&gt;N730,Datos!AD730&lt;0,Datos!AQ730&lt;O730),1,0)</f>
        <v>0</v>
      </c>
      <c r="Q730" s="14">
        <f>VLOOKUP(B730,Umbrales!$A$2:$K$6,11,FALSE)</f>
        <v>0.94867619108199597</v>
      </c>
      <c r="R730">
        <f>IF(AND(Datos!AN730&lt;0.85,Datos!AN730&lt;Q730),1,0)</f>
        <v>0</v>
      </c>
      <c r="S730">
        <f>1+IF(Datos!S730&gt;0,1,0)+IF(Datos!C730="Financials",1.2,0)+1.3</f>
        <v>4.5</v>
      </c>
      <c r="T730" s="14">
        <f>(I730*1+M730*IF(Datos!S730&gt;0,1,0)+P730*IF(Datos!C730="Financials",1,0)+R730*1.3)/S730</f>
        <v>0</v>
      </c>
      <c r="U730" s="14">
        <f t="shared" si="22"/>
        <v>0</v>
      </c>
      <c r="V730" s="12" t="str">
        <f t="shared" si="23"/>
        <v/>
      </c>
    </row>
    <row r="731" spans="1:22">
      <c r="A731" t="str">
        <f>ParticipantesCrossSectionTable[[#This Row],[firm_id]]</f>
        <v>F0195</v>
      </c>
      <c r="B731" s="12" t="str">
        <f>ParticipantesCrossSectionTable[[#This Row],[sector]]</f>
        <v>Energy</v>
      </c>
      <c r="C731" s="14">
        <f>ParticipantesCrossSectionTable[[#This Row],[fcf_reported_mm]]/ParticipantesCrossSectionTable[[#This Row],[revenue_reported_mm]]</f>
        <v>-0.11775220445010481</v>
      </c>
      <c r="D731" s="14">
        <f>VLOOKUP(B731,Umbrales!$A$2:$F$6,2,FALSE)</f>
        <v>0.31196392892080216</v>
      </c>
      <c r="E731" s="14">
        <f>VLOOKUP(B731,Umbrales!$A$2:$F$6,3,FALSE)</f>
        <v>0.22086835207327621</v>
      </c>
      <c r="F731" s="14">
        <f>VLOOKUP(B731,Umbrales!$A$2:$F$6,4,FALSE)</f>
        <v>0.28991454849456905</v>
      </c>
      <c r="G731" s="13">
        <f>VLOOKUP(B731,Umbrales!$A$2:$F$6,5,FALSE)</f>
        <v>2.8980395452652274</v>
      </c>
      <c r="H731" s="14">
        <f>VLOOKUP(B731,Umbrales!$A$2:$F$6,6,FALSE)</f>
        <v>-5.1192663180992054E-2</v>
      </c>
      <c r="I731">
        <f>IF(AND(Datos!AE731&gt;D731,Datos!AF731&gt;E731,Datos!AG731&gt;F731,Datos!AS731&gt;G731,C731&lt;H731),1,0)</f>
        <v>0</v>
      </c>
      <c r="J731" s="14">
        <f>ParticipantesCrossSectionTable[[#This Row],[dcf_fcf_gap_mm]]/ParticipantesCrossSectionTable[[#This Row],[revenue_reported_mm]]</f>
        <v>0.12425499068251683</v>
      </c>
      <c r="K731" s="14">
        <f>VLOOKUP(B731,Umbrales!$A$2:$H$6,7,FALSE)</f>
        <v>0.58288412137280288</v>
      </c>
      <c r="L731" s="14">
        <f>VLOOKUP(B731,Umbrales!$A$2:$H$6,8,FALSE)</f>
        <v>0.120912265441879</v>
      </c>
      <c r="M731">
        <f>IF(AND(Datos!S731&gt;0,Datos!AH731&lt;K731,Datos!AL731&gt;=1,Datos!AM731&lt;1,J731&gt;L731),1,0)</f>
        <v>0</v>
      </c>
      <c r="N731" s="14">
        <f>VLOOKUP(B731,Umbrales!$A$2:$J$6,9,FALSE)</f>
        <v>0</v>
      </c>
      <c r="O731" s="14">
        <f>VLOOKUP(B731,Umbrales!$A$2:$J$6,10,FALSE)</f>
        <v>0</v>
      </c>
      <c r="P731">
        <f>IF(AND(Datos!C731="Financials",Datos!AA731&gt;N731,Datos!AD731&lt;0,Datos!AQ731&lt;O731),1,0)</f>
        <v>0</v>
      </c>
      <c r="Q731" s="14">
        <f>VLOOKUP(B731,Umbrales!$A$2:$K$6,11,FALSE)</f>
        <v>0.95246281107254693</v>
      </c>
      <c r="R731">
        <f>IF(AND(Datos!AN731&lt;0.85,Datos!AN731&lt;Q731),1,0)</f>
        <v>0</v>
      </c>
      <c r="S731">
        <f>1+IF(Datos!S731&gt;0,1,0)+IF(Datos!C731="Financials",1.2,0)+1.3</f>
        <v>3.3</v>
      </c>
      <c r="T731" s="14">
        <f>(I731*1+M731*IF(Datos!S731&gt;0,1,0)+P731*IF(Datos!C731="Financials",1,0)+R731*1.3)/S731</f>
        <v>0</v>
      </c>
      <c r="U731" s="14">
        <f t="shared" si="22"/>
        <v>0</v>
      </c>
      <c r="V731" s="12" t="str">
        <f t="shared" si="23"/>
        <v/>
      </c>
    </row>
    <row r="732" spans="1:22">
      <c r="A732" t="str">
        <f>ParticipantesCrossSectionTable[[#This Row],[firm_id]]</f>
        <v>F0036</v>
      </c>
      <c r="B732" s="12" t="str">
        <f>ParticipantesCrossSectionTable[[#This Row],[sector]]</f>
        <v>Energy</v>
      </c>
      <c r="C732" s="14">
        <f>ParticipantesCrossSectionTable[[#This Row],[fcf_reported_mm]]/ParticipantesCrossSectionTable[[#This Row],[revenue_reported_mm]]</f>
        <v>-5.4167529562795802E-3</v>
      </c>
      <c r="D732" s="14">
        <f>VLOOKUP(B732,Umbrales!$A$2:$F$6,2,FALSE)</f>
        <v>0.31196392892080216</v>
      </c>
      <c r="E732" s="14">
        <f>VLOOKUP(B732,Umbrales!$A$2:$F$6,3,FALSE)</f>
        <v>0.22086835207327621</v>
      </c>
      <c r="F732" s="14">
        <f>VLOOKUP(B732,Umbrales!$A$2:$F$6,4,FALSE)</f>
        <v>0.28991454849456905</v>
      </c>
      <c r="G732" s="13">
        <f>VLOOKUP(B732,Umbrales!$A$2:$F$6,5,FALSE)</f>
        <v>2.8980395452652274</v>
      </c>
      <c r="H732" s="14">
        <f>VLOOKUP(B732,Umbrales!$A$2:$F$6,6,FALSE)</f>
        <v>-5.1192663180992054E-2</v>
      </c>
      <c r="I732">
        <f>IF(AND(Datos!AE732&gt;D732,Datos!AF732&gt;E732,Datos!AG732&gt;F732,Datos!AS732&gt;G732,C732&lt;H732),1,0)</f>
        <v>0</v>
      </c>
      <c r="J732" s="14">
        <f>ParticipantesCrossSectionTable[[#This Row],[dcf_fcf_gap_mm]]/ParticipantesCrossSectionTable[[#This Row],[revenue_reported_mm]]</f>
        <v>5.5959934573790004E-2</v>
      </c>
      <c r="K732" s="14">
        <f>VLOOKUP(B732,Umbrales!$A$2:$H$6,7,FALSE)</f>
        <v>0.58288412137280288</v>
      </c>
      <c r="L732" s="14">
        <f>VLOOKUP(B732,Umbrales!$A$2:$H$6,8,FALSE)</f>
        <v>0.120912265441879</v>
      </c>
      <c r="M732">
        <f>IF(AND(Datos!S732&gt;0,Datos!AH732&lt;K732,Datos!AL732&gt;=1,Datos!AM732&lt;1,J732&gt;L732),1,0)</f>
        <v>0</v>
      </c>
      <c r="N732" s="14">
        <f>VLOOKUP(B732,Umbrales!$A$2:$J$6,9,FALSE)</f>
        <v>0</v>
      </c>
      <c r="O732" s="14">
        <f>VLOOKUP(B732,Umbrales!$A$2:$J$6,10,FALSE)</f>
        <v>0</v>
      </c>
      <c r="P732">
        <f>IF(AND(Datos!C732="Financials",Datos!AA732&gt;N732,Datos!AD732&lt;0,Datos!AQ732&lt;O732),1,0)</f>
        <v>0</v>
      </c>
      <c r="Q732" s="14">
        <f>VLOOKUP(B732,Umbrales!$A$2:$K$6,11,FALSE)</f>
        <v>0.95246281107254693</v>
      </c>
      <c r="R732">
        <f>IF(AND(Datos!AN732&lt;0.85,Datos!AN732&lt;Q732),1,0)</f>
        <v>1</v>
      </c>
      <c r="S732">
        <f>1+IF(Datos!S732&gt;0,1,0)+IF(Datos!C732="Financials",1.2,0)+1.3</f>
        <v>3.3</v>
      </c>
      <c r="T732" s="14">
        <f>(I732*1+M732*IF(Datos!S732&gt;0,1,0)+P732*IF(Datos!C732="Financials",1,0)+R732*1.3)/S732</f>
        <v>0.39393939393939398</v>
      </c>
      <c r="U732" s="14">
        <f t="shared" si="22"/>
        <v>1</v>
      </c>
      <c r="V732" s="12" t="str">
        <f t="shared" si="23"/>
        <v xml:space="preserve">Flag4 </v>
      </c>
    </row>
    <row r="733" spans="1:22">
      <c r="A733" t="str">
        <f>ParticipantesCrossSectionTable[[#This Row],[firm_id]]</f>
        <v>F0797</v>
      </c>
      <c r="B733" s="12" t="str">
        <f>ParticipantesCrossSectionTable[[#This Row],[sector]]</f>
        <v>Industrials</v>
      </c>
      <c r="C733" s="14">
        <f>ParticipantesCrossSectionTable[[#This Row],[fcf_reported_mm]]/ParticipantesCrossSectionTable[[#This Row],[revenue_reported_mm]]</f>
        <v>9.3587489540335564E-2</v>
      </c>
      <c r="D733" s="14">
        <f>VLOOKUP(B733,Umbrales!$A$2:$F$6,2,FALSE)</f>
        <v>0.20187192862209885</v>
      </c>
      <c r="E733" s="14">
        <f>VLOOKUP(B733,Umbrales!$A$2:$F$6,3,FALSE)</f>
        <v>0.13780715755654266</v>
      </c>
      <c r="F733" s="14">
        <f>VLOOKUP(B733,Umbrales!$A$2:$F$6,4,FALSE)</f>
        <v>0.14324173030339896</v>
      </c>
      <c r="G733" s="13">
        <f>VLOOKUP(B733,Umbrales!$A$2:$F$6,5,FALSE)</f>
        <v>2.1323076743804079</v>
      </c>
      <c r="H733" s="14">
        <f>VLOOKUP(B733,Umbrales!$A$2:$F$6,6,FALSE)</f>
        <v>-3.5903294130974449E-3</v>
      </c>
      <c r="I733">
        <f>IF(AND(Datos!AE733&gt;D733,Datos!AF733&gt;E733,Datos!AG733&gt;F733,Datos!AS733&gt;G733,C733&lt;H733),1,0)</f>
        <v>0</v>
      </c>
      <c r="J733" s="14">
        <f>ParticipantesCrossSectionTable[[#This Row],[dcf_fcf_gap_mm]]/ParticipantesCrossSectionTable[[#This Row],[revenue_reported_mm]]</f>
        <v>3.8407429454272807E-2</v>
      </c>
      <c r="K733" s="14">
        <f>VLOOKUP(B733,Umbrales!$A$2:$H$6,7,FALSE)</f>
        <v>0.50521966232143278</v>
      </c>
      <c r="L733" s="14">
        <f>VLOOKUP(B733,Umbrales!$A$2:$H$6,8,FALSE)</f>
        <v>7.7995567229432863E-2</v>
      </c>
      <c r="M733">
        <f>IF(AND(Datos!S733&gt;0,Datos!AH733&lt;K733,Datos!AL733&gt;=1,Datos!AM733&lt;1,J733&gt;L733),1,0)</f>
        <v>0</v>
      </c>
      <c r="N733" s="14">
        <f>VLOOKUP(B733,Umbrales!$A$2:$J$6,9,FALSE)</f>
        <v>0</v>
      </c>
      <c r="O733" s="14">
        <f>VLOOKUP(B733,Umbrales!$A$2:$J$6,10,FALSE)</f>
        <v>0</v>
      </c>
      <c r="P733">
        <f>IF(AND(Datos!C733="Financials",Datos!AA733&gt;N733,Datos!AD733&lt;0,Datos!AQ733&lt;O733),1,0)</f>
        <v>0</v>
      </c>
      <c r="Q733" s="14">
        <f>VLOOKUP(B733,Umbrales!$A$2:$K$6,11,FALSE)</f>
        <v>0.94976269166978411</v>
      </c>
      <c r="R733">
        <f>IF(AND(Datos!AN733&lt;0.85,Datos!AN733&lt;Q733),1,0)</f>
        <v>0</v>
      </c>
      <c r="S733">
        <f>1+IF(Datos!S733&gt;0,1,0)+IF(Datos!C733="Financials",1.2,0)+1.3</f>
        <v>3.3</v>
      </c>
      <c r="T733" s="14">
        <f>(I733*1+M733*IF(Datos!S733&gt;0,1,0)+P733*IF(Datos!C733="Financials",1,0)+R733*1.3)/S733</f>
        <v>0</v>
      </c>
      <c r="U733" s="14">
        <f t="shared" si="22"/>
        <v>0</v>
      </c>
      <c r="V733" s="12" t="str">
        <f t="shared" si="23"/>
        <v/>
      </c>
    </row>
    <row r="734" spans="1:22">
      <c r="A734" t="str">
        <f>ParticipantesCrossSectionTable[[#This Row],[firm_id]]</f>
        <v>F0401</v>
      </c>
      <c r="B734" s="12" t="str">
        <f>ParticipantesCrossSectionTable[[#This Row],[sector]]</f>
        <v>Technology</v>
      </c>
      <c r="C734" s="14">
        <f>ParticipantesCrossSectionTable[[#This Row],[fcf_reported_mm]]/ParticipantesCrossSectionTable[[#This Row],[revenue_reported_mm]]</f>
        <v>7.4141554839312881E-2</v>
      </c>
      <c r="D734" s="14">
        <f>VLOOKUP(B734,Umbrales!$A$2:$F$6,2,FALSE)</f>
        <v>0.29147891994228936</v>
      </c>
      <c r="E734" s="14">
        <f>VLOOKUP(B734,Umbrales!$A$2:$F$6,3,FALSE)</f>
        <v>0.20310034693031653</v>
      </c>
      <c r="F734" s="14">
        <f>VLOOKUP(B734,Umbrales!$A$2:$F$6,4,FALSE)</f>
        <v>8.594459935328938E-2</v>
      </c>
      <c r="G734" s="13">
        <f>VLOOKUP(B734,Umbrales!$A$2:$F$6,5,FALSE)</f>
        <v>1.6026025182564763</v>
      </c>
      <c r="H734" s="14">
        <f>VLOOKUP(B734,Umbrales!$A$2:$F$6,6,FALSE)</f>
        <v>0.11012364032004683</v>
      </c>
      <c r="I734">
        <f>IF(AND(Datos!AE734&gt;D734,Datos!AF734&gt;E734,Datos!AG734&gt;F734,Datos!AS734&gt;G734,C734&lt;H734),1,0)</f>
        <v>0</v>
      </c>
      <c r="J734" s="14">
        <f>ParticipantesCrossSectionTable[[#This Row],[dcf_fcf_gap_mm]]/ParticipantesCrossSectionTable[[#This Row],[revenue_reported_mm]]</f>
        <v>5.5067976770432472E-2</v>
      </c>
      <c r="K734" s="14">
        <f>VLOOKUP(B734,Umbrales!$A$2:$H$6,7,FALSE)</f>
        <v>0.41762511454643481</v>
      </c>
      <c r="L734" s="14">
        <f>VLOOKUP(B734,Umbrales!$A$2:$H$6,8,FALSE)</f>
        <v>5.4196815684636399E-2</v>
      </c>
      <c r="M734">
        <f>IF(AND(Datos!S734&gt;0,Datos!AH734&lt;K734,Datos!AL734&gt;=1,Datos!AM734&lt;1,J734&gt;L734),1,0)</f>
        <v>0</v>
      </c>
      <c r="N734" s="14">
        <f>VLOOKUP(B734,Umbrales!$A$2:$J$6,9,FALSE)</f>
        <v>0</v>
      </c>
      <c r="O734" s="14">
        <f>VLOOKUP(B734,Umbrales!$A$2:$J$6,10,FALSE)</f>
        <v>0</v>
      </c>
      <c r="P734">
        <f>IF(AND(Datos!C734="Financials",Datos!AA734&gt;N734,Datos!AD734&lt;0,Datos!AQ734&lt;O734),1,0)</f>
        <v>0</v>
      </c>
      <c r="Q734" s="14">
        <f>VLOOKUP(B734,Umbrales!$A$2:$K$6,11,FALSE)</f>
        <v>0.94630804495569043</v>
      </c>
      <c r="R734">
        <f>IF(AND(Datos!AN734&lt;0.85,Datos!AN734&lt;Q734),1,0)</f>
        <v>0</v>
      </c>
      <c r="S734">
        <f>1+IF(Datos!S734&gt;0,1,0)+IF(Datos!C734="Financials",1.2,0)+1.3</f>
        <v>3.3</v>
      </c>
      <c r="T734" s="14">
        <f>(I734*1+M734*IF(Datos!S734&gt;0,1,0)+P734*IF(Datos!C734="Financials",1,0)+R734*1.3)/S734</f>
        <v>0</v>
      </c>
      <c r="U734" s="14">
        <f t="shared" si="22"/>
        <v>0</v>
      </c>
      <c r="V734" s="12" t="str">
        <f t="shared" si="23"/>
        <v/>
      </c>
    </row>
    <row r="735" spans="1:22">
      <c r="A735" t="str">
        <f>ParticipantesCrossSectionTable[[#This Row],[firm_id]]</f>
        <v>F0168</v>
      </c>
      <c r="B735" s="12" t="str">
        <f>ParticipantesCrossSectionTable[[#This Row],[sector]]</f>
        <v>Energy</v>
      </c>
      <c r="C735" s="14">
        <f>ParticipantesCrossSectionTable[[#This Row],[fcf_reported_mm]]/ParticipantesCrossSectionTable[[#This Row],[revenue_reported_mm]]</f>
        <v>-8.0736122748290284E-2</v>
      </c>
      <c r="D735" s="14">
        <f>VLOOKUP(B735,Umbrales!$A$2:$F$6,2,FALSE)</f>
        <v>0.31196392892080216</v>
      </c>
      <c r="E735" s="14">
        <f>VLOOKUP(B735,Umbrales!$A$2:$F$6,3,FALSE)</f>
        <v>0.22086835207327621</v>
      </c>
      <c r="F735" s="14">
        <f>VLOOKUP(B735,Umbrales!$A$2:$F$6,4,FALSE)</f>
        <v>0.28991454849456905</v>
      </c>
      <c r="G735" s="13">
        <f>VLOOKUP(B735,Umbrales!$A$2:$F$6,5,FALSE)</f>
        <v>2.8980395452652274</v>
      </c>
      <c r="H735" s="14">
        <f>VLOOKUP(B735,Umbrales!$A$2:$F$6,6,FALSE)</f>
        <v>-5.1192663180992054E-2</v>
      </c>
      <c r="I735">
        <f>IF(AND(Datos!AE735&gt;D735,Datos!AF735&gt;E735,Datos!AG735&gt;F735,Datos!AS735&gt;G735,C735&lt;H735),1,0)</f>
        <v>0</v>
      </c>
      <c r="J735" s="14">
        <f>ParticipantesCrossSectionTable[[#This Row],[dcf_fcf_gap_mm]]/ParticipantesCrossSectionTable[[#This Row],[revenue_reported_mm]]</f>
        <v>0.13403085751679389</v>
      </c>
      <c r="K735" s="14">
        <f>VLOOKUP(B735,Umbrales!$A$2:$H$6,7,FALSE)</f>
        <v>0.58288412137280288</v>
      </c>
      <c r="L735" s="14">
        <f>VLOOKUP(B735,Umbrales!$A$2:$H$6,8,FALSE)</f>
        <v>0.120912265441879</v>
      </c>
      <c r="M735">
        <f>IF(AND(Datos!S735&gt;0,Datos!AH735&lt;K735,Datos!AL735&gt;=1,Datos!AM735&lt;1,J735&gt;L735),1,0)</f>
        <v>0</v>
      </c>
      <c r="N735" s="14">
        <f>VLOOKUP(B735,Umbrales!$A$2:$J$6,9,FALSE)</f>
        <v>0</v>
      </c>
      <c r="O735" s="14">
        <f>VLOOKUP(B735,Umbrales!$A$2:$J$6,10,FALSE)</f>
        <v>0</v>
      </c>
      <c r="P735">
        <f>IF(AND(Datos!C735="Financials",Datos!AA735&gt;N735,Datos!AD735&lt;0,Datos!AQ735&lt;O735),1,0)</f>
        <v>0</v>
      </c>
      <c r="Q735" s="14">
        <f>VLOOKUP(B735,Umbrales!$A$2:$K$6,11,FALSE)</f>
        <v>0.95246281107254693</v>
      </c>
      <c r="R735">
        <f>IF(AND(Datos!AN735&lt;0.85,Datos!AN735&lt;Q735),1,0)</f>
        <v>0</v>
      </c>
      <c r="S735">
        <f>1+IF(Datos!S735&gt;0,1,0)+IF(Datos!C735="Financials",1.2,0)+1.3</f>
        <v>3.3</v>
      </c>
      <c r="T735" s="14">
        <f>(I735*1+M735*IF(Datos!S735&gt;0,1,0)+P735*IF(Datos!C735="Financials",1,0)+R735*1.3)/S735</f>
        <v>0</v>
      </c>
      <c r="U735" s="14">
        <f t="shared" si="22"/>
        <v>0</v>
      </c>
      <c r="V735" s="12" t="str">
        <f t="shared" si="23"/>
        <v/>
      </c>
    </row>
    <row r="736" spans="1:22">
      <c r="A736" t="str">
        <f>ParticipantesCrossSectionTable[[#This Row],[firm_id]]</f>
        <v>F0189</v>
      </c>
      <c r="B736" s="12" t="str">
        <f>ParticipantesCrossSectionTable[[#This Row],[sector]]</f>
        <v>Energy</v>
      </c>
      <c r="C736" s="14">
        <f>ParticipantesCrossSectionTable[[#This Row],[fcf_reported_mm]]/ParticipantesCrossSectionTable[[#This Row],[revenue_reported_mm]]</f>
        <v>2.5580084051422577E-2</v>
      </c>
      <c r="D736" s="14">
        <f>VLOOKUP(B736,Umbrales!$A$2:$F$6,2,FALSE)</f>
        <v>0.31196392892080216</v>
      </c>
      <c r="E736" s="14">
        <f>VLOOKUP(B736,Umbrales!$A$2:$F$6,3,FALSE)</f>
        <v>0.22086835207327621</v>
      </c>
      <c r="F736" s="14">
        <f>VLOOKUP(B736,Umbrales!$A$2:$F$6,4,FALSE)</f>
        <v>0.28991454849456905</v>
      </c>
      <c r="G736" s="13">
        <f>VLOOKUP(B736,Umbrales!$A$2:$F$6,5,FALSE)</f>
        <v>2.8980395452652274</v>
      </c>
      <c r="H736" s="14">
        <f>VLOOKUP(B736,Umbrales!$A$2:$F$6,6,FALSE)</f>
        <v>-5.1192663180992054E-2</v>
      </c>
      <c r="I736">
        <f>IF(AND(Datos!AE736&gt;D736,Datos!AF736&gt;E736,Datos!AG736&gt;F736,Datos!AS736&gt;G736,C736&lt;H736),1,0)</f>
        <v>0</v>
      </c>
      <c r="J736" s="14">
        <f>ParticipantesCrossSectionTable[[#This Row],[dcf_fcf_gap_mm]]/ParticipantesCrossSectionTable[[#This Row],[revenue_reported_mm]]</f>
        <v>6.6275853304765278E-2</v>
      </c>
      <c r="K736" s="14">
        <f>VLOOKUP(B736,Umbrales!$A$2:$H$6,7,FALSE)</f>
        <v>0.58288412137280288</v>
      </c>
      <c r="L736" s="14">
        <f>VLOOKUP(B736,Umbrales!$A$2:$H$6,8,FALSE)</f>
        <v>0.120912265441879</v>
      </c>
      <c r="M736">
        <f>IF(AND(Datos!S736&gt;0,Datos!AH736&lt;K736,Datos!AL736&gt;=1,Datos!AM736&lt;1,J736&gt;L736),1,0)</f>
        <v>0</v>
      </c>
      <c r="N736" s="14">
        <f>VLOOKUP(B736,Umbrales!$A$2:$J$6,9,FALSE)</f>
        <v>0</v>
      </c>
      <c r="O736" s="14">
        <f>VLOOKUP(B736,Umbrales!$A$2:$J$6,10,FALSE)</f>
        <v>0</v>
      </c>
      <c r="P736">
        <f>IF(AND(Datos!C736="Financials",Datos!AA736&gt;N736,Datos!AD736&lt;0,Datos!AQ736&lt;O736),1,0)</f>
        <v>0</v>
      </c>
      <c r="Q736" s="14">
        <f>VLOOKUP(B736,Umbrales!$A$2:$K$6,11,FALSE)</f>
        <v>0.95246281107254693</v>
      </c>
      <c r="R736">
        <f>IF(AND(Datos!AN736&lt;0.85,Datos!AN736&lt;Q736),1,0)</f>
        <v>0</v>
      </c>
      <c r="S736">
        <f>1+IF(Datos!S736&gt;0,1,0)+IF(Datos!C736="Financials",1.2,0)+1.3</f>
        <v>3.3</v>
      </c>
      <c r="T736" s="14">
        <f>(I736*1+M736*IF(Datos!S736&gt;0,1,0)+P736*IF(Datos!C736="Financials",1,0)+R736*1.3)/S736</f>
        <v>0</v>
      </c>
      <c r="U736" s="14">
        <f t="shared" si="22"/>
        <v>0</v>
      </c>
      <c r="V736" s="12" t="str">
        <f t="shared" si="23"/>
        <v/>
      </c>
    </row>
    <row r="737" spans="1:22">
      <c r="A737" t="str">
        <f>ParticipantesCrossSectionTable[[#This Row],[firm_id]]</f>
        <v>F0059</v>
      </c>
      <c r="B737" s="12" t="str">
        <f>ParticipantesCrossSectionTable[[#This Row],[sector]]</f>
        <v>Energy</v>
      </c>
      <c r="C737" s="14">
        <f>ParticipantesCrossSectionTable[[#This Row],[fcf_reported_mm]]/ParticipantesCrossSectionTable[[#This Row],[revenue_reported_mm]]</f>
        <v>-7.1388967662289124E-2</v>
      </c>
      <c r="D737" s="14">
        <f>VLOOKUP(B737,Umbrales!$A$2:$F$6,2,FALSE)</f>
        <v>0.31196392892080216</v>
      </c>
      <c r="E737" s="14">
        <f>VLOOKUP(B737,Umbrales!$A$2:$F$6,3,FALSE)</f>
        <v>0.22086835207327621</v>
      </c>
      <c r="F737" s="14">
        <f>VLOOKUP(B737,Umbrales!$A$2:$F$6,4,FALSE)</f>
        <v>0.28991454849456905</v>
      </c>
      <c r="G737" s="13">
        <f>VLOOKUP(B737,Umbrales!$A$2:$F$6,5,FALSE)</f>
        <v>2.8980395452652274</v>
      </c>
      <c r="H737" s="14">
        <f>VLOOKUP(B737,Umbrales!$A$2:$F$6,6,FALSE)</f>
        <v>-5.1192663180992054E-2</v>
      </c>
      <c r="I737">
        <f>IF(AND(Datos!AE737&gt;D737,Datos!AF737&gt;E737,Datos!AG737&gt;F737,Datos!AS737&gt;G737,C737&lt;H737),1,0)</f>
        <v>0</v>
      </c>
      <c r="J737" s="14">
        <f>ParticipantesCrossSectionTable[[#This Row],[dcf_fcf_gap_mm]]/ParticipantesCrossSectionTable[[#This Row],[revenue_reported_mm]]</f>
        <v>0.23967073925797486</v>
      </c>
      <c r="K737" s="14">
        <f>VLOOKUP(B737,Umbrales!$A$2:$H$6,7,FALSE)</f>
        <v>0.58288412137280288</v>
      </c>
      <c r="L737" s="14">
        <f>VLOOKUP(B737,Umbrales!$A$2:$H$6,8,FALSE)</f>
        <v>0.120912265441879</v>
      </c>
      <c r="M737">
        <f>IF(AND(Datos!S737&gt;0,Datos!AH737&lt;K737,Datos!AL737&gt;=1,Datos!AM737&lt;1,J737&gt;L737),1,0)</f>
        <v>1</v>
      </c>
      <c r="N737" s="14">
        <f>VLOOKUP(B737,Umbrales!$A$2:$J$6,9,FALSE)</f>
        <v>0</v>
      </c>
      <c r="O737" s="14">
        <f>VLOOKUP(B737,Umbrales!$A$2:$J$6,10,FALSE)</f>
        <v>0</v>
      </c>
      <c r="P737">
        <f>IF(AND(Datos!C737="Financials",Datos!AA737&gt;N737,Datos!AD737&lt;0,Datos!AQ737&lt;O737),1,0)</f>
        <v>0</v>
      </c>
      <c r="Q737" s="14">
        <f>VLOOKUP(B737,Umbrales!$A$2:$K$6,11,FALSE)</f>
        <v>0.95246281107254693</v>
      </c>
      <c r="R737">
        <f>IF(AND(Datos!AN737&lt;0.85,Datos!AN737&lt;Q737),1,0)</f>
        <v>0</v>
      </c>
      <c r="S737">
        <f>1+IF(Datos!S737&gt;0,1,0)+IF(Datos!C737="Financials",1.2,0)+1.3</f>
        <v>3.3</v>
      </c>
      <c r="T737" s="14">
        <f>(I737*1+M737*IF(Datos!S737&gt;0,1,0)+P737*IF(Datos!C737="Financials",1,0)+R737*1.3)/S737</f>
        <v>0.30303030303030304</v>
      </c>
      <c r="U737" s="14">
        <f t="shared" si="22"/>
        <v>1</v>
      </c>
      <c r="V737" s="12" t="str">
        <f t="shared" si="23"/>
        <v xml:space="preserve">Flag2 </v>
      </c>
    </row>
    <row r="738" spans="1:22">
      <c r="A738" t="str">
        <f>ParticipantesCrossSectionTable[[#This Row],[firm_id]]</f>
        <v>F0238</v>
      </c>
      <c r="B738" s="12" t="str">
        <f>ParticipantesCrossSectionTable[[#This Row],[sector]]</f>
        <v>Financials</v>
      </c>
      <c r="C738" s="14">
        <f>ParticipantesCrossSectionTable[[#This Row],[fcf_reported_mm]]/ParticipantesCrossSectionTable[[#This Row],[revenue_reported_mm]]</f>
        <v>0.20835830211695913</v>
      </c>
      <c r="D738" s="14">
        <f>VLOOKUP(B738,Umbrales!$A$2:$F$6,2,FALSE)</f>
        <v>0.388774346882514</v>
      </c>
      <c r="E738" s="14">
        <f>VLOOKUP(B738,Umbrales!$A$2:$F$6,3,FALSE)</f>
        <v>0.2842719606666555</v>
      </c>
      <c r="F738" s="14">
        <f>VLOOKUP(B738,Umbrales!$A$2:$F$6,4,FALSE)</f>
        <v>3.7547324588306716E-2</v>
      </c>
      <c r="G738" s="13">
        <f>VLOOKUP(B738,Umbrales!$A$2:$F$6,5,FALSE)</f>
        <v>5.6564154445784265</v>
      </c>
      <c r="H738" s="14">
        <f>VLOOKUP(B738,Umbrales!$A$2:$F$6,6,FALSE)</f>
        <v>0.21790144142181125</v>
      </c>
      <c r="I738">
        <f>IF(AND(Datos!AE738&gt;D738,Datos!AF738&gt;E738,Datos!AG738&gt;F738,Datos!AS738&gt;G738,C738&lt;H738),1,0)</f>
        <v>0</v>
      </c>
      <c r="J738" s="14">
        <f>ParticipantesCrossSectionTable[[#This Row],[dcf_fcf_gap_mm]]/ParticipantesCrossSectionTable[[#This Row],[revenue_reported_mm]]</f>
        <v>8.0367122482955539E-3</v>
      </c>
      <c r="K738" s="14">
        <f>VLOOKUP(B738,Umbrales!$A$2:$H$6,7,FALSE)</f>
        <v>0.45222619371524486</v>
      </c>
      <c r="L738" s="14">
        <f>VLOOKUP(B738,Umbrales!$A$2:$H$6,8,FALSE)</f>
        <v>1.8748568215778003E-2</v>
      </c>
      <c r="M738">
        <f>IF(AND(Datos!S738&gt;0,Datos!AH738&lt;K738,Datos!AL738&gt;=1,Datos!AM738&lt;1,J738&gt;L738),1,0)</f>
        <v>0</v>
      </c>
      <c r="N738" s="14">
        <f>VLOOKUP(B738,Umbrales!$A$2:$J$6,9,FALSE)</f>
        <v>0.2055436255630648</v>
      </c>
      <c r="O738" s="14">
        <f>VLOOKUP(B738,Umbrales!$A$2:$J$6,10,FALSE)</f>
        <v>0.33577848833803048</v>
      </c>
      <c r="P738">
        <f>IF(AND(Datos!C738="Financials",Datos!AA738&gt;N738,Datos!AD738&lt;0,Datos!AQ738&lt;O738),1,0)</f>
        <v>0</v>
      </c>
      <c r="Q738" s="14">
        <f>VLOOKUP(B738,Umbrales!$A$2:$K$6,11,FALSE)</f>
        <v>0.94867619108199597</v>
      </c>
      <c r="R738">
        <f>IF(AND(Datos!AN738&lt;0.85,Datos!AN738&lt;Q738),1,0)</f>
        <v>0</v>
      </c>
      <c r="S738">
        <f>1+IF(Datos!S738&gt;0,1,0)+IF(Datos!C738="Financials",1.2,0)+1.3</f>
        <v>4.5</v>
      </c>
      <c r="T738" s="14">
        <f>(I738*1+M738*IF(Datos!S738&gt;0,1,0)+P738*IF(Datos!C738="Financials",1,0)+R738*1.3)/S738</f>
        <v>0</v>
      </c>
      <c r="U738" s="14">
        <f t="shared" si="22"/>
        <v>0</v>
      </c>
      <c r="V738" s="12" t="str">
        <f t="shared" si="23"/>
        <v/>
      </c>
    </row>
    <row r="739" spans="1:22">
      <c r="A739" t="str">
        <f>ParticipantesCrossSectionTable[[#This Row],[firm_id]]</f>
        <v>F0077</v>
      </c>
      <c r="B739" s="12" t="str">
        <f>ParticipantesCrossSectionTable[[#This Row],[sector]]</f>
        <v>Energy</v>
      </c>
      <c r="C739" s="14">
        <f>ParticipantesCrossSectionTable[[#This Row],[fcf_reported_mm]]/ParticipantesCrossSectionTable[[#This Row],[revenue_reported_mm]]</f>
        <v>-0.13315664120522175</v>
      </c>
      <c r="D739" s="14">
        <f>VLOOKUP(B739,Umbrales!$A$2:$F$6,2,FALSE)</f>
        <v>0.31196392892080216</v>
      </c>
      <c r="E739" s="14">
        <f>VLOOKUP(B739,Umbrales!$A$2:$F$6,3,FALSE)</f>
        <v>0.22086835207327621</v>
      </c>
      <c r="F739" s="14">
        <f>VLOOKUP(B739,Umbrales!$A$2:$F$6,4,FALSE)</f>
        <v>0.28991454849456905</v>
      </c>
      <c r="G739" s="13">
        <f>VLOOKUP(B739,Umbrales!$A$2:$F$6,5,FALSE)</f>
        <v>2.8980395452652274</v>
      </c>
      <c r="H739" s="14">
        <f>VLOOKUP(B739,Umbrales!$A$2:$F$6,6,FALSE)</f>
        <v>-5.1192663180992054E-2</v>
      </c>
      <c r="I739">
        <f>IF(AND(Datos!AE739&gt;D739,Datos!AF739&gt;E739,Datos!AG739&gt;F739,Datos!AS739&gt;G739,C739&lt;H739),1,0)</f>
        <v>0</v>
      </c>
      <c r="J739" s="14">
        <f>ParticipantesCrossSectionTable[[#This Row],[dcf_fcf_gap_mm]]/ParticipantesCrossSectionTable[[#This Row],[revenue_reported_mm]]</f>
        <v>0.13616741115288802</v>
      </c>
      <c r="K739" s="14">
        <f>VLOOKUP(B739,Umbrales!$A$2:$H$6,7,FALSE)</f>
        <v>0.58288412137280288</v>
      </c>
      <c r="L739" s="14">
        <f>VLOOKUP(B739,Umbrales!$A$2:$H$6,8,FALSE)</f>
        <v>0.120912265441879</v>
      </c>
      <c r="M739">
        <f>IF(AND(Datos!S739&gt;0,Datos!AH739&lt;K739,Datos!AL739&gt;=1,Datos!AM739&lt;1,J739&gt;L739),1,0)</f>
        <v>0</v>
      </c>
      <c r="N739" s="14">
        <f>VLOOKUP(B739,Umbrales!$A$2:$J$6,9,FALSE)</f>
        <v>0</v>
      </c>
      <c r="O739" s="14">
        <f>VLOOKUP(B739,Umbrales!$A$2:$J$6,10,FALSE)</f>
        <v>0</v>
      </c>
      <c r="P739">
        <f>IF(AND(Datos!C739="Financials",Datos!AA739&gt;N739,Datos!AD739&lt;0,Datos!AQ739&lt;O739),1,0)</f>
        <v>0</v>
      </c>
      <c r="Q739" s="14">
        <f>VLOOKUP(B739,Umbrales!$A$2:$K$6,11,FALSE)</f>
        <v>0.95246281107254693</v>
      </c>
      <c r="R739">
        <f>IF(AND(Datos!AN739&lt;0.85,Datos!AN739&lt;Q739),1,0)</f>
        <v>0</v>
      </c>
      <c r="S739">
        <f>1+IF(Datos!S739&gt;0,1,0)+IF(Datos!C739="Financials",1.2,0)+1.3</f>
        <v>3.3</v>
      </c>
      <c r="T739" s="14">
        <f>(I739*1+M739*IF(Datos!S739&gt;0,1,0)+P739*IF(Datos!C739="Financials",1,0)+R739*1.3)/S739</f>
        <v>0</v>
      </c>
      <c r="U739" s="14">
        <f t="shared" si="22"/>
        <v>0</v>
      </c>
      <c r="V739" s="12" t="str">
        <f t="shared" si="23"/>
        <v/>
      </c>
    </row>
    <row r="740" spans="1:22">
      <c r="A740" t="str">
        <f>ParticipantesCrossSectionTable[[#This Row],[firm_id]]</f>
        <v>F0721</v>
      </c>
      <c r="B740" s="12" t="str">
        <f>ParticipantesCrossSectionTable[[#This Row],[sector]]</f>
        <v>Industrials</v>
      </c>
      <c r="C740" s="14">
        <f>ParticipantesCrossSectionTable[[#This Row],[fcf_reported_mm]]/ParticipantesCrossSectionTable[[#This Row],[revenue_reported_mm]]</f>
        <v>-5.3990825544315689E-2</v>
      </c>
      <c r="D740" s="14">
        <f>VLOOKUP(B740,Umbrales!$A$2:$F$6,2,FALSE)</f>
        <v>0.20187192862209885</v>
      </c>
      <c r="E740" s="14">
        <f>VLOOKUP(B740,Umbrales!$A$2:$F$6,3,FALSE)</f>
        <v>0.13780715755654266</v>
      </c>
      <c r="F740" s="14">
        <f>VLOOKUP(B740,Umbrales!$A$2:$F$6,4,FALSE)</f>
        <v>0.14324173030339896</v>
      </c>
      <c r="G740" s="13">
        <f>VLOOKUP(B740,Umbrales!$A$2:$F$6,5,FALSE)</f>
        <v>2.1323076743804079</v>
      </c>
      <c r="H740" s="14">
        <f>VLOOKUP(B740,Umbrales!$A$2:$F$6,6,FALSE)</f>
        <v>-3.5903294130974449E-3</v>
      </c>
      <c r="I740">
        <f>IF(AND(Datos!AE740&gt;D740,Datos!AF740&gt;E740,Datos!AG740&gt;F740,Datos!AS740&gt;G740,C740&lt;H740),1,0)</f>
        <v>0</v>
      </c>
      <c r="J740" s="14">
        <f>ParticipantesCrossSectionTable[[#This Row],[dcf_fcf_gap_mm]]/ParticipantesCrossSectionTable[[#This Row],[revenue_reported_mm]]</f>
        <v>7.0450140672542572E-2</v>
      </c>
      <c r="K740" s="14">
        <f>VLOOKUP(B740,Umbrales!$A$2:$H$6,7,FALSE)</f>
        <v>0.50521966232143278</v>
      </c>
      <c r="L740" s="14">
        <f>VLOOKUP(B740,Umbrales!$A$2:$H$6,8,FALSE)</f>
        <v>7.7995567229432863E-2</v>
      </c>
      <c r="M740">
        <f>IF(AND(Datos!S740&gt;0,Datos!AH740&lt;K740,Datos!AL740&gt;=1,Datos!AM740&lt;1,J740&gt;L740),1,0)</f>
        <v>0</v>
      </c>
      <c r="N740" s="14">
        <f>VLOOKUP(B740,Umbrales!$A$2:$J$6,9,FALSE)</f>
        <v>0</v>
      </c>
      <c r="O740" s="14">
        <f>VLOOKUP(B740,Umbrales!$A$2:$J$6,10,FALSE)</f>
        <v>0</v>
      </c>
      <c r="P740">
        <f>IF(AND(Datos!C740="Financials",Datos!AA740&gt;N740,Datos!AD740&lt;0,Datos!AQ740&lt;O740),1,0)</f>
        <v>0</v>
      </c>
      <c r="Q740" s="14">
        <f>VLOOKUP(B740,Umbrales!$A$2:$K$6,11,FALSE)</f>
        <v>0.94976269166978411</v>
      </c>
      <c r="R740">
        <f>IF(AND(Datos!AN740&lt;0.85,Datos!AN740&lt;Q740),1,0)</f>
        <v>0</v>
      </c>
      <c r="S740">
        <f>1+IF(Datos!S740&gt;0,1,0)+IF(Datos!C740="Financials",1.2,0)+1.3</f>
        <v>3.3</v>
      </c>
      <c r="T740" s="14">
        <f>(I740*1+M740*IF(Datos!S740&gt;0,1,0)+P740*IF(Datos!C740="Financials",1,0)+R740*1.3)/S740</f>
        <v>0</v>
      </c>
      <c r="U740" s="14">
        <f t="shared" si="22"/>
        <v>0</v>
      </c>
      <c r="V740" s="12" t="str">
        <f t="shared" si="23"/>
        <v/>
      </c>
    </row>
    <row r="741" spans="1:22">
      <c r="A741" t="str">
        <f>ParticipantesCrossSectionTable[[#This Row],[firm_id]]</f>
        <v>F0003</v>
      </c>
      <c r="B741" s="12" t="str">
        <f>ParticipantesCrossSectionTable[[#This Row],[sector]]</f>
        <v>Energy</v>
      </c>
      <c r="C741" s="14">
        <f>ParticipantesCrossSectionTable[[#This Row],[fcf_reported_mm]]/ParticipantesCrossSectionTable[[#This Row],[revenue_reported_mm]]</f>
        <v>4.9173709349064683E-2</v>
      </c>
      <c r="D741" s="14">
        <f>VLOOKUP(B741,Umbrales!$A$2:$F$6,2,FALSE)</f>
        <v>0.31196392892080216</v>
      </c>
      <c r="E741" s="14">
        <f>VLOOKUP(B741,Umbrales!$A$2:$F$6,3,FALSE)</f>
        <v>0.22086835207327621</v>
      </c>
      <c r="F741" s="14">
        <f>VLOOKUP(B741,Umbrales!$A$2:$F$6,4,FALSE)</f>
        <v>0.28991454849456905</v>
      </c>
      <c r="G741" s="13">
        <f>VLOOKUP(B741,Umbrales!$A$2:$F$6,5,FALSE)</f>
        <v>2.8980395452652274</v>
      </c>
      <c r="H741" s="14">
        <f>VLOOKUP(B741,Umbrales!$A$2:$F$6,6,FALSE)</f>
        <v>-5.1192663180992054E-2</v>
      </c>
      <c r="I741">
        <f>IF(AND(Datos!AE741&gt;D741,Datos!AF741&gt;E741,Datos!AG741&gt;F741,Datos!AS741&gt;G741,C741&lt;H741),1,0)</f>
        <v>0</v>
      </c>
      <c r="J741" s="14">
        <f>ParticipantesCrossSectionTable[[#This Row],[dcf_fcf_gap_mm]]/ParticipantesCrossSectionTable[[#This Row],[revenue_reported_mm]]</f>
        <v>6.9029406113027617E-3</v>
      </c>
      <c r="K741" s="14">
        <f>VLOOKUP(B741,Umbrales!$A$2:$H$6,7,FALSE)</f>
        <v>0.58288412137280288</v>
      </c>
      <c r="L741" s="14">
        <f>VLOOKUP(B741,Umbrales!$A$2:$H$6,8,FALSE)</f>
        <v>0.120912265441879</v>
      </c>
      <c r="M741">
        <f>IF(AND(Datos!S741&gt;0,Datos!AH741&lt;K741,Datos!AL741&gt;=1,Datos!AM741&lt;1,J741&gt;L741),1,0)</f>
        <v>0</v>
      </c>
      <c r="N741" s="14">
        <f>VLOOKUP(B741,Umbrales!$A$2:$J$6,9,FALSE)</f>
        <v>0</v>
      </c>
      <c r="O741" s="14">
        <f>VLOOKUP(B741,Umbrales!$A$2:$J$6,10,FALSE)</f>
        <v>0</v>
      </c>
      <c r="P741">
        <f>IF(AND(Datos!C741="Financials",Datos!AA741&gt;N741,Datos!AD741&lt;0,Datos!AQ741&lt;O741),1,0)</f>
        <v>0</v>
      </c>
      <c r="Q741" s="14">
        <f>VLOOKUP(B741,Umbrales!$A$2:$K$6,11,FALSE)</f>
        <v>0.95246281107254693</v>
      </c>
      <c r="R741">
        <f>IF(AND(Datos!AN741&lt;0.85,Datos!AN741&lt;Q741),1,0)</f>
        <v>0</v>
      </c>
      <c r="S741">
        <f>1+IF(Datos!S741&gt;0,1,0)+IF(Datos!C741="Financials",1.2,0)+1.3</f>
        <v>3.3</v>
      </c>
      <c r="T741" s="14">
        <f>(I741*1+M741*IF(Datos!S741&gt;0,1,0)+P741*IF(Datos!C741="Financials",1,0)+R741*1.3)/S741</f>
        <v>0</v>
      </c>
      <c r="U741" s="14">
        <f t="shared" si="22"/>
        <v>0</v>
      </c>
      <c r="V741" s="12" t="str">
        <f t="shared" si="23"/>
        <v/>
      </c>
    </row>
    <row r="742" spans="1:22">
      <c r="A742" t="str">
        <f>ParticipantesCrossSectionTable[[#This Row],[firm_id]]</f>
        <v>F0814</v>
      </c>
      <c r="B742" s="12" t="str">
        <f>ParticipantesCrossSectionTable[[#This Row],[sector]]</f>
        <v>Consumer</v>
      </c>
      <c r="C742" s="14">
        <f>ParticipantesCrossSectionTable[[#This Row],[fcf_reported_mm]]/ParticipantesCrossSectionTable[[#This Row],[revenue_reported_mm]]</f>
        <v>3.717046059620354E-2</v>
      </c>
      <c r="D742" s="14">
        <f>VLOOKUP(B742,Umbrales!$A$2:$F$6,2,FALSE)</f>
        <v>0.18290795794828921</v>
      </c>
      <c r="E742" s="14">
        <f>VLOOKUP(B742,Umbrales!$A$2:$F$6,3,FALSE)</f>
        <v>0.12205009004875801</v>
      </c>
      <c r="F742" s="14">
        <f>VLOOKUP(B742,Umbrales!$A$2:$F$6,4,FALSE)</f>
        <v>7.7863508878423693E-2</v>
      </c>
      <c r="G742" s="13">
        <f>VLOOKUP(B742,Umbrales!$A$2:$F$6,5,FALSE)</f>
        <v>1.5232588938928779</v>
      </c>
      <c r="H742" s="14">
        <f>VLOOKUP(B742,Umbrales!$A$2:$F$6,6,FALSE)</f>
        <v>3.1674636202413592E-2</v>
      </c>
      <c r="I742">
        <f>IF(AND(Datos!AE742&gt;D742,Datos!AF742&gt;E742,Datos!AG742&gt;F742,Datos!AS742&gt;G742,C742&lt;H742),1,0)</f>
        <v>0</v>
      </c>
      <c r="J742" s="14">
        <f>ParticipantesCrossSectionTable[[#This Row],[dcf_fcf_gap_mm]]/ParticipantesCrossSectionTable[[#This Row],[revenue_reported_mm]]</f>
        <v>7.648644833055003E-2</v>
      </c>
      <c r="K742" s="14">
        <f>VLOOKUP(B742,Umbrales!$A$2:$H$6,7,FALSE)</f>
        <v>0.50851978099047102</v>
      </c>
      <c r="L742" s="14">
        <f>VLOOKUP(B742,Umbrales!$A$2:$H$6,8,FALSE)</f>
        <v>6.0665521451900774E-2</v>
      </c>
      <c r="M742">
        <f>IF(AND(Datos!S742&gt;0,Datos!AH742&lt;K742,Datos!AL742&gt;=1,Datos!AM742&lt;1,J742&gt;L742),1,0)</f>
        <v>0</v>
      </c>
      <c r="N742" s="14">
        <f>VLOOKUP(B742,Umbrales!$A$2:$J$6,9,FALSE)</f>
        <v>0</v>
      </c>
      <c r="O742" s="14">
        <f>VLOOKUP(B742,Umbrales!$A$2:$J$6,10,FALSE)</f>
        <v>0</v>
      </c>
      <c r="P742">
        <f>IF(AND(Datos!C742="Financials",Datos!AA742&gt;N742,Datos!AD742&lt;0,Datos!AQ742&lt;O742),1,0)</f>
        <v>0</v>
      </c>
      <c r="Q742" s="14">
        <f>VLOOKUP(B742,Umbrales!$A$2:$K$6,11,FALSE)</f>
        <v>0.94977598367308969</v>
      </c>
      <c r="R742">
        <f>IF(AND(Datos!AN742&lt;0.85,Datos!AN742&lt;Q742),1,0)</f>
        <v>0</v>
      </c>
      <c r="S742">
        <f>1+IF(Datos!S742&gt;0,1,0)+IF(Datos!C742="Financials",1.2,0)+1.3</f>
        <v>3.3</v>
      </c>
      <c r="T742" s="14">
        <f>(I742*1+M742*IF(Datos!S742&gt;0,1,0)+P742*IF(Datos!C742="Financials",1,0)+R742*1.3)/S742</f>
        <v>0</v>
      </c>
      <c r="U742" s="14">
        <f t="shared" si="22"/>
        <v>0</v>
      </c>
      <c r="V742" s="12" t="str">
        <f t="shared" si="23"/>
        <v/>
      </c>
    </row>
    <row r="743" spans="1:22">
      <c r="A743" t="str">
        <f>ParticipantesCrossSectionTable[[#This Row],[firm_id]]</f>
        <v>F0151</v>
      </c>
      <c r="B743" s="12" t="str">
        <f>ParticipantesCrossSectionTable[[#This Row],[sector]]</f>
        <v>Energy</v>
      </c>
      <c r="C743" s="14">
        <f>ParticipantesCrossSectionTable[[#This Row],[fcf_reported_mm]]/ParticipantesCrossSectionTable[[#This Row],[revenue_reported_mm]]</f>
        <v>5.8840988998716974E-2</v>
      </c>
      <c r="D743" s="14">
        <f>VLOOKUP(B743,Umbrales!$A$2:$F$6,2,FALSE)</f>
        <v>0.31196392892080216</v>
      </c>
      <c r="E743" s="14">
        <f>VLOOKUP(B743,Umbrales!$A$2:$F$6,3,FALSE)</f>
        <v>0.22086835207327621</v>
      </c>
      <c r="F743" s="14">
        <f>VLOOKUP(B743,Umbrales!$A$2:$F$6,4,FALSE)</f>
        <v>0.28991454849456905</v>
      </c>
      <c r="G743" s="13">
        <f>VLOOKUP(B743,Umbrales!$A$2:$F$6,5,FALSE)</f>
        <v>2.8980395452652274</v>
      </c>
      <c r="H743" s="14">
        <f>VLOOKUP(B743,Umbrales!$A$2:$F$6,6,FALSE)</f>
        <v>-5.1192663180992054E-2</v>
      </c>
      <c r="I743">
        <f>IF(AND(Datos!AE743&gt;D743,Datos!AF743&gt;E743,Datos!AG743&gt;F743,Datos!AS743&gt;G743,C743&lt;H743),1,0)</f>
        <v>0</v>
      </c>
      <c r="J743" s="14">
        <f>ParticipantesCrossSectionTable[[#This Row],[dcf_fcf_gap_mm]]/ParticipantesCrossSectionTable[[#This Row],[revenue_reported_mm]]</f>
        <v>7.814585762546572E-2</v>
      </c>
      <c r="K743" s="14">
        <f>VLOOKUP(B743,Umbrales!$A$2:$H$6,7,FALSE)</f>
        <v>0.58288412137280288</v>
      </c>
      <c r="L743" s="14">
        <f>VLOOKUP(B743,Umbrales!$A$2:$H$6,8,FALSE)</f>
        <v>0.120912265441879</v>
      </c>
      <c r="M743">
        <f>IF(AND(Datos!S743&gt;0,Datos!AH743&lt;K743,Datos!AL743&gt;=1,Datos!AM743&lt;1,J743&gt;L743),1,0)</f>
        <v>0</v>
      </c>
      <c r="N743" s="14">
        <f>VLOOKUP(B743,Umbrales!$A$2:$J$6,9,FALSE)</f>
        <v>0</v>
      </c>
      <c r="O743" s="14">
        <f>VLOOKUP(B743,Umbrales!$A$2:$J$6,10,FALSE)</f>
        <v>0</v>
      </c>
      <c r="P743">
        <f>IF(AND(Datos!C743="Financials",Datos!AA743&gt;N743,Datos!AD743&lt;0,Datos!AQ743&lt;O743),1,0)</f>
        <v>0</v>
      </c>
      <c r="Q743" s="14">
        <f>VLOOKUP(B743,Umbrales!$A$2:$K$6,11,FALSE)</f>
        <v>0.95246281107254693</v>
      </c>
      <c r="R743">
        <f>IF(AND(Datos!AN743&lt;0.85,Datos!AN743&lt;Q743),1,0)</f>
        <v>0</v>
      </c>
      <c r="S743">
        <f>1+IF(Datos!S743&gt;0,1,0)+IF(Datos!C743="Financials",1.2,0)+1.3</f>
        <v>3.3</v>
      </c>
      <c r="T743" s="14">
        <f>(I743*1+M743*IF(Datos!S743&gt;0,1,0)+P743*IF(Datos!C743="Financials",1,0)+R743*1.3)/S743</f>
        <v>0</v>
      </c>
      <c r="U743" s="14">
        <f t="shared" si="22"/>
        <v>0</v>
      </c>
      <c r="V743" s="12" t="str">
        <f t="shared" si="23"/>
        <v/>
      </c>
    </row>
    <row r="744" spans="1:22">
      <c r="A744" t="str">
        <f>ParticipantesCrossSectionTable[[#This Row],[firm_id]]</f>
        <v>F0619</v>
      </c>
      <c r="B744" s="12" t="str">
        <f>ParticipantesCrossSectionTable[[#This Row],[sector]]</f>
        <v>Industrials</v>
      </c>
      <c r="C744" s="14">
        <f>ParticipantesCrossSectionTable[[#This Row],[fcf_reported_mm]]/ParticipantesCrossSectionTable[[#This Row],[revenue_reported_mm]]</f>
        <v>-2.6541933863364429E-2</v>
      </c>
      <c r="D744" s="14">
        <f>VLOOKUP(B744,Umbrales!$A$2:$F$6,2,FALSE)</f>
        <v>0.20187192862209885</v>
      </c>
      <c r="E744" s="14">
        <f>VLOOKUP(B744,Umbrales!$A$2:$F$6,3,FALSE)</f>
        <v>0.13780715755654266</v>
      </c>
      <c r="F744" s="14">
        <f>VLOOKUP(B744,Umbrales!$A$2:$F$6,4,FALSE)</f>
        <v>0.14324173030339896</v>
      </c>
      <c r="G744" s="13">
        <f>VLOOKUP(B744,Umbrales!$A$2:$F$6,5,FALSE)</f>
        <v>2.1323076743804079</v>
      </c>
      <c r="H744" s="14">
        <f>VLOOKUP(B744,Umbrales!$A$2:$F$6,6,FALSE)</f>
        <v>-3.5903294130974449E-3</v>
      </c>
      <c r="I744">
        <f>IF(AND(Datos!AE744&gt;D744,Datos!AF744&gt;E744,Datos!AG744&gt;F744,Datos!AS744&gt;G744,C744&lt;H744),1,0)</f>
        <v>0</v>
      </c>
      <c r="J744" s="14">
        <f>ParticipantesCrossSectionTable[[#This Row],[dcf_fcf_gap_mm]]/ParticipantesCrossSectionTable[[#This Row],[revenue_reported_mm]]</f>
        <v>5.612161029468931E-2</v>
      </c>
      <c r="K744" s="14">
        <f>VLOOKUP(B744,Umbrales!$A$2:$H$6,7,FALSE)</f>
        <v>0.50521966232143278</v>
      </c>
      <c r="L744" s="14">
        <f>VLOOKUP(B744,Umbrales!$A$2:$H$6,8,FALSE)</f>
        <v>7.7995567229432863E-2</v>
      </c>
      <c r="M744">
        <f>IF(AND(Datos!S744&gt;0,Datos!AH744&lt;K744,Datos!AL744&gt;=1,Datos!AM744&lt;1,J744&gt;L744),1,0)</f>
        <v>0</v>
      </c>
      <c r="N744" s="14">
        <f>VLOOKUP(B744,Umbrales!$A$2:$J$6,9,FALSE)</f>
        <v>0</v>
      </c>
      <c r="O744" s="14">
        <f>VLOOKUP(B744,Umbrales!$A$2:$J$6,10,FALSE)</f>
        <v>0</v>
      </c>
      <c r="P744">
        <f>IF(AND(Datos!C744="Financials",Datos!AA744&gt;N744,Datos!AD744&lt;0,Datos!AQ744&lt;O744),1,0)</f>
        <v>0</v>
      </c>
      <c r="Q744" s="14">
        <f>VLOOKUP(B744,Umbrales!$A$2:$K$6,11,FALSE)</f>
        <v>0.94976269166978411</v>
      </c>
      <c r="R744">
        <f>IF(AND(Datos!AN744&lt;0.85,Datos!AN744&lt;Q744),1,0)</f>
        <v>1</v>
      </c>
      <c r="S744">
        <f>1+IF(Datos!S744&gt;0,1,0)+IF(Datos!C744="Financials",1.2,0)+1.3</f>
        <v>3.3</v>
      </c>
      <c r="T744" s="14">
        <f>(I744*1+M744*IF(Datos!S744&gt;0,1,0)+P744*IF(Datos!C744="Financials",1,0)+R744*1.3)/S744</f>
        <v>0.39393939393939398</v>
      </c>
      <c r="U744" s="14">
        <f t="shared" si="22"/>
        <v>1</v>
      </c>
      <c r="V744" s="12" t="str">
        <f t="shared" si="23"/>
        <v xml:space="preserve">Flag4 </v>
      </c>
    </row>
    <row r="745" spans="1:22">
      <c r="A745" t="str">
        <f>ParticipantesCrossSectionTable[[#This Row],[firm_id]]</f>
        <v>F0747</v>
      </c>
      <c r="B745" s="12" t="str">
        <f>ParticipantesCrossSectionTable[[#This Row],[sector]]</f>
        <v>Industrials</v>
      </c>
      <c r="C745" s="14">
        <f>ParticipantesCrossSectionTable[[#This Row],[fcf_reported_mm]]/ParticipantesCrossSectionTable[[#This Row],[revenue_reported_mm]]</f>
        <v>-7.3901170173534869E-2</v>
      </c>
      <c r="D745" s="14">
        <f>VLOOKUP(B745,Umbrales!$A$2:$F$6,2,FALSE)</f>
        <v>0.20187192862209885</v>
      </c>
      <c r="E745" s="14">
        <f>VLOOKUP(B745,Umbrales!$A$2:$F$6,3,FALSE)</f>
        <v>0.13780715755654266</v>
      </c>
      <c r="F745" s="14">
        <f>VLOOKUP(B745,Umbrales!$A$2:$F$6,4,FALSE)</f>
        <v>0.14324173030339896</v>
      </c>
      <c r="G745" s="13">
        <f>VLOOKUP(B745,Umbrales!$A$2:$F$6,5,FALSE)</f>
        <v>2.1323076743804079</v>
      </c>
      <c r="H745" s="14">
        <f>VLOOKUP(B745,Umbrales!$A$2:$F$6,6,FALSE)</f>
        <v>-3.5903294130974449E-3</v>
      </c>
      <c r="I745">
        <f>IF(AND(Datos!AE745&gt;D745,Datos!AF745&gt;E745,Datos!AG745&gt;F745,Datos!AS745&gt;G745,C745&lt;H745),1,0)</f>
        <v>0</v>
      </c>
      <c r="J745" s="14">
        <f>ParticipantesCrossSectionTable[[#This Row],[dcf_fcf_gap_mm]]/ParticipantesCrossSectionTable[[#This Row],[revenue_reported_mm]]</f>
        <v>8.9141032778094709E-2</v>
      </c>
      <c r="K745" s="14">
        <f>VLOOKUP(B745,Umbrales!$A$2:$H$6,7,FALSE)</f>
        <v>0.50521966232143278</v>
      </c>
      <c r="L745" s="14">
        <f>VLOOKUP(B745,Umbrales!$A$2:$H$6,8,FALSE)</f>
        <v>7.7995567229432863E-2</v>
      </c>
      <c r="M745">
        <f>IF(AND(Datos!S745&gt;0,Datos!AH745&lt;K745,Datos!AL745&gt;=1,Datos!AM745&lt;1,J745&gt;L745),1,0)</f>
        <v>0</v>
      </c>
      <c r="N745" s="14">
        <f>VLOOKUP(B745,Umbrales!$A$2:$J$6,9,FALSE)</f>
        <v>0</v>
      </c>
      <c r="O745" s="14">
        <f>VLOOKUP(B745,Umbrales!$A$2:$J$6,10,FALSE)</f>
        <v>0</v>
      </c>
      <c r="P745">
        <f>IF(AND(Datos!C745="Financials",Datos!AA745&gt;N745,Datos!AD745&lt;0,Datos!AQ745&lt;O745),1,0)</f>
        <v>0</v>
      </c>
      <c r="Q745" s="14">
        <f>VLOOKUP(B745,Umbrales!$A$2:$K$6,11,FALSE)</f>
        <v>0.94976269166978411</v>
      </c>
      <c r="R745">
        <f>IF(AND(Datos!AN745&lt;0.85,Datos!AN745&lt;Q745),1,0)</f>
        <v>0</v>
      </c>
      <c r="S745">
        <f>1+IF(Datos!S745&gt;0,1,0)+IF(Datos!C745="Financials",1.2,0)+1.3</f>
        <v>3.3</v>
      </c>
      <c r="T745" s="14">
        <f>(I745*1+M745*IF(Datos!S745&gt;0,1,0)+P745*IF(Datos!C745="Financials",1,0)+R745*1.3)/S745</f>
        <v>0</v>
      </c>
      <c r="U745" s="14">
        <f t="shared" si="22"/>
        <v>0</v>
      </c>
      <c r="V745" s="12" t="str">
        <f t="shared" si="23"/>
        <v/>
      </c>
    </row>
    <row r="746" spans="1:22">
      <c r="A746" t="str">
        <f>ParticipantesCrossSectionTable[[#This Row],[firm_id]]</f>
        <v>F0006</v>
      </c>
      <c r="B746" s="12" t="str">
        <f>ParticipantesCrossSectionTable[[#This Row],[sector]]</f>
        <v>Energy</v>
      </c>
      <c r="C746" s="14">
        <f>ParticipantesCrossSectionTable[[#This Row],[fcf_reported_mm]]/ParticipantesCrossSectionTable[[#This Row],[revenue_reported_mm]]</f>
        <v>9.5709236214334151E-2</v>
      </c>
      <c r="D746" s="14">
        <f>VLOOKUP(B746,Umbrales!$A$2:$F$6,2,FALSE)</f>
        <v>0.31196392892080216</v>
      </c>
      <c r="E746" s="14">
        <f>VLOOKUP(B746,Umbrales!$A$2:$F$6,3,FALSE)</f>
        <v>0.22086835207327621</v>
      </c>
      <c r="F746" s="14">
        <f>VLOOKUP(B746,Umbrales!$A$2:$F$6,4,FALSE)</f>
        <v>0.28991454849456905</v>
      </c>
      <c r="G746" s="13">
        <f>VLOOKUP(B746,Umbrales!$A$2:$F$6,5,FALSE)</f>
        <v>2.8980395452652274</v>
      </c>
      <c r="H746" s="14">
        <f>VLOOKUP(B746,Umbrales!$A$2:$F$6,6,FALSE)</f>
        <v>-5.1192663180992054E-2</v>
      </c>
      <c r="I746">
        <f>IF(AND(Datos!AE746&gt;D746,Datos!AF746&gt;E746,Datos!AG746&gt;F746,Datos!AS746&gt;G746,C746&lt;H746),1,0)</f>
        <v>0</v>
      </c>
      <c r="J746" s="14">
        <f>ParticipantesCrossSectionTable[[#This Row],[dcf_fcf_gap_mm]]/ParticipantesCrossSectionTable[[#This Row],[revenue_reported_mm]]</f>
        <v>3.753602463061597E-2</v>
      </c>
      <c r="K746" s="14">
        <f>VLOOKUP(B746,Umbrales!$A$2:$H$6,7,FALSE)</f>
        <v>0.58288412137280288</v>
      </c>
      <c r="L746" s="14">
        <f>VLOOKUP(B746,Umbrales!$A$2:$H$6,8,FALSE)</f>
        <v>0.120912265441879</v>
      </c>
      <c r="M746">
        <f>IF(AND(Datos!S746&gt;0,Datos!AH746&lt;K746,Datos!AL746&gt;=1,Datos!AM746&lt;1,J746&gt;L746),1,0)</f>
        <v>0</v>
      </c>
      <c r="N746" s="14">
        <f>VLOOKUP(B746,Umbrales!$A$2:$J$6,9,FALSE)</f>
        <v>0</v>
      </c>
      <c r="O746" s="14">
        <f>VLOOKUP(B746,Umbrales!$A$2:$J$6,10,FALSE)</f>
        <v>0</v>
      </c>
      <c r="P746">
        <f>IF(AND(Datos!C746="Financials",Datos!AA746&gt;N746,Datos!AD746&lt;0,Datos!AQ746&lt;O746),1,0)</f>
        <v>0</v>
      </c>
      <c r="Q746" s="14">
        <f>VLOOKUP(B746,Umbrales!$A$2:$K$6,11,FALSE)</f>
        <v>0.95246281107254693</v>
      </c>
      <c r="R746">
        <f>IF(AND(Datos!AN746&lt;0.85,Datos!AN746&lt;Q746),1,0)</f>
        <v>0</v>
      </c>
      <c r="S746">
        <f>1+IF(Datos!S746&gt;0,1,0)+IF(Datos!C746="Financials",1.2,0)+1.3</f>
        <v>3.3</v>
      </c>
      <c r="T746" s="14">
        <f>(I746*1+M746*IF(Datos!S746&gt;0,1,0)+P746*IF(Datos!C746="Financials",1,0)+R746*1.3)/S746</f>
        <v>0</v>
      </c>
      <c r="U746" s="14">
        <f t="shared" si="22"/>
        <v>0</v>
      </c>
      <c r="V746" s="12" t="str">
        <f t="shared" si="23"/>
        <v/>
      </c>
    </row>
    <row r="747" spans="1:22">
      <c r="A747" t="str">
        <f>ParticipantesCrossSectionTable[[#This Row],[firm_id]]</f>
        <v>F0525</v>
      </c>
      <c r="B747" s="12" t="str">
        <f>ParticipantesCrossSectionTable[[#This Row],[sector]]</f>
        <v>Technology</v>
      </c>
      <c r="C747" s="14">
        <f>ParticipantesCrossSectionTable[[#This Row],[fcf_reported_mm]]/ParticipantesCrossSectionTable[[#This Row],[revenue_reported_mm]]</f>
        <v>8.3204015929340389E-2</v>
      </c>
      <c r="D747" s="14">
        <f>VLOOKUP(B747,Umbrales!$A$2:$F$6,2,FALSE)</f>
        <v>0.29147891994228936</v>
      </c>
      <c r="E747" s="14">
        <f>VLOOKUP(B747,Umbrales!$A$2:$F$6,3,FALSE)</f>
        <v>0.20310034693031653</v>
      </c>
      <c r="F747" s="14">
        <f>VLOOKUP(B747,Umbrales!$A$2:$F$6,4,FALSE)</f>
        <v>8.594459935328938E-2</v>
      </c>
      <c r="G747" s="13">
        <f>VLOOKUP(B747,Umbrales!$A$2:$F$6,5,FALSE)</f>
        <v>1.6026025182564763</v>
      </c>
      <c r="H747" s="14">
        <f>VLOOKUP(B747,Umbrales!$A$2:$F$6,6,FALSE)</f>
        <v>0.11012364032004683</v>
      </c>
      <c r="I747">
        <f>IF(AND(Datos!AE747&gt;D747,Datos!AF747&gt;E747,Datos!AG747&gt;F747,Datos!AS747&gt;G747,C747&lt;H747),1,0)</f>
        <v>0</v>
      </c>
      <c r="J747" s="14">
        <f>ParticipantesCrossSectionTable[[#This Row],[dcf_fcf_gap_mm]]/ParticipantesCrossSectionTable[[#This Row],[revenue_reported_mm]]</f>
        <v>4.7541250178498452E-2</v>
      </c>
      <c r="K747" s="14">
        <f>VLOOKUP(B747,Umbrales!$A$2:$H$6,7,FALSE)</f>
        <v>0.41762511454643481</v>
      </c>
      <c r="L747" s="14">
        <f>VLOOKUP(B747,Umbrales!$A$2:$H$6,8,FALSE)</f>
        <v>5.4196815684636399E-2</v>
      </c>
      <c r="M747">
        <f>IF(AND(Datos!S747&gt;0,Datos!AH747&lt;K747,Datos!AL747&gt;=1,Datos!AM747&lt;1,J747&gt;L747),1,0)</f>
        <v>0</v>
      </c>
      <c r="N747" s="14">
        <f>VLOOKUP(B747,Umbrales!$A$2:$J$6,9,FALSE)</f>
        <v>0</v>
      </c>
      <c r="O747" s="14">
        <f>VLOOKUP(B747,Umbrales!$A$2:$J$6,10,FALSE)</f>
        <v>0</v>
      </c>
      <c r="P747">
        <f>IF(AND(Datos!C747="Financials",Datos!AA747&gt;N747,Datos!AD747&lt;0,Datos!AQ747&lt;O747),1,0)</f>
        <v>0</v>
      </c>
      <c r="Q747" s="14">
        <f>VLOOKUP(B747,Umbrales!$A$2:$K$6,11,FALSE)</f>
        <v>0.94630804495569043</v>
      </c>
      <c r="R747">
        <f>IF(AND(Datos!AN747&lt;0.85,Datos!AN747&lt;Q747),1,0)</f>
        <v>0</v>
      </c>
      <c r="S747">
        <f>1+IF(Datos!S747&gt;0,1,0)+IF(Datos!C747="Financials",1.2,0)+1.3</f>
        <v>3.3</v>
      </c>
      <c r="T747" s="14">
        <f>(I747*1+M747*IF(Datos!S747&gt;0,1,0)+P747*IF(Datos!C747="Financials",1,0)+R747*1.3)/S747</f>
        <v>0</v>
      </c>
      <c r="U747" s="14">
        <f t="shared" si="22"/>
        <v>0</v>
      </c>
      <c r="V747" s="12" t="str">
        <f t="shared" si="23"/>
        <v/>
      </c>
    </row>
    <row r="748" spans="1:22">
      <c r="A748" t="str">
        <f>ParticipantesCrossSectionTable[[#This Row],[firm_id]]</f>
        <v>F0011</v>
      </c>
      <c r="B748" s="12" t="str">
        <f>ParticipantesCrossSectionTable[[#This Row],[sector]]</f>
        <v>Energy</v>
      </c>
      <c r="C748" s="14">
        <f>ParticipantesCrossSectionTable[[#This Row],[fcf_reported_mm]]/ParticipantesCrossSectionTable[[#This Row],[revenue_reported_mm]]</f>
        <v>0.1255169500129483</v>
      </c>
      <c r="D748" s="14">
        <f>VLOOKUP(B748,Umbrales!$A$2:$F$6,2,FALSE)</f>
        <v>0.31196392892080216</v>
      </c>
      <c r="E748" s="14">
        <f>VLOOKUP(B748,Umbrales!$A$2:$F$6,3,FALSE)</f>
        <v>0.22086835207327621</v>
      </c>
      <c r="F748" s="14">
        <f>VLOOKUP(B748,Umbrales!$A$2:$F$6,4,FALSE)</f>
        <v>0.28991454849456905</v>
      </c>
      <c r="G748" s="13">
        <f>VLOOKUP(B748,Umbrales!$A$2:$F$6,5,FALSE)</f>
        <v>2.8980395452652274</v>
      </c>
      <c r="H748" s="14">
        <f>VLOOKUP(B748,Umbrales!$A$2:$F$6,6,FALSE)</f>
        <v>-5.1192663180992054E-2</v>
      </c>
      <c r="I748">
        <f>IF(AND(Datos!AE748&gt;D748,Datos!AF748&gt;E748,Datos!AG748&gt;F748,Datos!AS748&gt;G748,C748&lt;H748),1,0)</f>
        <v>0</v>
      </c>
      <c r="J748" s="14">
        <f>ParticipantesCrossSectionTable[[#This Row],[dcf_fcf_gap_mm]]/ParticipantesCrossSectionTable[[#This Row],[revenue_reported_mm]]</f>
        <v>2.1305715535926324E-2</v>
      </c>
      <c r="K748" s="14">
        <f>VLOOKUP(B748,Umbrales!$A$2:$H$6,7,FALSE)</f>
        <v>0.58288412137280288</v>
      </c>
      <c r="L748" s="14">
        <f>VLOOKUP(B748,Umbrales!$A$2:$H$6,8,FALSE)</f>
        <v>0.120912265441879</v>
      </c>
      <c r="M748">
        <f>IF(AND(Datos!S748&gt;0,Datos!AH748&lt;K748,Datos!AL748&gt;=1,Datos!AM748&lt;1,J748&gt;L748),1,0)</f>
        <v>0</v>
      </c>
      <c r="N748" s="14">
        <f>VLOOKUP(B748,Umbrales!$A$2:$J$6,9,FALSE)</f>
        <v>0</v>
      </c>
      <c r="O748" s="14">
        <f>VLOOKUP(B748,Umbrales!$A$2:$J$6,10,FALSE)</f>
        <v>0</v>
      </c>
      <c r="P748">
        <f>IF(AND(Datos!C748="Financials",Datos!AA748&gt;N748,Datos!AD748&lt;0,Datos!AQ748&lt;O748),1,0)</f>
        <v>0</v>
      </c>
      <c r="Q748" s="14">
        <f>VLOOKUP(B748,Umbrales!$A$2:$K$6,11,FALSE)</f>
        <v>0.95246281107254693</v>
      </c>
      <c r="R748">
        <f>IF(AND(Datos!AN748&lt;0.85,Datos!AN748&lt;Q748),1,0)</f>
        <v>0</v>
      </c>
      <c r="S748">
        <f>1+IF(Datos!S748&gt;0,1,0)+IF(Datos!C748="Financials",1.2,0)+1.3</f>
        <v>3.3</v>
      </c>
      <c r="T748" s="14">
        <f>(I748*1+M748*IF(Datos!S748&gt;0,1,0)+P748*IF(Datos!C748="Financials",1,0)+R748*1.3)/S748</f>
        <v>0</v>
      </c>
      <c r="U748" s="14">
        <f t="shared" si="22"/>
        <v>0</v>
      </c>
      <c r="V748" s="12" t="str">
        <f t="shared" si="23"/>
        <v/>
      </c>
    </row>
    <row r="749" spans="1:22">
      <c r="A749" t="str">
        <f>ParticipantesCrossSectionTable[[#This Row],[firm_id]]</f>
        <v>F0992</v>
      </c>
      <c r="B749" s="12" t="str">
        <f>ParticipantesCrossSectionTable[[#This Row],[sector]]</f>
        <v>Consumer</v>
      </c>
      <c r="C749" s="14">
        <f>ParticipantesCrossSectionTable[[#This Row],[fcf_reported_mm]]/ParticipantesCrossSectionTable[[#This Row],[revenue_reported_mm]]</f>
        <v>-2.1502389626924759E-2</v>
      </c>
      <c r="D749" s="14">
        <f>VLOOKUP(B749,Umbrales!$A$2:$F$6,2,FALSE)</f>
        <v>0.18290795794828921</v>
      </c>
      <c r="E749" s="14">
        <f>VLOOKUP(B749,Umbrales!$A$2:$F$6,3,FALSE)</f>
        <v>0.12205009004875801</v>
      </c>
      <c r="F749" s="14">
        <f>VLOOKUP(B749,Umbrales!$A$2:$F$6,4,FALSE)</f>
        <v>7.7863508878423693E-2</v>
      </c>
      <c r="G749" s="13">
        <f>VLOOKUP(B749,Umbrales!$A$2:$F$6,5,FALSE)</f>
        <v>1.5232588938928779</v>
      </c>
      <c r="H749" s="14">
        <f>VLOOKUP(B749,Umbrales!$A$2:$F$6,6,FALSE)</f>
        <v>3.1674636202413592E-2</v>
      </c>
      <c r="I749">
        <f>IF(AND(Datos!AE749&gt;D749,Datos!AF749&gt;E749,Datos!AG749&gt;F749,Datos!AS749&gt;G749,C749&lt;H749),1,0)</f>
        <v>0</v>
      </c>
      <c r="J749" s="14">
        <f>ParticipantesCrossSectionTable[[#This Row],[dcf_fcf_gap_mm]]/ParticipantesCrossSectionTable[[#This Row],[revenue_reported_mm]]</f>
        <v>6.7671095160422065E-2</v>
      </c>
      <c r="K749" s="14">
        <f>VLOOKUP(B749,Umbrales!$A$2:$H$6,7,FALSE)</f>
        <v>0.50851978099047102</v>
      </c>
      <c r="L749" s="14">
        <f>VLOOKUP(B749,Umbrales!$A$2:$H$6,8,FALSE)</f>
        <v>6.0665521451900774E-2</v>
      </c>
      <c r="M749">
        <f>IF(AND(Datos!S749&gt;0,Datos!AH749&lt;K749,Datos!AL749&gt;=1,Datos!AM749&lt;1,J749&gt;L749),1,0)</f>
        <v>0</v>
      </c>
      <c r="N749" s="14">
        <f>VLOOKUP(B749,Umbrales!$A$2:$J$6,9,FALSE)</f>
        <v>0</v>
      </c>
      <c r="O749" s="14">
        <f>VLOOKUP(B749,Umbrales!$A$2:$J$6,10,FALSE)</f>
        <v>0</v>
      </c>
      <c r="P749">
        <f>IF(AND(Datos!C749="Financials",Datos!AA749&gt;N749,Datos!AD749&lt;0,Datos!AQ749&lt;O749),1,0)</f>
        <v>0</v>
      </c>
      <c r="Q749" s="14">
        <f>VLOOKUP(B749,Umbrales!$A$2:$K$6,11,FALSE)</f>
        <v>0.94977598367308969</v>
      </c>
      <c r="R749">
        <f>IF(AND(Datos!AN749&lt;0.85,Datos!AN749&lt;Q749),1,0)</f>
        <v>0</v>
      </c>
      <c r="S749">
        <f>1+IF(Datos!S749&gt;0,1,0)+IF(Datos!C749="Financials",1.2,0)+1.3</f>
        <v>3.3</v>
      </c>
      <c r="T749" s="14">
        <f>(I749*1+M749*IF(Datos!S749&gt;0,1,0)+P749*IF(Datos!C749="Financials",1,0)+R749*1.3)/S749</f>
        <v>0</v>
      </c>
      <c r="U749" s="14">
        <f t="shared" si="22"/>
        <v>0</v>
      </c>
      <c r="V749" s="12" t="str">
        <f t="shared" si="23"/>
        <v/>
      </c>
    </row>
    <row r="750" spans="1:22">
      <c r="A750" t="str">
        <f>ParticipantesCrossSectionTable[[#This Row],[firm_id]]</f>
        <v>F0327</v>
      </c>
      <c r="B750" s="12" t="str">
        <f>ParticipantesCrossSectionTable[[#This Row],[sector]]</f>
        <v>Financials</v>
      </c>
      <c r="C750" s="14">
        <f>ParticipantesCrossSectionTable[[#This Row],[fcf_reported_mm]]/ParticipantesCrossSectionTable[[#This Row],[revenue_reported_mm]]</f>
        <v>0.1030579352046565</v>
      </c>
      <c r="D750" s="14">
        <f>VLOOKUP(B750,Umbrales!$A$2:$F$6,2,FALSE)</f>
        <v>0.388774346882514</v>
      </c>
      <c r="E750" s="14">
        <f>VLOOKUP(B750,Umbrales!$A$2:$F$6,3,FALSE)</f>
        <v>0.2842719606666555</v>
      </c>
      <c r="F750" s="14">
        <f>VLOOKUP(B750,Umbrales!$A$2:$F$6,4,FALSE)</f>
        <v>3.7547324588306716E-2</v>
      </c>
      <c r="G750" s="13">
        <f>VLOOKUP(B750,Umbrales!$A$2:$F$6,5,FALSE)</f>
        <v>5.6564154445784265</v>
      </c>
      <c r="H750" s="14">
        <f>VLOOKUP(B750,Umbrales!$A$2:$F$6,6,FALSE)</f>
        <v>0.21790144142181125</v>
      </c>
      <c r="I750">
        <f>IF(AND(Datos!AE750&gt;D750,Datos!AF750&gt;E750,Datos!AG750&gt;F750,Datos!AS750&gt;G750,C750&lt;H750),1,0)</f>
        <v>0</v>
      </c>
      <c r="J750" s="14">
        <f>ParticipantesCrossSectionTable[[#This Row],[dcf_fcf_gap_mm]]/ParticipantesCrossSectionTable[[#This Row],[revenue_reported_mm]]</f>
        <v>4.262014028339446E-3</v>
      </c>
      <c r="K750" s="14">
        <f>VLOOKUP(B750,Umbrales!$A$2:$H$6,7,FALSE)</f>
        <v>0.45222619371524486</v>
      </c>
      <c r="L750" s="14">
        <f>VLOOKUP(B750,Umbrales!$A$2:$H$6,8,FALSE)</f>
        <v>1.8748568215778003E-2</v>
      </c>
      <c r="M750">
        <f>IF(AND(Datos!S750&gt;0,Datos!AH750&lt;K750,Datos!AL750&gt;=1,Datos!AM750&lt;1,J750&gt;L750),1,0)</f>
        <v>0</v>
      </c>
      <c r="N750" s="14">
        <f>VLOOKUP(B750,Umbrales!$A$2:$J$6,9,FALSE)</f>
        <v>0.2055436255630648</v>
      </c>
      <c r="O750" s="14">
        <f>VLOOKUP(B750,Umbrales!$A$2:$J$6,10,FALSE)</f>
        <v>0.33577848833803048</v>
      </c>
      <c r="P750">
        <f>IF(AND(Datos!C750="Financials",Datos!AA750&gt;N750,Datos!AD750&lt;0,Datos!AQ750&lt;O750),1,0)</f>
        <v>0</v>
      </c>
      <c r="Q750" s="14">
        <f>VLOOKUP(B750,Umbrales!$A$2:$K$6,11,FALSE)</f>
        <v>0.94867619108199597</v>
      </c>
      <c r="R750">
        <f>IF(AND(Datos!AN750&lt;0.85,Datos!AN750&lt;Q750),1,0)</f>
        <v>0</v>
      </c>
      <c r="S750">
        <f>1+IF(Datos!S750&gt;0,1,0)+IF(Datos!C750="Financials",1.2,0)+1.3</f>
        <v>4.5</v>
      </c>
      <c r="T750" s="14">
        <f>(I750*1+M750*IF(Datos!S750&gt;0,1,0)+P750*IF(Datos!C750="Financials",1,0)+R750*1.3)/S750</f>
        <v>0</v>
      </c>
      <c r="U750" s="14">
        <f t="shared" si="22"/>
        <v>0</v>
      </c>
      <c r="V750" s="12" t="str">
        <f t="shared" si="23"/>
        <v/>
      </c>
    </row>
    <row r="751" spans="1:22">
      <c r="A751" t="str">
        <f>ParticipantesCrossSectionTable[[#This Row],[firm_id]]</f>
        <v>F0545</v>
      </c>
      <c r="B751" s="12" t="str">
        <f>ParticipantesCrossSectionTable[[#This Row],[sector]]</f>
        <v>Technology</v>
      </c>
      <c r="C751" s="14">
        <f>ParticipantesCrossSectionTable[[#This Row],[fcf_reported_mm]]/ParticipantesCrossSectionTable[[#This Row],[revenue_reported_mm]]</f>
        <v>0.11278753860662914</v>
      </c>
      <c r="D751" s="14">
        <f>VLOOKUP(B751,Umbrales!$A$2:$F$6,2,FALSE)</f>
        <v>0.29147891994228936</v>
      </c>
      <c r="E751" s="14">
        <f>VLOOKUP(B751,Umbrales!$A$2:$F$6,3,FALSE)</f>
        <v>0.20310034693031653</v>
      </c>
      <c r="F751" s="14">
        <f>VLOOKUP(B751,Umbrales!$A$2:$F$6,4,FALSE)</f>
        <v>8.594459935328938E-2</v>
      </c>
      <c r="G751" s="13">
        <f>VLOOKUP(B751,Umbrales!$A$2:$F$6,5,FALSE)</f>
        <v>1.6026025182564763</v>
      </c>
      <c r="H751" s="14">
        <f>VLOOKUP(B751,Umbrales!$A$2:$F$6,6,FALSE)</f>
        <v>0.11012364032004683</v>
      </c>
      <c r="I751">
        <f>IF(AND(Datos!AE751&gt;D751,Datos!AF751&gt;E751,Datos!AG751&gt;F751,Datos!AS751&gt;G751,C751&lt;H751),1,0)</f>
        <v>0</v>
      </c>
      <c r="J751" s="14">
        <f>ParticipantesCrossSectionTable[[#This Row],[dcf_fcf_gap_mm]]/ParticipantesCrossSectionTable[[#This Row],[revenue_reported_mm]]</f>
        <v>1.0887916567577347E-2</v>
      </c>
      <c r="K751" s="14">
        <f>VLOOKUP(B751,Umbrales!$A$2:$H$6,7,FALSE)</f>
        <v>0.41762511454643481</v>
      </c>
      <c r="L751" s="14">
        <f>VLOOKUP(B751,Umbrales!$A$2:$H$6,8,FALSE)</f>
        <v>5.4196815684636399E-2</v>
      </c>
      <c r="M751">
        <f>IF(AND(Datos!S751&gt;0,Datos!AH751&lt;K751,Datos!AL751&gt;=1,Datos!AM751&lt;1,J751&gt;L751),1,0)</f>
        <v>0</v>
      </c>
      <c r="N751" s="14">
        <f>VLOOKUP(B751,Umbrales!$A$2:$J$6,9,FALSE)</f>
        <v>0</v>
      </c>
      <c r="O751" s="14">
        <f>VLOOKUP(B751,Umbrales!$A$2:$J$6,10,FALSE)</f>
        <v>0</v>
      </c>
      <c r="P751">
        <f>IF(AND(Datos!C751="Financials",Datos!AA751&gt;N751,Datos!AD751&lt;0,Datos!AQ751&lt;O751),1,0)</f>
        <v>0</v>
      </c>
      <c r="Q751" s="14">
        <f>VLOOKUP(B751,Umbrales!$A$2:$K$6,11,FALSE)</f>
        <v>0.94630804495569043</v>
      </c>
      <c r="R751">
        <f>IF(AND(Datos!AN751&lt;0.85,Datos!AN751&lt;Q751),1,0)</f>
        <v>0</v>
      </c>
      <c r="S751">
        <f>1+IF(Datos!S751&gt;0,1,0)+IF(Datos!C751="Financials",1.2,0)+1.3</f>
        <v>3.3</v>
      </c>
      <c r="T751" s="14">
        <f>(I751*1+M751*IF(Datos!S751&gt;0,1,0)+P751*IF(Datos!C751="Financials",1,0)+R751*1.3)/S751</f>
        <v>0</v>
      </c>
      <c r="U751" s="14">
        <f t="shared" si="22"/>
        <v>0</v>
      </c>
      <c r="V751" s="12" t="str">
        <f t="shared" si="23"/>
        <v/>
      </c>
    </row>
    <row r="752" spans="1:22">
      <c r="A752" t="str">
        <f>ParticipantesCrossSectionTable[[#This Row],[firm_id]]</f>
        <v>F0872</v>
      </c>
      <c r="B752" s="12" t="str">
        <f>ParticipantesCrossSectionTable[[#This Row],[sector]]</f>
        <v>Consumer</v>
      </c>
      <c r="C752" s="14">
        <f>ParticipantesCrossSectionTable[[#This Row],[fcf_reported_mm]]/ParticipantesCrossSectionTable[[#This Row],[revenue_reported_mm]]</f>
        <v>1.6522154785084328E-2</v>
      </c>
      <c r="D752" s="14">
        <f>VLOOKUP(B752,Umbrales!$A$2:$F$6,2,FALSE)</f>
        <v>0.18290795794828921</v>
      </c>
      <c r="E752" s="14">
        <f>VLOOKUP(B752,Umbrales!$A$2:$F$6,3,FALSE)</f>
        <v>0.12205009004875801</v>
      </c>
      <c r="F752" s="14">
        <f>VLOOKUP(B752,Umbrales!$A$2:$F$6,4,FALSE)</f>
        <v>7.7863508878423693E-2</v>
      </c>
      <c r="G752" s="13">
        <f>VLOOKUP(B752,Umbrales!$A$2:$F$6,5,FALSE)</f>
        <v>1.5232588938928779</v>
      </c>
      <c r="H752" s="14">
        <f>VLOOKUP(B752,Umbrales!$A$2:$F$6,6,FALSE)</f>
        <v>3.1674636202413592E-2</v>
      </c>
      <c r="I752">
        <f>IF(AND(Datos!AE752&gt;D752,Datos!AF752&gt;E752,Datos!AG752&gt;F752,Datos!AS752&gt;G752,C752&lt;H752),1,0)</f>
        <v>0</v>
      </c>
      <c r="J752" s="14">
        <f>ParticipantesCrossSectionTable[[#This Row],[dcf_fcf_gap_mm]]/ParticipantesCrossSectionTable[[#This Row],[revenue_reported_mm]]</f>
        <v>3.6627471963219534E-2</v>
      </c>
      <c r="K752" s="14">
        <f>VLOOKUP(B752,Umbrales!$A$2:$H$6,7,FALSE)</f>
        <v>0.50851978099047102</v>
      </c>
      <c r="L752" s="14">
        <f>VLOOKUP(B752,Umbrales!$A$2:$H$6,8,FALSE)</f>
        <v>6.0665521451900774E-2</v>
      </c>
      <c r="M752">
        <f>IF(AND(Datos!S752&gt;0,Datos!AH752&lt;K752,Datos!AL752&gt;=1,Datos!AM752&lt;1,J752&gt;L752),1,0)</f>
        <v>0</v>
      </c>
      <c r="N752" s="14">
        <f>VLOOKUP(B752,Umbrales!$A$2:$J$6,9,FALSE)</f>
        <v>0</v>
      </c>
      <c r="O752" s="14">
        <f>VLOOKUP(B752,Umbrales!$A$2:$J$6,10,FALSE)</f>
        <v>0</v>
      </c>
      <c r="P752">
        <f>IF(AND(Datos!C752="Financials",Datos!AA752&gt;N752,Datos!AD752&lt;0,Datos!AQ752&lt;O752),1,0)</f>
        <v>0</v>
      </c>
      <c r="Q752" s="14">
        <f>VLOOKUP(B752,Umbrales!$A$2:$K$6,11,FALSE)</f>
        <v>0.94977598367308969</v>
      </c>
      <c r="R752">
        <f>IF(AND(Datos!AN752&lt;0.85,Datos!AN752&lt;Q752),1,0)</f>
        <v>0</v>
      </c>
      <c r="S752">
        <f>1+IF(Datos!S752&gt;0,1,0)+IF(Datos!C752="Financials",1.2,0)+1.3</f>
        <v>3.3</v>
      </c>
      <c r="T752" s="14">
        <f>(I752*1+M752*IF(Datos!S752&gt;0,1,0)+P752*IF(Datos!C752="Financials",1,0)+R752*1.3)/S752</f>
        <v>0</v>
      </c>
      <c r="U752" s="14">
        <f t="shared" si="22"/>
        <v>0</v>
      </c>
      <c r="V752" s="12" t="str">
        <f t="shared" si="23"/>
        <v/>
      </c>
    </row>
    <row r="753" spans="1:22">
      <c r="A753" t="str">
        <f>ParticipantesCrossSectionTable[[#This Row],[firm_id]]</f>
        <v>F0614</v>
      </c>
      <c r="B753" s="12" t="str">
        <f>ParticipantesCrossSectionTable[[#This Row],[sector]]</f>
        <v>Industrials</v>
      </c>
      <c r="C753" s="14">
        <f>ParticipantesCrossSectionTable[[#This Row],[fcf_reported_mm]]/ParticipantesCrossSectionTable[[#This Row],[revenue_reported_mm]]</f>
        <v>-5.1499577423548062E-2</v>
      </c>
      <c r="D753" s="14">
        <f>VLOOKUP(B753,Umbrales!$A$2:$F$6,2,FALSE)</f>
        <v>0.20187192862209885</v>
      </c>
      <c r="E753" s="14">
        <f>VLOOKUP(B753,Umbrales!$A$2:$F$6,3,FALSE)</f>
        <v>0.13780715755654266</v>
      </c>
      <c r="F753" s="14">
        <f>VLOOKUP(B753,Umbrales!$A$2:$F$6,4,FALSE)</f>
        <v>0.14324173030339896</v>
      </c>
      <c r="G753" s="13">
        <f>VLOOKUP(B753,Umbrales!$A$2:$F$6,5,FALSE)</f>
        <v>2.1323076743804079</v>
      </c>
      <c r="H753" s="14">
        <f>VLOOKUP(B753,Umbrales!$A$2:$F$6,6,FALSE)</f>
        <v>-3.5903294130974449E-3</v>
      </c>
      <c r="I753">
        <f>IF(AND(Datos!AE753&gt;D753,Datos!AF753&gt;E753,Datos!AG753&gt;F753,Datos!AS753&gt;G753,C753&lt;H753),1,0)</f>
        <v>0</v>
      </c>
      <c r="J753" s="14">
        <f>ParticipantesCrossSectionTable[[#This Row],[dcf_fcf_gap_mm]]/ParticipantesCrossSectionTable[[#This Row],[revenue_reported_mm]]</f>
        <v>7.5634545817648044E-2</v>
      </c>
      <c r="K753" s="14">
        <f>VLOOKUP(B753,Umbrales!$A$2:$H$6,7,FALSE)</f>
        <v>0.50521966232143278</v>
      </c>
      <c r="L753" s="14">
        <f>VLOOKUP(B753,Umbrales!$A$2:$H$6,8,FALSE)</f>
        <v>7.7995567229432863E-2</v>
      </c>
      <c r="M753">
        <f>IF(AND(Datos!S753&gt;0,Datos!AH753&lt;K753,Datos!AL753&gt;=1,Datos!AM753&lt;1,J753&gt;L753),1,0)</f>
        <v>0</v>
      </c>
      <c r="N753" s="14">
        <f>VLOOKUP(B753,Umbrales!$A$2:$J$6,9,FALSE)</f>
        <v>0</v>
      </c>
      <c r="O753" s="14">
        <f>VLOOKUP(B753,Umbrales!$A$2:$J$6,10,FALSE)</f>
        <v>0</v>
      </c>
      <c r="P753">
        <f>IF(AND(Datos!C753="Financials",Datos!AA753&gt;N753,Datos!AD753&lt;0,Datos!AQ753&lt;O753),1,0)</f>
        <v>0</v>
      </c>
      <c r="Q753" s="14">
        <f>VLOOKUP(B753,Umbrales!$A$2:$K$6,11,FALSE)</f>
        <v>0.94976269166978411</v>
      </c>
      <c r="R753">
        <f>IF(AND(Datos!AN753&lt;0.85,Datos!AN753&lt;Q753),1,0)</f>
        <v>0</v>
      </c>
      <c r="S753">
        <f>1+IF(Datos!S753&gt;0,1,0)+IF(Datos!C753="Financials",1.2,0)+1.3</f>
        <v>3.3</v>
      </c>
      <c r="T753" s="14">
        <f>(I753*1+M753*IF(Datos!S753&gt;0,1,0)+P753*IF(Datos!C753="Financials",1,0)+R753*1.3)/S753</f>
        <v>0</v>
      </c>
      <c r="U753" s="14">
        <f t="shared" si="22"/>
        <v>0</v>
      </c>
      <c r="V753" s="12" t="str">
        <f t="shared" si="23"/>
        <v/>
      </c>
    </row>
    <row r="754" spans="1:22">
      <c r="A754" t="str">
        <f>ParticipantesCrossSectionTable[[#This Row],[firm_id]]</f>
        <v>F0616</v>
      </c>
      <c r="B754" s="12" t="str">
        <f>ParticipantesCrossSectionTable[[#This Row],[sector]]</f>
        <v>Industrials</v>
      </c>
      <c r="C754" s="14">
        <f>ParticipantesCrossSectionTable[[#This Row],[fcf_reported_mm]]/ParticipantesCrossSectionTable[[#This Row],[revenue_reported_mm]]</f>
        <v>-4.349279706564315E-2</v>
      </c>
      <c r="D754" s="14">
        <f>VLOOKUP(B754,Umbrales!$A$2:$F$6,2,FALSE)</f>
        <v>0.20187192862209885</v>
      </c>
      <c r="E754" s="14">
        <f>VLOOKUP(B754,Umbrales!$A$2:$F$6,3,FALSE)</f>
        <v>0.13780715755654266</v>
      </c>
      <c r="F754" s="14">
        <f>VLOOKUP(B754,Umbrales!$A$2:$F$6,4,FALSE)</f>
        <v>0.14324173030339896</v>
      </c>
      <c r="G754" s="13">
        <f>VLOOKUP(B754,Umbrales!$A$2:$F$6,5,FALSE)</f>
        <v>2.1323076743804079</v>
      </c>
      <c r="H754" s="14">
        <f>VLOOKUP(B754,Umbrales!$A$2:$F$6,6,FALSE)</f>
        <v>-3.5903294130974449E-3</v>
      </c>
      <c r="I754">
        <f>IF(AND(Datos!AE754&gt;D754,Datos!AF754&gt;E754,Datos!AG754&gt;F754,Datos!AS754&gt;G754,C754&lt;H754),1,0)</f>
        <v>0</v>
      </c>
      <c r="J754" s="14">
        <f>ParticipantesCrossSectionTable[[#This Row],[dcf_fcf_gap_mm]]/ParticipantesCrossSectionTable[[#This Row],[revenue_reported_mm]]</f>
        <v>8.8103049953569421E-2</v>
      </c>
      <c r="K754" s="14">
        <f>VLOOKUP(B754,Umbrales!$A$2:$H$6,7,FALSE)</f>
        <v>0.50521966232143278</v>
      </c>
      <c r="L754" s="14">
        <f>VLOOKUP(B754,Umbrales!$A$2:$H$6,8,FALSE)</f>
        <v>7.7995567229432863E-2</v>
      </c>
      <c r="M754">
        <f>IF(AND(Datos!S754&gt;0,Datos!AH754&lt;K754,Datos!AL754&gt;=1,Datos!AM754&lt;1,J754&gt;L754),1,0)</f>
        <v>0</v>
      </c>
      <c r="N754" s="14">
        <f>VLOOKUP(B754,Umbrales!$A$2:$J$6,9,FALSE)</f>
        <v>0</v>
      </c>
      <c r="O754" s="14">
        <f>VLOOKUP(B754,Umbrales!$A$2:$J$6,10,FALSE)</f>
        <v>0</v>
      </c>
      <c r="P754">
        <f>IF(AND(Datos!C754="Financials",Datos!AA754&gt;N754,Datos!AD754&lt;0,Datos!AQ754&lt;O754),1,0)</f>
        <v>0</v>
      </c>
      <c r="Q754" s="14">
        <f>VLOOKUP(B754,Umbrales!$A$2:$K$6,11,FALSE)</f>
        <v>0.94976269166978411</v>
      </c>
      <c r="R754">
        <f>IF(AND(Datos!AN754&lt;0.85,Datos!AN754&lt;Q754),1,0)</f>
        <v>0</v>
      </c>
      <c r="S754">
        <f>1+IF(Datos!S754&gt;0,1,0)+IF(Datos!C754="Financials",1.2,0)+1.3</f>
        <v>3.3</v>
      </c>
      <c r="T754" s="14">
        <f>(I754*1+M754*IF(Datos!S754&gt;0,1,0)+P754*IF(Datos!C754="Financials",1,0)+R754*1.3)/S754</f>
        <v>0</v>
      </c>
      <c r="U754" s="14">
        <f t="shared" si="22"/>
        <v>0</v>
      </c>
      <c r="V754" s="12" t="str">
        <f t="shared" si="23"/>
        <v/>
      </c>
    </row>
    <row r="755" spans="1:22">
      <c r="A755" t="str">
        <f>ParticipantesCrossSectionTable[[#This Row],[firm_id]]</f>
        <v>F0565</v>
      </c>
      <c r="B755" s="12" t="str">
        <f>ParticipantesCrossSectionTable[[#This Row],[sector]]</f>
        <v>Technology</v>
      </c>
      <c r="C755" s="14">
        <f>ParticipantesCrossSectionTable[[#This Row],[fcf_reported_mm]]/ParticipantesCrossSectionTable[[#This Row],[revenue_reported_mm]]</f>
        <v>0.10198793132173645</v>
      </c>
      <c r="D755" s="14">
        <f>VLOOKUP(B755,Umbrales!$A$2:$F$6,2,FALSE)</f>
        <v>0.29147891994228936</v>
      </c>
      <c r="E755" s="14">
        <f>VLOOKUP(B755,Umbrales!$A$2:$F$6,3,FALSE)</f>
        <v>0.20310034693031653</v>
      </c>
      <c r="F755" s="14">
        <f>VLOOKUP(B755,Umbrales!$A$2:$F$6,4,FALSE)</f>
        <v>8.594459935328938E-2</v>
      </c>
      <c r="G755" s="13">
        <f>VLOOKUP(B755,Umbrales!$A$2:$F$6,5,FALSE)</f>
        <v>1.6026025182564763</v>
      </c>
      <c r="H755" s="14">
        <f>VLOOKUP(B755,Umbrales!$A$2:$F$6,6,FALSE)</f>
        <v>0.11012364032004683</v>
      </c>
      <c r="I755">
        <f>IF(AND(Datos!AE755&gt;D755,Datos!AF755&gt;E755,Datos!AG755&gt;F755,Datos!AS755&gt;G755,C755&lt;H755),1,0)</f>
        <v>0</v>
      </c>
      <c r="J755" s="14">
        <f>ParticipantesCrossSectionTable[[#This Row],[dcf_fcf_gap_mm]]/ParticipantesCrossSectionTable[[#This Row],[revenue_reported_mm]]</f>
        <v>7.8251604464798005E-3</v>
      </c>
      <c r="K755" s="14">
        <f>VLOOKUP(B755,Umbrales!$A$2:$H$6,7,FALSE)</f>
        <v>0.41762511454643481</v>
      </c>
      <c r="L755" s="14">
        <f>VLOOKUP(B755,Umbrales!$A$2:$H$6,8,FALSE)</f>
        <v>5.4196815684636399E-2</v>
      </c>
      <c r="M755">
        <f>IF(AND(Datos!S755&gt;0,Datos!AH755&lt;K755,Datos!AL755&gt;=1,Datos!AM755&lt;1,J755&gt;L755),1,0)</f>
        <v>0</v>
      </c>
      <c r="N755" s="14">
        <f>VLOOKUP(B755,Umbrales!$A$2:$J$6,9,FALSE)</f>
        <v>0</v>
      </c>
      <c r="O755" s="14">
        <f>VLOOKUP(B755,Umbrales!$A$2:$J$6,10,FALSE)</f>
        <v>0</v>
      </c>
      <c r="P755">
        <f>IF(AND(Datos!C755="Financials",Datos!AA755&gt;N755,Datos!AD755&lt;0,Datos!AQ755&lt;O755),1,0)</f>
        <v>0</v>
      </c>
      <c r="Q755" s="14">
        <f>VLOOKUP(B755,Umbrales!$A$2:$K$6,11,FALSE)</f>
        <v>0.94630804495569043</v>
      </c>
      <c r="R755">
        <f>IF(AND(Datos!AN755&lt;0.85,Datos!AN755&lt;Q755),1,0)</f>
        <v>0</v>
      </c>
      <c r="S755">
        <f>1+IF(Datos!S755&gt;0,1,0)+IF(Datos!C755="Financials",1.2,0)+1.3</f>
        <v>3.3</v>
      </c>
      <c r="T755" s="14">
        <f>(I755*1+M755*IF(Datos!S755&gt;0,1,0)+P755*IF(Datos!C755="Financials",1,0)+R755*1.3)/S755</f>
        <v>0</v>
      </c>
      <c r="U755" s="14">
        <f t="shared" si="22"/>
        <v>0</v>
      </c>
      <c r="V755" s="12" t="str">
        <f t="shared" si="23"/>
        <v/>
      </c>
    </row>
    <row r="756" spans="1:22">
      <c r="A756" t="str">
        <f>ParticipantesCrossSectionTable[[#This Row],[firm_id]]</f>
        <v>F0361</v>
      </c>
      <c r="B756" s="12" t="str">
        <f>ParticipantesCrossSectionTable[[#This Row],[sector]]</f>
        <v>Financials</v>
      </c>
      <c r="C756" s="14">
        <f>ParticipantesCrossSectionTable[[#This Row],[fcf_reported_mm]]/ParticipantesCrossSectionTable[[#This Row],[revenue_reported_mm]]</f>
        <v>0.24934154191951249</v>
      </c>
      <c r="D756" s="14">
        <f>VLOOKUP(B756,Umbrales!$A$2:$F$6,2,FALSE)</f>
        <v>0.388774346882514</v>
      </c>
      <c r="E756" s="14">
        <f>VLOOKUP(B756,Umbrales!$A$2:$F$6,3,FALSE)</f>
        <v>0.2842719606666555</v>
      </c>
      <c r="F756" s="14">
        <f>VLOOKUP(B756,Umbrales!$A$2:$F$6,4,FALSE)</f>
        <v>3.7547324588306716E-2</v>
      </c>
      <c r="G756" s="13">
        <f>VLOOKUP(B756,Umbrales!$A$2:$F$6,5,FALSE)</f>
        <v>5.6564154445784265</v>
      </c>
      <c r="H756" s="14">
        <f>VLOOKUP(B756,Umbrales!$A$2:$F$6,6,FALSE)</f>
        <v>0.21790144142181125</v>
      </c>
      <c r="I756">
        <f>IF(AND(Datos!AE756&gt;D756,Datos!AF756&gt;E756,Datos!AG756&gt;F756,Datos!AS756&gt;G756,C756&lt;H756),1,0)</f>
        <v>0</v>
      </c>
      <c r="J756" s="14">
        <f>ParticipantesCrossSectionTable[[#This Row],[dcf_fcf_gap_mm]]/ParticipantesCrossSectionTable[[#This Row],[revenue_reported_mm]]</f>
        <v>2.9900066327707558E-2</v>
      </c>
      <c r="K756" s="14">
        <f>VLOOKUP(B756,Umbrales!$A$2:$H$6,7,FALSE)</f>
        <v>0.45222619371524486</v>
      </c>
      <c r="L756" s="14">
        <f>VLOOKUP(B756,Umbrales!$A$2:$H$6,8,FALSE)</f>
        <v>1.8748568215778003E-2</v>
      </c>
      <c r="M756">
        <f>IF(AND(Datos!S756&gt;0,Datos!AH756&lt;K756,Datos!AL756&gt;=1,Datos!AM756&lt;1,J756&gt;L756),1,0)</f>
        <v>0</v>
      </c>
      <c r="N756" s="14">
        <f>VLOOKUP(B756,Umbrales!$A$2:$J$6,9,FALSE)</f>
        <v>0.2055436255630648</v>
      </c>
      <c r="O756" s="14">
        <f>VLOOKUP(B756,Umbrales!$A$2:$J$6,10,FALSE)</f>
        <v>0.33577848833803048</v>
      </c>
      <c r="P756">
        <f>IF(AND(Datos!C756="Financials",Datos!AA756&gt;N756,Datos!AD756&lt;0,Datos!AQ756&lt;O756),1,0)</f>
        <v>0</v>
      </c>
      <c r="Q756" s="14">
        <f>VLOOKUP(B756,Umbrales!$A$2:$K$6,11,FALSE)</f>
        <v>0.94867619108199597</v>
      </c>
      <c r="R756">
        <f>IF(AND(Datos!AN756&lt;0.85,Datos!AN756&lt;Q756),1,0)</f>
        <v>0</v>
      </c>
      <c r="S756">
        <f>1+IF(Datos!S756&gt;0,1,0)+IF(Datos!C756="Financials",1.2,0)+1.3</f>
        <v>4.5</v>
      </c>
      <c r="T756" s="14">
        <f>(I756*1+M756*IF(Datos!S756&gt;0,1,0)+P756*IF(Datos!C756="Financials",1,0)+R756*1.3)/S756</f>
        <v>0</v>
      </c>
      <c r="U756" s="14">
        <f t="shared" si="22"/>
        <v>0</v>
      </c>
      <c r="V756" s="12" t="str">
        <f t="shared" si="23"/>
        <v/>
      </c>
    </row>
    <row r="757" spans="1:22">
      <c r="A757" t="str">
        <f>ParticipantesCrossSectionTable[[#This Row],[firm_id]]</f>
        <v>F0254</v>
      </c>
      <c r="B757" s="12" t="str">
        <f>ParticipantesCrossSectionTable[[#This Row],[sector]]</f>
        <v>Financials</v>
      </c>
      <c r="C757" s="14">
        <f>ParticipantesCrossSectionTable[[#This Row],[fcf_reported_mm]]/ParticipantesCrossSectionTable[[#This Row],[revenue_reported_mm]]</f>
        <v>0.25063181123299016</v>
      </c>
      <c r="D757" s="14">
        <f>VLOOKUP(B757,Umbrales!$A$2:$F$6,2,FALSE)</f>
        <v>0.388774346882514</v>
      </c>
      <c r="E757" s="14">
        <f>VLOOKUP(B757,Umbrales!$A$2:$F$6,3,FALSE)</f>
        <v>0.2842719606666555</v>
      </c>
      <c r="F757" s="14">
        <f>VLOOKUP(B757,Umbrales!$A$2:$F$6,4,FALSE)</f>
        <v>3.7547324588306716E-2</v>
      </c>
      <c r="G757" s="13">
        <f>VLOOKUP(B757,Umbrales!$A$2:$F$6,5,FALSE)</f>
        <v>5.6564154445784265</v>
      </c>
      <c r="H757" s="14">
        <f>VLOOKUP(B757,Umbrales!$A$2:$F$6,6,FALSE)</f>
        <v>0.21790144142181125</v>
      </c>
      <c r="I757">
        <f>IF(AND(Datos!AE757&gt;D757,Datos!AF757&gt;E757,Datos!AG757&gt;F757,Datos!AS757&gt;G757,C757&lt;H757),1,0)</f>
        <v>0</v>
      </c>
      <c r="J757" s="14">
        <f>ParticipantesCrossSectionTable[[#This Row],[dcf_fcf_gap_mm]]/ParticipantesCrossSectionTable[[#This Row],[revenue_reported_mm]]</f>
        <v>-4.9898066534885641E-2</v>
      </c>
      <c r="K757" s="14">
        <f>VLOOKUP(B757,Umbrales!$A$2:$H$6,7,FALSE)</f>
        <v>0.45222619371524486</v>
      </c>
      <c r="L757" s="14">
        <f>VLOOKUP(B757,Umbrales!$A$2:$H$6,8,FALSE)</f>
        <v>1.8748568215778003E-2</v>
      </c>
      <c r="M757">
        <f>IF(AND(Datos!S757&gt;0,Datos!AH757&lt;K757,Datos!AL757&gt;=1,Datos!AM757&lt;1,J757&gt;L757),1,0)</f>
        <v>0</v>
      </c>
      <c r="N757" s="14">
        <f>VLOOKUP(B757,Umbrales!$A$2:$J$6,9,FALSE)</f>
        <v>0.2055436255630648</v>
      </c>
      <c r="O757" s="14">
        <f>VLOOKUP(B757,Umbrales!$A$2:$J$6,10,FALSE)</f>
        <v>0.33577848833803048</v>
      </c>
      <c r="P757">
        <f>IF(AND(Datos!C757="Financials",Datos!AA757&gt;N757,Datos!AD757&lt;0,Datos!AQ757&lt;O757),1,0)</f>
        <v>0</v>
      </c>
      <c r="Q757" s="14">
        <f>VLOOKUP(B757,Umbrales!$A$2:$K$6,11,FALSE)</f>
        <v>0.94867619108199597</v>
      </c>
      <c r="R757">
        <f>IF(AND(Datos!AN757&lt;0.85,Datos!AN757&lt;Q757),1,0)</f>
        <v>0</v>
      </c>
      <c r="S757">
        <f>1+IF(Datos!S757&gt;0,1,0)+IF(Datos!C757="Financials",1.2,0)+1.3</f>
        <v>4.5</v>
      </c>
      <c r="T757" s="14">
        <f>(I757*1+M757*IF(Datos!S757&gt;0,1,0)+P757*IF(Datos!C757="Financials",1,0)+R757*1.3)/S757</f>
        <v>0</v>
      </c>
      <c r="U757" s="14">
        <f t="shared" si="22"/>
        <v>0</v>
      </c>
      <c r="V757" s="12" t="str">
        <f t="shared" si="23"/>
        <v/>
      </c>
    </row>
    <row r="758" spans="1:22">
      <c r="A758" t="str">
        <f>ParticipantesCrossSectionTable[[#This Row],[firm_id]]</f>
        <v>F0886</v>
      </c>
      <c r="B758" s="12" t="str">
        <f>ParticipantesCrossSectionTable[[#This Row],[sector]]</f>
        <v>Consumer</v>
      </c>
      <c r="C758" s="14">
        <f>ParticipantesCrossSectionTable[[#This Row],[fcf_reported_mm]]/ParticipantesCrossSectionTable[[#This Row],[revenue_reported_mm]]</f>
        <v>3.5392598850673501E-2</v>
      </c>
      <c r="D758" s="14">
        <f>VLOOKUP(B758,Umbrales!$A$2:$F$6,2,FALSE)</f>
        <v>0.18290795794828921</v>
      </c>
      <c r="E758" s="14">
        <f>VLOOKUP(B758,Umbrales!$A$2:$F$6,3,FALSE)</f>
        <v>0.12205009004875801</v>
      </c>
      <c r="F758" s="14">
        <f>VLOOKUP(B758,Umbrales!$A$2:$F$6,4,FALSE)</f>
        <v>7.7863508878423693E-2</v>
      </c>
      <c r="G758" s="13">
        <f>VLOOKUP(B758,Umbrales!$A$2:$F$6,5,FALSE)</f>
        <v>1.5232588938928779</v>
      </c>
      <c r="H758" s="14">
        <f>VLOOKUP(B758,Umbrales!$A$2:$F$6,6,FALSE)</f>
        <v>3.1674636202413592E-2</v>
      </c>
      <c r="I758">
        <f>IF(AND(Datos!AE758&gt;D758,Datos!AF758&gt;E758,Datos!AG758&gt;F758,Datos!AS758&gt;G758,C758&lt;H758),1,0)</f>
        <v>0</v>
      </c>
      <c r="J758" s="14">
        <f>ParticipantesCrossSectionTable[[#This Row],[dcf_fcf_gap_mm]]/ParticipantesCrossSectionTable[[#This Row],[revenue_reported_mm]]</f>
        <v>4.0487482713391136E-2</v>
      </c>
      <c r="K758" s="14">
        <f>VLOOKUP(B758,Umbrales!$A$2:$H$6,7,FALSE)</f>
        <v>0.50851978099047102</v>
      </c>
      <c r="L758" s="14">
        <f>VLOOKUP(B758,Umbrales!$A$2:$H$6,8,FALSE)</f>
        <v>6.0665521451900774E-2</v>
      </c>
      <c r="M758">
        <f>IF(AND(Datos!S758&gt;0,Datos!AH758&lt;K758,Datos!AL758&gt;=1,Datos!AM758&lt;1,J758&gt;L758),1,0)</f>
        <v>0</v>
      </c>
      <c r="N758" s="14">
        <f>VLOOKUP(B758,Umbrales!$A$2:$J$6,9,FALSE)</f>
        <v>0</v>
      </c>
      <c r="O758" s="14">
        <f>VLOOKUP(B758,Umbrales!$A$2:$J$6,10,FALSE)</f>
        <v>0</v>
      </c>
      <c r="P758">
        <f>IF(AND(Datos!C758="Financials",Datos!AA758&gt;N758,Datos!AD758&lt;0,Datos!AQ758&lt;O758),1,0)</f>
        <v>0</v>
      </c>
      <c r="Q758" s="14">
        <f>VLOOKUP(B758,Umbrales!$A$2:$K$6,11,FALSE)</f>
        <v>0.94977598367308969</v>
      </c>
      <c r="R758">
        <f>IF(AND(Datos!AN758&lt;0.85,Datos!AN758&lt;Q758),1,0)</f>
        <v>1</v>
      </c>
      <c r="S758">
        <f>1+IF(Datos!S758&gt;0,1,0)+IF(Datos!C758="Financials",1.2,0)+1.3</f>
        <v>3.3</v>
      </c>
      <c r="T758" s="14">
        <f>(I758*1+M758*IF(Datos!S758&gt;0,1,0)+P758*IF(Datos!C758="Financials",1,0)+R758*1.3)/S758</f>
        <v>0.39393939393939398</v>
      </c>
      <c r="U758" s="14">
        <f t="shared" si="22"/>
        <v>1</v>
      </c>
      <c r="V758" s="12" t="str">
        <f t="shared" si="23"/>
        <v xml:space="preserve">Flag4 </v>
      </c>
    </row>
    <row r="759" spans="1:22">
      <c r="A759" t="str">
        <f>ParticipantesCrossSectionTable[[#This Row],[firm_id]]</f>
        <v>F0150</v>
      </c>
      <c r="B759" s="12" t="str">
        <f>ParticipantesCrossSectionTable[[#This Row],[sector]]</f>
        <v>Energy</v>
      </c>
      <c r="C759" s="14">
        <f>ParticipantesCrossSectionTable[[#This Row],[fcf_reported_mm]]/ParticipantesCrossSectionTable[[#This Row],[revenue_reported_mm]]</f>
        <v>-0.1186635200376681</v>
      </c>
      <c r="D759" s="14">
        <f>VLOOKUP(B759,Umbrales!$A$2:$F$6,2,FALSE)</f>
        <v>0.31196392892080216</v>
      </c>
      <c r="E759" s="14">
        <f>VLOOKUP(B759,Umbrales!$A$2:$F$6,3,FALSE)</f>
        <v>0.22086835207327621</v>
      </c>
      <c r="F759" s="14">
        <f>VLOOKUP(B759,Umbrales!$A$2:$F$6,4,FALSE)</f>
        <v>0.28991454849456905</v>
      </c>
      <c r="G759" s="13">
        <f>VLOOKUP(B759,Umbrales!$A$2:$F$6,5,FALSE)</f>
        <v>2.8980395452652274</v>
      </c>
      <c r="H759" s="14">
        <f>VLOOKUP(B759,Umbrales!$A$2:$F$6,6,FALSE)</f>
        <v>-5.1192663180992054E-2</v>
      </c>
      <c r="I759">
        <f>IF(AND(Datos!AE759&gt;D759,Datos!AF759&gt;E759,Datos!AG759&gt;F759,Datos!AS759&gt;G759,C759&lt;H759),1,0)</f>
        <v>0</v>
      </c>
      <c r="J759" s="14">
        <f>ParticipantesCrossSectionTable[[#This Row],[dcf_fcf_gap_mm]]/ParticipantesCrossSectionTable[[#This Row],[revenue_reported_mm]]</f>
        <v>8.1401215968269131E-2</v>
      </c>
      <c r="K759" s="14">
        <f>VLOOKUP(B759,Umbrales!$A$2:$H$6,7,FALSE)</f>
        <v>0.58288412137280288</v>
      </c>
      <c r="L759" s="14">
        <f>VLOOKUP(B759,Umbrales!$A$2:$H$6,8,FALSE)</f>
        <v>0.120912265441879</v>
      </c>
      <c r="M759">
        <f>IF(AND(Datos!S759&gt;0,Datos!AH759&lt;K759,Datos!AL759&gt;=1,Datos!AM759&lt;1,J759&gt;L759),1,0)</f>
        <v>0</v>
      </c>
      <c r="N759" s="14">
        <f>VLOOKUP(B759,Umbrales!$A$2:$J$6,9,FALSE)</f>
        <v>0</v>
      </c>
      <c r="O759" s="14">
        <f>VLOOKUP(B759,Umbrales!$A$2:$J$6,10,FALSE)</f>
        <v>0</v>
      </c>
      <c r="P759">
        <f>IF(AND(Datos!C759="Financials",Datos!AA759&gt;N759,Datos!AD759&lt;0,Datos!AQ759&lt;O759),1,0)</f>
        <v>0</v>
      </c>
      <c r="Q759" s="14">
        <f>VLOOKUP(B759,Umbrales!$A$2:$K$6,11,FALSE)</f>
        <v>0.95246281107254693</v>
      </c>
      <c r="R759">
        <f>IF(AND(Datos!AN759&lt;0.85,Datos!AN759&lt;Q759),1,0)</f>
        <v>0</v>
      </c>
      <c r="S759">
        <f>1+IF(Datos!S759&gt;0,1,0)+IF(Datos!C759="Financials",1.2,0)+1.3</f>
        <v>3.3</v>
      </c>
      <c r="T759" s="14">
        <f>(I759*1+M759*IF(Datos!S759&gt;0,1,0)+P759*IF(Datos!C759="Financials",1,0)+R759*1.3)/S759</f>
        <v>0</v>
      </c>
      <c r="U759" s="14">
        <f t="shared" si="22"/>
        <v>0</v>
      </c>
      <c r="V759" s="12" t="str">
        <f t="shared" si="23"/>
        <v/>
      </c>
    </row>
    <row r="760" spans="1:22">
      <c r="A760" t="str">
        <f>ParticipantesCrossSectionTable[[#This Row],[firm_id]]</f>
        <v>F0158</v>
      </c>
      <c r="B760" s="12" t="str">
        <f>ParticipantesCrossSectionTable[[#This Row],[sector]]</f>
        <v>Energy</v>
      </c>
      <c r="C760" s="14">
        <f>ParticipantesCrossSectionTable[[#This Row],[fcf_reported_mm]]/ParticipantesCrossSectionTable[[#This Row],[revenue_reported_mm]]</f>
        <v>-5.2364021919143041E-3</v>
      </c>
      <c r="D760" s="14">
        <f>VLOOKUP(B760,Umbrales!$A$2:$F$6,2,FALSE)</f>
        <v>0.31196392892080216</v>
      </c>
      <c r="E760" s="14">
        <f>VLOOKUP(B760,Umbrales!$A$2:$F$6,3,FALSE)</f>
        <v>0.22086835207327621</v>
      </c>
      <c r="F760" s="14">
        <f>VLOOKUP(B760,Umbrales!$A$2:$F$6,4,FALSE)</f>
        <v>0.28991454849456905</v>
      </c>
      <c r="G760" s="13">
        <f>VLOOKUP(B760,Umbrales!$A$2:$F$6,5,FALSE)</f>
        <v>2.8980395452652274</v>
      </c>
      <c r="H760" s="14">
        <f>VLOOKUP(B760,Umbrales!$A$2:$F$6,6,FALSE)</f>
        <v>-5.1192663180992054E-2</v>
      </c>
      <c r="I760">
        <f>IF(AND(Datos!AE760&gt;D760,Datos!AF760&gt;E760,Datos!AG760&gt;F760,Datos!AS760&gt;G760,C760&lt;H760),1,0)</f>
        <v>0</v>
      </c>
      <c r="J760" s="14">
        <f>ParticipantesCrossSectionTable[[#This Row],[dcf_fcf_gap_mm]]/ParticipantesCrossSectionTable[[#This Row],[revenue_reported_mm]]</f>
        <v>9.4272197994488396E-2</v>
      </c>
      <c r="K760" s="14">
        <f>VLOOKUP(B760,Umbrales!$A$2:$H$6,7,FALSE)</f>
        <v>0.58288412137280288</v>
      </c>
      <c r="L760" s="14">
        <f>VLOOKUP(B760,Umbrales!$A$2:$H$6,8,FALSE)</f>
        <v>0.120912265441879</v>
      </c>
      <c r="M760">
        <f>IF(AND(Datos!S760&gt;0,Datos!AH760&lt;K760,Datos!AL760&gt;=1,Datos!AM760&lt;1,J760&gt;L760),1,0)</f>
        <v>0</v>
      </c>
      <c r="N760" s="14">
        <f>VLOOKUP(B760,Umbrales!$A$2:$J$6,9,FALSE)</f>
        <v>0</v>
      </c>
      <c r="O760" s="14">
        <f>VLOOKUP(B760,Umbrales!$A$2:$J$6,10,FALSE)</f>
        <v>0</v>
      </c>
      <c r="P760">
        <f>IF(AND(Datos!C760="Financials",Datos!AA760&gt;N760,Datos!AD760&lt;0,Datos!AQ760&lt;O760),1,0)</f>
        <v>0</v>
      </c>
      <c r="Q760" s="14">
        <f>VLOOKUP(B760,Umbrales!$A$2:$K$6,11,FALSE)</f>
        <v>0.95246281107254693</v>
      </c>
      <c r="R760">
        <f>IF(AND(Datos!AN760&lt;0.85,Datos!AN760&lt;Q760),1,0)</f>
        <v>0</v>
      </c>
      <c r="S760">
        <f>1+IF(Datos!S760&gt;0,1,0)+IF(Datos!C760="Financials",1.2,0)+1.3</f>
        <v>3.3</v>
      </c>
      <c r="T760" s="14">
        <f>(I760*1+M760*IF(Datos!S760&gt;0,1,0)+P760*IF(Datos!C760="Financials",1,0)+R760*1.3)/S760</f>
        <v>0</v>
      </c>
      <c r="U760" s="14">
        <f t="shared" si="22"/>
        <v>0</v>
      </c>
      <c r="V760" s="12" t="str">
        <f t="shared" si="23"/>
        <v/>
      </c>
    </row>
    <row r="761" spans="1:22">
      <c r="A761" t="str">
        <f>ParticipantesCrossSectionTable[[#This Row],[firm_id]]</f>
        <v>F0322</v>
      </c>
      <c r="B761" s="12" t="str">
        <f>ParticipantesCrossSectionTable[[#This Row],[sector]]</f>
        <v>Financials</v>
      </c>
      <c r="C761" s="14">
        <f>ParticipantesCrossSectionTable[[#This Row],[fcf_reported_mm]]/ParticipantesCrossSectionTable[[#This Row],[revenue_reported_mm]]</f>
        <v>0.29218175615996833</v>
      </c>
      <c r="D761" s="14">
        <f>VLOOKUP(B761,Umbrales!$A$2:$F$6,2,FALSE)</f>
        <v>0.388774346882514</v>
      </c>
      <c r="E761" s="14">
        <f>VLOOKUP(B761,Umbrales!$A$2:$F$6,3,FALSE)</f>
        <v>0.2842719606666555</v>
      </c>
      <c r="F761" s="14">
        <f>VLOOKUP(B761,Umbrales!$A$2:$F$6,4,FALSE)</f>
        <v>3.7547324588306716E-2</v>
      </c>
      <c r="G761" s="13">
        <f>VLOOKUP(B761,Umbrales!$A$2:$F$6,5,FALSE)</f>
        <v>5.6564154445784265</v>
      </c>
      <c r="H761" s="14">
        <f>VLOOKUP(B761,Umbrales!$A$2:$F$6,6,FALSE)</f>
        <v>0.21790144142181125</v>
      </c>
      <c r="I761">
        <f>IF(AND(Datos!AE761&gt;D761,Datos!AF761&gt;E761,Datos!AG761&gt;F761,Datos!AS761&gt;G761,C761&lt;H761),1,0)</f>
        <v>0</v>
      </c>
      <c r="J761" s="14">
        <f>ParticipantesCrossSectionTable[[#This Row],[dcf_fcf_gap_mm]]/ParticipantesCrossSectionTable[[#This Row],[revenue_reported_mm]]</f>
        <v>-3.5057431775635306E-2</v>
      </c>
      <c r="K761" s="14">
        <f>VLOOKUP(B761,Umbrales!$A$2:$H$6,7,FALSE)</f>
        <v>0.45222619371524486</v>
      </c>
      <c r="L761" s="14">
        <f>VLOOKUP(B761,Umbrales!$A$2:$H$6,8,FALSE)</f>
        <v>1.8748568215778003E-2</v>
      </c>
      <c r="M761">
        <f>IF(AND(Datos!S761&gt;0,Datos!AH761&lt;K761,Datos!AL761&gt;=1,Datos!AM761&lt;1,J761&gt;L761),1,0)</f>
        <v>0</v>
      </c>
      <c r="N761" s="14">
        <f>VLOOKUP(B761,Umbrales!$A$2:$J$6,9,FALSE)</f>
        <v>0.2055436255630648</v>
      </c>
      <c r="O761" s="14">
        <f>VLOOKUP(B761,Umbrales!$A$2:$J$6,10,FALSE)</f>
        <v>0.33577848833803048</v>
      </c>
      <c r="P761">
        <f>IF(AND(Datos!C761="Financials",Datos!AA761&gt;N761,Datos!AD761&lt;0,Datos!AQ761&lt;O761),1,0)</f>
        <v>0</v>
      </c>
      <c r="Q761" s="14">
        <f>VLOOKUP(B761,Umbrales!$A$2:$K$6,11,FALSE)</f>
        <v>0.94867619108199597</v>
      </c>
      <c r="R761">
        <f>IF(AND(Datos!AN761&lt;0.85,Datos!AN761&lt;Q761),1,0)</f>
        <v>0</v>
      </c>
      <c r="S761">
        <f>1+IF(Datos!S761&gt;0,1,0)+IF(Datos!C761="Financials",1.2,0)+1.3</f>
        <v>4.5</v>
      </c>
      <c r="T761" s="14">
        <f>(I761*1+M761*IF(Datos!S761&gt;0,1,0)+P761*IF(Datos!C761="Financials",1,0)+R761*1.3)/S761</f>
        <v>0</v>
      </c>
      <c r="U761" s="14">
        <f t="shared" si="22"/>
        <v>0</v>
      </c>
      <c r="V761" s="12" t="str">
        <f t="shared" si="23"/>
        <v/>
      </c>
    </row>
    <row r="762" spans="1:22">
      <c r="A762" t="str">
        <f>ParticipantesCrossSectionTable[[#This Row],[firm_id]]</f>
        <v>F0650</v>
      </c>
      <c r="B762" s="12" t="str">
        <f>ParticipantesCrossSectionTable[[#This Row],[sector]]</f>
        <v>Industrials</v>
      </c>
      <c r="C762" s="14">
        <f>ParticipantesCrossSectionTable[[#This Row],[fcf_reported_mm]]/ParticipantesCrossSectionTable[[#This Row],[revenue_reported_mm]]</f>
        <v>6.1442984601497511E-2</v>
      </c>
      <c r="D762" s="14">
        <f>VLOOKUP(B762,Umbrales!$A$2:$F$6,2,FALSE)</f>
        <v>0.20187192862209885</v>
      </c>
      <c r="E762" s="14">
        <f>VLOOKUP(B762,Umbrales!$A$2:$F$6,3,FALSE)</f>
        <v>0.13780715755654266</v>
      </c>
      <c r="F762" s="14">
        <f>VLOOKUP(B762,Umbrales!$A$2:$F$6,4,FALSE)</f>
        <v>0.14324173030339896</v>
      </c>
      <c r="G762" s="13">
        <f>VLOOKUP(B762,Umbrales!$A$2:$F$6,5,FALSE)</f>
        <v>2.1323076743804079</v>
      </c>
      <c r="H762" s="14">
        <f>VLOOKUP(B762,Umbrales!$A$2:$F$6,6,FALSE)</f>
        <v>-3.5903294130974449E-3</v>
      </c>
      <c r="I762">
        <f>IF(AND(Datos!AE762&gt;D762,Datos!AF762&gt;E762,Datos!AG762&gt;F762,Datos!AS762&gt;G762,C762&lt;H762),1,0)</f>
        <v>0</v>
      </c>
      <c r="J762" s="14">
        <f>ParticipantesCrossSectionTable[[#This Row],[dcf_fcf_gap_mm]]/ParticipantesCrossSectionTable[[#This Row],[revenue_reported_mm]]</f>
        <v>2.6435982639850711E-2</v>
      </c>
      <c r="K762" s="14">
        <f>VLOOKUP(B762,Umbrales!$A$2:$H$6,7,FALSE)</f>
        <v>0.50521966232143278</v>
      </c>
      <c r="L762" s="14">
        <f>VLOOKUP(B762,Umbrales!$A$2:$H$6,8,FALSE)</f>
        <v>7.7995567229432863E-2</v>
      </c>
      <c r="M762">
        <f>IF(AND(Datos!S762&gt;0,Datos!AH762&lt;K762,Datos!AL762&gt;=1,Datos!AM762&lt;1,J762&gt;L762),1,0)</f>
        <v>0</v>
      </c>
      <c r="N762" s="14">
        <f>VLOOKUP(B762,Umbrales!$A$2:$J$6,9,FALSE)</f>
        <v>0</v>
      </c>
      <c r="O762" s="14">
        <f>VLOOKUP(B762,Umbrales!$A$2:$J$6,10,FALSE)</f>
        <v>0</v>
      </c>
      <c r="P762">
        <f>IF(AND(Datos!C762="Financials",Datos!AA762&gt;N762,Datos!AD762&lt;0,Datos!AQ762&lt;O762),1,0)</f>
        <v>0</v>
      </c>
      <c r="Q762" s="14">
        <f>VLOOKUP(B762,Umbrales!$A$2:$K$6,11,FALSE)</f>
        <v>0.94976269166978411</v>
      </c>
      <c r="R762">
        <f>IF(AND(Datos!AN762&lt;0.85,Datos!AN762&lt;Q762),1,0)</f>
        <v>0</v>
      </c>
      <c r="S762">
        <f>1+IF(Datos!S762&gt;0,1,0)+IF(Datos!C762="Financials",1.2,0)+1.3</f>
        <v>3.3</v>
      </c>
      <c r="T762" s="14">
        <f>(I762*1+M762*IF(Datos!S762&gt;0,1,0)+P762*IF(Datos!C762="Financials",1,0)+R762*1.3)/S762</f>
        <v>0</v>
      </c>
      <c r="U762" s="14">
        <f t="shared" si="22"/>
        <v>0</v>
      </c>
      <c r="V762" s="12" t="str">
        <f t="shared" si="23"/>
        <v/>
      </c>
    </row>
    <row r="763" spans="1:22">
      <c r="A763" t="str">
        <f>ParticipantesCrossSectionTable[[#This Row],[firm_id]]</f>
        <v>F0196</v>
      </c>
      <c r="B763" s="12" t="str">
        <f>ParticipantesCrossSectionTable[[#This Row],[sector]]</f>
        <v>Energy</v>
      </c>
      <c r="C763" s="14">
        <f>ParticipantesCrossSectionTable[[#This Row],[fcf_reported_mm]]/ParticipantesCrossSectionTable[[#This Row],[revenue_reported_mm]]</f>
        <v>-0.13421016198322328</v>
      </c>
      <c r="D763" s="14">
        <f>VLOOKUP(B763,Umbrales!$A$2:$F$6,2,FALSE)</f>
        <v>0.31196392892080216</v>
      </c>
      <c r="E763" s="14">
        <f>VLOOKUP(B763,Umbrales!$A$2:$F$6,3,FALSE)</f>
        <v>0.22086835207327621</v>
      </c>
      <c r="F763" s="14">
        <f>VLOOKUP(B763,Umbrales!$A$2:$F$6,4,FALSE)</f>
        <v>0.28991454849456905</v>
      </c>
      <c r="G763" s="13">
        <f>VLOOKUP(B763,Umbrales!$A$2:$F$6,5,FALSE)</f>
        <v>2.8980395452652274</v>
      </c>
      <c r="H763" s="14">
        <f>VLOOKUP(B763,Umbrales!$A$2:$F$6,6,FALSE)</f>
        <v>-5.1192663180992054E-2</v>
      </c>
      <c r="I763">
        <f>IF(AND(Datos!AE763&gt;D763,Datos!AF763&gt;E763,Datos!AG763&gt;F763,Datos!AS763&gt;G763,C763&lt;H763),1,0)</f>
        <v>0</v>
      </c>
      <c r="J763" s="14">
        <f>ParticipantesCrossSectionTable[[#This Row],[dcf_fcf_gap_mm]]/ParticipantesCrossSectionTable[[#This Row],[revenue_reported_mm]]</f>
        <v>0.11132591816425515</v>
      </c>
      <c r="K763" s="14">
        <f>VLOOKUP(B763,Umbrales!$A$2:$H$6,7,FALSE)</f>
        <v>0.58288412137280288</v>
      </c>
      <c r="L763" s="14">
        <f>VLOOKUP(B763,Umbrales!$A$2:$H$6,8,FALSE)</f>
        <v>0.120912265441879</v>
      </c>
      <c r="M763">
        <f>IF(AND(Datos!S763&gt;0,Datos!AH763&lt;K763,Datos!AL763&gt;=1,Datos!AM763&lt;1,J763&gt;L763),1,0)</f>
        <v>0</v>
      </c>
      <c r="N763" s="14">
        <f>VLOOKUP(B763,Umbrales!$A$2:$J$6,9,FALSE)</f>
        <v>0</v>
      </c>
      <c r="O763" s="14">
        <f>VLOOKUP(B763,Umbrales!$A$2:$J$6,10,FALSE)</f>
        <v>0</v>
      </c>
      <c r="P763">
        <f>IF(AND(Datos!C763="Financials",Datos!AA763&gt;N763,Datos!AD763&lt;0,Datos!AQ763&lt;O763),1,0)</f>
        <v>0</v>
      </c>
      <c r="Q763" s="14">
        <f>VLOOKUP(B763,Umbrales!$A$2:$K$6,11,FALSE)</f>
        <v>0.95246281107254693</v>
      </c>
      <c r="R763">
        <f>IF(AND(Datos!AN763&lt;0.85,Datos!AN763&lt;Q763),1,0)</f>
        <v>0</v>
      </c>
      <c r="S763">
        <f>1+IF(Datos!S763&gt;0,1,0)+IF(Datos!C763="Financials",1.2,0)+1.3</f>
        <v>3.3</v>
      </c>
      <c r="T763" s="14">
        <f>(I763*1+M763*IF(Datos!S763&gt;0,1,0)+P763*IF(Datos!C763="Financials",1,0)+R763*1.3)/S763</f>
        <v>0</v>
      </c>
      <c r="U763" s="14">
        <f t="shared" si="22"/>
        <v>0</v>
      </c>
      <c r="V763" s="12" t="str">
        <f t="shared" si="23"/>
        <v/>
      </c>
    </row>
    <row r="764" spans="1:22">
      <c r="A764" t="str">
        <f>ParticipantesCrossSectionTable[[#This Row],[firm_id]]</f>
        <v>F0942</v>
      </c>
      <c r="B764" s="12" t="str">
        <f>ParticipantesCrossSectionTable[[#This Row],[sector]]</f>
        <v>Consumer</v>
      </c>
      <c r="C764" s="14">
        <f>ParticipantesCrossSectionTable[[#This Row],[fcf_reported_mm]]/ParticipantesCrossSectionTable[[#This Row],[revenue_reported_mm]]</f>
        <v>2.4114183911630636E-3</v>
      </c>
      <c r="D764" s="14">
        <f>VLOOKUP(B764,Umbrales!$A$2:$F$6,2,FALSE)</f>
        <v>0.18290795794828921</v>
      </c>
      <c r="E764" s="14">
        <f>VLOOKUP(B764,Umbrales!$A$2:$F$6,3,FALSE)</f>
        <v>0.12205009004875801</v>
      </c>
      <c r="F764" s="14">
        <f>VLOOKUP(B764,Umbrales!$A$2:$F$6,4,FALSE)</f>
        <v>7.7863508878423693E-2</v>
      </c>
      <c r="G764" s="13">
        <f>VLOOKUP(B764,Umbrales!$A$2:$F$6,5,FALSE)</f>
        <v>1.5232588938928779</v>
      </c>
      <c r="H764" s="14">
        <f>VLOOKUP(B764,Umbrales!$A$2:$F$6,6,FALSE)</f>
        <v>3.1674636202413592E-2</v>
      </c>
      <c r="I764">
        <f>IF(AND(Datos!AE764&gt;D764,Datos!AF764&gt;E764,Datos!AG764&gt;F764,Datos!AS764&gt;G764,C764&lt;H764),1,0)</f>
        <v>0</v>
      </c>
      <c r="J764" s="14">
        <f>ParticipantesCrossSectionTable[[#This Row],[dcf_fcf_gap_mm]]/ParticipantesCrossSectionTable[[#This Row],[revenue_reported_mm]]</f>
        <v>6.8256231114427759E-2</v>
      </c>
      <c r="K764" s="14">
        <f>VLOOKUP(B764,Umbrales!$A$2:$H$6,7,FALSE)</f>
        <v>0.50851978099047102</v>
      </c>
      <c r="L764" s="14">
        <f>VLOOKUP(B764,Umbrales!$A$2:$H$6,8,FALSE)</f>
        <v>6.0665521451900774E-2</v>
      </c>
      <c r="M764">
        <f>IF(AND(Datos!S764&gt;0,Datos!AH764&lt;K764,Datos!AL764&gt;=1,Datos!AM764&lt;1,J764&gt;L764),1,0)</f>
        <v>0</v>
      </c>
      <c r="N764" s="14">
        <f>VLOOKUP(B764,Umbrales!$A$2:$J$6,9,FALSE)</f>
        <v>0</v>
      </c>
      <c r="O764" s="14">
        <f>VLOOKUP(B764,Umbrales!$A$2:$J$6,10,FALSE)</f>
        <v>0</v>
      </c>
      <c r="P764">
        <f>IF(AND(Datos!C764="Financials",Datos!AA764&gt;N764,Datos!AD764&lt;0,Datos!AQ764&lt;O764),1,0)</f>
        <v>0</v>
      </c>
      <c r="Q764" s="14">
        <f>VLOOKUP(B764,Umbrales!$A$2:$K$6,11,FALSE)</f>
        <v>0.94977598367308969</v>
      </c>
      <c r="R764">
        <f>IF(AND(Datos!AN764&lt;0.85,Datos!AN764&lt;Q764),1,0)</f>
        <v>0</v>
      </c>
      <c r="S764">
        <f>1+IF(Datos!S764&gt;0,1,0)+IF(Datos!C764="Financials",1.2,0)+1.3</f>
        <v>3.3</v>
      </c>
      <c r="T764" s="14">
        <f>(I764*1+M764*IF(Datos!S764&gt;0,1,0)+P764*IF(Datos!C764="Financials",1,0)+R764*1.3)/S764</f>
        <v>0</v>
      </c>
      <c r="U764" s="14">
        <f t="shared" si="22"/>
        <v>0</v>
      </c>
      <c r="V764" s="12" t="str">
        <f t="shared" si="23"/>
        <v/>
      </c>
    </row>
    <row r="765" spans="1:22">
      <c r="A765" t="str">
        <f>ParticipantesCrossSectionTable[[#This Row],[firm_id]]</f>
        <v>F0333</v>
      </c>
      <c r="B765" s="12" t="str">
        <f>ParticipantesCrossSectionTable[[#This Row],[sector]]</f>
        <v>Financials</v>
      </c>
      <c r="C765" s="14">
        <f>ParticipantesCrossSectionTable[[#This Row],[fcf_reported_mm]]/ParticipantesCrossSectionTable[[#This Row],[revenue_reported_mm]]</f>
        <v>0.26104991381858927</v>
      </c>
      <c r="D765" s="14">
        <f>VLOOKUP(B765,Umbrales!$A$2:$F$6,2,FALSE)</f>
        <v>0.388774346882514</v>
      </c>
      <c r="E765" s="14">
        <f>VLOOKUP(B765,Umbrales!$A$2:$F$6,3,FALSE)</f>
        <v>0.2842719606666555</v>
      </c>
      <c r="F765" s="14">
        <f>VLOOKUP(B765,Umbrales!$A$2:$F$6,4,FALSE)</f>
        <v>3.7547324588306716E-2</v>
      </c>
      <c r="G765" s="13">
        <f>VLOOKUP(B765,Umbrales!$A$2:$F$6,5,FALSE)</f>
        <v>5.6564154445784265</v>
      </c>
      <c r="H765" s="14">
        <f>VLOOKUP(B765,Umbrales!$A$2:$F$6,6,FALSE)</f>
        <v>0.21790144142181125</v>
      </c>
      <c r="I765">
        <f>IF(AND(Datos!AE765&gt;D765,Datos!AF765&gt;E765,Datos!AG765&gt;F765,Datos!AS765&gt;G765,C765&lt;H765),1,0)</f>
        <v>0</v>
      </c>
      <c r="J765" s="14">
        <f>ParticipantesCrossSectionTable[[#This Row],[dcf_fcf_gap_mm]]/ParticipantesCrossSectionTable[[#This Row],[revenue_reported_mm]]</f>
        <v>2.0720268148129779E-2</v>
      </c>
      <c r="K765" s="14">
        <f>VLOOKUP(B765,Umbrales!$A$2:$H$6,7,FALSE)</f>
        <v>0.45222619371524486</v>
      </c>
      <c r="L765" s="14">
        <f>VLOOKUP(B765,Umbrales!$A$2:$H$6,8,FALSE)</f>
        <v>1.8748568215778003E-2</v>
      </c>
      <c r="M765">
        <f>IF(AND(Datos!S765&gt;0,Datos!AH765&lt;K765,Datos!AL765&gt;=1,Datos!AM765&lt;1,J765&gt;L765),1,0)</f>
        <v>0</v>
      </c>
      <c r="N765" s="14">
        <f>VLOOKUP(B765,Umbrales!$A$2:$J$6,9,FALSE)</f>
        <v>0.2055436255630648</v>
      </c>
      <c r="O765" s="14">
        <f>VLOOKUP(B765,Umbrales!$A$2:$J$6,10,FALSE)</f>
        <v>0.33577848833803048</v>
      </c>
      <c r="P765">
        <f>IF(AND(Datos!C765="Financials",Datos!AA765&gt;N765,Datos!AD765&lt;0,Datos!AQ765&lt;O765),1,0)</f>
        <v>0</v>
      </c>
      <c r="Q765" s="14">
        <f>VLOOKUP(B765,Umbrales!$A$2:$K$6,11,FALSE)</f>
        <v>0.94867619108199597</v>
      </c>
      <c r="R765">
        <f>IF(AND(Datos!AN765&lt;0.85,Datos!AN765&lt;Q765),1,0)</f>
        <v>0</v>
      </c>
      <c r="S765">
        <f>1+IF(Datos!S765&gt;0,1,0)+IF(Datos!C765="Financials",1.2,0)+1.3</f>
        <v>4.5</v>
      </c>
      <c r="T765" s="14">
        <f>(I765*1+M765*IF(Datos!S765&gt;0,1,0)+P765*IF(Datos!C765="Financials",1,0)+R765*1.3)/S765</f>
        <v>0</v>
      </c>
      <c r="U765" s="14">
        <f t="shared" si="22"/>
        <v>0</v>
      </c>
      <c r="V765" s="12" t="str">
        <f t="shared" si="23"/>
        <v/>
      </c>
    </row>
    <row r="766" spans="1:22">
      <c r="A766" t="str">
        <f>ParticipantesCrossSectionTable[[#This Row],[firm_id]]</f>
        <v>F0079</v>
      </c>
      <c r="B766" s="12" t="str">
        <f>ParticipantesCrossSectionTable[[#This Row],[sector]]</f>
        <v>Energy</v>
      </c>
      <c r="C766" s="14">
        <f>ParticipantesCrossSectionTable[[#This Row],[fcf_reported_mm]]/ParticipantesCrossSectionTable[[#This Row],[revenue_reported_mm]]</f>
        <v>-3.588635281988279E-2</v>
      </c>
      <c r="D766" s="14">
        <f>VLOOKUP(B766,Umbrales!$A$2:$F$6,2,FALSE)</f>
        <v>0.31196392892080216</v>
      </c>
      <c r="E766" s="14">
        <f>VLOOKUP(B766,Umbrales!$A$2:$F$6,3,FALSE)</f>
        <v>0.22086835207327621</v>
      </c>
      <c r="F766" s="14">
        <f>VLOOKUP(B766,Umbrales!$A$2:$F$6,4,FALSE)</f>
        <v>0.28991454849456905</v>
      </c>
      <c r="G766" s="13">
        <f>VLOOKUP(B766,Umbrales!$A$2:$F$6,5,FALSE)</f>
        <v>2.8980395452652274</v>
      </c>
      <c r="H766" s="14">
        <f>VLOOKUP(B766,Umbrales!$A$2:$F$6,6,FALSE)</f>
        <v>-5.1192663180992054E-2</v>
      </c>
      <c r="I766">
        <f>IF(AND(Datos!AE766&gt;D766,Datos!AF766&gt;E766,Datos!AG766&gt;F766,Datos!AS766&gt;G766,C766&lt;H766),1,0)</f>
        <v>0</v>
      </c>
      <c r="J766" s="14">
        <f>ParticipantesCrossSectionTable[[#This Row],[dcf_fcf_gap_mm]]/ParticipantesCrossSectionTable[[#This Row],[revenue_reported_mm]]</f>
        <v>4.1711102376442662E-2</v>
      </c>
      <c r="K766" s="14">
        <f>VLOOKUP(B766,Umbrales!$A$2:$H$6,7,FALSE)</f>
        <v>0.58288412137280288</v>
      </c>
      <c r="L766" s="14">
        <f>VLOOKUP(B766,Umbrales!$A$2:$H$6,8,FALSE)</f>
        <v>0.120912265441879</v>
      </c>
      <c r="M766">
        <f>IF(AND(Datos!S766&gt;0,Datos!AH766&lt;K766,Datos!AL766&gt;=1,Datos!AM766&lt;1,J766&gt;L766),1,0)</f>
        <v>0</v>
      </c>
      <c r="N766" s="14">
        <f>VLOOKUP(B766,Umbrales!$A$2:$J$6,9,FALSE)</f>
        <v>0</v>
      </c>
      <c r="O766" s="14">
        <f>VLOOKUP(B766,Umbrales!$A$2:$J$6,10,FALSE)</f>
        <v>0</v>
      </c>
      <c r="P766">
        <f>IF(AND(Datos!C766="Financials",Datos!AA766&gt;N766,Datos!AD766&lt;0,Datos!AQ766&lt;O766),1,0)</f>
        <v>0</v>
      </c>
      <c r="Q766" s="14">
        <f>VLOOKUP(B766,Umbrales!$A$2:$K$6,11,FALSE)</f>
        <v>0.95246281107254693</v>
      </c>
      <c r="R766">
        <f>IF(AND(Datos!AN766&lt;0.85,Datos!AN766&lt;Q766),1,0)</f>
        <v>0</v>
      </c>
      <c r="S766">
        <f>1+IF(Datos!S766&gt;0,1,0)+IF(Datos!C766="Financials",1.2,0)+1.3</f>
        <v>3.3</v>
      </c>
      <c r="T766" s="14">
        <f>(I766*1+M766*IF(Datos!S766&gt;0,1,0)+P766*IF(Datos!C766="Financials",1,0)+R766*1.3)/S766</f>
        <v>0</v>
      </c>
      <c r="U766" s="14">
        <f t="shared" si="22"/>
        <v>0</v>
      </c>
      <c r="V766" s="12" t="str">
        <f t="shared" si="23"/>
        <v/>
      </c>
    </row>
    <row r="767" spans="1:22">
      <c r="A767" t="str">
        <f>ParticipantesCrossSectionTable[[#This Row],[firm_id]]</f>
        <v>F0739</v>
      </c>
      <c r="B767" s="12" t="str">
        <f>ParticipantesCrossSectionTable[[#This Row],[sector]]</f>
        <v>Industrials</v>
      </c>
      <c r="C767" s="14">
        <f>ParticipantesCrossSectionTable[[#This Row],[fcf_reported_mm]]/ParticipantesCrossSectionTable[[#This Row],[revenue_reported_mm]]</f>
        <v>4.3509525812924013E-2</v>
      </c>
      <c r="D767" s="14">
        <f>VLOOKUP(B767,Umbrales!$A$2:$F$6,2,FALSE)</f>
        <v>0.20187192862209885</v>
      </c>
      <c r="E767" s="14">
        <f>VLOOKUP(B767,Umbrales!$A$2:$F$6,3,FALSE)</f>
        <v>0.13780715755654266</v>
      </c>
      <c r="F767" s="14">
        <f>VLOOKUP(B767,Umbrales!$A$2:$F$6,4,FALSE)</f>
        <v>0.14324173030339896</v>
      </c>
      <c r="G767" s="13">
        <f>VLOOKUP(B767,Umbrales!$A$2:$F$6,5,FALSE)</f>
        <v>2.1323076743804079</v>
      </c>
      <c r="H767" s="14">
        <f>VLOOKUP(B767,Umbrales!$A$2:$F$6,6,FALSE)</f>
        <v>-3.5903294130974449E-3</v>
      </c>
      <c r="I767">
        <f>IF(AND(Datos!AE767&gt;D767,Datos!AF767&gt;E767,Datos!AG767&gt;F767,Datos!AS767&gt;G767,C767&lt;H767),1,0)</f>
        <v>0</v>
      </c>
      <c r="J767" s="14">
        <f>ParticipantesCrossSectionTable[[#This Row],[dcf_fcf_gap_mm]]/ParticipantesCrossSectionTable[[#This Row],[revenue_reported_mm]]</f>
        <v>2.9973399958798299E-2</v>
      </c>
      <c r="K767" s="14">
        <f>VLOOKUP(B767,Umbrales!$A$2:$H$6,7,FALSE)</f>
        <v>0.50521966232143278</v>
      </c>
      <c r="L767" s="14">
        <f>VLOOKUP(B767,Umbrales!$A$2:$H$6,8,FALSE)</f>
        <v>7.7995567229432863E-2</v>
      </c>
      <c r="M767">
        <f>IF(AND(Datos!S767&gt;0,Datos!AH767&lt;K767,Datos!AL767&gt;=1,Datos!AM767&lt;1,J767&gt;L767),1,0)</f>
        <v>0</v>
      </c>
      <c r="N767" s="14">
        <f>VLOOKUP(B767,Umbrales!$A$2:$J$6,9,FALSE)</f>
        <v>0</v>
      </c>
      <c r="O767" s="14">
        <f>VLOOKUP(B767,Umbrales!$A$2:$J$6,10,FALSE)</f>
        <v>0</v>
      </c>
      <c r="P767">
        <f>IF(AND(Datos!C767="Financials",Datos!AA767&gt;N767,Datos!AD767&lt;0,Datos!AQ767&lt;O767),1,0)</f>
        <v>0</v>
      </c>
      <c r="Q767" s="14">
        <f>VLOOKUP(B767,Umbrales!$A$2:$K$6,11,FALSE)</f>
        <v>0.94976269166978411</v>
      </c>
      <c r="R767">
        <f>IF(AND(Datos!AN767&lt;0.85,Datos!AN767&lt;Q767),1,0)</f>
        <v>0</v>
      </c>
      <c r="S767">
        <f>1+IF(Datos!S767&gt;0,1,0)+IF(Datos!C767="Financials",1.2,0)+1.3</f>
        <v>3.3</v>
      </c>
      <c r="T767" s="14">
        <f>(I767*1+M767*IF(Datos!S767&gt;0,1,0)+P767*IF(Datos!C767="Financials",1,0)+R767*1.3)/S767</f>
        <v>0</v>
      </c>
      <c r="U767" s="14">
        <f t="shared" si="22"/>
        <v>0</v>
      </c>
      <c r="V767" s="12" t="str">
        <f t="shared" si="23"/>
        <v/>
      </c>
    </row>
    <row r="768" spans="1:22">
      <c r="A768" t="str">
        <f>ParticipantesCrossSectionTable[[#This Row],[firm_id]]</f>
        <v>F0319</v>
      </c>
      <c r="B768" s="12" t="str">
        <f>ParticipantesCrossSectionTable[[#This Row],[sector]]</f>
        <v>Financials</v>
      </c>
      <c r="C768" s="14">
        <f>ParticipantesCrossSectionTable[[#This Row],[fcf_reported_mm]]/ParticipantesCrossSectionTable[[#This Row],[revenue_reported_mm]]</f>
        <v>0.24969722962757374</v>
      </c>
      <c r="D768" s="14">
        <f>VLOOKUP(B768,Umbrales!$A$2:$F$6,2,FALSE)</f>
        <v>0.388774346882514</v>
      </c>
      <c r="E768" s="14">
        <f>VLOOKUP(B768,Umbrales!$A$2:$F$6,3,FALSE)</f>
        <v>0.2842719606666555</v>
      </c>
      <c r="F768" s="14">
        <f>VLOOKUP(B768,Umbrales!$A$2:$F$6,4,FALSE)</f>
        <v>3.7547324588306716E-2</v>
      </c>
      <c r="G768" s="13">
        <f>VLOOKUP(B768,Umbrales!$A$2:$F$6,5,FALSE)</f>
        <v>5.6564154445784265</v>
      </c>
      <c r="H768" s="14">
        <f>VLOOKUP(B768,Umbrales!$A$2:$F$6,6,FALSE)</f>
        <v>0.21790144142181125</v>
      </c>
      <c r="I768">
        <f>IF(AND(Datos!AE768&gt;D768,Datos!AF768&gt;E768,Datos!AG768&gt;F768,Datos!AS768&gt;G768,C768&lt;H768),1,0)</f>
        <v>0</v>
      </c>
      <c r="J768" s="14">
        <f>ParticipantesCrossSectionTable[[#This Row],[dcf_fcf_gap_mm]]/ParticipantesCrossSectionTable[[#This Row],[revenue_reported_mm]]</f>
        <v>-2.1659580744962388E-2</v>
      </c>
      <c r="K768" s="14">
        <f>VLOOKUP(B768,Umbrales!$A$2:$H$6,7,FALSE)</f>
        <v>0.45222619371524486</v>
      </c>
      <c r="L768" s="14">
        <f>VLOOKUP(B768,Umbrales!$A$2:$H$6,8,FALSE)</f>
        <v>1.8748568215778003E-2</v>
      </c>
      <c r="M768">
        <f>IF(AND(Datos!S768&gt;0,Datos!AH768&lt;K768,Datos!AL768&gt;=1,Datos!AM768&lt;1,J768&gt;L768),1,0)</f>
        <v>0</v>
      </c>
      <c r="N768" s="14">
        <f>VLOOKUP(B768,Umbrales!$A$2:$J$6,9,FALSE)</f>
        <v>0.2055436255630648</v>
      </c>
      <c r="O768" s="14">
        <f>VLOOKUP(B768,Umbrales!$A$2:$J$6,10,FALSE)</f>
        <v>0.33577848833803048</v>
      </c>
      <c r="P768">
        <f>IF(AND(Datos!C768="Financials",Datos!AA768&gt;N768,Datos!AD768&lt;0,Datos!AQ768&lt;O768),1,0)</f>
        <v>0</v>
      </c>
      <c r="Q768" s="14">
        <f>VLOOKUP(B768,Umbrales!$A$2:$K$6,11,FALSE)</f>
        <v>0.94867619108199597</v>
      </c>
      <c r="R768">
        <f>IF(AND(Datos!AN768&lt;0.85,Datos!AN768&lt;Q768),1,0)</f>
        <v>0</v>
      </c>
      <c r="S768">
        <f>1+IF(Datos!S768&gt;0,1,0)+IF(Datos!C768="Financials",1.2,0)+1.3</f>
        <v>4.5</v>
      </c>
      <c r="T768" s="14">
        <f>(I768*1+M768*IF(Datos!S768&gt;0,1,0)+P768*IF(Datos!C768="Financials",1,0)+R768*1.3)/S768</f>
        <v>0</v>
      </c>
      <c r="U768" s="14">
        <f t="shared" si="22"/>
        <v>0</v>
      </c>
      <c r="V768" s="12" t="str">
        <f t="shared" si="23"/>
        <v/>
      </c>
    </row>
    <row r="769" spans="1:22">
      <c r="A769" t="str">
        <f>ParticipantesCrossSectionTable[[#This Row],[firm_id]]</f>
        <v>F0831</v>
      </c>
      <c r="B769" s="12" t="str">
        <f>ParticipantesCrossSectionTable[[#This Row],[sector]]</f>
        <v>Consumer</v>
      </c>
      <c r="C769" s="14">
        <f>ParticipantesCrossSectionTable[[#This Row],[fcf_reported_mm]]/ParticipantesCrossSectionTable[[#This Row],[revenue_reported_mm]]</f>
        <v>-1.7796475165934873E-2</v>
      </c>
      <c r="D769" s="14">
        <f>VLOOKUP(B769,Umbrales!$A$2:$F$6,2,FALSE)</f>
        <v>0.18290795794828921</v>
      </c>
      <c r="E769" s="14">
        <f>VLOOKUP(B769,Umbrales!$A$2:$F$6,3,FALSE)</f>
        <v>0.12205009004875801</v>
      </c>
      <c r="F769" s="14">
        <f>VLOOKUP(B769,Umbrales!$A$2:$F$6,4,FALSE)</f>
        <v>7.7863508878423693E-2</v>
      </c>
      <c r="G769" s="13">
        <f>VLOOKUP(B769,Umbrales!$A$2:$F$6,5,FALSE)</f>
        <v>1.5232588938928779</v>
      </c>
      <c r="H769" s="14">
        <f>VLOOKUP(B769,Umbrales!$A$2:$F$6,6,FALSE)</f>
        <v>3.1674636202413592E-2</v>
      </c>
      <c r="I769">
        <f>IF(AND(Datos!AE769&gt;D769,Datos!AF769&gt;E769,Datos!AG769&gt;F769,Datos!AS769&gt;G769,C769&lt;H769),1,0)</f>
        <v>0</v>
      </c>
      <c r="J769" s="14">
        <f>ParticipantesCrossSectionTable[[#This Row],[dcf_fcf_gap_mm]]/ParticipantesCrossSectionTable[[#This Row],[revenue_reported_mm]]</f>
        <v>4.9799828770308467E-2</v>
      </c>
      <c r="K769" s="14">
        <f>VLOOKUP(B769,Umbrales!$A$2:$H$6,7,FALSE)</f>
        <v>0.50851978099047102</v>
      </c>
      <c r="L769" s="14">
        <f>VLOOKUP(B769,Umbrales!$A$2:$H$6,8,FALSE)</f>
        <v>6.0665521451900774E-2</v>
      </c>
      <c r="M769">
        <f>IF(AND(Datos!S769&gt;0,Datos!AH769&lt;K769,Datos!AL769&gt;=1,Datos!AM769&lt;1,J769&gt;L769),1,0)</f>
        <v>0</v>
      </c>
      <c r="N769" s="14">
        <f>VLOOKUP(B769,Umbrales!$A$2:$J$6,9,FALSE)</f>
        <v>0</v>
      </c>
      <c r="O769" s="14">
        <f>VLOOKUP(B769,Umbrales!$A$2:$J$6,10,FALSE)</f>
        <v>0</v>
      </c>
      <c r="P769">
        <f>IF(AND(Datos!C769="Financials",Datos!AA769&gt;N769,Datos!AD769&lt;0,Datos!AQ769&lt;O769),1,0)</f>
        <v>0</v>
      </c>
      <c r="Q769" s="14">
        <f>VLOOKUP(B769,Umbrales!$A$2:$K$6,11,FALSE)</f>
        <v>0.94977598367308969</v>
      </c>
      <c r="R769">
        <f>IF(AND(Datos!AN769&lt;0.85,Datos!AN769&lt;Q769),1,0)</f>
        <v>0</v>
      </c>
      <c r="S769">
        <f>1+IF(Datos!S769&gt;0,1,0)+IF(Datos!C769="Financials",1.2,0)+1.3</f>
        <v>3.3</v>
      </c>
      <c r="T769" s="14">
        <f>(I769*1+M769*IF(Datos!S769&gt;0,1,0)+P769*IF(Datos!C769="Financials",1,0)+R769*1.3)/S769</f>
        <v>0</v>
      </c>
      <c r="U769" s="14">
        <f t="shared" si="22"/>
        <v>0</v>
      </c>
      <c r="V769" s="12" t="str">
        <f t="shared" si="23"/>
        <v/>
      </c>
    </row>
    <row r="770" spans="1:22">
      <c r="A770" t="str">
        <f>ParticipantesCrossSectionTable[[#This Row],[firm_id]]</f>
        <v>F0434</v>
      </c>
      <c r="B770" s="12" t="str">
        <f>ParticipantesCrossSectionTable[[#This Row],[sector]]</f>
        <v>Technology</v>
      </c>
      <c r="C770" s="14">
        <f>ParticipantesCrossSectionTable[[#This Row],[fcf_reported_mm]]/ParticipantesCrossSectionTable[[#This Row],[revenue_reported_mm]]</f>
        <v>0.16530031707432633</v>
      </c>
      <c r="D770" s="14">
        <f>VLOOKUP(B770,Umbrales!$A$2:$F$6,2,FALSE)</f>
        <v>0.29147891994228936</v>
      </c>
      <c r="E770" s="14">
        <f>VLOOKUP(B770,Umbrales!$A$2:$F$6,3,FALSE)</f>
        <v>0.20310034693031653</v>
      </c>
      <c r="F770" s="14">
        <f>VLOOKUP(B770,Umbrales!$A$2:$F$6,4,FALSE)</f>
        <v>8.594459935328938E-2</v>
      </c>
      <c r="G770" s="13">
        <f>VLOOKUP(B770,Umbrales!$A$2:$F$6,5,FALSE)</f>
        <v>1.6026025182564763</v>
      </c>
      <c r="H770" s="14">
        <f>VLOOKUP(B770,Umbrales!$A$2:$F$6,6,FALSE)</f>
        <v>0.11012364032004683</v>
      </c>
      <c r="I770">
        <f>IF(AND(Datos!AE770&gt;D770,Datos!AF770&gt;E770,Datos!AG770&gt;F770,Datos!AS770&gt;G770,C770&lt;H770),1,0)</f>
        <v>0</v>
      </c>
      <c r="J770" s="14">
        <f>ParticipantesCrossSectionTable[[#This Row],[dcf_fcf_gap_mm]]/ParticipantesCrossSectionTable[[#This Row],[revenue_reported_mm]]</f>
        <v>2.8350975190033934E-2</v>
      </c>
      <c r="K770" s="14">
        <f>VLOOKUP(B770,Umbrales!$A$2:$H$6,7,FALSE)</f>
        <v>0.41762511454643481</v>
      </c>
      <c r="L770" s="14">
        <f>VLOOKUP(B770,Umbrales!$A$2:$H$6,8,FALSE)</f>
        <v>5.4196815684636399E-2</v>
      </c>
      <c r="M770">
        <f>IF(AND(Datos!S770&gt;0,Datos!AH770&lt;K770,Datos!AL770&gt;=1,Datos!AM770&lt;1,J770&gt;L770),1,0)</f>
        <v>0</v>
      </c>
      <c r="N770" s="14">
        <f>VLOOKUP(B770,Umbrales!$A$2:$J$6,9,FALSE)</f>
        <v>0</v>
      </c>
      <c r="O770" s="14">
        <f>VLOOKUP(B770,Umbrales!$A$2:$J$6,10,FALSE)</f>
        <v>0</v>
      </c>
      <c r="P770">
        <f>IF(AND(Datos!C770="Financials",Datos!AA770&gt;N770,Datos!AD770&lt;0,Datos!AQ770&lt;O770),1,0)</f>
        <v>0</v>
      </c>
      <c r="Q770" s="14">
        <f>VLOOKUP(B770,Umbrales!$A$2:$K$6,11,FALSE)</f>
        <v>0.94630804495569043</v>
      </c>
      <c r="R770">
        <f>IF(AND(Datos!AN770&lt;0.85,Datos!AN770&lt;Q770),1,0)</f>
        <v>0</v>
      </c>
      <c r="S770">
        <f>1+IF(Datos!S770&gt;0,1,0)+IF(Datos!C770="Financials",1.2,0)+1.3</f>
        <v>3.3</v>
      </c>
      <c r="T770" s="14">
        <f>(I770*1+M770*IF(Datos!S770&gt;0,1,0)+P770*IF(Datos!C770="Financials",1,0)+R770*1.3)/S770</f>
        <v>0</v>
      </c>
      <c r="U770" s="14">
        <f t="shared" si="22"/>
        <v>0</v>
      </c>
      <c r="V770" s="12" t="str">
        <f t="shared" si="23"/>
        <v/>
      </c>
    </row>
    <row r="771" spans="1:22">
      <c r="A771" t="str">
        <f>ParticipantesCrossSectionTable[[#This Row],[firm_id]]</f>
        <v>F0239</v>
      </c>
      <c r="B771" s="12" t="str">
        <f>ParticipantesCrossSectionTable[[#This Row],[sector]]</f>
        <v>Financials</v>
      </c>
      <c r="C771" s="14">
        <f>ParticipantesCrossSectionTable[[#This Row],[fcf_reported_mm]]/ParticipantesCrossSectionTable[[#This Row],[revenue_reported_mm]]</f>
        <v>0.22144501854743084</v>
      </c>
      <c r="D771" s="14">
        <f>VLOOKUP(B771,Umbrales!$A$2:$F$6,2,FALSE)</f>
        <v>0.388774346882514</v>
      </c>
      <c r="E771" s="14">
        <f>VLOOKUP(B771,Umbrales!$A$2:$F$6,3,FALSE)</f>
        <v>0.2842719606666555</v>
      </c>
      <c r="F771" s="14">
        <f>VLOOKUP(B771,Umbrales!$A$2:$F$6,4,FALSE)</f>
        <v>3.7547324588306716E-2</v>
      </c>
      <c r="G771" s="13">
        <f>VLOOKUP(B771,Umbrales!$A$2:$F$6,5,FALSE)</f>
        <v>5.6564154445784265</v>
      </c>
      <c r="H771" s="14">
        <f>VLOOKUP(B771,Umbrales!$A$2:$F$6,6,FALSE)</f>
        <v>0.21790144142181125</v>
      </c>
      <c r="I771">
        <f>IF(AND(Datos!AE771&gt;D771,Datos!AF771&gt;E771,Datos!AG771&gt;F771,Datos!AS771&gt;G771,C771&lt;H771),1,0)</f>
        <v>0</v>
      </c>
      <c r="J771" s="14">
        <f>ParticipantesCrossSectionTable[[#This Row],[dcf_fcf_gap_mm]]/ParticipantesCrossSectionTable[[#This Row],[revenue_reported_mm]]</f>
        <v>1.2269587086546097E-2</v>
      </c>
      <c r="K771" s="14">
        <f>VLOOKUP(B771,Umbrales!$A$2:$H$6,7,FALSE)</f>
        <v>0.45222619371524486</v>
      </c>
      <c r="L771" s="14">
        <f>VLOOKUP(B771,Umbrales!$A$2:$H$6,8,FALSE)</f>
        <v>1.8748568215778003E-2</v>
      </c>
      <c r="M771">
        <f>IF(AND(Datos!S771&gt;0,Datos!AH771&lt;K771,Datos!AL771&gt;=1,Datos!AM771&lt;1,J771&gt;L771),1,0)</f>
        <v>0</v>
      </c>
      <c r="N771" s="14">
        <f>VLOOKUP(B771,Umbrales!$A$2:$J$6,9,FALSE)</f>
        <v>0.2055436255630648</v>
      </c>
      <c r="O771" s="14">
        <f>VLOOKUP(B771,Umbrales!$A$2:$J$6,10,FALSE)</f>
        <v>0.33577848833803048</v>
      </c>
      <c r="P771">
        <f>IF(AND(Datos!C771="Financials",Datos!AA771&gt;N771,Datos!AD771&lt;0,Datos!AQ771&lt;O771),1,0)</f>
        <v>0</v>
      </c>
      <c r="Q771" s="14">
        <f>VLOOKUP(B771,Umbrales!$A$2:$K$6,11,FALSE)</f>
        <v>0.94867619108199597</v>
      </c>
      <c r="R771">
        <f>IF(AND(Datos!AN771&lt;0.85,Datos!AN771&lt;Q771),1,0)</f>
        <v>0</v>
      </c>
      <c r="S771">
        <f>1+IF(Datos!S771&gt;0,1,0)+IF(Datos!C771="Financials",1.2,0)+1.3</f>
        <v>4.5</v>
      </c>
      <c r="T771" s="14">
        <f>(I771*1+M771*IF(Datos!S771&gt;0,1,0)+P771*IF(Datos!C771="Financials",1,0)+R771*1.3)/S771</f>
        <v>0</v>
      </c>
      <c r="U771" s="14">
        <f t="shared" ref="U771:U834" si="24">I771+M771+P771+R771</f>
        <v>0</v>
      </c>
      <c r="V771" s="12" t="str">
        <f t="shared" ref="V771:V834" si="25">IF(I771=1,"Flag1 ","")&amp;IF(M771=1,"Flag2 ","")&amp;IF(P771=1,"Flag3 ","")&amp;IF(R771=1,"Flag4 ","")</f>
        <v/>
      </c>
    </row>
    <row r="772" spans="1:22">
      <c r="A772" t="str">
        <f>ParticipantesCrossSectionTable[[#This Row],[firm_id]]</f>
        <v>F0078</v>
      </c>
      <c r="B772" s="12" t="str">
        <f>ParticipantesCrossSectionTable[[#This Row],[sector]]</f>
        <v>Energy</v>
      </c>
      <c r="C772" s="14">
        <f>ParticipantesCrossSectionTable[[#This Row],[fcf_reported_mm]]/ParticipantesCrossSectionTable[[#This Row],[revenue_reported_mm]]</f>
        <v>-0.18657612426907799</v>
      </c>
      <c r="D772" s="14">
        <f>VLOOKUP(B772,Umbrales!$A$2:$F$6,2,FALSE)</f>
        <v>0.31196392892080216</v>
      </c>
      <c r="E772" s="14">
        <f>VLOOKUP(B772,Umbrales!$A$2:$F$6,3,FALSE)</f>
        <v>0.22086835207327621</v>
      </c>
      <c r="F772" s="14">
        <f>VLOOKUP(B772,Umbrales!$A$2:$F$6,4,FALSE)</f>
        <v>0.28991454849456905</v>
      </c>
      <c r="G772" s="13">
        <f>VLOOKUP(B772,Umbrales!$A$2:$F$6,5,FALSE)</f>
        <v>2.8980395452652274</v>
      </c>
      <c r="H772" s="14">
        <f>VLOOKUP(B772,Umbrales!$A$2:$F$6,6,FALSE)</f>
        <v>-5.1192663180992054E-2</v>
      </c>
      <c r="I772">
        <f>IF(AND(Datos!AE772&gt;D772,Datos!AF772&gt;E772,Datos!AG772&gt;F772,Datos!AS772&gt;G772,C772&lt;H772),1,0)</f>
        <v>0</v>
      </c>
      <c r="J772" s="14">
        <f>ParticipantesCrossSectionTable[[#This Row],[dcf_fcf_gap_mm]]/ParticipantesCrossSectionTable[[#This Row],[revenue_reported_mm]]</f>
        <v>0.10159809275335976</v>
      </c>
      <c r="K772" s="14">
        <f>VLOOKUP(B772,Umbrales!$A$2:$H$6,7,FALSE)</f>
        <v>0.58288412137280288</v>
      </c>
      <c r="L772" s="14">
        <f>VLOOKUP(B772,Umbrales!$A$2:$H$6,8,FALSE)</f>
        <v>0.120912265441879</v>
      </c>
      <c r="M772">
        <f>IF(AND(Datos!S772&gt;0,Datos!AH772&lt;K772,Datos!AL772&gt;=1,Datos!AM772&lt;1,J772&gt;L772),1,0)</f>
        <v>0</v>
      </c>
      <c r="N772" s="14">
        <f>VLOOKUP(B772,Umbrales!$A$2:$J$6,9,FALSE)</f>
        <v>0</v>
      </c>
      <c r="O772" s="14">
        <f>VLOOKUP(B772,Umbrales!$A$2:$J$6,10,FALSE)</f>
        <v>0</v>
      </c>
      <c r="P772">
        <f>IF(AND(Datos!C772="Financials",Datos!AA772&gt;N772,Datos!AD772&lt;0,Datos!AQ772&lt;O772),1,0)</f>
        <v>0</v>
      </c>
      <c r="Q772" s="14">
        <f>VLOOKUP(B772,Umbrales!$A$2:$K$6,11,FALSE)</f>
        <v>0.95246281107254693</v>
      </c>
      <c r="R772">
        <f>IF(AND(Datos!AN772&lt;0.85,Datos!AN772&lt;Q772),1,0)</f>
        <v>0</v>
      </c>
      <c r="S772">
        <f>1+IF(Datos!S772&gt;0,1,0)+IF(Datos!C772="Financials",1.2,0)+1.3</f>
        <v>3.3</v>
      </c>
      <c r="T772" s="14">
        <f>(I772*1+M772*IF(Datos!S772&gt;0,1,0)+P772*IF(Datos!C772="Financials",1,0)+R772*1.3)/S772</f>
        <v>0</v>
      </c>
      <c r="U772" s="14">
        <f t="shared" si="24"/>
        <v>0</v>
      </c>
      <c r="V772" s="12" t="str">
        <f t="shared" si="25"/>
        <v/>
      </c>
    </row>
    <row r="773" spans="1:22">
      <c r="A773" t="str">
        <f>ParticipantesCrossSectionTable[[#This Row],[firm_id]]</f>
        <v>F0021</v>
      </c>
      <c r="B773" s="12" t="str">
        <f>ParticipantesCrossSectionTable[[#This Row],[sector]]</f>
        <v>Energy</v>
      </c>
      <c r="C773" s="14">
        <f>ParticipantesCrossSectionTable[[#This Row],[fcf_reported_mm]]/ParticipantesCrossSectionTable[[#This Row],[revenue_reported_mm]]</f>
        <v>-0.14120870592426746</v>
      </c>
      <c r="D773" s="14">
        <f>VLOOKUP(B773,Umbrales!$A$2:$F$6,2,FALSE)</f>
        <v>0.31196392892080216</v>
      </c>
      <c r="E773" s="14">
        <f>VLOOKUP(B773,Umbrales!$A$2:$F$6,3,FALSE)</f>
        <v>0.22086835207327621</v>
      </c>
      <c r="F773" s="14">
        <f>VLOOKUP(B773,Umbrales!$A$2:$F$6,4,FALSE)</f>
        <v>0.28991454849456905</v>
      </c>
      <c r="G773" s="13">
        <f>VLOOKUP(B773,Umbrales!$A$2:$F$6,5,FALSE)</f>
        <v>2.8980395452652274</v>
      </c>
      <c r="H773" s="14">
        <f>VLOOKUP(B773,Umbrales!$A$2:$F$6,6,FALSE)</f>
        <v>-5.1192663180992054E-2</v>
      </c>
      <c r="I773">
        <f>IF(AND(Datos!AE773&gt;D773,Datos!AF773&gt;E773,Datos!AG773&gt;F773,Datos!AS773&gt;G773,C773&lt;H773),1,0)</f>
        <v>0</v>
      </c>
      <c r="J773" s="14">
        <f>ParticipantesCrossSectionTable[[#This Row],[dcf_fcf_gap_mm]]/ParticipantesCrossSectionTable[[#This Row],[revenue_reported_mm]]</f>
        <v>0.19885021655097573</v>
      </c>
      <c r="K773" s="14">
        <f>VLOOKUP(B773,Umbrales!$A$2:$H$6,7,FALSE)</f>
        <v>0.58288412137280288</v>
      </c>
      <c r="L773" s="14">
        <f>VLOOKUP(B773,Umbrales!$A$2:$H$6,8,FALSE)</f>
        <v>0.120912265441879</v>
      </c>
      <c r="M773">
        <f>IF(AND(Datos!S773&gt;0,Datos!AH773&lt;K773,Datos!AL773&gt;=1,Datos!AM773&lt;1,J773&gt;L773),1,0)</f>
        <v>1</v>
      </c>
      <c r="N773" s="14">
        <f>VLOOKUP(B773,Umbrales!$A$2:$J$6,9,FALSE)</f>
        <v>0</v>
      </c>
      <c r="O773" s="14">
        <f>VLOOKUP(B773,Umbrales!$A$2:$J$6,10,FALSE)</f>
        <v>0</v>
      </c>
      <c r="P773">
        <f>IF(AND(Datos!C773="Financials",Datos!AA773&gt;N773,Datos!AD773&lt;0,Datos!AQ773&lt;O773),1,0)</f>
        <v>0</v>
      </c>
      <c r="Q773" s="14">
        <f>VLOOKUP(B773,Umbrales!$A$2:$K$6,11,FALSE)</f>
        <v>0.95246281107254693</v>
      </c>
      <c r="R773">
        <f>IF(AND(Datos!AN773&lt;0.85,Datos!AN773&lt;Q773),1,0)</f>
        <v>0</v>
      </c>
      <c r="S773">
        <f>1+IF(Datos!S773&gt;0,1,0)+IF(Datos!C773="Financials",1.2,0)+1.3</f>
        <v>3.3</v>
      </c>
      <c r="T773" s="14">
        <f>(I773*1+M773*IF(Datos!S773&gt;0,1,0)+P773*IF(Datos!C773="Financials",1,0)+R773*1.3)/S773</f>
        <v>0.30303030303030304</v>
      </c>
      <c r="U773" s="14">
        <f t="shared" si="24"/>
        <v>1</v>
      </c>
      <c r="V773" s="12" t="str">
        <f t="shared" si="25"/>
        <v xml:space="preserve">Flag2 </v>
      </c>
    </row>
    <row r="774" spans="1:22">
      <c r="A774" t="str">
        <f>ParticipantesCrossSectionTable[[#This Row],[firm_id]]</f>
        <v>F0651</v>
      </c>
      <c r="B774" s="12" t="str">
        <f>ParticipantesCrossSectionTable[[#This Row],[sector]]</f>
        <v>Industrials</v>
      </c>
      <c r="C774" s="14">
        <f>ParticipantesCrossSectionTable[[#This Row],[fcf_reported_mm]]/ParticipantesCrossSectionTable[[#This Row],[revenue_reported_mm]]</f>
        <v>-2.3437775077219239E-2</v>
      </c>
      <c r="D774" s="14">
        <f>VLOOKUP(B774,Umbrales!$A$2:$F$6,2,FALSE)</f>
        <v>0.20187192862209885</v>
      </c>
      <c r="E774" s="14">
        <f>VLOOKUP(B774,Umbrales!$A$2:$F$6,3,FALSE)</f>
        <v>0.13780715755654266</v>
      </c>
      <c r="F774" s="14">
        <f>VLOOKUP(B774,Umbrales!$A$2:$F$6,4,FALSE)</f>
        <v>0.14324173030339896</v>
      </c>
      <c r="G774" s="13">
        <f>VLOOKUP(B774,Umbrales!$A$2:$F$6,5,FALSE)</f>
        <v>2.1323076743804079</v>
      </c>
      <c r="H774" s="14">
        <f>VLOOKUP(B774,Umbrales!$A$2:$F$6,6,FALSE)</f>
        <v>-3.5903294130974449E-3</v>
      </c>
      <c r="I774">
        <f>IF(AND(Datos!AE774&gt;D774,Datos!AF774&gt;E774,Datos!AG774&gt;F774,Datos!AS774&gt;G774,C774&lt;H774),1,0)</f>
        <v>0</v>
      </c>
      <c r="J774" s="14">
        <f>ParticipantesCrossSectionTable[[#This Row],[dcf_fcf_gap_mm]]/ParticipantesCrossSectionTable[[#This Row],[revenue_reported_mm]]</f>
        <v>7.7530211110078545E-2</v>
      </c>
      <c r="K774" s="14">
        <f>VLOOKUP(B774,Umbrales!$A$2:$H$6,7,FALSE)</f>
        <v>0.50521966232143278</v>
      </c>
      <c r="L774" s="14">
        <f>VLOOKUP(B774,Umbrales!$A$2:$H$6,8,FALSE)</f>
        <v>7.7995567229432863E-2</v>
      </c>
      <c r="M774">
        <f>IF(AND(Datos!S774&gt;0,Datos!AH774&lt;K774,Datos!AL774&gt;=1,Datos!AM774&lt;1,J774&gt;L774),1,0)</f>
        <v>0</v>
      </c>
      <c r="N774" s="14">
        <f>VLOOKUP(B774,Umbrales!$A$2:$J$6,9,FALSE)</f>
        <v>0</v>
      </c>
      <c r="O774" s="14">
        <f>VLOOKUP(B774,Umbrales!$A$2:$J$6,10,FALSE)</f>
        <v>0</v>
      </c>
      <c r="P774">
        <f>IF(AND(Datos!C774="Financials",Datos!AA774&gt;N774,Datos!AD774&lt;0,Datos!AQ774&lt;O774),1,0)</f>
        <v>0</v>
      </c>
      <c r="Q774" s="14">
        <f>VLOOKUP(B774,Umbrales!$A$2:$K$6,11,FALSE)</f>
        <v>0.94976269166978411</v>
      </c>
      <c r="R774">
        <f>IF(AND(Datos!AN774&lt;0.85,Datos!AN774&lt;Q774),1,0)</f>
        <v>0</v>
      </c>
      <c r="S774">
        <f>1+IF(Datos!S774&gt;0,1,0)+IF(Datos!C774="Financials",1.2,0)+1.3</f>
        <v>3.3</v>
      </c>
      <c r="T774" s="14">
        <f>(I774*1+M774*IF(Datos!S774&gt;0,1,0)+P774*IF(Datos!C774="Financials",1,0)+R774*1.3)/S774</f>
        <v>0</v>
      </c>
      <c r="U774" s="14">
        <f t="shared" si="24"/>
        <v>0</v>
      </c>
      <c r="V774" s="12" t="str">
        <f t="shared" si="25"/>
        <v/>
      </c>
    </row>
    <row r="775" spans="1:22">
      <c r="A775" t="str">
        <f>ParticipantesCrossSectionTable[[#This Row],[firm_id]]</f>
        <v>F0188</v>
      </c>
      <c r="B775" s="12" t="str">
        <f>ParticipantesCrossSectionTable[[#This Row],[sector]]</f>
        <v>Energy</v>
      </c>
      <c r="C775" s="14">
        <f>ParticipantesCrossSectionTable[[#This Row],[fcf_reported_mm]]/ParticipantesCrossSectionTable[[#This Row],[revenue_reported_mm]]</f>
        <v>4.4898297209549241E-3</v>
      </c>
      <c r="D775" s="14">
        <f>VLOOKUP(B775,Umbrales!$A$2:$F$6,2,FALSE)</f>
        <v>0.31196392892080216</v>
      </c>
      <c r="E775" s="14">
        <f>VLOOKUP(B775,Umbrales!$A$2:$F$6,3,FALSE)</f>
        <v>0.22086835207327621</v>
      </c>
      <c r="F775" s="14">
        <f>VLOOKUP(B775,Umbrales!$A$2:$F$6,4,FALSE)</f>
        <v>0.28991454849456905</v>
      </c>
      <c r="G775" s="13">
        <f>VLOOKUP(B775,Umbrales!$A$2:$F$6,5,FALSE)</f>
        <v>2.8980395452652274</v>
      </c>
      <c r="H775" s="14">
        <f>VLOOKUP(B775,Umbrales!$A$2:$F$6,6,FALSE)</f>
        <v>-5.1192663180992054E-2</v>
      </c>
      <c r="I775">
        <f>IF(AND(Datos!AE775&gt;D775,Datos!AF775&gt;E775,Datos!AG775&gt;F775,Datos!AS775&gt;G775,C775&lt;H775),1,0)</f>
        <v>0</v>
      </c>
      <c r="J775" s="14">
        <f>ParticipantesCrossSectionTable[[#This Row],[dcf_fcf_gap_mm]]/ParticipantesCrossSectionTable[[#This Row],[revenue_reported_mm]]</f>
        <v>-2.5463598745669698E-3</v>
      </c>
      <c r="K775" s="14">
        <f>VLOOKUP(B775,Umbrales!$A$2:$H$6,7,FALSE)</f>
        <v>0.58288412137280288</v>
      </c>
      <c r="L775" s="14">
        <f>VLOOKUP(B775,Umbrales!$A$2:$H$6,8,FALSE)</f>
        <v>0.120912265441879</v>
      </c>
      <c r="M775">
        <f>IF(AND(Datos!S775&gt;0,Datos!AH775&lt;K775,Datos!AL775&gt;=1,Datos!AM775&lt;1,J775&gt;L775),1,0)</f>
        <v>0</v>
      </c>
      <c r="N775" s="14">
        <f>VLOOKUP(B775,Umbrales!$A$2:$J$6,9,FALSE)</f>
        <v>0</v>
      </c>
      <c r="O775" s="14">
        <f>VLOOKUP(B775,Umbrales!$A$2:$J$6,10,FALSE)</f>
        <v>0</v>
      </c>
      <c r="P775">
        <f>IF(AND(Datos!C775="Financials",Datos!AA775&gt;N775,Datos!AD775&lt;0,Datos!AQ775&lt;O775),1,0)</f>
        <v>0</v>
      </c>
      <c r="Q775" s="14">
        <f>VLOOKUP(B775,Umbrales!$A$2:$K$6,11,FALSE)</f>
        <v>0.95246281107254693</v>
      </c>
      <c r="R775">
        <f>IF(AND(Datos!AN775&lt;0.85,Datos!AN775&lt;Q775),1,0)</f>
        <v>0</v>
      </c>
      <c r="S775">
        <f>1+IF(Datos!S775&gt;0,1,0)+IF(Datos!C775="Financials",1.2,0)+1.3</f>
        <v>3.3</v>
      </c>
      <c r="T775" s="14">
        <f>(I775*1+M775*IF(Datos!S775&gt;0,1,0)+P775*IF(Datos!C775="Financials",1,0)+R775*1.3)/S775</f>
        <v>0</v>
      </c>
      <c r="U775" s="14">
        <f t="shared" si="24"/>
        <v>0</v>
      </c>
      <c r="V775" s="12" t="str">
        <f t="shared" si="25"/>
        <v/>
      </c>
    </row>
    <row r="776" spans="1:22">
      <c r="A776" t="str">
        <f>ParticipantesCrossSectionTable[[#This Row],[firm_id]]</f>
        <v>F0462</v>
      </c>
      <c r="B776" s="12" t="str">
        <f>ParticipantesCrossSectionTable[[#This Row],[sector]]</f>
        <v>Technology</v>
      </c>
      <c r="C776" s="14">
        <f>ParticipantesCrossSectionTable[[#This Row],[fcf_reported_mm]]/ParticipantesCrossSectionTable[[#This Row],[revenue_reported_mm]]</f>
        <v>5.5823251480457074E-2</v>
      </c>
      <c r="D776" s="14">
        <f>VLOOKUP(B776,Umbrales!$A$2:$F$6,2,FALSE)</f>
        <v>0.29147891994228936</v>
      </c>
      <c r="E776" s="14">
        <f>VLOOKUP(B776,Umbrales!$A$2:$F$6,3,FALSE)</f>
        <v>0.20310034693031653</v>
      </c>
      <c r="F776" s="14">
        <f>VLOOKUP(B776,Umbrales!$A$2:$F$6,4,FALSE)</f>
        <v>8.594459935328938E-2</v>
      </c>
      <c r="G776" s="13">
        <f>VLOOKUP(B776,Umbrales!$A$2:$F$6,5,FALSE)</f>
        <v>1.6026025182564763</v>
      </c>
      <c r="H776" s="14">
        <f>VLOOKUP(B776,Umbrales!$A$2:$F$6,6,FALSE)</f>
        <v>0.11012364032004683</v>
      </c>
      <c r="I776">
        <f>IF(AND(Datos!AE776&gt;D776,Datos!AF776&gt;E776,Datos!AG776&gt;F776,Datos!AS776&gt;G776,C776&lt;H776),1,0)</f>
        <v>0</v>
      </c>
      <c r="J776" s="14">
        <f>ParticipantesCrossSectionTable[[#This Row],[dcf_fcf_gap_mm]]/ParticipantesCrossSectionTable[[#This Row],[revenue_reported_mm]]</f>
        <v>4.9864397751270315E-2</v>
      </c>
      <c r="K776" s="14">
        <f>VLOOKUP(B776,Umbrales!$A$2:$H$6,7,FALSE)</f>
        <v>0.41762511454643481</v>
      </c>
      <c r="L776" s="14">
        <f>VLOOKUP(B776,Umbrales!$A$2:$H$6,8,FALSE)</f>
        <v>5.4196815684636399E-2</v>
      </c>
      <c r="M776">
        <f>IF(AND(Datos!S776&gt;0,Datos!AH776&lt;K776,Datos!AL776&gt;=1,Datos!AM776&lt;1,J776&gt;L776),1,0)</f>
        <v>0</v>
      </c>
      <c r="N776" s="14">
        <f>VLOOKUP(B776,Umbrales!$A$2:$J$6,9,FALSE)</f>
        <v>0</v>
      </c>
      <c r="O776" s="14">
        <f>VLOOKUP(B776,Umbrales!$A$2:$J$6,10,FALSE)</f>
        <v>0</v>
      </c>
      <c r="P776">
        <f>IF(AND(Datos!C776="Financials",Datos!AA776&gt;N776,Datos!AD776&lt;0,Datos!AQ776&lt;O776),1,0)</f>
        <v>0</v>
      </c>
      <c r="Q776" s="14">
        <f>VLOOKUP(B776,Umbrales!$A$2:$K$6,11,FALSE)</f>
        <v>0.94630804495569043</v>
      </c>
      <c r="R776">
        <f>IF(AND(Datos!AN776&lt;0.85,Datos!AN776&lt;Q776),1,0)</f>
        <v>0</v>
      </c>
      <c r="S776">
        <f>1+IF(Datos!S776&gt;0,1,0)+IF(Datos!C776="Financials",1.2,0)+1.3</f>
        <v>3.3</v>
      </c>
      <c r="T776" s="14">
        <f>(I776*1+M776*IF(Datos!S776&gt;0,1,0)+P776*IF(Datos!C776="Financials",1,0)+R776*1.3)/S776</f>
        <v>0</v>
      </c>
      <c r="U776" s="14">
        <f t="shared" si="24"/>
        <v>0</v>
      </c>
      <c r="V776" s="12" t="str">
        <f t="shared" si="25"/>
        <v/>
      </c>
    </row>
    <row r="777" spans="1:22">
      <c r="A777" t="str">
        <f>ParticipantesCrossSectionTable[[#This Row],[firm_id]]</f>
        <v>F0454</v>
      </c>
      <c r="B777" s="12" t="str">
        <f>ParticipantesCrossSectionTable[[#This Row],[sector]]</f>
        <v>Technology</v>
      </c>
      <c r="C777" s="14">
        <f>ParticipantesCrossSectionTable[[#This Row],[fcf_reported_mm]]/ParticipantesCrossSectionTable[[#This Row],[revenue_reported_mm]]</f>
        <v>6.8342592993742832E-2</v>
      </c>
      <c r="D777" s="14">
        <f>VLOOKUP(B777,Umbrales!$A$2:$F$6,2,FALSE)</f>
        <v>0.29147891994228936</v>
      </c>
      <c r="E777" s="14">
        <f>VLOOKUP(B777,Umbrales!$A$2:$F$6,3,FALSE)</f>
        <v>0.20310034693031653</v>
      </c>
      <c r="F777" s="14">
        <f>VLOOKUP(B777,Umbrales!$A$2:$F$6,4,FALSE)</f>
        <v>8.594459935328938E-2</v>
      </c>
      <c r="G777" s="13">
        <f>VLOOKUP(B777,Umbrales!$A$2:$F$6,5,FALSE)</f>
        <v>1.6026025182564763</v>
      </c>
      <c r="H777" s="14">
        <f>VLOOKUP(B777,Umbrales!$A$2:$F$6,6,FALSE)</f>
        <v>0.11012364032004683</v>
      </c>
      <c r="I777">
        <f>IF(AND(Datos!AE777&gt;D777,Datos!AF777&gt;E777,Datos!AG777&gt;F777,Datos!AS777&gt;G777,C777&lt;H777),1,0)</f>
        <v>0</v>
      </c>
      <c r="J777" s="14">
        <f>ParticipantesCrossSectionTable[[#This Row],[dcf_fcf_gap_mm]]/ParticipantesCrossSectionTable[[#This Row],[revenue_reported_mm]]</f>
        <v>4.2754300883809673E-2</v>
      </c>
      <c r="K777" s="14">
        <f>VLOOKUP(B777,Umbrales!$A$2:$H$6,7,FALSE)</f>
        <v>0.41762511454643481</v>
      </c>
      <c r="L777" s="14">
        <f>VLOOKUP(B777,Umbrales!$A$2:$H$6,8,FALSE)</f>
        <v>5.4196815684636399E-2</v>
      </c>
      <c r="M777">
        <f>IF(AND(Datos!S777&gt;0,Datos!AH777&lt;K777,Datos!AL777&gt;=1,Datos!AM777&lt;1,J777&gt;L777),1,0)</f>
        <v>0</v>
      </c>
      <c r="N777" s="14">
        <f>VLOOKUP(B777,Umbrales!$A$2:$J$6,9,FALSE)</f>
        <v>0</v>
      </c>
      <c r="O777" s="14">
        <f>VLOOKUP(B777,Umbrales!$A$2:$J$6,10,FALSE)</f>
        <v>0</v>
      </c>
      <c r="P777">
        <f>IF(AND(Datos!C777="Financials",Datos!AA777&gt;N777,Datos!AD777&lt;0,Datos!AQ777&lt;O777),1,0)</f>
        <v>0</v>
      </c>
      <c r="Q777" s="14">
        <f>VLOOKUP(B777,Umbrales!$A$2:$K$6,11,FALSE)</f>
        <v>0.94630804495569043</v>
      </c>
      <c r="R777">
        <f>IF(AND(Datos!AN777&lt;0.85,Datos!AN777&lt;Q777),1,0)</f>
        <v>0</v>
      </c>
      <c r="S777">
        <f>1+IF(Datos!S777&gt;0,1,0)+IF(Datos!C777="Financials",1.2,0)+1.3</f>
        <v>3.3</v>
      </c>
      <c r="T777" s="14">
        <f>(I777*1+M777*IF(Datos!S777&gt;0,1,0)+P777*IF(Datos!C777="Financials",1,0)+R777*1.3)/S777</f>
        <v>0</v>
      </c>
      <c r="U777" s="14">
        <f t="shared" si="24"/>
        <v>0</v>
      </c>
      <c r="V777" s="12" t="str">
        <f t="shared" si="25"/>
        <v/>
      </c>
    </row>
    <row r="778" spans="1:22">
      <c r="A778" t="str">
        <f>ParticipantesCrossSectionTable[[#This Row],[firm_id]]</f>
        <v>F0793</v>
      </c>
      <c r="B778" s="12" t="str">
        <f>ParticipantesCrossSectionTable[[#This Row],[sector]]</f>
        <v>Industrials</v>
      </c>
      <c r="C778" s="14">
        <f>ParticipantesCrossSectionTable[[#This Row],[fcf_reported_mm]]/ParticipantesCrossSectionTable[[#This Row],[revenue_reported_mm]]</f>
        <v>-1.873111423126789E-2</v>
      </c>
      <c r="D778" s="14">
        <f>VLOOKUP(B778,Umbrales!$A$2:$F$6,2,FALSE)</f>
        <v>0.20187192862209885</v>
      </c>
      <c r="E778" s="14">
        <f>VLOOKUP(B778,Umbrales!$A$2:$F$6,3,FALSE)</f>
        <v>0.13780715755654266</v>
      </c>
      <c r="F778" s="14">
        <f>VLOOKUP(B778,Umbrales!$A$2:$F$6,4,FALSE)</f>
        <v>0.14324173030339896</v>
      </c>
      <c r="G778" s="13">
        <f>VLOOKUP(B778,Umbrales!$A$2:$F$6,5,FALSE)</f>
        <v>2.1323076743804079</v>
      </c>
      <c r="H778" s="14">
        <f>VLOOKUP(B778,Umbrales!$A$2:$F$6,6,FALSE)</f>
        <v>-3.5903294130974449E-3</v>
      </c>
      <c r="I778">
        <f>IF(AND(Datos!AE778&gt;D778,Datos!AF778&gt;E778,Datos!AG778&gt;F778,Datos!AS778&gt;G778,C778&lt;H778),1,0)</f>
        <v>0</v>
      </c>
      <c r="J778" s="14">
        <f>ParticipantesCrossSectionTable[[#This Row],[dcf_fcf_gap_mm]]/ParticipantesCrossSectionTable[[#This Row],[revenue_reported_mm]]</f>
        <v>8.85433518346391E-2</v>
      </c>
      <c r="K778" s="14">
        <f>VLOOKUP(B778,Umbrales!$A$2:$H$6,7,FALSE)</f>
        <v>0.50521966232143278</v>
      </c>
      <c r="L778" s="14">
        <f>VLOOKUP(B778,Umbrales!$A$2:$H$6,8,FALSE)</f>
        <v>7.7995567229432863E-2</v>
      </c>
      <c r="M778">
        <f>IF(AND(Datos!S778&gt;0,Datos!AH778&lt;K778,Datos!AL778&gt;=1,Datos!AM778&lt;1,J778&gt;L778),1,0)</f>
        <v>1</v>
      </c>
      <c r="N778" s="14">
        <f>VLOOKUP(B778,Umbrales!$A$2:$J$6,9,FALSE)</f>
        <v>0</v>
      </c>
      <c r="O778" s="14">
        <f>VLOOKUP(B778,Umbrales!$A$2:$J$6,10,FALSE)</f>
        <v>0</v>
      </c>
      <c r="P778">
        <f>IF(AND(Datos!C778="Financials",Datos!AA778&gt;N778,Datos!AD778&lt;0,Datos!AQ778&lt;O778),1,0)</f>
        <v>0</v>
      </c>
      <c r="Q778" s="14">
        <f>VLOOKUP(B778,Umbrales!$A$2:$K$6,11,FALSE)</f>
        <v>0.94976269166978411</v>
      </c>
      <c r="R778">
        <f>IF(AND(Datos!AN778&lt;0.85,Datos!AN778&lt;Q778),1,0)</f>
        <v>0</v>
      </c>
      <c r="S778">
        <f>1+IF(Datos!S778&gt;0,1,0)+IF(Datos!C778="Financials",1.2,0)+1.3</f>
        <v>3.3</v>
      </c>
      <c r="T778" s="14">
        <f>(I778*1+M778*IF(Datos!S778&gt;0,1,0)+P778*IF(Datos!C778="Financials",1,0)+R778*1.3)/S778</f>
        <v>0.30303030303030304</v>
      </c>
      <c r="U778" s="14">
        <f t="shared" si="24"/>
        <v>1</v>
      </c>
      <c r="V778" s="12" t="str">
        <f t="shared" si="25"/>
        <v xml:space="preserve">Flag2 </v>
      </c>
    </row>
    <row r="779" spans="1:22">
      <c r="A779" t="str">
        <f>ParticipantesCrossSectionTable[[#This Row],[firm_id]]</f>
        <v>F0332</v>
      </c>
      <c r="B779" s="12" t="str">
        <f>ParticipantesCrossSectionTable[[#This Row],[sector]]</f>
        <v>Financials</v>
      </c>
      <c r="C779" s="14">
        <f>ParticipantesCrossSectionTable[[#This Row],[fcf_reported_mm]]/ParticipantesCrossSectionTable[[#This Row],[revenue_reported_mm]]</f>
        <v>0.23138324765362511</v>
      </c>
      <c r="D779" s="14">
        <f>VLOOKUP(B779,Umbrales!$A$2:$F$6,2,FALSE)</f>
        <v>0.388774346882514</v>
      </c>
      <c r="E779" s="14">
        <f>VLOOKUP(B779,Umbrales!$A$2:$F$6,3,FALSE)</f>
        <v>0.2842719606666555</v>
      </c>
      <c r="F779" s="14">
        <f>VLOOKUP(B779,Umbrales!$A$2:$F$6,4,FALSE)</f>
        <v>3.7547324588306716E-2</v>
      </c>
      <c r="G779" s="13">
        <f>VLOOKUP(B779,Umbrales!$A$2:$F$6,5,FALSE)</f>
        <v>5.6564154445784265</v>
      </c>
      <c r="H779" s="14">
        <f>VLOOKUP(B779,Umbrales!$A$2:$F$6,6,FALSE)</f>
        <v>0.21790144142181125</v>
      </c>
      <c r="I779">
        <f>IF(AND(Datos!AE779&gt;D779,Datos!AF779&gt;E779,Datos!AG779&gt;F779,Datos!AS779&gt;G779,C779&lt;H779),1,0)</f>
        <v>0</v>
      </c>
      <c r="J779" s="14">
        <f>ParticipantesCrossSectionTable[[#This Row],[dcf_fcf_gap_mm]]/ParticipantesCrossSectionTable[[#This Row],[revenue_reported_mm]]</f>
        <v>-2.1436642428008888E-2</v>
      </c>
      <c r="K779" s="14">
        <f>VLOOKUP(B779,Umbrales!$A$2:$H$6,7,FALSE)</f>
        <v>0.45222619371524486</v>
      </c>
      <c r="L779" s="14">
        <f>VLOOKUP(B779,Umbrales!$A$2:$H$6,8,FALSE)</f>
        <v>1.8748568215778003E-2</v>
      </c>
      <c r="M779">
        <f>IF(AND(Datos!S779&gt;0,Datos!AH779&lt;K779,Datos!AL779&gt;=1,Datos!AM779&lt;1,J779&gt;L779),1,0)</f>
        <v>0</v>
      </c>
      <c r="N779" s="14">
        <f>VLOOKUP(B779,Umbrales!$A$2:$J$6,9,FALSE)</f>
        <v>0.2055436255630648</v>
      </c>
      <c r="O779" s="14">
        <f>VLOOKUP(B779,Umbrales!$A$2:$J$6,10,FALSE)</f>
        <v>0.33577848833803048</v>
      </c>
      <c r="P779">
        <f>IF(AND(Datos!C779="Financials",Datos!AA779&gt;N779,Datos!AD779&lt;0,Datos!AQ779&lt;O779),1,0)</f>
        <v>1</v>
      </c>
      <c r="Q779" s="14">
        <f>VLOOKUP(B779,Umbrales!$A$2:$K$6,11,FALSE)</f>
        <v>0.94867619108199597</v>
      </c>
      <c r="R779">
        <f>IF(AND(Datos!AN779&lt;0.85,Datos!AN779&lt;Q779),1,0)</f>
        <v>0</v>
      </c>
      <c r="S779">
        <f>1+IF(Datos!S779&gt;0,1,0)+IF(Datos!C779="Financials",1.2,0)+1.3</f>
        <v>4.5</v>
      </c>
      <c r="T779" s="14">
        <f>(I779*1+M779*IF(Datos!S779&gt;0,1,0)+P779*IF(Datos!C779="Financials",1,0)+R779*1.3)/S779</f>
        <v>0.22222222222222221</v>
      </c>
      <c r="U779" s="14">
        <f t="shared" si="24"/>
        <v>1</v>
      </c>
      <c r="V779" s="12" t="str">
        <f t="shared" si="25"/>
        <v xml:space="preserve">Flag3 </v>
      </c>
    </row>
    <row r="780" spans="1:22">
      <c r="A780" t="str">
        <f>ParticipantesCrossSectionTable[[#This Row],[firm_id]]</f>
        <v>F0177</v>
      </c>
      <c r="B780" s="12" t="str">
        <f>ParticipantesCrossSectionTable[[#This Row],[sector]]</f>
        <v>Energy</v>
      </c>
      <c r="C780" s="14">
        <f>ParticipantesCrossSectionTable[[#This Row],[fcf_reported_mm]]/ParticipantesCrossSectionTable[[#This Row],[revenue_reported_mm]]</f>
        <v>-9.1439137854610122E-2</v>
      </c>
      <c r="D780" s="14">
        <f>VLOOKUP(B780,Umbrales!$A$2:$F$6,2,FALSE)</f>
        <v>0.31196392892080216</v>
      </c>
      <c r="E780" s="14">
        <f>VLOOKUP(B780,Umbrales!$A$2:$F$6,3,FALSE)</f>
        <v>0.22086835207327621</v>
      </c>
      <c r="F780" s="14">
        <f>VLOOKUP(B780,Umbrales!$A$2:$F$6,4,FALSE)</f>
        <v>0.28991454849456905</v>
      </c>
      <c r="G780" s="13">
        <f>VLOOKUP(B780,Umbrales!$A$2:$F$6,5,FALSE)</f>
        <v>2.8980395452652274</v>
      </c>
      <c r="H780" s="14">
        <f>VLOOKUP(B780,Umbrales!$A$2:$F$6,6,FALSE)</f>
        <v>-5.1192663180992054E-2</v>
      </c>
      <c r="I780">
        <f>IF(AND(Datos!AE780&gt;D780,Datos!AF780&gt;E780,Datos!AG780&gt;F780,Datos!AS780&gt;G780,C780&lt;H780),1,0)</f>
        <v>0</v>
      </c>
      <c r="J780" s="14">
        <f>ParticipantesCrossSectionTable[[#This Row],[dcf_fcf_gap_mm]]/ParticipantesCrossSectionTable[[#This Row],[revenue_reported_mm]]</f>
        <v>0.14757766971354047</v>
      </c>
      <c r="K780" s="14">
        <f>VLOOKUP(B780,Umbrales!$A$2:$H$6,7,FALSE)</f>
        <v>0.58288412137280288</v>
      </c>
      <c r="L780" s="14">
        <f>VLOOKUP(B780,Umbrales!$A$2:$H$6,8,FALSE)</f>
        <v>0.120912265441879</v>
      </c>
      <c r="M780">
        <f>IF(AND(Datos!S780&gt;0,Datos!AH780&lt;K780,Datos!AL780&gt;=1,Datos!AM780&lt;1,J780&gt;L780),1,0)</f>
        <v>0</v>
      </c>
      <c r="N780" s="14">
        <f>VLOOKUP(B780,Umbrales!$A$2:$J$6,9,FALSE)</f>
        <v>0</v>
      </c>
      <c r="O780" s="14">
        <f>VLOOKUP(B780,Umbrales!$A$2:$J$6,10,FALSE)</f>
        <v>0</v>
      </c>
      <c r="P780">
        <f>IF(AND(Datos!C780="Financials",Datos!AA780&gt;N780,Datos!AD780&lt;0,Datos!AQ780&lt;O780),1,0)</f>
        <v>0</v>
      </c>
      <c r="Q780" s="14">
        <f>VLOOKUP(B780,Umbrales!$A$2:$K$6,11,FALSE)</f>
        <v>0.95246281107254693</v>
      </c>
      <c r="R780">
        <f>IF(AND(Datos!AN780&lt;0.85,Datos!AN780&lt;Q780),1,0)</f>
        <v>0</v>
      </c>
      <c r="S780">
        <f>1+IF(Datos!S780&gt;0,1,0)+IF(Datos!C780="Financials",1.2,0)+1.3</f>
        <v>3.3</v>
      </c>
      <c r="T780" s="14">
        <f>(I780*1+M780*IF(Datos!S780&gt;0,1,0)+P780*IF(Datos!C780="Financials",1,0)+R780*1.3)/S780</f>
        <v>0</v>
      </c>
      <c r="U780" s="14">
        <f t="shared" si="24"/>
        <v>0</v>
      </c>
      <c r="V780" s="12" t="str">
        <f t="shared" si="25"/>
        <v/>
      </c>
    </row>
    <row r="781" spans="1:22">
      <c r="A781" t="str">
        <f>ParticipantesCrossSectionTable[[#This Row],[firm_id]]</f>
        <v>F0828</v>
      </c>
      <c r="B781" s="12" t="str">
        <f>ParticipantesCrossSectionTable[[#This Row],[sector]]</f>
        <v>Consumer</v>
      </c>
      <c r="C781" s="14">
        <f>ParticipantesCrossSectionTable[[#This Row],[fcf_reported_mm]]/ParticipantesCrossSectionTable[[#This Row],[revenue_reported_mm]]</f>
        <v>3.8436829264147182E-2</v>
      </c>
      <c r="D781" s="14">
        <f>VLOOKUP(B781,Umbrales!$A$2:$F$6,2,FALSE)</f>
        <v>0.18290795794828921</v>
      </c>
      <c r="E781" s="14">
        <f>VLOOKUP(B781,Umbrales!$A$2:$F$6,3,FALSE)</f>
        <v>0.12205009004875801</v>
      </c>
      <c r="F781" s="14">
        <f>VLOOKUP(B781,Umbrales!$A$2:$F$6,4,FALSE)</f>
        <v>7.7863508878423693E-2</v>
      </c>
      <c r="G781" s="13">
        <f>VLOOKUP(B781,Umbrales!$A$2:$F$6,5,FALSE)</f>
        <v>1.5232588938928779</v>
      </c>
      <c r="H781" s="14">
        <f>VLOOKUP(B781,Umbrales!$A$2:$F$6,6,FALSE)</f>
        <v>3.1674636202413592E-2</v>
      </c>
      <c r="I781">
        <f>IF(AND(Datos!AE781&gt;D781,Datos!AF781&gt;E781,Datos!AG781&gt;F781,Datos!AS781&gt;G781,C781&lt;H781),1,0)</f>
        <v>0</v>
      </c>
      <c r="J781" s="14">
        <f>ParticipantesCrossSectionTable[[#This Row],[dcf_fcf_gap_mm]]/ParticipantesCrossSectionTable[[#This Row],[revenue_reported_mm]]</f>
        <v>8.5746444125419263E-2</v>
      </c>
      <c r="K781" s="14">
        <f>VLOOKUP(B781,Umbrales!$A$2:$H$6,7,FALSE)</f>
        <v>0.50851978099047102</v>
      </c>
      <c r="L781" s="14">
        <f>VLOOKUP(B781,Umbrales!$A$2:$H$6,8,FALSE)</f>
        <v>6.0665521451900774E-2</v>
      </c>
      <c r="M781">
        <f>IF(AND(Datos!S781&gt;0,Datos!AH781&lt;K781,Datos!AL781&gt;=1,Datos!AM781&lt;1,J781&gt;L781),1,0)</f>
        <v>0</v>
      </c>
      <c r="N781" s="14">
        <f>VLOOKUP(B781,Umbrales!$A$2:$J$6,9,FALSE)</f>
        <v>0</v>
      </c>
      <c r="O781" s="14">
        <f>VLOOKUP(B781,Umbrales!$A$2:$J$6,10,FALSE)</f>
        <v>0</v>
      </c>
      <c r="P781">
        <f>IF(AND(Datos!C781="Financials",Datos!AA781&gt;N781,Datos!AD781&lt;0,Datos!AQ781&lt;O781),1,0)</f>
        <v>0</v>
      </c>
      <c r="Q781" s="14">
        <f>VLOOKUP(B781,Umbrales!$A$2:$K$6,11,FALSE)</f>
        <v>0.94977598367308969</v>
      </c>
      <c r="R781">
        <f>IF(AND(Datos!AN781&lt;0.85,Datos!AN781&lt;Q781),1,0)</f>
        <v>0</v>
      </c>
      <c r="S781">
        <f>1+IF(Datos!S781&gt;0,1,0)+IF(Datos!C781="Financials",1.2,0)+1.3</f>
        <v>3.3</v>
      </c>
      <c r="T781" s="14">
        <f>(I781*1+M781*IF(Datos!S781&gt;0,1,0)+P781*IF(Datos!C781="Financials",1,0)+R781*1.3)/S781</f>
        <v>0</v>
      </c>
      <c r="U781" s="14">
        <f t="shared" si="24"/>
        <v>0</v>
      </c>
      <c r="V781" s="12" t="str">
        <f t="shared" si="25"/>
        <v/>
      </c>
    </row>
    <row r="782" spans="1:22">
      <c r="A782" t="str">
        <f>ParticipantesCrossSectionTable[[#This Row],[firm_id]]</f>
        <v>F0523</v>
      </c>
      <c r="B782" s="12" t="str">
        <f>ParticipantesCrossSectionTable[[#This Row],[sector]]</f>
        <v>Technology</v>
      </c>
      <c r="C782" s="14">
        <f>ParticipantesCrossSectionTable[[#This Row],[fcf_reported_mm]]/ParticipantesCrossSectionTable[[#This Row],[revenue_reported_mm]]</f>
        <v>9.6778497176523273E-2</v>
      </c>
      <c r="D782" s="14">
        <f>VLOOKUP(B782,Umbrales!$A$2:$F$6,2,FALSE)</f>
        <v>0.29147891994228936</v>
      </c>
      <c r="E782" s="14">
        <f>VLOOKUP(B782,Umbrales!$A$2:$F$6,3,FALSE)</f>
        <v>0.20310034693031653</v>
      </c>
      <c r="F782" s="14">
        <f>VLOOKUP(B782,Umbrales!$A$2:$F$6,4,FALSE)</f>
        <v>8.594459935328938E-2</v>
      </c>
      <c r="G782" s="13">
        <f>VLOOKUP(B782,Umbrales!$A$2:$F$6,5,FALSE)</f>
        <v>1.6026025182564763</v>
      </c>
      <c r="H782" s="14">
        <f>VLOOKUP(B782,Umbrales!$A$2:$F$6,6,FALSE)</f>
        <v>0.11012364032004683</v>
      </c>
      <c r="I782">
        <f>IF(AND(Datos!AE782&gt;D782,Datos!AF782&gt;E782,Datos!AG782&gt;F782,Datos!AS782&gt;G782,C782&lt;H782),1,0)</f>
        <v>0</v>
      </c>
      <c r="J782" s="14">
        <f>ParticipantesCrossSectionTable[[#This Row],[dcf_fcf_gap_mm]]/ParticipantesCrossSectionTable[[#This Row],[revenue_reported_mm]]</f>
        <v>1.7863640407067836E-3</v>
      </c>
      <c r="K782" s="14">
        <f>VLOOKUP(B782,Umbrales!$A$2:$H$6,7,FALSE)</f>
        <v>0.41762511454643481</v>
      </c>
      <c r="L782" s="14">
        <f>VLOOKUP(B782,Umbrales!$A$2:$H$6,8,FALSE)</f>
        <v>5.4196815684636399E-2</v>
      </c>
      <c r="M782">
        <f>IF(AND(Datos!S782&gt;0,Datos!AH782&lt;K782,Datos!AL782&gt;=1,Datos!AM782&lt;1,J782&gt;L782),1,0)</f>
        <v>0</v>
      </c>
      <c r="N782" s="14">
        <f>VLOOKUP(B782,Umbrales!$A$2:$J$6,9,FALSE)</f>
        <v>0</v>
      </c>
      <c r="O782" s="14">
        <f>VLOOKUP(B782,Umbrales!$A$2:$J$6,10,FALSE)</f>
        <v>0</v>
      </c>
      <c r="P782">
        <f>IF(AND(Datos!C782="Financials",Datos!AA782&gt;N782,Datos!AD782&lt;0,Datos!AQ782&lt;O782),1,0)</f>
        <v>0</v>
      </c>
      <c r="Q782" s="14">
        <f>VLOOKUP(B782,Umbrales!$A$2:$K$6,11,FALSE)</f>
        <v>0.94630804495569043</v>
      </c>
      <c r="R782">
        <f>IF(AND(Datos!AN782&lt;0.85,Datos!AN782&lt;Q782),1,0)</f>
        <v>0</v>
      </c>
      <c r="S782">
        <f>1+IF(Datos!S782&gt;0,1,0)+IF(Datos!C782="Financials",1.2,0)+1.3</f>
        <v>3.3</v>
      </c>
      <c r="T782" s="14">
        <f>(I782*1+M782*IF(Datos!S782&gt;0,1,0)+P782*IF(Datos!C782="Financials",1,0)+R782*1.3)/S782</f>
        <v>0</v>
      </c>
      <c r="U782" s="14">
        <f t="shared" si="24"/>
        <v>0</v>
      </c>
      <c r="V782" s="12" t="str">
        <f t="shared" si="25"/>
        <v/>
      </c>
    </row>
    <row r="783" spans="1:22">
      <c r="A783" t="str">
        <f>ParticipantesCrossSectionTable[[#This Row],[firm_id]]</f>
        <v>F0082</v>
      </c>
      <c r="B783" s="12" t="str">
        <f>ParticipantesCrossSectionTable[[#This Row],[sector]]</f>
        <v>Energy</v>
      </c>
      <c r="C783" s="14">
        <f>ParticipantesCrossSectionTable[[#This Row],[fcf_reported_mm]]/ParticipantesCrossSectionTable[[#This Row],[revenue_reported_mm]]</f>
        <v>-0.15122924398875046</v>
      </c>
      <c r="D783" s="14">
        <f>VLOOKUP(B783,Umbrales!$A$2:$F$6,2,FALSE)</f>
        <v>0.31196392892080216</v>
      </c>
      <c r="E783" s="14">
        <f>VLOOKUP(B783,Umbrales!$A$2:$F$6,3,FALSE)</f>
        <v>0.22086835207327621</v>
      </c>
      <c r="F783" s="14">
        <f>VLOOKUP(B783,Umbrales!$A$2:$F$6,4,FALSE)</f>
        <v>0.28991454849456905</v>
      </c>
      <c r="G783" s="13">
        <f>VLOOKUP(B783,Umbrales!$A$2:$F$6,5,FALSE)</f>
        <v>2.8980395452652274</v>
      </c>
      <c r="H783" s="14">
        <f>VLOOKUP(B783,Umbrales!$A$2:$F$6,6,FALSE)</f>
        <v>-5.1192663180992054E-2</v>
      </c>
      <c r="I783">
        <f>IF(AND(Datos!AE783&gt;D783,Datos!AF783&gt;E783,Datos!AG783&gt;F783,Datos!AS783&gt;G783,C783&lt;H783),1,0)</f>
        <v>0</v>
      </c>
      <c r="J783" s="14">
        <f>ParticipantesCrossSectionTable[[#This Row],[dcf_fcf_gap_mm]]/ParticipantesCrossSectionTable[[#This Row],[revenue_reported_mm]]</f>
        <v>0.14763150414197865</v>
      </c>
      <c r="K783" s="14">
        <f>VLOOKUP(B783,Umbrales!$A$2:$H$6,7,FALSE)</f>
        <v>0.58288412137280288</v>
      </c>
      <c r="L783" s="14">
        <f>VLOOKUP(B783,Umbrales!$A$2:$H$6,8,FALSE)</f>
        <v>0.120912265441879</v>
      </c>
      <c r="M783">
        <f>IF(AND(Datos!S783&gt;0,Datos!AH783&lt;K783,Datos!AL783&gt;=1,Datos!AM783&lt;1,J783&gt;L783),1,0)</f>
        <v>0</v>
      </c>
      <c r="N783" s="14">
        <f>VLOOKUP(B783,Umbrales!$A$2:$J$6,9,FALSE)</f>
        <v>0</v>
      </c>
      <c r="O783" s="14">
        <f>VLOOKUP(B783,Umbrales!$A$2:$J$6,10,FALSE)</f>
        <v>0</v>
      </c>
      <c r="P783">
        <f>IF(AND(Datos!C783="Financials",Datos!AA783&gt;N783,Datos!AD783&lt;0,Datos!AQ783&lt;O783),1,0)</f>
        <v>0</v>
      </c>
      <c r="Q783" s="14">
        <f>VLOOKUP(B783,Umbrales!$A$2:$K$6,11,FALSE)</f>
        <v>0.95246281107254693</v>
      </c>
      <c r="R783">
        <f>IF(AND(Datos!AN783&lt;0.85,Datos!AN783&lt;Q783),1,0)</f>
        <v>0</v>
      </c>
      <c r="S783">
        <f>1+IF(Datos!S783&gt;0,1,0)+IF(Datos!C783="Financials",1.2,0)+1.3</f>
        <v>3.3</v>
      </c>
      <c r="T783" s="14">
        <f>(I783*1+M783*IF(Datos!S783&gt;0,1,0)+P783*IF(Datos!C783="Financials",1,0)+R783*1.3)/S783</f>
        <v>0</v>
      </c>
      <c r="U783" s="14">
        <f t="shared" si="24"/>
        <v>0</v>
      </c>
      <c r="V783" s="12" t="str">
        <f t="shared" si="25"/>
        <v/>
      </c>
    </row>
    <row r="784" spans="1:22">
      <c r="A784" t="str">
        <f>ParticipantesCrossSectionTable[[#This Row],[firm_id]]</f>
        <v>F0404</v>
      </c>
      <c r="B784" s="12" t="str">
        <f>ParticipantesCrossSectionTable[[#This Row],[sector]]</f>
        <v>Technology</v>
      </c>
      <c r="C784" s="14">
        <f>ParticipantesCrossSectionTable[[#This Row],[fcf_reported_mm]]/ParticipantesCrossSectionTable[[#This Row],[revenue_reported_mm]]</f>
        <v>0.12080072088504061</v>
      </c>
      <c r="D784" s="14">
        <f>VLOOKUP(B784,Umbrales!$A$2:$F$6,2,FALSE)</f>
        <v>0.29147891994228936</v>
      </c>
      <c r="E784" s="14">
        <f>VLOOKUP(B784,Umbrales!$A$2:$F$6,3,FALSE)</f>
        <v>0.20310034693031653</v>
      </c>
      <c r="F784" s="14">
        <f>VLOOKUP(B784,Umbrales!$A$2:$F$6,4,FALSE)</f>
        <v>8.594459935328938E-2</v>
      </c>
      <c r="G784" s="13">
        <f>VLOOKUP(B784,Umbrales!$A$2:$F$6,5,FALSE)</f>
        <v>1.6026025182564763</v>
      </c>
      <c r="H784" s="14">
        <f>VLOOKUP(B784,Umbrales!$A$2:$F$6,6,FALSE)</f>
        <v>0.11012364032004683</v>
      </c>
      <c r="I784">
        <f>IF(AND(Datos!AE784&gt;D784,Datos!AF784&gt;E784,Datos!AG784&gt;F784,Datos!AS784&gt;G784,C784&lt;H784),1,0)</f>
        <v>0</v>
      </c>
      <c r="J784" s="14">
        <f>ParticipantesCrossSectionTable[[#This Row],[dcf_fcf_gap_mm]]/ParticipantesCrossSectionTable[[#This Row],[revenue_reported_mm]]</f>
        <v>5.5238396928129332E-2</v>
      </c>
      <c r="K784" s="14">
        <f>VLOOKUP(B784,Umbrales!$A$2:$H$6,7,FALSE)</f>
        <v>0.41762511454643481</v>
      </c>
      <c r="L784" s="14">
        <f>VLOOKUP(B784,Umbrales!$A$2:$H$6,8,FALSE)</f>
        <v>5.4196815684636399E-2</v>
      </c>
      <c r="M784">
        <f>IF(AND(Datos!S784&gt;0,Datos!AH784&lt;K784,Datos!AL784&gt;=1,Datos!AM784&lt;1,J784&gt;L784),1,0)</f>
        <v>0</v>
      </c>
      <c r="N784" s="14">
        <f>VLOOKUP(B784,Umbrales!$A$2:$J$6,9,FALSE)</f>
        <v>0</v>
      </c>
      <c r="O784" s="14">
        <f>VLOOKUP(B784,Umbrales!$A$2:$J$6,10,FALSE)</f>
        <v>0</v>
      </c>
      <c r="P784">
        <f>IF(AND(Datos!C784="Financials",Datos!AA784&gt;N784,Datos!AD784&lt;0,Datos!AQ784&lt;O784),1,0)</f>
        <v>0</v>
      </c>
      <c r="Q784" s="14">
        <f>VLOOKUP(B784,Umbrales!$A$2:$K$6,11,FALSE)</f>
        <v>0.94630804495569043</v>
      </c>
      <c r="R784">
        <f>IF(AND(Datos!AN784&lt;0.85,Datos!AN784&lt;Q784),1,0)</f>
        <v>0</v>
      </c>
      <c r="S784">
        <f>1+IF(Datos!S784&gt;0,1,0)+IF(Datos!C784="Financials",1.2,0)+1.3</f>
        <v>3.3</v>
      </c>
      <c r="T784" s="14">
        <f>(I784*1+M784*IF(Datos!S784&gt;0,1,0)+P784*IF(Datos!C784="Financials",1,0)+R784*1.3)/S784</f>
        <v>0</v>
      </c>
      <c r="U784" s="14">
        <f t="shared" si="24"/>
        <v>0</v>
      </c>
      <c r="V784" s="12" t="str">
        <f t="shared" si="25"/>
        <v/>
      </c>
    </row>
    <row r="785" spans="1:22">
      <c r="A785" t="str">
        <f>ParticipantesCrossSectionTable[[#This Row],[firm_id]]</f>
        <v>F0273</v>
      </c>
      <c r="B785" s="12" t="str">
        <f>ParticipantesCrossSectionTable[[#This Row],[sector]]</f>
        <v>Financials</v>
      </c>
      <c r="C785" s="14">
        <f>ParticipantesCrossSectionTable[[#This Row],[fcf_reported_mm]]/ParticipantesCrossSectionTable[[#This Row],[revenue_reported_mm]]</f>
        <v>0.21895228888526749</v>
      </c>
      <c r="D785" s="14">
        <f>VLOOKUP(B785,Umbrales!$A$2:$F$6,2,FALSE)</f>
        <v>0.388774346882514</v>
      </c>
      <c r="E785" s="14">
        <f>VLOOKUP(B785,Umbrales!$A$2:$F$6,3,FALSE)</f>
        <v>0.2842719606666555</v>
      </c>
      <c r="F785" s="14">
        <f>VLOOKUP(B785,Umbrales!$A$2:$F$6,4,FALSE)</f>
        <v>3.7547324588306716E-2</v>
      </c>
      <c r="G785" s="13">
        <f>VLOOKUP(B785,Umbrales!$A$2:$F$6,5,FALSE)</f>
        <v>5.6564154445784265</v>
      </c>
      <c r="H785" s="14">
        <f>VLOOKUP(B785,Umbrales!$A$2:$F$6,6,FALSE)</f>
        <v>0.21790144142181125</v>
      </c>
      <c r="I785">
        <f>IF(AND(Datos!AE785&gt;D785,Datos!AF785&gt;E785,Datos!AG785&gt;F785,Datos!AS785&gt;G785,C785&lt;H785),1,0)</f>
        <v>0</v>
      </c>
      <c r="J785" s="14">
        <f>ParticipantesCrossSectionTable[[#This Row],[dcf_fcf_gap_mm]]/ParticipantesCrossSectionTable[[#This Row],[revenue_reported_mm]]</f>
        <v>2.5836171535157798E-2</v>
      </c>
      <c r="K785" s="14">
        <f>VLOOKUP(B785,Umbrales!$A$2:$H$6,7,FALSE)</f>
        <v>0.45222619371524486</v>
      </c>
      <c r="L785" s="14">
        <f>VLOOKUP(B785,Umbrales!$A$2:$H$6,8,FALSE)</f>
        <v>1.8748568215778003E-2</v>
      </c>
      <c r="M785">
        <f>IF(AND(Datos!S785&gt;0,Datos!AH785&lt;K785,Datos!AL785&gt;=1,Datos!AM785&lt;1,J785&gt;L785),1,0)</f>
        <v>0</v>
      </c>
      <c r="N785" s="14">
        <f>VLOOKUP(B785,Umbrales!$A$2:$J$6,9,FALSE)</f>
        <v>0.2055436255630648</v>
      </c>
      <c r="O785" s="14">
        <f>VLOOKUP(B785,Umbrales!$A$2:$J$6,10,FALSE)</f>
        <v>0.33577848833803048</v>
      </c>
      <c r="P785">
        <f>IF(AND(Datos!C785="Financials",Datos!AA785&gt;N785,Datos!AD785&lt;0,Datos!AQ785&lt;O785),1,0)</f>
        <v>0</v>
      </c>
      <c r="Q785" s="14">
        <f>VLOOKUP(B785,Umbrales!$A$2:$K$6,11,FALSE)</f>
        <v>0.94867619108199597</v>
      </c>
      <c r="R785">
        <f>IF(AND(Datos!AN785&lt;0.85,Datos!AN785&lt;Q785),1,0)</f>
        <v>0</v>
      </c>
      <c r="S785">
        <f>1+IF(Datos!S785&gt;0,1,0)+IF(Datos!C785="Financials",1.2,0)+1.3</f>
        <v>4.5</v>
      </c>
      <c r="T785" s="14">
        <f>(I785*1+M785*IF(Datos!S785&gt;0,1,0)+P785*IF(Datos!C785="Financials",1,0)+R785*1.3)/S785</f>
        <v>0</v>
      </c>
      <c r="U785" s="14">
        <f t="shared" si="24"/>
        <v>0</v>
      </c>
      <c r="V785" s="12" t="str">
        <f t="shared" si="25"/>
        <v/>
      </c>
    </row>
    <row r="786" spans="1:22">
      <c r="A786" t="str">
        <f>ParticipantesCrossSectionTable[[#This Row],[firm_id]]</f>
        <v>F0653</v>
      </c>
      <c r="B786" s="12" t="str">
        <f>ParticipantesCrossSectionTable[[#This Row],[sector]]</f>
        <v>Industrials</v>
      </c>
      <c r="C786" s="14">
        <f>ParticipantesCrossSectionTable[[#This Row],[fcf_reported_mm]]/ParticipantesCrossSectionTable[[#This Row],[revenue_reported_mm]]</f>
        <v>-5.3539650752021169E-2</v>
      </c>
      <c r="D786" s="14">
        <f>VLOOKUP(B786,Umbrales!$A$2:$F$6,2,FALSE)</f>
        <v>0.20187192862209885</v>
      </c>
      <c r="E786" s="14">
        <f>VLOOKUP(B786,Umbrales!$A$2:$F$6,3,FALSE)</f>
        <v>0.13780715755654266</v>
      </c>
      <c r="F786" s="14">
        <f>VLOOKUP(B786,Umbrales!$A$2:$F$6,4,FALSE)</f>
        <v>0.14324173030339896</v>
      </c>
      <c r="G786" s="13">
        <f>VLOOKUP(B786,Umbrales!$A$2:$F$6,5,FALSE)</f>
        <v>2.1323076743804079</v>
      </c>
      <c r="H786" s="14">
        <f>VLOOKUP(B786,Umbrales!$A$2:$F$6,6,FALSE)</f>
        <v>-3.5903294130974449E-3</v>
      </c>
      <c r="I786">
        <f>IF(AND(Datos!AE786&gt;D786,Datos!AF786&gt;E786,Datos!AG786&gt;F786,Datos!AS786&gt;G786,C786&lt;H786),1,0)</f>
        <v>0</v>
      </c>
      <c r="J786" s="14">
        <f>ParticipantesCrossSectionTable[[#This Row],[dcf_fcf_gap_mm]]/ParticipantesCrossSectionTable[[#This Row],[revenue_reported_mm]]</f>
        <v>7.9603536781387388E-2</v>
      </c>
      <c r="K786" s="14">
        <f>VLOOKUP(B786,Umbrales!$A$2:$H$6,7,FALSE)</f>
        <v>0.50521966232143278</v>
      </c>
      <c r="L786" s="14">
        <f>VLOOKUP(B786,Umbrales!$A$2:$H$6,8,FALSE)</f>
        <v>7.7995567229432863E-2</v>
      </c>
      <c r="M786">
        <f>IF(AND(Datos!S786&gt;0,Datos!AH786&lt;K786,Datos!AL786&gt;=1,Datos!AM786&lt;1,J786&gt;L786),1,0)</f>
        <v>0</v>
      </c>
      <c r="N786" s="14">
        <f>VLOOKUP(B786,Umbrales!$A$2:$J$6,9,FALSE)</f>
        <v>0</v>
      </c>
      <c r="O786" s="14">
        <f>VLOOKUP(B786,Umbrales!$A$2:$J$6,10,FALSE)</f>
        <v>0</v>
      </c>
      <c r="P786">
        <f>IF(AND(Datos!C786="Financials",Datos!AA786&gt;N786,Datos!AD786&lt;0,Datos!AQ786&lt;O786),1,0)</f>
        <v>0</v>
      </c>
      <c r="Q786" s="14">
        <f>VLOOKUP(B786,Umbrales!$A$2:$K$6,11,FALSE)</f>
        <v>0.94976269166978411</v>
      </c>
      <c r="R786">
        <f>IF(AND(Datos!AN786&lt;0.85,Datos!AN786&lt;Q786),1,0)</f>
        <v>0</v>
      </c>
      <c r="S786">
        <f>1+IF(Datos!S786&gt;0,1,0)+IF(Datos!C786="Financials",1.2,0)+1.3</f>
        <v>3.3</v>
      </c>
      <c r="T786" s="14">
        <f>(I786*1+M786*IF(Datos!S786&gt;0,1,0)+P786*IF(Datos!C786="Financials",1,0)+R786*1.3)/S786</f>
        <v>0</v>
      </c>
      <c r="U786" s="14">
        <f t="shared" si="24"/>
        <v>0</v>
      </c>
      <c r="V786" s="12" t="str">
        <f t="shared" si="25"/>
        <v/>
      </c>
    </row>
    <row r="787" spans="1:22">
      <c r="A787" t="str">
        <f>ParticipantesCrossSectionTable[[#This Row],[firm_id]]</f>
        <v>F0750</v>
      </c>
      <c r="B787" s="12" t="str">
        <f>ParticipantesCrossSectionTable[[#This Row],[sector]]</f>
        <v>Industrials</v>
      </c>
      <c r="C787" s="14">
        <f>ParticipantesCrossSectionTable[[#This Row],[fcf_reported_mm]]/ParticipantesCrossSectionTable[[#This Row],[revenue_reported_mm]]</f>
        <v>-1.6511831758858684E-3</v>
      </c>
      <c r="D787" s="14">
        <f>VLOOKUP(B787,Umbrales!$A$2:$F$6,2,FALSE)</f>
        <v>0.20187192862209885</v>
      </c>
      <c r="E787" s="14">
        <f>VLOOKUP(B787,Umbrales!$A$2:$F$6,3,FALSE)</f>
        <v>0.13780715755654266</v>
      </c>
      <c r="F787" s="14">
        <f>VLOOKUP(B787,Umbrales!$A$2:$F$6,4,FALSE)</f>
        <v>0.14324173030339896</v>
      </c>
      <c r="G787" s="13">
        <f>VLOOKUP(B787,Umbrales!$A$2:$F$6,5,FALSE)</f>
        <v>2.1323076743804079</v>
      </c>
      <c r="H787" s="14">
        <f>VLOOKUP(B787,Umbrales!$A$2:$F$6,6,FALSE)</f>
        <v>-3.5903294130974449E-3</v>
      </c>
      <c r="I787">
        <f>IF(AND(Datos!AE787&gt;D787,Datos!AF787&gt;E787,Datos!AG787&gt;F787,Datos!AS787&gt;G787,C787&lt;H787),1,0)</f>
        <v>0</v>
      </c>
      <c r="J787" s="14">
        <f>ParticipantesCrossSectionTable[[#This Row],[dcf_fcf_gap_mm]]/ParticipantesCrossSectionTable[[#This Row],[revenue_reported_mm]]</f>
        <v>5.9289743723978397E-2</v>
      </c>
      <c r="K787" s="14">
        <f>VLOOKUP(B787,Umbrales!$A$2:$H$6,7,FALSE)</f>
        <v>0.50521966232143278</v>
      </c>
      <c r="L787" s="14">
        <f>VLOOKUP(B787,Umbrales!$A$2:$H$6,8,FALSE)</f>
        <v>7.7995567229432863E-2</v>
      </c>
      <c r="M787">
        <f>IF(AND(Datos!S787&gt;0,Datos!AH787&lt;K787,Datos!AL787&gt;=1,Datos!AM787&lt;1,J787&gt;L787),1,0)</f>
        <v>0</v>
      </c>
      <c r="N787" s="14">
        <f>VLOOKUP(B787,Umbrales!$A$2:$J$6,9,FALSE)</f>
        <v>0</v>
      </c>
      <c r="O787" s="14">
        <f>VLOOKUP(B787,Umbrales!$A$2:$J$6,10,FALSE)</f>
        <v>0</v>
      </c>
      <c r="P787">
        <f>IF(AND(Datos!C787="Financials",Datos!AA787&gt;N787,Datos!AD787&lt;0,Datos!AQ787&lt;O787),1,0)</f>
        <v>0</v>
      </c>
      <c r="Q787" s="14">
        <f>VLOOKUP(B787,Umbrales!$A$2:$K$6,11,FALSE)</f>
        <v>0.94976269166978411</v>
      </c>
      <c r="R787">
        <f>IF(AND(Datos!AN787&lt;0.85,Datos!AN787&lt;Q787),1,0)</f>
        <v>0</v>
      </c>
      <c r="S787">
        <f>1+IF(Datos!S787&gt;0,1,0)+IF(Datos!C787="Financials",1.2,0)+1.3</f>
        <v>3.3</v>
      </c>
      <c r="T787" s="14">
        <f>(I787*1+M787*IF(Datos!S787&gt;0,1,0)+P787*IF(Datos!C787="Financials",1,0)+R787*1.3)/S787</f>
        <v>0</v>
      </c>
      <c r="U787" s="14">
        <f t="shared" si="24"/>
        <v>0</v>
      </c>
      <c r="V787" s="12" t="str">
        <f t="shared" si="25"/>
        <v/>
      </c>
    </row>
    <row r="788" spans="1:22">
      <c r="A788" t="str">
        <f>ParticipantesCrossSectionTable[[#This Row],[firm_id]]</f>
        <v>F0303</v>
      </c>
      <c r="B788" s="12" t="str">
        <f>ParticipantesCrossSectionTable[[#This Row],[sector]]</f>
        <v>Financials</v>
      </c>
      <c r="C788" s="14">
        <f>ParticipantesCrossSectionTable[[#This Row],[fcf_reported_mm]]/ParticipantesCrossSectionTable[[#This Row],[revenue_reported_mm]]</f>
        <v>0.17164174231122881</v>
      </c>
      <c r="D788" s="14">
        <f>VLOOKUP(B788,Umbrales!$A$2:$F$6,2,FALSE)</f>
        <v>0.388774346882514</v>
      </c>
      <c r="E788" s="14">
        <f>VLOOKUP(B788,Umbrales!$A$2:$F$6,3,FALSE)</f>
        <v>0.2842719606666555</v>
      </c>
      <c r="F788" s="14">
        <f>VLOOKUP(B788,Umbrales!$A$2:$F$6,4,FALSE)</f>
        <v>3.7547324588306716E-2</v>
      </c>
      <c r="G788" s="13">
        <f>VLOOKUP(B788,Umbrales!$A$2:$F$6,5,FALSE)</f>
        <v>5.6564154445784265</v>
      </c>
      <c r="H788" s="14">
        <f>VLOOKUP(B788,Umbrales!$A$2:$F$6,6,FALSE)</f>
        <v>0.21790144142181125</v>
      </c>
      <c r="I788">
        <f>IF(AND(Datos!AE788&gt;D788,Datos!AF788&gt;E788,Datos!AG788&gt;F788,Datos!AS788&gt;G788,C788&lt;H788),1,0)</f>
        <v>0</v>
      </c>
      <c r="J788" s="14">
        <f>ParticipantesCrossSectionTable[[#This Row],[dcf_fcf_gap_mm]]/ParticipantesCrossSectionTable[[#This Row],[revenue_reported_mm]]</f>
        <v>1.8519683090253865E-2</v>
      </c>
      <c r="K788" s="14">
        <f>VLOOKUP(B788,Umbrales!$A$2:$H$6,7,FALSE)</f>
        <v>0.45222619371524486</v>
      </c>
      <c r="L788" s="14">
        <f>VLOOKUP(B788,Umbrales!$A$2:$H$6,8,FALSE)</f>
        <v>1.8748568215778003E-2</v>
      </c>
      <c r="M788">
        <f>IF(AND(Datos!S788&gt;0,Datos!AH788&lt;K788,Datos!AL788&gt;=1,Datos!AM788&lt;1,J788&gt;L788),1,0)</f>
        <v>0</v>
      </c>
      <c r="N788" s="14">
        <f>VLOOKUP(B788,Umbrales!$A$2:$J$6,9,FALSE)</f>
        <v>0.2055436255630648</v>
      </c>
      <c r="O788" s="14">
        <f>VLOOKUP(B788,Umbrales!$A$2:$J$6,10,FALSE)</f>
        <v>0.33577848833803048</v>
      </c>
      <c r="P788">
        <f>IF(AND(Datos!C788="Financials",Datos!AA788&gt;N788,Datos!AD788&lt;0,Datos!AQ788&lt;O788),1,0)</f>
        <v>0</v>
      </c>
      <c r="Q788" s="14">
        <f>VLOOKUP(B788,Umbrales!$A$2:$K$6,11,FALSE)</f>
        <v>0.94867619108199597</v>
      </c>
      <c r="R788">
        <f>IF(AND(Datos!AN788&lt;0.85,Datos!AN788&lt;Q788),1,0)</f>
        <v>0</v>
      </c>
      <c r="S788">
        <f>1+IF(Datos!S788&gt;0,1,0)+IF(Datos!C788="Financials",1.2,0)+1.3</f>
        <v>4.5</v>
      </c>
      <c r="T788" s="14">
        <f>(I788*1+M788*IF(Datos!S788&gt;0,1,0)+P788*IF(Datos!C788="Financials",1,0)+R788*1.3)/S788</f>
        <v>0</v>
      </c>
      <c r="U788" s="14">
        <f t="shared" si="24"/>
        <v>0</v>
      </c>
      <c r="V788" s="12" t="str">
        <f t="shared" si="25"/>
        <v/>
      </c>
    </row>
    <row r="789" spans="1:22">
      <c r="A789" t="str">
        <f>ParticipantesCrossSectionTable[[#This Row],[firm_id]]</f>
        <v>F0442</v>
      </c>
      <c r="B789" s="12" t="str">
        <f>ParticipantesCrossSectionTable[[#This Row],[sector]]</f>
        <v>Technology</v>
      </c>
      <c r="C789" s="14">
        <f>ParticipantesCrossSectionTable[[#This Row],[fcf_reported_mm]]/ParticipantesCrossSectionTable[[#This Row],[revenue_reported_mm]]</f>
        <v>0.16147505275633214</v>
      </c>
      <c r="D789" s="14">
        <f>VLOOKUP(B789,Umbrales!$A$2:$F$6,2,FALSE)</f>
        <v>0.29147891994228936</v>
      </c>
      <c r="E789" s="14">
        <f>VLOOKUP(B789,Umbrales!$A$2:$F$6,3,FALSE)</f>
        <v>0.20310034693031653</v>
      </c>
      <c r="F789" s="14">
        <f>VLOOKUP(B789,Umbrales!$A$2:$F$6,4,FALSE)</f>
        <v>8.594459935328938E-2</v>
      </c>
      <c r="G789" s="13">
        <f>VLOOKUP(B789,Umbrales!$A$2:$F$6,5,FALSE)</f>
        <v>1.6026025182564763</v>
      </c>
      <c r="H789" s="14">
        <f>VLOOKUP(B789,Umbrales!$A$2:$F$6,6,FALSE)</f>
        <v>0.11012364032004683</v>
      </c>
      <c r="I789">
        <f>IF(AND(Datos!AE789&gt;D789,Datos!AF789&gt;E789,Datos!AG789&gt;F789,Datos!AS789&gt;G789,C789&lt;H789),1,0)</f>
        <v>0</v>
      </c>
      <c r="J789" s="14">
        <f>ParticipantesCrossSectionTable[[#This Row],[dcf_fcf_gap_mm]]/ParticipantesCrossSectionTable[[#This Row],[revenue_reported_mm]]</f>
        <v>-2.2898831531191575E-2</v>
      </c>
      <c r="K789" s="14">
        <f>VLOOKUP(B789,Umbrales!$A$2:$H$6,7,FALSE)</f>
        <v>0.41762511454643481</v>
      </c>
      <c r="L789" s="14">
        <f>VLOOKUP(B789,Umbrales!$A$2:$H$6,8,FALSE)</f>
        <v>5.4196815684636399E-2</v>
      </c>
      <c r="M789">
        <f>IF(AND(Datos!S789&gt;0,Datos!AH789&lt;K789,Datos!AL789&gt;=1,Datos!AM789&lt;1,J789&gt;L789),1,0)</f>
        <v>0</v>
      </c>
      <c r="N789" s="14">
        <f>VLOOKUP(B789,Umbrales!$A$2:$J$6,9,FALSE)</f>
        <v>0</v>
      </c>
      <c r="O789" s="14">
        <f>VLOOKUP(B789,Umbrales!$A$2:$J$6,10,FALSE)</f>
        <v>0</v>
      </c>
      <c r="P789">
        <f>IF(AND(Datos!C789="Financials",Datos!AA789&gt;N789,Datos!AD789&lt;0,Datos!AQ789&lt;O789),1,0)</f>
        <v>0</v>
      </c>
      <c r="Q789" s="14">
        <f>VLOOKUP(B789,Umbrales!$A$2:$K$6,11,FALSE)</f>
        <v>0.94630804495569043</v>
      </c>
      <c r="R789">
        <f>IF(AND(Datos!AN789&lt;0.85,Datos!AN789&lt;Q789),1,0)</f>
        <v>0</v>
      </c>
      <c r="S789">
        <f>1+IF(Datos!S789&gt;0,1,0)+IF(Datos!C789="Financials",1.2,0)+1.3</f>
        <v>3.3</v>
      </c>
      <c r="T789" s="14">
        <f>(I789*1+M789*IF(Datos!S789&gt;0,1,0)+P789*IF(Datos!C789="Financials",1,0)+R789*1.3)/S789</f>
        <v>0</v>
      </c>
      <c r="U789" s="14">
        <f t="shared" si="24"/>
        <v>0</v>
      </c>
      <c r="V789" s="12" t="str">
        <f t="shared" si="25"/>
        <v/>
      </c>
    </row>
    <row r="790" spans="1:22">
      <c r="A790" t="str">
        <f>ParticipantesCrossSectionTable[[#This Row],[firm_id]]</f>
        <v>F0070</v>
      </c>
      <c r="B790" s="12" t="str">
        <f>ParticipantesCrossSectionTable[[#This Row],[sector]]</f>
        <v>Energy</v>
      </c>
      <c r="C790" s="14">
        <f>ParticipantesCrossSectionTable[[#This Row],[fcf_reported_mm]]/ParticipantesCrossSectionTable[[#This Row],[revenue_reported_mm]]</f>
        <v>-0.1214671953306044</v>
      </c>
      <c r="D790" s="14">
        <f>VLOOKUP(B790,Umbrales!$A$2:$F$6,2,FALSE)</f>
        <v>0.31196392892080216</v>
      </c>
      <c r="E790" s="14">
        <f>VLOOKUP(B790,Umbrales!$A$2:$F$6,3,FALSE)</f>
        <v>0.22086835207327621</v>
      </c>
      <c r="F790" s="14">
        <f>VLOOKUP(B790,Umbrales!$A$2:$F$6,4,FALSE)</f>
        <v>0.28991454849456905</v>
      </c>
      <c r="G790" s="13">
        <f>VLOOKUP(B790,Umbrales!$A$2:$F$6,5,FALSE)</f>
        <v>2.8980395452652274</v>
      </c>
      <c r="H790" s="14">
        <f>VLOOKUP(B790,Umbrales!$A$2:$F$6,6,FALSE)</f>
        <v>-5.1192663180992054E-2</v>
      </c>
      <c r="I790">
        <f>IF(AND(Datos!AE790&gt;D790,Datos!AF790&gt;E790,Datos!AG790&gt;F790,Datos!AS790&gt;G790,C790&lt;H790),1,0)</f>
        <v>0</v>
      </c>
      <c r="J790" s="14">
        <f>ParticipantesCrossSectionTable[[#This Row],[dcf_fcf_gap_mm]]/ParticipantesCrossSectionTable[[#This Row],[revenue_reported_mm]]</f>
        <v>0.11424385678615318</v>
      </c>
      <c r="K790" s="14">
        <f>VLOOKUP(B790,Umbrales!$A$2:$H$6,7,FALSE)</f>
        <v>0.58288412137280288</v>
      </c>
      <c r="L790" s="14">
        <f>VLOOKUP(B790,Umbrales!$A$2:$H$6,8,FALSE)</f>
        <v>0.120912265441879</v>
      </c>
      <c r="M790">
        <f>IF(AND(Datos!S790&gt;0,Datos!AH790&lt;K790,Datos!AL790&gt;=1,Datos!AM790&lt;1,J790&gt;L790),1,0)</f>
        <v>0</v>
      </c>
      <c r="N790" s="14">
        <f>VLOOKUP(B790,Umbrales!$A$2:$J$6,9,FALSE)</f>
        <v>0</v>
      </c>
      <c r="O790" s="14">
        <f>VLOOKUP(B790,Umbrales!$A$2:$J$6,10,FALSE)</f>
        <v>0</v>
      </c>
      <c r="P790">
        <f>IF(AND(Datos!C790="Financials",Datos!AA790&gt;N790,Datos!AD790&lt;0,Datos!AQ790&lt;O790),1,0)</f>
        <v>0</v>
      </c>
      <c r="Q790" s="14">
        <f>VLOOKUP(B790,Umbrales!$A$2:$K$6,11,FALSE)</f>
        <v>0.95246281107254693</v>
      </c>
      <c r="R790">
        <f>IF(AND(Datos!AN790&lt;0.85,Datos!AN790&lt;Q790),1,0)</f>
        <v>0</v>
      </c>
      <c r="S790">
        <f>1+IF(Datos!S790&gt;0,1,0)+IF(Datos!C790="Financials",1.2,0)+1.3</f>
        <v>3.3</v>
      </c>
      <c r="T790" s="14">
        <f>(I790*1+M790*IF(Datos!S790&gt;0,1,0)+P790*IF(Datos!C790="Financials",1,0)+R790*1.3)/S790</f>
        <v>0</v>
      </c>
      <c r="U790" s="14">
        <f t="shared" si="24"/>
        <v>0</v>
      </c>
      <c r="V790" s="12" t="str">
        <f t="shared" si="25"/>
        <v/>
      </c>
    </row>
    <row r="791" spans="1:22">
      <c r="A791" t="str">
        <f>ParticipantesCrossSectionTable[[#This Row],[firm_id]]</f>
        <v>F0116</v>
      </c>
      <c r="B791" s="12" t="str">
        <f>ParticipantesCrossSectionTable[[#This Row],[sector]]</f>
        <v>Energy</v>
      </c>
      <c r="C791" s="14">
        <f>ParticipantesCrossSectionTable[[#This Row],[fcf_reported_mm]]/ParticipantesCrossSectionTable[[#This Row],[revenue_reported_mm]]</f>
        <v>6.1163323169863011E-2</v>
      </c>
      <c r="D791" s="14">
        <f>VLOOKUP(B791,Umbrales!$A$2:$F$6,2,FALSE)</f>
        <v>0.31196392892080216</v>
      </c>
      <c r="E791" s="14">
        <f>VLOOKUP(B791,Umbrales!$A$2:$F$6,3,FALSE)</f>
        <v>0.22086835207327621</v>
      </c>
      <c r="F791" s="14">
        <f>VLOOKUP(B791,Umbrales!$A$2:$F$6,4,FALSE)</f>
        <v>0.28991454849456905</v>
      </c>
      <c r="G791" s="13">
        <f>VLOOKUP(B791,Umbrales!$A$2:$F$6,5,FALSE)</f>
        <v>2.8980395452652274</v>
      </c>
      <c r="H791" s="14">
        <f>VLOOKUP(B791,Umbrales!$A$2:$F$6,6,FALSE)</f>
        <v>-5.1192663180992054E-2</v>
      </c>
      <c r="I791">
        <f>IF(AND(Datos!AE791&gt;D791,Datos!AF791&gt;E791,Datos!AG791&gt;F791,Datos!AS791&gt;G791,C791&lt;H791),1,0)</f>
        <v>0</v>
      </c>
      <c r="J791" s="14">
        <f>ParticipantesCrossSectionTable[[#This Row],[dcf_fcf_gap_mm]]/ParticipantesCrossSectionTable[[#This Row],[revenue_reported_mm]]</f>
        <v>2.9827504940381857E-2</v>
      </c>
      <c r="K791" s="14">
        <f>VLOOKUP(B791,Umbrales!$A$2:$H$6,7,FALSE)</f>
        <v>0.58288412137280288</v>
      </c>
      <c r="L791" s="14">
        <f>VLOOKUP(B791,Umbrales!$A$2:$H$6,8,FALSE)</f>
        <v>0.120912265441879</v>
      </c>
      <c r="M791">
        <f>IF(AND(Datos!S791&gt;0,Datos!AH791&lt;K791,Datos!AL791&gt;=1,Datos!AM791&lt;1,J791&gt;L791),1,0)</f>
        <v>0</v>
      </c>
      <c r="N791" s="14">
        <f>VLOOKUP(B791,Umbrales!$A$2:$J$6,9,FALSE)</f>
        <v>0</v>
      </c>
      <c r="O791" s="14">
        <f>VLOOKUP(B791,Umbrales!$A$2:$J$6,10,FALSE)</f>
        <v>0</v>
      </c>
      <c r="P791">
        <f>IF(AND(Datos!C791="Financials",Datos!AA791&gt;N791,Datos!AD791&lt;0,Datos!AQ791&lt;O791),1,0)</f>
        <v>0</v>
      </c>
      <c r="Q791" s="14">
        <f>VLOOKUP(B791,Umbrales!$A$2:$K$6,11,FALSE)</f>
        <v>0.95246281107254693</v>
      </c>
      <c r="R791">
        <f>IF(AND(Datos!AN791&lt;0.85,Datos!AN791&lt;Q791),1,0)</f>
        <v>0</v>
      </c>
      <c r="S791">
        <f>1+IF(Datos!S791&gt;0,1,0)+IF(Datos!C791="Financials",1.2,0)+1.3</f>
        <v>3.3</v>
      </c>
      <c r="T791" s="14">
        <f>(I791*1+M791*IF(Datos!S791&gt;0,1,0)+P791*IF(Datos!C791="Financials",1,0)+R791*1.3)/S791</f>
        <v>0</v>
      </c>
      <c r="U791" s="14">
        <f t="shared" si="24"/>
        <v>0</v>
      </c>
      <c r="V791" s="12" t="str">
        <f t="shared" si="25"/>
        <v/>
      </c>
    </row>
    <row r="792" spans="1:22">
      <c r="A792" t="str">
        <f>ParticipantesCrossSectionTable[[#This Row],[firm_id]]</f>
        <v>F0702</v>
      </c>
      <c r="B792" s="12" t="str">
        <f>ParticipantesCrossSectionTable[[#This Row],[sector]]</f>
        <v>Industrials</v>
      </c>
      <c r="C792" s="14">
        <f>ParticipantesCrossSectionTable[[#This Row],[fcf_reported_mm]]/ParticipantesCrossSectionTable[[#This Row],[revenue_reported_mm]]</f>
        <v>-4.3540542808770399E-3</v>
      </c>
      <c r="D792" s="14">
        <f>VLOOKUP(B792,Umbrales!$A$2:$F$6,2,FALSE)</f>
        <v>0.20187192862209885</v>
      </c>
      <c r="E792" s="14">
        <f>VLOOKUP(B792,Umbrales!$A$2:$F$6,3,FALSE)</f>
        <v>0.13780715755654266</v>
      </c>
      <c r="F792" s="14">
        <f>VLOOKUP(B792,Umbrales!$A$2:$F$6,4,FALSE)</f>
        <v>0.14324173030339896</v>
      </c>
      <c r="G792" s="13">
        <f>VLOOKUP(B792,Umbrales!$A$2:$F$6,5,FALSE)</f>
        <v>2.1323076743804079</v>
      </c>
      <c r="H792" s="14">
        <f>VLOOKUP(B792,Umbrales!$A$2:$F$6,6,FALSE)</f>
        <v>-3.5903294130974449E-3</v>
      </c>
      <c r="I792">
        <f>IF(AND(Datos!AE792&gt;D792,Datos!AF792&gt;E792,Datos!AG792&gt;F792,Datos!AS792&gt;G792,C792&lt;H792),1,0)</f>
        <v>0</v>
      </c>
      <c r="J792" s="14">
        <f>ParticipantesCrossSectionTable[[#This Row],[dcf_fcf_gap_mm]]/ParticipantesCrossSectionTable[[#This Row],[revenue_reported_mm]]</f>
        <v>0.11372217770870879</v>
      </c>
      <c r="K792" s="14">
        <f>VLOOKUP(B792,Umbrales!$A$2:$H$6,7,FALSE)</f>
        <v>0.50521966232143278</v>
      </c>
      <c r="L792" s="14">
        <f>VLOOKUP(B792,Umbrales!$A$2:$H$6,8,FALSE)</f>
        <v>7.7995567229432863E-2</v>
      </c>
      <c r="M792">
        <f>IF(AND(Datos!S792&gt;0,Datos!AH792&lt;K792,Datos!AL792&gt;=1,Datos!AM792&lt;1,J792&gt;L792),1,0)</f>
        <v>1</v>
      </c>
      <c r="N792" s="14">
        <f>VLOOKUP(B792,Umbrales!$A$2:$J$6,9,FALSE)</f>
        <v>0</v>
      </c>
      <c r="O792" s="14">
        <f>VLOOKUP(B792,Umbrales!$A$2:$J$6,10,FALSE)</f>
        <v>0</v>
      </c>
      <c r="P792">
        <f>IF(AND(Datos!C792="Financials",Datos!AA792&gt;N792,Datos!AD792&lt;0,Datos!AQ792&lt;O792),1,0)</f>
        <v>0</v>
      </c>
      <c r="Q792" s="14">
        <f>VLOOKUP(B792,Umbrales!$A$2:$K$6,11,FALSE)</f>
        <v>0.94976269166978411</v>
      </c>
      <c r="R792">
        <f>IF(AND(Datos!AN792&lt;0.85,Datos!AN792&lt;Q792),1,0)</f>
        <v>0</v>
      </c>
      <c r="S792">
        <f>1+IF(Datos!S792&gt;0,1,0)+IF(Datos!C792="Financials",1.2,0)+1.3</f>
        <v>3.3</v>
      </c>
      <c r="T792" s="14">
        <f>(I792*1+M792*IF(Datos!S792&gt;0,1,0)+P792*IF(Datos!C792="Financials",1,0)+R792*1.3)/S792</f>
        <v>0.30303030303030304</v>
      </c>
      <c r="U792" s="14">
        <f t="shared" si="24"/>
        <v>1</v>
      </c>
      <c r="V792" s="12" t="str">
        <f t="shared" si="25"/>
        <v xml:space="preserve">Flag2 </v>
      </c>
    </row>
    <row r="793" spans="1:22">
      <c r="A793" t="str">
        <f>ParticipantesCrossSectionTable[[#This Row],[firm_id]]</f>
        <v>F0749</v>
      </c>
      <c r="B793" s="12" t="str">
        <f>ParticipantesCrossSectionTable[[#This Row],[sector]]</f>
        <v>Industrials</v>
      </c>
      <c r="C793" s="14">
        <f>ParticipantesCrossSectionTable[[#This Row],[fcf_reported_mm]]/ParticipantesCrossSectionTable[[#This Row],[revenue_reported_mm]]</f>
        <v>-5.2040457732282358E-3</v>
      </c>
      <c r="D793" s="14">
        <f>VLOOKUP(B793,Umbrales!$A$2:$F$6,2,FALSE)</f>
        <v>0.20187192862209885</v>
      </c>
      <c r="E793" s="14">
        <f>VLOOKUP(B793,Umbrales!$A$2:$F$6,3,FALSE)</f>
        <v>0.13780715755654266</v>
      </c>
      <c r="F793" s="14">
        <f>VLOOKUP(B793,Umbrales!$A$2:$F$6,4,FALSE)</f>
        <v>0.14324173030339896</v>
      </c>
      <c r="G793" s="13">
        <f>VLOOKUP(B793,Umbrales!$A$2:$F$6,5,FALSE)</f>
        <v>2.1323076743804079</v>
      </c>
      <c r="H793" s="14">
        <f>VLOOKUP(B793,Umbrales!$A$2:$F$6,6,FALSE)</f>
        <v>-3.5903294130974449E-3</v>
      </c>
      <c r="I793">
        <f>IF(AND(Datos!AE793&gt;D793,Datos!AF793&gt;E793,Datos!AG793&gt;F793,Datos!AS793&gt;G793,C793&lt;H793),1,0)</f>
        <v>0</v>
      </c>
      <c r="J793" s="14">
        <f>ParticipantesCrossSectionTable[[#This Row],[dcf_fcf_gap_mm]]/ParticipantesCrossSectionTable[[#This Row],[revenue_reported_mm]]</f>
        <v>2.8404291724374916E-2</v>
      </c>
      <c r="K793" s="14">
        <f>VLOOKUP(B793,Umbrales!$A$2:$H$6,7,FALSE)</f>
        <v>0.50521966232143278</v>
      </c>
      <c r="L793" s="14">
        <f>VLOOKUP(B793,Umbrales!$A$2:$H$6,8,FALSE)</f>
        <v>7.7995567229432863E-2</v>
      </c>
      <c r="M793">
        <f>IF(AND(Datos!S793&gt;0,Datos!AH793&lt;K793,Datos!AL793&gt;=1,Datos!AM793&lt;1,J793&gt;L793),1,0)</f>
        <v>0</v>
      </c>
      <c r="N793" s="14">
        <f>VLOOKUP(B793,Umbrales!$A$2:$J$6,9,FALSE)</f>
        <v>0</v>
      </c>
      <c r="O793" s="14">
        <f>VLOOKUP(B793,Umbrales!$A$2:$J$6,10,FALSE)</f>
        <v>0</v>
      </c>
      <c r="P793">
        <f>IF(AND(Datos!C793="Financials",Datos!AA793&gt;N793,Datos!AD793&lt;0,Datos!AQ793&lt;O793),1,0)</f>
        <v>0</v>
      </c>
      <c r="Q793" s="14">
        <f>VLOOKUP(B793,Umbrales!$A$2:$K$6,11,FALSE)</f>
        <v>0.94976269166978411</v>
      </c>
      <c r="R793">
        <f>IF(AND(Datos!AN793&lt;0.85,Datos!AN793&lt;Q793),1,0)</f>
        <v>0</v>
      </c>
      <c r="S793">
        <f>1+IF(Datos!S793&gt;0,1,0)+IF(Datos!C793="Financials",1.2,0)+1.3</f>
        <v>3.3</v>
      </c>
      <c r="T793" s="14">
        <f>(I793*1+M793*IF(Datos!S793&gt;0,1,0)+P793*IF(Datos!C793="Financials",1,0)+R793*1.3)/S793</f>
        <v>0</v>
      </c>
      <c r="U793" s="14">
        <f t="shared" si="24"/>
        <v>0</v>
      </c>
      <c r="V793" s="12" t="str">
        <f t="shared" si="25"/>
        <v/>
      </c>
    </row>
    <row r="794" spans="1:22">
      <c r="A794" t="str">
        <f>ParticipantesCrossSectionTable[[#This Row],[firm_id]]</f>
        <v>F0742</v>
      </c>
      <c r="B794" s="12" t="str">
        <f>ParticipantesCrossSectionTable[[#This Row],[sector]]</f>
        <v>Industrials</v>
      </c>
      <c r="C794" s="14">
        <f>ParticipantesCrossSectionTable[[#This Row],[fcf_reported_mm]]/ParticipantesCrossSectionTable[[#This Row],[revenue_reported_mm]]</f>
        <v>2.5258914889676343E-2</v>
      </c>
      <c r="D794" s="14">
        <f>VLOOKUP(B794,Umbrales!$A$2:$F$6,2,FALSE)</f>
        <v>0.20187192862209885</v>
      </c>
      <c r="E794" s="14">
        <f>VLOOKUP(B794,Umbrales!$A$2:$F$6,3,FALSE)</f>
        <v>0.13780715755654266</v>
      </c>
      <c r="F794" s="14">
        <f>VLOOKUP(B794,Umbrales!$A$2:$F$6,4,FALSE)</f>
        <v>0.14324173030339896</v>
      </c>
      <c r="G794" s="13">
        <f>VLOOKUP(B794,Umbrales!$A$2:$F$6,5,FALSE)</f>
        <v>2.1323076743804079</v>
      </c>
      <c r="H794" s="14">
        <f>VLOOKUP(B794,Umbrales!$A$2:$F$6,6,FALSE)</f>
        <v>-3.5903294130974449E-3</v>
      </c>
      <c r="I794">
        <f>IF(AND(Datos!AE794&gt;D794,Datos!AF794&gt;E794,Datos!AG794&gt;F794,Datos!AS794&gt;G794,C794&lt;H794),1,0)</f>
        <v>0</v>
      </c>
      <c r="J794" s="14">
        <f>ParticipantesCrossSectionTable[[#This Row],[dcf_fcf_gap_mm]]/ParticipantesCrossSectionTable[[#This Row],[revenue_reported_mm]]</f>
        <v>9.8574880707542861E-2</v>
      </c>
      <c r="K794" s="14">
        <f>VLOOKUP(B794,Umbrales!$A$2:$H$6,7,FALSE)</f>
        <v>0.50521966232143278</v>
      </c>
      <c r="L794" s="14">
        <f>VLOOKUP(B794,Umbrales!$A$2:$H$6,8,FALSE)</f>
        <v>7.7995567229432863E-2</v>
      </c>
      <c r="M794">
        <f>IF(AND(Datos!S794&gt;0,Datos!AH794&lt;K794,Datos!AL794&gt;=1,Datos!AM794&lt;1,J794&gt;L794),1,0)</f>
        <v>0</v>
      </c>
      <c r="N794" s="14">
        <f>VLOOKUP(B794,Umbrales!$A$2:$J$6,9,FALSE)</f>
        <v>0</v>
      </c>
      <c r="O794" s="14">
        <f>VLOOKUP(B794,Umbrales!$A$2:$J$6,10,FALSE)</f>
        <v>0</v>
      </c>
      <c r="P794">
        <f>IF(AND(Datos!C794="Financials",Datos!AA794&gt;N794,Datos!AD794&lt;0,Datos!AQ794&lt;O794),1,0)</f>
        <v>0</v>
      </c>
      <c r="Q794" s="14">
        <f>VLOOKUP(B794,Umbrales!$A$2:$K$6,11,FALSE)</f>
        <v>0.94976269166978411</v>
      </c>
      <c r="R794">
        <f>IF(AND(Datos!AN794&lt;0.85,Datos!AN794&lt;Q794),1,0)</f>
        <v>0</v>
      </c>
      <c r="S794">
        <f>1+IF(Datos!S794&gt;0,1,0)+IF(Datos!C794="Financials",1.2,0)+1.3</f>
        <v>3.3</v>
      </c>
      <c r="T794" s="14">
        <f>(I794*1+M794*IF(Datos!S794&gt;0,1,0)+P794*IF(Datos!C794="Financials",1,0)+R794*1.3)/S794</f>
        <v>0</v>
      </c>
      <c r="U794" s="14">
        <f t="shared" si="24"/>
        <v>0</v>
      </c>
      <c r="V794" s="12" t="str">
        <f t="shared" si="25"/>
        <v/>
      </c>
    </row>
    <row r="795" spans="1:22">
      <c r="A795" t="str">
        <f>ParticipantesCrossSectionTable[[#This Row],[firm_id]]</f>
        <v>F0636</v>
      </c>
      <c r="B795" s="12" t="str">
        <f>ParticipantesCrossSectionTable[[#This Row],[sector]]</f>
        <v>Industrials</v>
      </c>
      <c r="C795" s="14">
        <f>ParticipantesCrossSectionTable[[#This Row],[fcf_reported_mm]]/ParticipantesCrossSectionTable[[#This Row],[revenue_reported_mm]]</f>
        <v>-8.049733570038832E-2</v>
      </c>
      <c r="D795" s="14">
        <f>VLOOKUP(B795,Umbrales!$A$2:$F$6,2,FALSE)</f>
        <v>0.20187192862209885</v>
      </c>
      <c r="E795" s="14">
        <f>VLOOKUP(B795,Umbrales!$A$2:$F$6,3,FALSE)</f>
        <v>0.13780715755654266</v>
      </c>
      <c r="F795" s="14">
        <f>VLOOKUP(B795,Umbrales!$A$2:$F$6,4,FALSE)</f>
        <v>0.14324173030339896</v>
      </c>
      <c r="G795" s="13">
        <f>VLOOKUP(B795,Umbrales!$A$2:$F$6,5,FALSE)</f>
        <v>2.1323076743804079</v>
      </c>
      <c r="H795" s="14">
        <f>VLOOKUP(B795,Umbrales!$A$2:$F$6,6,FALSE)</f>
        <v>-3.5903294130974449E-3</v>
      </c>
      <c r="I795">
        <f>IF(AND(Datos!AE795&gt;D795,Datos!AF795&gt;E795,Datos!AG795&gt;F795,Datos!AS795&gt;G795,C795&lt;H795),1,0)</f>
        <v>0</v>
      </c>
      <c r="J795" s="14">
        <f>ParticipantesCrossSectionTable[[#This Row],[dcf_fcf_gap_mm]]/ParticipantesCrossSectionTable[[#This Row],[revenue_reported_mm]]</f>
        <v>0.10252395817979791</v>
      </c>
      <c r="K795" s="14">
        <f>VLOOKUP(B795,Umbrales!$A$2:$H$6,7,FALSE)</f>
        <v>0.50521966232143278</v>
      </c>
      <c r="L795" s="14">
        <f>VLOOKUP(B795,Umbrales!$A$2:$H$6,8,FALSE)</f>
        <v>7.7995567229432863E-2</v>
      </c>
      <c r="M795">
        <f>IF(AND(Datos!S795&gt;0,Datos!AH795&lt;K795,Datos!AL795&gt;=1,Datos!AM795&lt;1,J795&gt;L795),1,0)</f>
        <v>0</v>
      </c>
      <c r="N795" s="14">
        <f>VLOOKUP(B795,Umbrales!$A$2:$J$6,9,FALSE)</f>
        <v>0</v>
      </c>
      <c r="O795" s="14">
        <f>VLOOKUP(B795,Umbrales!$A$2:$J$6,10,FALSE)</f>
        <v>0</v>
      </c>
      <c r="P795">
        <f>IF(AND(Datos!C795="Financials",Datos!AA795&gt;N795,Datos!AD795&lt;0,Datos!AQ795&lt;O795),1,0)</f>
        <v>0</v>
      </c>
      <c r="Q795" s="14">
        <f>VLOOKUP(B795,Umbrales!$A$2:$K$6,11,FALSE)</f>
        <v>0.94976269166978411</v>
      </c>
      <c r="R795">
        <f>IF(AND(Datos!AN795&lt;0.85,Datos!AN795&lt;Q795),1,0)</f>
        <v>0</v>
      </c>
      <c r="S795">
        <f>1+IF(Datos!S795&gt;0,1,0)+IF(Datos!C795="Financials",1.2,0)+1.3</f>
        <v>3.3</v>
      </c>
      <c r="T795" s="14">
        <f>(I795*1+M795*IF(Datos!S795&gt;0,1,0)+P795*IF(Datos!C795="Financials",1,0)+R795*1.3)/S795</f>
        <v>0</v>
      </c>
      <c r="U795" s="14">
        <f t="shared" si="24"/>
        <v>0</v>
      </c>
      <c r="V795" s="12" t="str">
        <f t="shared" si="25"/>
        <v/>
      </c>
    </row>
    <row r="796" spans="1:22">
      <c r="A796" t="str">
        <f>ParticipantesCrossSectionTable[[#This Row],[firm_id]]</f>
        <v>F0816</v>
      </c>
      <c r="B796" s="12" t="str">
        <f>ParticipantesCrossSectionTable[[#This Row],[sector]]</f>
        <v>Consumer</v>
      </c>
      <c r="C796" s="14">
        <f>ParticipantesCrossSectionTable[[#This Row],[fcf_reported_mm]]/ParticipantesCrossSectionTable[[#This Row],[revenue_reported_mm]]</f>
        <v>-4.0948057845597241E-2</v>
      </c>
      <c r="D796" s="14">
        <f>VLOOKUP(B796,Umbrales!$A$2:$F$6,2,FALSE)</f>
        <v>0.18290795794828921</v>
      </c>
      <c r="E796" s="14">
        <f>VLOOKUP(B796,Umbrales!$A$2:$F$6,3,FALSE)</f>
        <v>0.12205009004875801</v>
      </c>
      <c r="F796" s="14">
        <f>VLOOKUP(B796,Umbrales!$A$2:$F$6,4,FALSE)</f>
        <v>7.7863508878423693E-2</v>
      </c>
      <c r="G796" s="13">
        <f>VLOOKUP(B796,Umbrales!$A$2:$F$6,5,FALSE)</f>
        <v>1.5232588938928779</v>
      </c>
      <c r="H796" s="14">
        <f>VLOOKUP(B796,Umbrales!$A$2:$F$6,6,FALSE)</f>
        <v>3.1674636202413592E-2</v>
      </c>
      <c r="I796">
        <f>IF(AND(Datos!AE796&gt;D796,Datos!AF796&gt;E796,Datos!AG796&gt;F796,Datos!AS796&gt;G796,C796&lt;H796),1,0)</f>
        <v>0</v>
      </c>
      <c r="J796" s="14">
        <f>ParticipantesCrossSectionTable[[#This Row],[dcf_fcf_gap_mm]]/ParticipantesCrossSectionTable[[#This Row],[revenue_reported_mm]]</f>
        <v>8.2912846136589502E-2</v>
      </c>
      <c r="K796" s="14">
        <f>VLOOKUP(B796,Umbrales!$A$2:$H$6,7,FALSE)</f>
        <v>0.50851978099047102</v>
      </c>
      <c r="L796" s="14">
        <f>VLOOKUP(B796,Umbrales!$A$2:$H$6,8,FALSE)</f>
        <v>6.0665521451900774E-2</v>
      </c>
      <c r="M796">
        <f>IF(AND(Datos!S796&gt;0,Datos!AH796&lt;K796,Datos!AL796&gt;=1,Datos!AM796&lt;1,J796&gt;L796),1,0)</f>
        <v>1</v>
      </c>
      <c r="N796" s="14">
        <f>VLOOKUP(B796,Umbrales!$A$2:$J$6,9,FALSE)</f>
        <v>0</v>
      </c>
      <c r="O796" s="14">
        <f>VLOOKUP(B796,Umbrales!$A$2:$J$6,10,FALSE)</f>
        <v>0</v>
      </c>
      <c r="P796">
        <f>IF(AND(Datos!C796="Financials",Datos!AA796&gt;N796,Datos!AD796&lt;0,Datos!AQ796&lt;O796),1,0)</f>
        <v>0</v>
      </c>
      <c r="Q796" s="14">
        <f>VLOOKUP(B796,Umbrales!$A$2:$K$6,11,FALSE)</f>
        <v>0.94977598367308969</v>
      </c>
      <c r="R796">
        <f>IF(AND(Datos!AN796&lt;0.85,Datos!AN796&lt;Q796),1,0)</f>
        <v>0</v>
      </c>
      <c r="S796">
        <f>1+IF(Datos!S796&gt;0,1,0)+IF(Datos!C796="Financials",1.2,0)+1.3</f>
        <v>3.3</v>
      </c>
      <c r="T796" s="14">
        <f>(I796*1+M796*IF(Datos!S796&gt;0,1,0)+P796*IF(Datos!C796="Financials",1,0)+R796*1.3)/S796</f>
        <v>0.30303030303030304</v>
      </c>
      <c r="U796" s="14">
        <f t="shared" si="24"/>
        <v>1</v>
      </c>
      <c r="V796" s="12" t="str">
        <f t="shared" si="25"/>
        <v xml:space="preserve">Flag2 </v>
      </c>
    </row>
    <row r="797" spans="1:22">
      <c r="A797" t="str">
        <f>ParticipantesCrossSectionTable[[#This Row],[firm_id]]</f>
        <v>F0607</v>
      </c>
      <c r="B797" s="12" t="str">
        <f>ParticipantesCrossSectionTable[[#This Row],[sector]]</f>
        <v>Industrials</v>
      </c>
      <c r="C797" s="14">
        <f>ParticipantesCrossSectionTable[[#This Row],[fcf_reported_mm]]/ParticipantesCrossSectionTable[[#This Row],[revenue_reported_mm]]</f>
        <v>1.4301136184767572E-2</v>
      </c>
      <c r="D797" s="14">
        <f>VLOOKUP(B797,Umbrales!$A$2:$F$6,2,FALSE)</f>
        <v>0.20187192862209885</v>
      </c>
      <c r="E797" s="14">
        <f>VLOOKUP(B797,Umbrales!$A$2:$F$6,3,FALSE)</f>
        <v>0.13780715755654266</v>
      </c>
      <c r="F797" s="14">
        <f>VLOOKUP(B797,Umbrales!$A$2:$F$6,4,FALSE)</f>
        <v>0.14324173030339896</v>
      </c>
      <c r="G797" s="13">
        <f>VLOOKUP(B797,Umbrales!$A$2:$F$6,5,FALSE)</f>
        <v>2.1323076743804079</v>
      </c>
      <c r="H797" s="14">
        <f>VLOOKUP(B797,Umbrales!$A$2:$F$6,6,FALSE)</f>
        <v>-3.5903294130974449E-3</v>
      </c>
      <c r="I797">
        <f>IF(AND(Datos!AE797&gt;D797,Datos!AF797&gt;E797,Datos!AG797&gt;F797,Datos!AS797&gt;G797,C797&lt;H797),1,0)</f>
        <v>0</v>
      </c>
      <c r="J797" s="14">
        <f>ParticipantesCrossSectionTable[[#This Row],[dcf_fcf_gap_mm]]/ParticipantesCrossSectionTable[[#This Row],[revenue_reported_mm]]</f>
        <v>7.2707801493654634E-2</v>
      </c>
      <c r="K797" s="14">
        <f>VLOOKUP(B797,Umbrales!$A$2:$H$6,7,FALSE)</f>
        <v>0.50521966232143278</v>
      </c>
      <c r="L797" s="14">
        <f>VLOOKUP(B797,Umbrales!$A$2:$H$6,8,FALSE)</f>
        <v>7.7995567229432863E-2</v>
      </c>
      <c r="M797">
        <f>IF(AND(Datos!S797&gt;0,Datos!AH797&lt;K797,Datos!AL797&gt;=1,Datos!AM797&lt;1,J797&gt;L797),1,0)</f>
        <v>0</v>
      </c>
      <c r="N797" s="14">
        <f>VLOOKUP(B797,Umbrales!$A$2:$J$6,9,FALSE)</f>
        <v>0</v>
      </c>
      <c r="O797" s="14">
        <f>VLOOKUP(B797,Umbrales!$A$2:$J$6,10,FALSE)</f>
        <v>0</v>
      </c>
      <c r="P797">
        <f>IF(AND(Datos!C797="Financials",Datos!AA797&gt;N797,Datos!AD797&lt;0,Datos!AQ797&lt;O797),1,0)</f>
        <v>0</v>
      </c>
      <c r="Q797" s="14">
        <f>VLOOKUP(B797,Umbrales!$A$2:$K$6,11,FALSE)</f>
        <v>0.94976269166978411</v>
      </c>
      <c r="R797">
        <f>IF(AND(Datos!AN797&lt;0.85,Datos!AN797&lt;Q797),1,0)</f>
        <v>0</v>
      </c>
      <c r="S797">
        <f>1+IF(Datos!S797&gt;0,1,0)+IF(Datos!C797="Financials",1.2,0)+1.3</f>
        <v>3.3</v>
      </c>
      <c r="T797" s="14">
        <f>(I797*1+M797*IF(Datos!S797&gt;0,1,0)+P797*IF(Datos!C797="Financials",1,0)+R797*1.3)/S797</f>
        <v>0</v>
      </c>
      <c r="U797" s="14">
        <f t="shared" si="24"/>
        <v>0</v>
      </c>
      <c r="V797" s="12" t="str">
        <f t="shared" si="25"/>
        <v/>
      </c>
    </row>
    <row r="798" spans="1:22">
      <c r="A798" t="str">
        <f>ParticipantesCrossSectionTable[[#This Row],[firm_id]]</f>
        <v>F0048</v>
      </c>
      <c r="B798" s="12" t="str">
        <f>ParticipantesCrossSectionTable[[#This Row],[sector]]</f>
        <v>Energy</v>
      </c>
      <c r="C798" s="14">
        <f>ParticipantesCrossSectionTable[[#This Row],[fcf_reported_mm]]/ParticipantesCrossSectionTable[[#This Row],[revenue_reported_mm]]</f>
        <v>-2.0142092970538519E-3</v>
      </c>
      <c r="D798" s="14">
        <f>VLOOKUP(B798,Umbrales!$A$2:$F$6,2,FALSE)</f>
        <v>0.31196392892080216</v>
      </c>
      <c r="E798" s="14">
        <f>VLOOKUP(B798,Umbrales!$A$2:$F$6,3,FALSE)</f>
        <v>0.22086835207327621</v>
      </c>
      <c r="F798" s="14">
        <f>VLOOKUP(B798,Umbrales!$A$2:$F$6,4,FALSE)</f>
        <v>0.28991454849456905</v>
      </c>
      <c r="G798" s="13">
        <f>VLOOKUP(B798,Umbrales!$A$2:$F$6,5,FALSE)</f>
        <v>2.8980395452652274</v>
      </c>
      <c r="H798" s="14">
        <f>VLOOKUP(B798,Umbrales!$A$2:$F$6,6,FALSE)</f>
        <v>-5.1192663180992054E-2</v>
      </c>
      <c r="I798">
        <f>IF(AND(Datos!AE798&gt;D798,Datos!AF798&gt;E798,Datos!AG798&gt;F798,Datos!AS798&gt;G798,C798&lt;H798),1,0)</f>
        <v>0</v>
      </c>
      <c r="J798" s="14">
        <f>ParticipantesCrossSectionTable[[#This Row],[dcf_fcf_gap_mm]]/ParticipantesCrossSectionTable[[#This Row],[revenue_reported_mm]]</f>
        <v>1.5128909971509726E-2</v>
      </c>
      <c r="K798" s="14">
        <f>VLOOKUP(B798,Umbrales!$A$2:$H$6,7,FALSE)</f>
        <v>0.58288412137280288</v>
      </c>
      <c r="L798" s="14">
        <f>VLOOKUP(B798,Umbrales!$A$2:$H$6,8,FALSE)</f>
        <v>0.120912265441879</v>
      </c>
      <c r="M798">
        <f>IF(AND(Datos!S798&gt;0,Datos!AH798&lt;K798,Datos!AL798&gt;=1,Datos!AM798&lt;1,J798&gt;L798),1,0)</f>
        <v>0</v>
      </c>
      <c r="N798" s="14">
        <f>VLOOKUP(B798,Umbrales!$A$2:$J$6,9,FALSE)</f>
        <v>0</v>
      </c>
      <c r="O798" s="14">
        <f>VLOOKUP(B798,Umbrales!$A$2:$J$6,10,FALSE)</f>
        <v>0</v>
      </c>
      <c r="P798">
        <f>IF(AND(Datos!C798="Financials",Datos!AA798&gt;N798,Datos!AD798&lt;0,Datos!AQ798&lt;O798),1,0)</f>
        <v>0</v>
      </c>
      <c r="Q798" s="14">
        <f>VLOOKUP(B798,Umbrales!$A$2:$K$6,11,FALSE)</f>
        <v>0.95246281107254693</v>
      </c>
      <c r="R798">
        <f>IF(AND(Datos!AN798&lt;0.85,Datos!AN798&lt;Q798),1,0)</f>
        <v>0</v>
      </c>
      <c r="S798">
        <f>1+IF(Datos!S798&gt;0,1,0)+IF(Datos!C798="Financials",1.2,0)+1.3</f>
        <v>3.3</v>
      </c>
      <c r="T798" s="14">
        <f>(I798*1+M798*IF(Datos!S798&gt;0,1,0)+P798*IF(Datos!C798="Financials",1,0)+R798*1.3)/S798</f>
        <v>0</v>
      </c>
      <c r="U798" s="14">
        <f t="shared" si="24"/>
        <v>0</v>
      </c>
      <c r="V798" s="12" t="str">
        <f t="shared" si="25"/>
        <v/>
      </c>
    </row>
    <row r="799" spans="1:22">
      <c r="A799" t="str">
        <f>ParticipantesCrossSectionTable[[#This Row],[firm_id]]</f>
        <v>F0751</v>
      </c>
      <c r="B799" s="12" t="str">
        <f>ParticipantesCrossSectionTable[[#This Row],[sector]]</f>
        <v>Industrials</v>
      </c>
      <c r="C799" s="14">
        <f>ParticipantesCrossSectionTable[[#This Row],[fcf_reported_mm]]/ParticipantesCrossSectionTable[[#This Row],[revenue_reported_mm]]</f>
        <v>-6.3468446665630687E-2</v>
      </c>
      <c r="D799" s="14">
        <f>VLOOKUP(B799,Umbrales!$A$2:$F$6,2,FALSE)</f>
        <v>0.20187192862209885</v>
      </c>
      <c r="E799" s="14">
        <f>VLOOKUP(B799,Umbrales!$A$2:$F$6,3,FALSE)</f>
        <v>0.13780715755654266</v>
      </c>
      <c r="F799" s="14">
        <f>VLOOKUP(B799,Umbrales!$A$2:$F$6,4,FALSE)</f>
        <v>0.14324173030339896</v>
      </c>
      <c r="G799" s="13">
        <f>VLOOKUP(B799,Umbrales!$A$2:$F$6,5,FALSE)</f>
        <v>2.1323076743804079</v>
      </c>
      <c r="H799" s="14">
        <f>VLOOKUP(B799,Umbrales!$A$2:$F$6,6,FALSE)</f>
        <v>-3.5903294130974449E-3</v>
      </c>
      <c r="I799">
        <f>IF(AND(Datos!AE799&gt;D799,Datos!AF799&gt;E799,Datos!AG799&gt;F799,Datos!AS799&gt;G799,C799&lt;H799),1,0)</f>
        <v>0</v>
      </c>
      <c r="J799" s="14">
        <f>ParticipantesCrossSectionTable[[#This Row],[dcf_fcf_gap_mm]]/ParticipantesCrossSectionTable[[#This Row],[revenue_reported_mm]]</f>
        <v>7.8476937295748783E-2</v>
      </c>
      <c r="K799" s="14">
        <f>VLOOKUP(B799,Umbrales!$A$2:$H$6,7,FALSE)</f>
        <v>0.50521966232143278</v>
      </c>
      <c r="L799" s="14">
        <f>VLOOKUP(B799,Umbrales!$A$2:$H$6,8,FALSE)</f>
        <v>7.7995567229432863E-2</v>
      </c>
      <c r="M799">
        <f>IF(AND(Datos!S799&gt;0,Datos!AH799&lt;K799,Datos!AL799&gt;=1,Datos!AM799&lt;1,J799&gt;L799),1,0)</f>
        <v>0</v>
      </c>
      <c r="N799" s="14">
        <f>VLOOKUP(B799,Umbrales!$A$2:$J$6,9,FALSE)</f>
        <v>0</v>
      </c>
      <c r="O799" s="14">
        <f>VLOOKUP(B799,Umbrales!$A$2:$J$6,10,FALSE)</f>
        <v>0</v>
      </c>
      <c r="P799">
        <f>IF(AND(Datos!C799="Financials",Datos!AA799&gt;N799,Datos!AD799&lt;0,Datos!AQ799&lt;O799),1,0)</f>
        <v>0</v>
      </c>
      <c r="Q799" s="14">
        <f>VLOOKUP(B799,Umbrales!$A$2:$K$6,11,FALSE)</f>
        <v>0.94976269166978411</v>
      </c>
      <c r="R799">
        <f>IF(AND(Datos!AN799&lt;0.85,Datos!AN799&lt;Q799),1,0)</f>
        <v>0</v>
      </c>
      <c r="S799">
        <f>1+IF(Datos!S799&gt;0,1,0)+IF(Datos!C799="Financials",1.2,0)+1.3</f>
        <v>3.3</v>
      </c>
      <c r="T799" s="14">
        <f>(I799*1+M799*IF(Datos!S799&gt;0,1,0)+P799*IF(Datos!C799="Financials",1,0)+R799*1.3)/S799</f>
        <v>0</v>
      </c>
      <c r="U799" s="14">
        <f t="shared" si="24"/>
        <v>0</v>
      </c>
      <c r="V799" s="12" t="str">
        <f t="shared" si="25"/>
        <v/>
      </c>
    </row>
    <row r="800" spans="1:22">
      <c r="A800" t="str">
        <f>ParticipantesCrossSectionTable[[#This Row],[firm_id]]</f>
        <v>F0334</v>
      </c>
      <c r="B800" s="12" t="str">
        <f>ParticipantesCrossSectionTable[[#This Row],[sector]]</f>
        <v>Financials</v>
      </c>
      <c r="C800" s="14">
        <f>ParticipantesCrossSectionTable[[#This Row],[fcf_reported_mm]]/ParticipantesCrossSectionTable[[#This Row],[revenue_reported_mm]]</f>
        <v>0.2436270179557824</v>
      </c>
      <c r="D800" s="14">
        <f>VLOOKUP(B800,Umbrales!$A$2:$F$6,2,FALSE)</f>
        <v>0.388774346882514</v>
      </c>
      <c r="E800" s="14">
        <f>VLOOKUP(B800,Umbrales!$A$2:$F$6,3,FALSE)</f>
        <v>0.2842719606666555</v>
      </c>
      <c r="F800" s="14">
        <f>VLOOKUP(B800,Umbrales!$A$2:$F$6,4,FALSE)</f>
        <v>3.7547324588306716E-2</v>
      </c>
      <c r="G800" s="13">
        <f>VLOOKUP(B800,Umbrales!$A$2:$F$6,5,FALSE)</f>
        <v>5.6564154445784265</v>
      </c>
      <c r="H800" s="14">
        <f>VLOOKUP(B800,Umbrales!$A$2:$F$6,6,FALSE)</f>
        <v>0.21790144142181125</v>
      </c>
      <c r="I800">
        <f>IF(AND(Datos!AE800&gt;D800,Datos!AF800&gt;E800,Datos!AG800&gt;F800,Datos!AS800&gt;G800,C800&lt;H800),1,0)</f>
        <v>0</v>
      </c>
      <c r="J800" s="14">
        <f>ParticipantesCrossSectionTable[[#This Row],[dcf_fcf_gap_mm]]/ParticipantesCrossSectionTable[[#This Row],[revenue_reported_mm]]</f>
        <v>-3.3242569794253177E-2</v>
      </c>
      <c r="K800" s="14">
        <f>VLOOKUP(B800,Umbrales!$A$2:$H$6,7,FALSE)</f>
        <v>0.45222619371524486</v>
      </c>
      <c r="L800" s="14">
        <f>VLOOKUP(B800,Umbrales!$A$2:$H$6,8,FALSE)</f>
        <v>1.8748568215778003E-2</v>
      </c>
      <c r="M800">
        <f>IF(AND(Datos!S800&gt;0,Datos!AH800&lt;K800,Datos!AL800&gt;=1,Datos!AM800&lt;1,J800&gt;L800),1,0)</f>
        <v>0</v>
      </c>
      <c r="N800" s="14">
        <f>VLOOKUP(B800,Umbrales!$A$2:$J$6,9,FALSE)</f>
        <v>0.2055436255630648</v>
      </c>
      <c r="O800" s="14">
        <f>VLOOKUP(B800,Umbrales!$A$2:$J$6,10,FALSE)</f>
        <v>0.33577848833803048</v>
      </c>
      <c r="P800">
        <f>IF(AND(Datos!C800="Financials",Datos!AA800&gt;N800,Datos!AD800&lt;0,Datos!AQ800&lt;O800),1,0)</f>
        <v>0</v>
      </c>
      <c r="Q800" s="14">
        <f>VLOOKUP(B800,Umbrales!$A$2:$K$6,11,FALSE)</f>
        <v>0.94867619108199597</v>
      </c>
      <c r="R800">
        <f>IF(AND(Datos!AN800&lt;0.85,Datos!AN800&lt;Q800),1,0)</f>
        <v>0</v>
      </c>
      <c r="S800">
        <f>1+IF(Datos!S800&gt;0,1,0)+IF(Datos!C800="Financials",1.2,0)+1.3</f>
        <v>4.5</v>
      </c>
      <c r="T800" s="14">
        <f>(I800*1+M800*IF(Datos!S800&gt;0,1,0)+P800*IF(Datos!C800="Financials",1,0)+R800*1.3)/S800</f>
        <v>0</v>
      </c>
      <c r="U800" s="14">
        <f t="shared" si="24"/>
        <v>0</v>
      </c>
      <c r="V800" s="12" t="str">
        <f t="shared" si="25"/>
        <v/>
      </c>
    </row>
    <row r="801" spans="1:22">
      <c r="A801" t="str">
        <f>ParticipantesCrossSectionTable[[#This Row],[firm_id]]</f>
        <v>F0906</v>
      </c>
      <c r="B801" s="12" t="str">
        <f>ParticipantesCrossSectionTable[[#This Row],[sector]]</f>
        <v>Consumer</v>
      </c>
      <c r="C801" s="14">
        <f>ParticipantesCrossSectionTable[[#This Row],[fcf_reported_mm]]/ParticipantesCrossSectionTable[[#This Row],[revenue_reported_mm]]</f>
        <v>3.5362655598639596E-2</v>
      </c>
      <c r="D801" s="14">
        <f>VLOOKUP(B801,Umbrales!$A$2:$F$6,2,FALSE)</f>
        <v>0.18290795794828921</v>
      </c>
      <c r="E801" s="14">
        <f>VLOOKUP(B801,Umbrales!$A$2:$F$6,3,FALSE)</f>
        <v>0.12205009004875801</v>
      </c>
      <c r="F801" s="14">
        <f>VLOOKUP(B801,Umbrales!$A$2:$F$6,4,FALSE)</f>
        <v>7.7863508878423693E-2</v>
      </c>
      <c r="G801" s="13">
        <f>VLOOKUP(B801,Umbrales!$A$2:$F$6,5,FALSE)</f>
        <v>1.5232588938928779</v>
      </c>
      <c r="H801" s="14">
        <f>VLOOKUP(B801,Umbrales!$A$2:$F$6,6,FALSE)</f>
        <v>3.1674636202413592E-2</v>
      </c>
      <c r="I801">
        <f>IF(AND(Datos!AE801&gt;D801,Datos!AF801&gt;E801,Datos!AG801&gt;F801,Datos!AS801&gt;G801,C801&lt;H801),1,0)</f>
        <v>0</v>
      </c>
      <c r="J801" s="14">
        <f>ParticipantesCrossSectionTable[[#This Row],[dcf_fcf_gap_mm]]/ParticipantesCrossSectionTable[[#This Row],[revenue_reported_mm]]</f>
        <v>7.8106648330017098E-2</v>
      </c>
      <c r="K801" s="14">
        <f>VLOOKUP(B801,Umbrales!$A$2:$H$6,7,FALSE)</f>
        <v>0.50851978099047102</v>
      </c>
      <c r="L801" s="14">
        <f>VLOOKUP(B801,Umbrales!$A$2:$H$6,8,FALSE)</f>
        <v>6.0665521451900774E-2</v>
      </c>
      <c r="M801">
        <f>IF(AND(Datos!S801&gt;0,Datos!AH801&lt;K801,Datos!AL801&gt;=1,Datos!AM801&lt;1,J801&gt;L801),1,0)</f>
        <v>0</v>
      </c>
      <c r="N801" s="14">
        <f>VLOOKUP(B801,Umbrales!$A$2:$J$6,9,FALSE)</f>
        <v>0</v>
      </c>
      <c r="O801" s="14">
        <f>VLOOKUP(B801,Umbrales!$A$2:$J$6,10,FALSE)</f>
        <v>0</v>
      </c>
      <c r="P801">
        <f>IF(AND(Datos!C801="Financials",Datos!AA801&gt;N801,Datos!AD801&lt;0,Datos!AQ801&lt;O801),1,0)</f>
        <v>0</v>
      </c>
      <c r="Q801" s="14">
        <f>VLOOKUP(B801,Umbrales!$A$2:$K$6,11,FALSE)</f>
        <v>0.94977598367308969</v>
      </c>
      <c r="R801">
        <f>IF(AND(Datos!AN801&lt;0.85,Datos!AN801&lt;Q801),1,0)</f>
        <v>0</v>
      </c>
      <c r="S801">
        <f>1+IF(Datos!S801&gt;0,1,0)+IF(Datos!C801="Financials",1.2,0)+1.3</f>
        <v>3.3</v>
      </c>
      <c r="T801" s="14">
        <f>(I801*1+M801*IF(Datos!S801&gt;0,1,0)+P801*IF(Datos!C801="Financials",1,0)+R801*1.3)/S801</f>
        <v>0</v>
      </c>
      <c r="U801" s="14">
        <f t="shared" si="24"/>
        <v>0</v>
      </c>
      <c r="V801" s="12" t="str">
        <f t="shared" si="25"/>
        <v/>
      </c>
    </row>
    <row r="802" spans="1:22">
      <c r="A802" t="str">
        <f>ParticipantesCrossSectionTable[[#This Row],[firm_id]]</f>
        <v>F0904</v>
      </c>
      <c r="B802" s="12" t="str">
        <f>ParticipantesCrossSectionTable[[#This Row],[sector]]</f>
        <v>Consumer</v>
      </c>
      <c r="C802" s="14">
        <f>ParticipantesCrossSectionTable[[#This Row],[fcf_reported_mm]]/ParticipantesCrossSectionTable[[#This Row],[revenue_reported_mm]]</f>
        <v>7.0502110696999187E-2</v>
      </c>
      <c r="D802" s="14">
        <f>VLOOKUP(B802,Umbrales!$A$2:$F$6,2,FALSE)</f>
        <v>0.18290795794828921</v>
      </c>
      <c r="E802" s="14">
        <f>VLOOKUP(B802,Umbrales!$A$2:$F$6,3,FALSE)</f>
        <v>0.12205009004875801</v>
      </c>
      <c r="F802" s="14">
        <f>VLOOKUP(B802,Umbrales!$A$2:$F$6,4,FALSE)</f>
        <v>7.7863508878423693E-2</v>
      </c>
      <c r="G802" s="13">
        <f>VLOOKUP(B802,Umbrales!$A$2:$F$6,5,FALSE)</f>
        <v>1.5232588938928779</v>
      </c>
      <c r="H802" s="14">
        <f>VLOOKUP(B802,Umbrales!$A$2:$F$6,6,FALSE)</f>
        <v>3.1674636202413592E-2</v>
      </c>
      <c r="I802">
        <f>IF(AND(Datos!AE802&gt;D802,Datos!AF802&gt;E802,Datos!AG802&gt;F802,Datos!AS802&gt;G802,C802&lt;H802),1,0)</f>
        <v>0</v>
      </c>
      <c r="J802" s="14">
        <f>ParticipantesCrossSectionTable[[#This Row],[dcf_fcf_gap_mm]]/ParticipantesCrossSectionTable[[#This Row],[revenue_reported_mm]]</f>
        <v>2.9261477483926653E-2</v>
      </c>
      <c r="K802" s="14">
        <f>VLOOKUP(B802,Umbrales!$A$2:$H$6,7,FALSE)</f>
        <v>0.50851978099047102</v>
      </c>
      <c r="L802" s="14">
        <f>VLOOKUP(B802,Umbrales!$A$2:$H$6,8,FALSE)</f>
        <v>6.0665521451900774E-2</v>
      </c>
      <c r="M802">
        <f>IF(AND(Datos!S802&gt;0,Datos!AH802&lt;K802,Datos!AL802&gt;=1,Datos!AM802&lt;1,J802&gt;L802),1,0)</f>
        <v>0</v>
      </c>
      <c r="N802" s="14">
        <f>VLOOKUP(B802,Umbrales!$A$2:$J$6,9,FALSE)</f>
        <v>0</v>
      </c>
      <c r="O802" s="14">
        <f>VLOOKUP(B802,Umbrales!$A$2:$J$6,10,FALSE)</f>
        <v>0</v>
      </c>
      <c r="P802">
        <f>IF(AND(Datos!C802="Financials",Datos!AA802&gt;N802,Datos!AD802&lt;0,Datos!AQ802&lt;O802),1,0)</f>
        <v>0</v>
      </c>
      <c r="Q802" s="14">
        <f>VLOOKUP(B802,Umbrales!$A$2:$K$6,11,FALSE)</f>
        <v>0.94977598367308969</v>
      </c>
      <c r="R802">
        <f>IF(AND(Datos!AN802&lt;0.85,Datos!AN802&lt;Q802),1,0)</f>
        <v>0</v>
      </c>
      <c r="S802">
        <f>1+IF(Datos!S802&gt;0,1,0)+IF(Datos!C802="Financials",1.2,0)+1.3</f>
        <v>3.3</v>
      </c>
      <c r="T802" s="14">
        <f>(I802*1+M802*IF(Datos!S802&gt;0,1,0)+P802*IF(Datos!C802="Financials",1,0)+R802*1.3)/S802</f>
        <v>0</v>
      </c>
      <c r="U802" s="14">
        <f t="shared" si="24"/>
        <v>0</v>
      </c>
      <c r="V802" s="12" t="str">
        <f t="shared" si="25"/>
        <v/>
      </c>
    </row>
    <row r="803" spans="1:22">
      <c r="A803" t="str">
        <f>ParticipantesCrossSectionTable[[#This Row],[firm_id]]</f>
        <v>F0004</v>
      </c>
      <c r="B803" s="12" t="str">
        <f>ParticipantesCrossSectionTable[[#This Row],[sector]]</f>
        <v>Energy</v>
      </c>
      <c r="C803" s="14">
        <f>ParticipantesCrossSectionTable[[#This Row],[fcf_reported_mm]]/ParticipantesCrossSectionTable[[#This Row],[revenue_reported_mm]]</f>
        <v>1.4898312076860579E-2</v>
      </c>
      <c r="D803" s="14">
        <f>VLOOKUP(B803,Umbrales!$A$2:$F$6,2,FALSE)</f>
        <v>0.31196392892080216</v>
      </c>
      <c r="E803" s="14">
        <f>VLOOKUP(B803,Umbrales!$A$2:$F$6,3,FALSE)</f>
        <v>0.22086835207327621</v>
      </c>
      <c r="F803" s="14">
        <f>VLOOKUP(B803,Umbrales!$A$2:$F$6,4,FALSE)</f>
        <v>0.28991454849456905</v>
      </c>
      <c r="G803" s="13">
        <f>VLOOKUP(B803,Umbrales!$A$2:$F$6,5,FALSE)</f>
        <v>2.8980395452652274</v>
      </c>
      <c r="H803" s="14">
        <f>VLOOKUP(B803,Umbrales!$A$2:$F$6,6,FALSE)</f>
        <v>-5.1192663180992054E-2</v>
      </c>
      <c r="I803">
        <f>IF(AND(Datos!AE803&gt;D803,Datos!AF803&gt;E803,Datos!AG803&gt;F803,Datos!AS803&gt;G803,C803&lt;H803),1,0)</f>
        <v>0</v>
      </c>
      <c r="J803" s="14">
        <f>ParticipantesCrossSectionTable[[#This Row],[dcf_fcf_gap_mm]]/ParticipantesCrossSectionTable[[#This Row],[revenue_reported_mm]]</f>
        <v>2.8253498281520961E-2</v>
      </c>
      <c r="K803" s="14">
        <f>VLOOKUP(B803,Umbrales!$A$2:$H$6,7,FALSE)</f>
        <v>0.58288412137280288</v>
      </c>
      <c r="L803" s="14">
        <f>VLOOKUP(B803,Umbrales!$A$2:$H$6,8,FALSE)</f>
        <v>0.120912265441879</v>
      </c>
      <c r="M803">
        <f>IF(AND(Datos!S803&gt;0,Datos!AH803&lt;K803,Datos!AL803&gt;=1,Datos!AM803&lt;1,J803&gt;L803),1,0)</f>
        <v>0</v>
      </c>
      <c r="N803" s="14">
        <f>VLOOKUP(B803,Umbrales!$A$2:$J$6,9,FALSE)</f>
        <v>0</v>
      </c>
      <c r="O803" s="14">
        <f>VLOOKUP(B803,Umbrales!$A$2:$J$6,10,FALSE)</f>
        <v>0</v>
      </c>
      <c r="P803">
        <f>IF(AND(Datos!C803="Financials",Datos!AA803&gt;N803,Datos!AD803&lt;0,Datos!AQ803&lt;O803),1,0)</f>
        <v>0</v>
      </c>
      <c r="Q803" s="14">
        <f>VLOOKUP(B803,Umbrales!$A$2:$K$6,11,FALSE)</f>
        <v>0.95246281107254693</v>
      </c>
      <c r="R803">
        <f>IF(AND(Datos!AN803&lt;0.85,Datos!AN803&lt;Q803),1,0)</f>
        <v>0</v>
      </c>
      <c r="S803">
        <f>1+IF(Datos!S803&gt;0,1,0)+IF(Datos!C803="Financials",1.2,0)+1.3</f>
        <v>3.3</v>
      </c>
      <c r="T803" s="14">
        <f>(I803*1+M803*IF(Datos!S803&gt;0,1,0)+P803*IF(Datos!C803="Financials",1,0)+R803*1.3)/S803</f>
        <v>0</v>
      </c>
      <c r="U803" s="14">
        <f t="shared" si="24"/>
        <v>0</v>
      </c>
      <c r="V803" s="12" t="str">
        <f t="shared" si="25"/>
        <v/>
      </c>
    </row>
    <row r="804" spans="1:22">
      <c r="A804" t="str">
        <f>ParticipantesCrossSectionTable[[#This Row],[firm_id]]</f>
        <v>F0364</v>
      </c>
      <c r="B804" s="12" t="str">
        <f>ParticipantesCrossSectionTable[[#This Row],[sector]]</f>
        <v>Financials</v>
      </c>
      <c r="C804" s="14">
        <f>ParticipantesCrossSectionTable[[#This Row],[fcf_reported_mm]]/ParticipantesCrossSectionTable[[#This Row],[revenue_reported_mm]]</f>
        <v>0.3114968932493356</v>
      </c>
      <c r="D804" s="14">
        <f>VLOOKUP(B804,Umbrales!$A$2:$F$6,2,FALSE)</f>
        <v>0.388774346882514</v>
      </c>
      <c r="E804" s="14">
        <f>VLOOKUP(B804,Umbrales!$A$2:$F$6,3,FALSE)</f>
        <v>0.2842719606666555</v>
      </c>
      <c r="F804" s="14">
        <f>VLOOKUP(B804,Umbrales!$A$2:$F$6,4,FALSE)</f>
        <v>3.7547324588306716E-2</v>
      </c>
      <c r="G804" s="13">
        <f>VLOOKUP(B804,Umbrales!$A$2:$F$6,5,FALSE)</f>
        <v>5.6564154445784265</v>
      </c>
      <c r="H804" s="14">
        <f>VLOOKUP(B804,Umbrales!$A$2:$F$6,6,FALSE)</f>
        <v>0.21790144142181125</v>
      </c>
      <c r="I804">
        <f>IF(AND(Datos!AE804&gt;D804,Datos!AF804&gt;E804,Datos!AG804&gt;F804,Datos!AS804&gt;G804,C804&lt;H804),1,0)</f>
        <v>0</v>
      </c>
      <c r="J804" s="14">
        <f>ParticipantesCrossSectionTable[[#This Row],[dcf_fcf_gap_mm]]/ParticipantesCrossSectionTable[[#This Row],[revenue_reported_mm]]</f>
        <v>2.0734282344745659E-2</v>
      </c>
      <c r="K804" s="14">
        <f>VLOOKUP(B804,Umbrales!$A$2:$H$6,7,FALSE)</f>
        <v>0.45222619371524486</v>
      </c>
      <c r="L804" s="14">
        <f>VLOOKUP(B804,Umbrales!$A$2:$H$6,8,FALSE)</f>
        <v>1.8748568215778003E-2</v>
      </c>
      <c r="M804">
        <f>IF(AND(Datos!S804&gt;0,Datos!AH804&lt;K804,Datos!AL804&gt;=1,Datos!AM804&lt;1,J804&gt;L804),1,0)</f>
        <v>0</v>
      </c>
      <c r="N804" s="14">
        <f>VLOOKUP(B804,Umbrales!$A$2:$J$6,9,FALSE)</f>
        <v>0.2055436255630648</v>
      </c>
      <c r="O804" s="14">
        <f>VLOOKUP(B804,Umbrales!$A$2:$J$6,10,FALSE)</f>
        <v>0.33577848833803048</v>
      </c>
      <c r="P804">
        <f>IF(AND(Datos!C804="Financials",Datos!AA804&gt;N804,Datos!AD804&lt;0,Datos!AQ804&lt;O804),1,0)</f>
        <v>0</v>
      </c>
      <c r="Q804" s="14">
        <f>VLOOKUP(B804,Umbrales!$A$2:$K$6,11,FALSE)</f>
        <v>0.94867619108199597</v>
      </c>
      <c r="R804">
        <f>IF(AND(Datos!AN804&lt;0.85,Datos!AN804&lt;Q804),1,0)</f>
        <v>0</v>
      </c>
      <c r="S804">
        <f>1+IF(Datos!S804&gt;0,1,0)+IF(Datos!C804="Financials",1.2,0)+1.3</f>
        <v>4.5</v>
      </c>
      <c r="T804" s="14">
        <f>(I804*1+M804*IF(Datos!S804&gt;0,1,0)+P804*IF(Datos!C804="Financials",1,0)+R804*1.3)/S804</f>
        <v>0</v>
      </c>
      <c r="U804" s="14">
        <f t="shared" si="24"/>
        <v>0</v>
      </c>
      <c r="V804" s="12" t="str">
        <f t="shared" si="25"/>
        <v/>
      </c>
    </row>
    <row r="805" spans="1:22">
      <c r="A805" t="str">
        <f>ParticipantesCrossSectionTable[[#This Row],[firm_id]]</f>
        <v>F0340</v>
      </c>
      <c r="B805" s="12" t="str">
        <f>ParticipantesCrossSectionTable[[#This Row],[sector]]</f>
        <v>Financials</v>
      </c>
      <c r="C805" s="14">
        <f>ParticipantesCrossSectionTable[[#This Row],[fcf_reported_mm]]/ParticipantesCrossSectionTable[[#This Row],[revenue_reported_mm]]</f>
        <v>0.11247650406925166</v>
      </c>
      <c r="D805" s="14">
        <f>VLOOKUP(B805,Umbrales!$A$2:$F$6,2,FALSE)</f>
        <v>0.388774346882514</v>
      </c>
      <c r="E805" s="14">
        <f>VLOOKUP(B805,Umbrales!$A$2:$F$6,3,FALSE)</f>
        <v>0.2842719606666555</v>
      </c>
      <c r="F805" s="14">
        <f>VLOOKUP(B805,Umbrales!$A$2:$F$6,4,FALSE)</f>
        <v>3.7547324588306716E-2</v>
      </c>
      <c r="G805" s="13">
        <f>VLOOKUP(B805,Umbrales!$A$2:$F$6,5,FALSE)</f>
        <v>5.6564154445784265</v>
      </c>
      <c r="H805" s="14">
        <f>VLOOKUP(B805,Umbrales!$A$2:$F$6,6,FALSE)</f>
        <v>0.21790144142181125</v>
      </c>
      <c r="I805">
        <f>IF(AND(Datos!AE805&gt;D805,Datos!AF805&gt;E805,Datos!AG805&gt;F805,Datos!AS805&gt;G805,C805&lt;H805),1,0)</f>
        <v>0</v>
      </c>
      <c r="J805" s="14">
        <f>ParticipantesCrossSectionTable[[#This Row],[dcf_fcf_gap_mm]]/ParticipantesCrossSectionTable[[#This Row],[revenue_reported_mm]]</f>
        <v>-8.1272033891732678E-3</v>
      </c>
      <c r="K805" s="14">
        <f>VLOOKUP(B805,Umbrales!$A$2:$H$6,7,FALSE)</f>
        <v>0.45222619371524486</v>
      </c>
      <c r="L805" s="14">
        <f>VLOOKUP(B805,Umbrales!$A$2:$H$6,8,FALSE)</f>
        <v>1.8748568215778003E-2</v>
      </c>
      <c r="M805">
        <f>IF(AND(Datos!S805&gt;0,Datos!AH805&lt;K805,Datos!AL805&gt;=1,Datos!AM805&lt;1,J805&gt;L805),1,0)</f>
        <v>0</v>
      </c>
      <c r="N805" s="14">
        <f>VLOOKUP(B805,Umbrales!$A$2:$J$6,9,FALSE)</f>
        <v>0.2055436255630648</v>
      </c>
      <c r="O805" s="14">
        <f>VLOOKUP(B805,Umbrales!$A$2:$J$6,10,FALSE)</f>
        <v>0.33577848833803048</v>
      </c>
      <c r="P805">
        <f>IF(AND(Datos!C805="Financials",Datos!AA805&gt;N805,Datos!AD805&lt;0,Datos!AQ805&lt;O805),1,0)</f>
        <v>0</v>
      </c>
      <c r="Q805" s="14">
        <f>VLOOKUP(B805,Umbrales!$A$2:$K$6,11,FALSE)</f>
        <v>0.94867619108199597</v>
      </c>
      <c r="R805">
        <f>IF(AND(Datos!AN805&lt;0.85,Datos!AN805&lt;Q805),1,0)</f>
        <v>0</v>
      </c>
      <c r="S805">
        <f>1+IF(Datos!S805&gt;0,1,0)+IF(Datos!C805="Financials",1.2,0)+1.3</f>
        <v>4.5</v>
      </c>
      <c r="T805" s="14">
        <f>(I805*1+M805*IF(Datos!S805&gt;0,1,0)+P805*IF(Datos!C805="Financials",1,0)+R805*1.3)/S805</f>
        <v>0</v>
      </c>
      <c r="U805" s="14">
        <f t="shared" si="24"/>
        <v>0</v>
      </c>
      <c r="V805" s="12" t="str">
        <f t="shared" si="25"/>
        <v/>
      </c>
    </row>
    <row r="806" spans="1:22">
      <c r="A806" t="str">
        <f>ParticipantesCrossSectionTable[[#This Row],[firm_id]]</f>
        <v>F0370</v>
      </c>
      <c r="B806" s="12" t="str">
        <f>ParticipantesCrossSectionTable[[#This Row],[sector]]</f>
        <v>Financials</v>
      </c>
      <c r="C806" s="14">
        <f>ParticipantesCrossSectionTable[[#This Row],[fcf_reported_mm]]/ParticipantesCrossSectionTable[[#This Row],[revenue_reported_mm]]</f>
        <v>0.29051908597201814</v>
      </c>
      <c r="D806" s="14">
        <f>VLOOKUP(B806,Umbrales!$A$2:$F$6,2,FALSE)</f>
        <v>0.388774346882514</v>
      </c>
      <c r="E806" s="14">
        <f>VLOOKUP(B806,Umbrales!$A$2:$F$6,3,FALSE)</f>
        <v>0.2842719606666555</v>
      </c>
      <c r="F806" s="14">
        <f>VLOOKUP(B806,Umbrales!$A$2:$F$6,4,FALSE)</f>
        <v>3.7547324588306716E-2</v>
      </c>
      <c r="G806" s="13">
        <f>VLOOKUP(B806,Umbrales!$A$2:$F$6,5,FALSE)</f>
        <v>5.6564154445784265</v>
      </c>
      <c r="H806" s="14">
        <f>VLOOKUP(B806,Umbrales!$A$2:$F$6,6,FALSE)</f>
        <v>0.21790144142181125</v>
      </c>
      <c r="I806">
        <f>IF(AND(Datos!AE806&gt;D806,Datos!AF806&gt;E806,Datos!AG806&gt;F806,Datos!AS806&gt;G806,C806&lt;H806),1,0)</f>
        <v>0</v>
      </c>
      <c r="J806" s="14">
        <f>ParticipantesCrossSectionTable[[#This Row],[dcf_fcf_gap_mm]]/ParticipantesCrossSectionTable[[#This Row],[revenue_reported_mm]]</f>
        <v>2.4460920625880424E-2</v>
      </c>
      <c r="K806" s="14">
        <f>VLOOKUP(B806,Umbrales!$A$2:$H$6,7,FALSE)</f>
        <v>0.45222619371524486</v>
      </c>
      <c r="L806" s="14">
        <f>VLOOKUP(B806,Umbrales!$A$2:$H$6,8,FALSE)</f>
        <v>1.8748568215778003E-2</v>
      </c>
      <c r="M806">
        <f>IF(AND(Datos!S806&gt;0,Datos!AH806&lt;K806,Datos!AL806&gt;=1,Datos!AM806&lt;1,J806&gt;L806),1,0)</f>
        <v>0</v>
      </c>
      <c r="N806" s="14">
        <f>VLOOKUP(B806,Umbrales!$A$2:$J$6,9,FALSE)</f>
        <v>0.2055436255630648</v>
      </c>
      <c r="O806" s="14">
        <f>VLOOKUP(B806,Umbrales!$A$2:$J$6,10,FALSE)</f>
        <v>0.33577848833803048</v>
      </c>
      <c r="P806">
        <f>IF(AND(Datos!C806="Financials",Datos!AA806&gt;N806,Datos!AD806&lt;0,Datos!AQ806&lt;O806),1,0)</f>
        <v>0</v>
      </c>
      <c r="Q806" s="14">
        <f>VLOOKUP(B806,Umbrales!$A$2:$K$6,11,FALSE)</f>
        <v>0.94867619108199597</v>
      </c>
      <c r="R806">
        <f>IF(AND(Datos!AN806&lt;0.85,Datos!AN806&lt;Q806),1,0)</f>
        <v>0</v>
      </c>
      <c r="S806">
        <f>1+IF(Datos!S806&gt;0,1,0)+IF(Datos!C806="Financials",1.2,0)+1.3</f>
        <v>4.5</v>
      </c>
      <c r="T806" s="14">
        <f>(I806*1+M806*IF(Datos!S806&gt;0,1,0)+P806*IF(Datos!C806="Financials",1,0)+R806*1.3)/S806</f>
        <v>0</v>
      </c>
      <c r="U806" s="14">
        <f t="shared" si="24"/>
        <v>0</v>
      </c>
      <c r="V806" s="12" t="str">
        <f t="shared" si="25"/>
        <v/>
      </c>
    </row>
    <row r="807" spans="1:22">
      <c r="A807" t="str">
        <f>ParticipantesCrossSectionTable[[#This Row],[firm_id]]</f>
        <v>F0299</v>
      </c>
      <c r="B807" s="12" t="str">
        <f>ParticipantesCrossSectionTable[[#This Row],[sector]]</f>
        <v>Financials</v>
      </c>
      <c r="C807" s="14">
        <f>ParticipantesCrossSectionTable[[#This Row],[fcf_reported_mm]]/ParticipantesCrossSectionTable[[#This Row],[revenue_reported_mm]]</f>
        <v>0.11738322419119546</v>
      </c>
      <c r="D807" s="14">
        <f>VLOOKUP(B807,Umbrales!$A$2:$F$6,2,FALSE)</f>
        <v>0.388774346882514</v>
      </c>
      <c r="E807" s="14">
        <f>VLOOKUP(B807,Umbrales!$A$2:$F$6,3,FALSE)</f>
        <v>0.2842719606666555</v>
      </c>
      <c r="F807" s="14">
        <f>VLOOKUP(B807,Umbrales!$A$2:$F$6,4,FALSE)</f>
        <v>3.7547324588306716E-2</v>
      </c>
      <c r="G807" s="13">
        <f>VLOOKUP(B807,Umbrales!$A$2:$F$6,5,FALSE)</f>
        <v>5.6564154445784265</v>
      </c>
      <c r="H807" s="14">
        <f>VLOOKUP(B807,Umbrales!$A$2:$F$6,6,FALSE)</f>
        <v>0.21790144142181125</v>
      </c>
      <c r="I807">
        <f>IF(AND(Datos!AE807&gt;D807,Datos!AF807&gt;E807,Datos!AG807&gt;F807,Datos!AS807&gt;G807,C807&lt;H807),1,0)</f>
        <v>0</v>
      </c>
      <c r="J807" s="14">
        <f>ParticipantesCrossSectionTable[[#This Row],[dcf_fcf_gap_mm]]/ParticipantesCrossSectionTable[[#This Row],[revenue_reported_mm]]</f>
        <v>2.9820337605633237E-2</v>
      </c>
      <c r="K807" s="14">
        <f>VLOOKUP(B807,Umbrales!$A$2:$H$6,7,FALSE)</f>
        <v>0.45222619371524486</v>
      </c>
      <c r="L807" s="14">
        <f>VLOOKUP(B807,Umbrales!$A$2:$H$6,8,FALSE)</f>
        <v>1.8748568215778003E-2</v>
      </c>
      <c r="M807">
        <f>IF(AND(Datos!S807&gt;0,Datos!AH807&lt;K807,Datos!AL807&gt;=1,Datos!AM807&lt;1,J807&gt;L807),1,0)</f>
        <v>0</v>
      </c>
      <c r="N807" s="14">
        <f>VLOOKUP(B807,Umbrales!$A$2:$J$6,9,FALSE)</f>
        <v>0.2055436255630648</v>
      </c>
      <c r="O807" s="14">
        <f>VLOOKUP(B807,Umbrales!$A$2:$J$6,10,FALSE)</f>
        <v>0.33577848833803048</v>
      </c>
      <c r="P807">
        <f>IF(AND(Datos!C807="Financials",Datos!AA807&gt;N807,Datos!AD807&lt;0,Datos!AQ807&lt;O807),1,0)</f>
        <v>0</v>
      </c>
      <c r="Q807" s="14">
        <f>VLOOKUP(B807,Umbrales!$A$2:$K$6,11,FALSE)</f>
        <v>0.94867619108199597</v>
      </c>
      <c r="R807">
        <f>IF(AND(Datos!AN807&lt;0.85,Datos!AN807&lt;Q807),1,0)</f>
        <v>0</v>
      </c>
      <c r="S807">
        <f>1+IF(Datos!S807&gt;0,1,0)+IF(Datos!C807="Financials",1.2,0)+1.3</f>
        <v>4.5</v>
      </c>
      <c r="T807" s="14">
        <f>(I807*1+M807*IF(Datos!S807&gt;0,1,0)+P807*IF(Datos!C807="Financials",1,0)+R807*1.3)/S807</f>
        <v>0</v>
      </c>
      <c r="U807" s="14">
        <f t="shared" si="24"/>
        <v>0</v>
      </c>
      <c r="V807" s="12" t="str">
        <f t="shared" si="25"/>
        <v/>
      </c>
    </row>
    <row r="808" spans="1:22">
      <c r="A808" t="str">
        <f>ParticipantesCrossSectionTable[[#This Row],[firm_id]]</f>
        <v>F0838</v>
      </c>
      <c r="B808" s="12" t="str">
        <f>ParticipantesCrossSectionTable[[#This Row],[sector]]</f>
        <v>Consumer</v>
      </c>
      <c r="C808" s="14">
        <f>ParticipantesCrossSectionTable[[#This Row],[fcf_reported_mm]]/ParticipantesCrossSectionTable[[#This Row],[revenue_reported_mm]]</f>
        <v>3.7123380108821082E-2</v>
      </c>
      <c r="D808" s="14">
        <f>VLOOKUP(B808,Umbrales!$A$2:$F$6,2,FALSE)</f>
        <v>0.18290795794828921</v>
      </c>
      <c r="E808" s="14">
        <f>VLOOKUP(B808,Umbrales!$A$2:$F$6,3,FALSE)</f>
        <v>0.12205009004875801</v>
      </c>
      <c r="F808" s="14">
        <f>VLOOKUP(B808,Umbrales!$A$2:$F$6,4,FALSE)</f>
        <v>7.7863508878423693E-2</v>
      </c>
      <c r="G808" s="13">
        <f>VLOOKUP(B808,Umbrales!$A$2:$F$6,5,FALSE)</f>
        <v>1.5232588938928779</v>
      </c>
      <c r="H808" s="14">
        <f>VLOOKUP(B808,Umbrales!$A$2:$F$6,6,FALSE)</f>
        <v>3.1674636202413592E-2</v>
      </c>
      <c r="I808">
        <f>IF(AND(Datos!AE808&gt;D808,Datos!AF808&gt;E808,Datos!AG808&gt;F808,Datos!AS808&gt;G808,C808&lt;H808),1,0)</f>
        <v>0</v>
      </c>
      <c r="J808" s="14">
        <f>ParticipantesCrossSectionTable[[#This Row],[dcf_fcf_gap_mm]]/ParticipantesCrossSectionTable[[#This Row],[revenue_reported_mm]]</f>
        <v>1.3544523443236393E-2</v>
      </c>
      <c r="K808" s="14">
        <f>VLOOKUP(B808,Umbrales!$A$2:$H$6,7,FALSE)</f>
        <v>0.50851978099047102</v>
      </c>
      <c r="L808" s="14">
        <f>VLOOKUP(B808,Umbrales!$A$2:$H$6,8,FALSE)</f>
        <v>6.0665521451900774E-2</v>
      </c>
      <c r="M808">
        <f>IF(AND(Datos!S808&gt;0,Datos!AH808&lt;K808,Datos!AL808&gt;=1,Datos!AM808&lt;1,J808&gt;L808),1,0)</f>
        <v>0</v>
      </c>
      <c r="N808" s="14">
        <f>VLOOKUP(B808,Umbrales!$A$2:$J$6,9,FALSE)</f>
        <v>0</v>
      </c>
      <c r="O808" s="14">
        <f>VLOOKUP(B808,Umbrales!$A$2:$J$6,10,FALSE)</f>
        <v>0</v>
      </c>
      <c r="P808">
        <f>IF(AND(Datos!C808="Financials",Datos!AA808&gt;N808,Datos!AD808&lt;0,Datos!AQ808&lt;O808),1,0)</f>
        <v>0</v>
      </c>
      <c r="Q808" s="14">
        <f>VLOOKUP(B808,Umbrales!$A$2:$K$6,11,FALSE)</f>
        <v>0.94977598367308969</v>
      </c>
      <c r="R808">
        <f>IF(AND(Datos!AN808&lt;0.85,Datos!AN808&lt;Q808),1,0)</f>
        <v>0</v>
      </c>
      <c r="S808">
        <f>1+IF(Datos!S808&gt;0,1,0)+IF(Datos!C808="Financials",1.2,0)+1.3</f>
        <v>3.3</v>
      </c>
      <c r="T808" s="14">
        <f>(I808*1+M808*IF(Datos!S808&gt;0,1,0)+P808*IF(Datos!C808="Financials",1,0)+R808*1.3)/S808</f>
        <v>0</v>
      </c>
      <c r="U808" s="14">
        <f t="shared" si="24"/>
        <v>0</v>
      </c>
      <c r="V808" s="12" t="str">
        <f t="shared" si="25"/>
        <v/>
      </c>
    </row>
    <row r="809" spans="1:22">
      <c r="A809" t="str">
        <f>ParticipantesCrossSectionTable[[#This Row],[firm_id]]</f>
        <v>F0665</v>
      </c>
      <c r="B809" s="12" t="str">
        <f>ParticipantesCrossSectionTable[[#This Row],[sector]]</f>
        <v>Industrials</v>
      </c>
      <c r="C809" s="14">
        <f>ParticipantesCrossSectionTable[[#This Row],[fcf_reported_mm]]/ParticipantesCrossSectionTable[[#This Row],[revenue_reported_mm]]</f>
        <v>1.5469682182206401E-2</v>
      </c>
      <c r="D809" s="14">
        <f>VLOOKUP(B809,Umbrales!$A$2:$F$6,2,FALSE)</f>
        <v>0.20187192862209885</v>
      </c>
      <c r="E809" s="14">
        <f>VLOOKUP(B809,Umbrales!$A$2:$F$6,3,FALSE)</f>
        <v>0.13780715755654266</v>
      </c>
      <c r="F809" s="14">
        <f>VLOOKUP(B809,Umbrales!$A$2:$F$6,4,FALSE)</f>
        <v>0.14324173030339896</v>
      </c>
      <c r="G809" s="13">
        <f>VLOOKUP(B809,Umbrales!$A$2:$F$6,5,FALSE)</f>
        <v>2.1323076743804079</v>
      </c>
      <c r="H809" s="14">
        <f>VLOOKUP(B809,Umbrales!$A$2:$F$6,6,FALSE)</f>
        <v>-3.5903294130974449E-3</v>
      </c>
      <c r="I809">
        <f>IF(AND(Datos!AE809&gt;D809,Datos!AF809&gt;E809,Datos!AG809&gt;F809,Datos!AS809&gt;G809,C809&lt;H809),1,0)</f>
        <v>0</v>
      </c>
      <c r="J809" s="14">
        <f>ParticipantesCrossSectionTable[[#This Row],[dcf_fcf_gap_mm]]/ParticipantesCrossSectionTable[[#This Row],[revenue_reported_mm]]</f>
        <v>5.0897511659166547E-2</v>
      </c>
      <c r="K809" s="14">
        <f>VLOOKUP(B809,Umbrales!$A$2:$H$6,7,FALSE)</f>
        <v>0.50521966232143278</v>
      </c>
      <c r="L809" s="14">
        <f>VLOOKUP(B809,Umbrales!$A$2:$H$6,8,FALSE)</f>
        <v>7.7995567229432863E-2</v>
      </c>
      <c r="M809">
        <f>IF(AND(Datos!S809&gt;0,Datos!AH809&lt;K809,Datos!AL809&gt;=1,Datos!AM809&lt;1,J809&gt;L809),1,0)</f>
        <v>0</v>
      </c>
      <c r="N809" s="14">
        <f>VLOOKUP(B809,Umbrales!$A$2:$J$6,9,FALSE)</f>
        <v>0</v>
      </c>
      <c r="O809" s="14">
        <f>VLOOKUP(B809,Umbrales!$A$2:$J$6,10,FALSE)</f>
        <v>0</v>
      </c>
      <c r="P809">
        <f>IF(AND(Datos!C809="Financials",Datos!AA809&gt;N809,Datos!AD809&lt;0,Datos!AQ809&lt;O809),1,0)</f>
        <v>0</v>
      </c>
      <c r="Q809" s="14">
        <f>VLOOKUP(B809,Umbrales!$A$2:$K$6,11,FALSE)</f>
        <v>0.94976269166978411</v>
      </c>
      <c r="R809">
        <f>IF(AND(Datos!AN809&lt;0.85,Datos!AN809&lt;Q809),1,0)</f>
        <v>0</v>
      </c>
      <c r="S809">
        <f>1+IF(Datos!S809&gt;0,1,0)+IF(Datos!C809="Financials",1.2,0)+1.3</f>
        <v>3.3</v>
      </c>
      <c r="T809" s="14">
        <f>(I809*1+M809*IF(Datos!S809&gt;0,1,0)+P809*IF(Datos!C809="Financials",1,0)+R809*1.3)/S809</f>
        <v>0</v>
      </c>
      <c r="U809" s="14">
        <f t="shared" si="24"/>
        <v>0</v>
      </c>
      <c r="V809" s="12" t="str">
        <f t="shared" si="25"/>
        <v/>
      </c>
    </row>
    <row r="810" spans="1:22">
      <c r="A810" t="str">
        <f>ParticipantesCrossSectionTable[[#This Row],[firm_id]]</f>
        <v>F0436</v>
      </c>
      <c r="B810" s="12" t="str">
        <f>ParticipantesCrossSectionTable[[#This Row],[sector]]</f>
        <v>Technology</v>
      </c>
      <c r="C810" s="14">
        <f>ParticipantesCrossSectionTable[[#This Row],[fcf_reported_mm]]/ParticipantesCrossSectionTable[[#This Row],[revenue_reported_mm]]</f>
        <v>0.16749118985875006</v>
      </c>
      <c r="D810" s="14">
        <f>VLOOKUP(B810,Umbrales!$A$2:$F$6,2,FALSE)</f>
        <v>0.29147891994228936</v>
      </c>
      <c r="E810" s="14">
        <f>VLOOKUP(B810,Umbrales!$A$2:$F$6,3,FALSE)</f>
        <v>0.20310034693031653</v>
      </c>
      <c r="F810" s="14">
        <f>VLOOKUP(B810,Umbrales!$A$2:$F$6,4,FALSE)</f>
        <v>8.594459935328938E-2</v>
      </c>
      <c r="G810" s="13">
        <f>VLOOKUP(B810,Umbrales!$A$2:$F$6,5,FALSE)</f>
        <v>1.6026025182564763</v>
      </c>
      <c r="H810" s="14">
        <f>VLOOKUP(B810,Umbrales!$A$2:$F$6,6,FALSE)</f>
        <v>0.11012364032004683</v>
      </c>
      <c r="I810">
        <f>IF(AND(Datos!AE810&gt;D810,Datos!AF810&gt;E810,Datos!AG810&gt;F810,Datos!AS810&gt;G810,C810&lt;H810),1,0)</f>
        <v>0</v>
      </c>
      <c r="J810" s="14">
        <f>ParticipantesCrossSectionTable[[#This Row],[dcf_fcf_gap_mm]]/ParticipantesCrossSectionTable[[#This Row],[revenue_reported_mm]]</f>
        <v>-6.6149450579353147E-2</v>
      </c>
      <c r="K810" s="14">
        <f>VLOOKUP(B810,Umbrales!$A$2:$H$6,7,FALSE)</f>
        <v>0.41762511454643481</v>
      </c>
      <c r="L810" s="14">
        <f>VLOOKUP(B810,Umbrales!$A$2:$H$6,8,FALSE)</f>
        <v>5.4196815684636399E-2</v>
      </c>
      <c r="M810">
        <f>IF(AND(Datos!S810&gt;0,Datos!AH810&lt;K810,Datos!AL810&gt;=1,Datos!AM810&lt;1,J810&gt;L810),1,0)</f>
        <v>0</v>
      </c>
      <c r="N810" s="14">
        <f>VLOOKUP(B810,Umbrales!$A$2:$J$6,9,FALSE)</f>
        <v>0</v>
      </c>
      <c r="O810" s="14">
        <f>VLOOKUP(B810,Umbrales!$A$2:$J$6,10,FALSE)</f>
        <v>0</v>
      </c>
      <c r="P810">
        <f>IF(AND(Datos!C810="Financials",Datos!AA810&gt;N810,Datos!AD810&lt;0,Datos!AQ810&lt;O810),1,0)</f>
        <v>0</v>
      </c>
      <c r="Q810" s="14">
        <f>VLOOKUP(B810,Umbrales!$A$2:$K$6,11,FALSE)</f>
        <v>0.94630804495569043</v>
      </c>
      <c r="R810">
        <f>IF(AND(Datos!AN810&lt;0.85,Datos!AN810&lt;Q810),1,0)</f>
        <v>0</v>
      </c>
      <c r="S810">
        <f>1+IF(Datos!S810&gt;0,1,0)+IF(Datos!C810="Financials",1.2,0)+1.3</f>
        <v>3.3</v>
      </c>
      <c r="T810" s="14">
        <f>(I810*1+M810*IF(Datos!S810&gt;0,1,0)+P810*IF(Datos!C810="Financials",1,0)+R810*1.3)/S810</f>
        <v>0</v>
      </c>
      <c r="U810" s="14">
        <f t="shared" si="24"/>
        <v>0</v>
      </c>
      <c r="V810" s="12" t="str">
        <f t="shared" si="25"/>
        <v/>
      </c>
    </row>
    <row r="811" spans="1:22">
      <c r="A811" t="str">
        <f>ParticipantesCrossSectionTable[[#This Row],[firm_id]]</f>
        <v>F0978</v>
      </c>
      <c r="B811" s="12" t="str">
        <f>ParticipantesCrossSectionTable[[#This Row],[sector]]</f>
        <v>Consumer</v>
      </c>
      <c r="C811" s="14">
        <f>ParticipantesCrossSectionTable[[#This Row],[fcf_reported_mm]]/ParticipantesCrossSectionTable[[#This Row],[revenue_reported_mm]]</f>
        <v>2.2112949778914496E-3</v>
      </c>
      <c r="D811" s="14">
        <f>VLOOKUP(B811,Umbrales!$A$2:$F$6,2,FALSE)</f>
        <v>0.18290795794828921</v>
      </c>
      <c r="E811" s="14">
        <f>VLOOKUP(B811,Umbrales!$A$2:$F$6,3,FALSE)</f>
        <v>0.12205009004875801</v>
      </c>
      <c r="F811" s="14">
        <f>VLOOKUP(B811,Umbrales!$A$2:$F$6,4,FALSE)</f>
        <v>7.7863508878423693E-2</v>
      </c>
      <c r="G811" s="13">
        <f>VLOOKUP(B811,Umbrales!$A$2:$F$6,5,FALSE)</f>
        <v>1.5232588938928779</v>
      </c>
      <c r="H811" s="14">
        <f>VLOOKUP(B811,Umbrales!$A$2:$F$6,6,FALSE)</f>
        <v>3.1674636202413592E-2</v>
      </c>
      <c r="I811">
        <f>IF(AND(Datos!AE811&gt;D811,Datos!AF811&gt;E811,Datos!AG811&gt;F811,Datos!AS811&gt;G811,C811&lt;H811),1,0)</f>
        <v>0</v>
      </c>
      <c r="J811" s="14">
        <f>ParticipantesCrossSectionTable[[#This Row],[dcf_fcf_gap_mm]]/ParticipantesCrossSectionTable[[#This Row],[revenue_reported_mm]]</f>
        <v>5.65392645922074E-2</v>
      </c>
      <c r="K811" s="14">
        <f>VLOOKUP(B811,Umbrales!$A$2:$H$6,7,FALSE)</f>
        <v>0.50851978099047102</v>
      </c>
      <c r="L811" s="14">
        <f>VLOOKUP(B811,Umbrales!$A$2:$H$6,8,FALSE)</f>
        <v>6.0665521451900774E-2</v>
      </c>
      <c r="M811">
        <f>IF(AND(Datos!S811&gt;0,Datos!AH811&lt;K811,Datos!AL811&gt;=1,Datos!AM811&lt;1,J811&gt;L811),1,0)</f>
        <v>0</v>
      </c>
      <c r="N811" s="14">
        <f>VLOOKUP(B811,Umbrales!$A$2:$J$6,9,FALSE)</f>
        <v>0</v>
      </c>
      <c r="O811" s="14">
        <f>VLOOKUP(B811,Umbrales!$A$2:$J$6,10,FALSE)</f>
        <v>0</v>
      </c>
      <c r="P811">
        <f>IF(AND(Datos!C811="Financials",Datos!AA811&gt;N811,Datos!AD811&lt;0,Datos!AQ811&lt;O811),1,0)</f>
        <v>0</v>
      </c>
      <c r="Q811" s="14">
        <f>VLOOKUP(B811,Umbrales!$A$2:$K$6,11,FALSE)</f>
        <v>0.94977598367308969</v>
      </c>
      <c r="R811">
        <f>IF(AND(Datos!AN811&lt;0.85,Datos!AN811&lt;Q811),1,0)</f>
        <v>0</v>
      </c>
      <c r="S811">
        <f>1+IF(Datos!S811&gt;0,1,0)+IF(Datos!C811="Financials",1.2,0)+1.3</f>
        <v>3.3</v>
      </c>
      <c r="T811" s="14">
        <f>(I811*1+M811*IF(Datos!S811&gt;0,1,0)+P811*IF(Datos!C811="Financials",1,0)+R811*1.3)/S811</f>
        <v>0</v>
      </c>
      <c r="U811" s="14">
        <f t="shared" si="24"/>
        <v>0</v>
      </c>
      <c r="V811" s="12" t="str">
        <f t="shared" si="25"/>
        <v/>
      </c>
    </row>
    <row r="812" spans="1:22">
      <c r="A812" t="str">
        <f>ParticipantesCrossSectionTable[[#This Row],[firm_id]]</f>
        <v>F0471</v>
      </c>
      <c r="B812" s="12" t="str">
        <f>ParticipantesCrossSectionTable[[#This Row],[sector]]</f>
        <v>Technology</v>
      </c>
      <c r="C812" s="14">
        <f>ParticipantesCrossSectionTable[[#This Row],[fcf_reported_mm]]/ParticipantesCrossSectionTable[[#This Row],[revenue_reported_mm]]</f>
        <v>5.2804655532026262E-2</v>
      </c>
      <c r="D812" s="14">
        <f>VLOOKUP(B812,Umbrales!$A$2:$F$6,2,FALSE)</f>
        <v>0.29147891994228936</v>
      </c>
      <c r="E812" s="14">
        <f>VLOOKUP(B812,Umbrales!$A$2:$F$6,3,FALSE)</f>
        <v>0.20310034693031653</v>
      </c>
      <c r="F812" s="14">
        <f>VLOOKUP(B812,Umbrales!$A$2:$F$6,4,FALSE)</f>
        <v>8.594459935328938E-2</v>
      </c>
      <c r="G812" s="13">
        <f>VLOOKUP(B812,Umbrales!$A$2:$F$6,5,FALSE)</f>
        <v>1.6026025182564763</v>
      </c>
      <c r="H812" s="14">
        <f>VLOOKUP(B812,Umbrales!$A$2:$F$6,6,FALSE)</f>
        <v>0.11012364032004683</v>
      </c>
      <c r="I812">
        <f>IF(AND(Datos!AE812&gt;D812,Datos!AF812&gt;E812,Datos!AG812&gt;F812,Datos!AS812&gt;G812,C812&lt;H812),1,0)</f>
        <v>0</v>
      </c>
      <c r="J812" s="14">
        <f>ParticipantesCrossSectionTable[[#This Row],[dcf_fcf_gap_mm]]/ParticipantesCrossSectionTable[[#This Row],[revenue_reported_mm]]</f>
        <v>9.9552171020535388E-2</v>
      </c>
      <c r="K812" s="14">
        <f>VLOOKUP(B812,Umbrales!$A$2:$H$6,7,FALSE)</f>
        <v>0.41762511454643481</v>
      </c>
      <c r="L812" s="14">
        <f>VLOOKUP(B812,Umbrales!$A$2:$H$6,8,FALSE)</f>
        <v>5.4196815684636399E-2</v>
      </c>
      <c r="M812">
        <f>IF(AND(Datos!S812&gt;0,Datos!AH812&lt;K812,Datos!AL812&gt;=1,Datos!AM812&lt;1,J812&gt;L812),1,0)</f>
        <v>0</v>
      </c>
      <c r="N812" s="14">
        <f>VLOOKUP(B812,Umbrales!$A$2:$J$6,9,FALSE)</f>
        <v>0</v>
      </c>
      <c r="O812" s="14">
        <f>VLOOKUP(B812,Umbrales!$A$2:$J$6,10,FALSE)</f>
        <v>0</v>
      </c>
      <c r="P812">
        <f>IF(AND(Datos!C812="Financials",Datos!AA812&gt;N812,Datos!AD812&lt;0,Datos!AQ812&lt;O812),1,0)</f>
        <v>0</v>
      </c>
      <c r="Q812" s="14">
        <f>VLOOKUP(B812,Umbrales!$A$2:$K$6,11,FALSE)</f>
        <v>0.94630804495569043</v>
      </c>
      <c r="R812">
        <f>IF(AND(Datos!AN812&lt;0.85,Datos!AN812&lt;Q812),1,0)</f>
        <v>0</v>
      </c>
      <c r="S812">
        <f>1+IF(Datos!S812&gt;0,1,0)+IF(Datos!C812="Financials",1.2,0)+1.3</f>
        <v>3.3</v>
      </c>
      <c r="T812" s="14">
        <f>(I812*1+M812*IF(Datos!S812&gt;0,1,0)+P812*IF(Datos!C812="Financials",1,0)+R812*1.3)/S812</f>
        <v>0</v>
      </c>
      <c r="U812" s="14">
        <f t="shared" si="24"/>
        <v>0</v>
      </c>
      <c r="V812" s="12" t="str">
        <f t="shared" si="25"/>
        <v/>
      </c>
    </row>
    <row r="813" spans="1:22">
      <c r="A813" t="str">
        <f>ParticipantesCrossSectionTable[[#This Row],[firm_id]]</f>
        <v>F0982</v>
      </c>
      <c r="B813" s="12" t="str">
        <f>ParticipantesCrossSectionTable[[#This Row],[sector]]</f>
        <v>Consumer</v>
      </c>
      <c r="C813" s="14">
        <f>ParticipantesCrossSectionTable[[#This Row],[fcf_reported_mm]]/ParticipantesCrossSectionTable[[#This Row],[revenue_reported_mm]]</f>
        <v>5.5514470969435306E-2</v>
      </c>
      <c r="D813" s="14">
        <f>VLOOKUP(B813,Umbrales!$A$2:$F$6,2,FALSE)</f>
        <v>0.18290795794828921</v>
      </c>
      <c r="E813" s="14">
        <f>VLOOKUP(B813,Umbrales!$A$2:$F$6,3,FALSE)</f>
        <v>0.12205009004875801</v>
      </c>
      <c r="F813" s="14">
        <f>VLOOKUP(B813,Umbrales!$A$2:$F$6,4,FALSE)</f>
        <v>7.7863508878423693E-2</v>
      </c>
      <c r="G813" s="13">
        <f>VLOOKUP(B813,Umbrales!$A$2:$F$6,5,FALSE)</f>
        <v>1.5232588938928779</v>
      </c>
      <c r="H813" s="14">
        <f>VLOOKUP(B813,Umbrales!$A$2:$F$6,6,FALSE)</f>
        <v>3.1674636202413592E-2</v>
      </c>
      <c r="I813">
        <f>IF(AND(Datos!AE813&gt;D813,Datos!AF813&gt;E813,Datos!AG813&gt;F813,Datos!AS813&gt;G813,C813&lt;H813),1,0)</f>
        <v>0</v>
      </c>
      <c r="J813" s="14">
        <f>ParticipantesCrossSectionTable[[#This Row],[dcf_fcf_gap_mm]]/ParticipantesCrossSectionTable[[#This Row],[revenue_reported_mm]]</f>
        <v>4.3464359385711214E-2</v>
      </c>
      <c r="K813" s="14">
        <f>VLOOKUP(B813,Umbrales!$A$2:$H$6,7,FALSE)</f>
        <v>0.50851978099047102</v>
      </c>
      <c r="L813" s="14">
        <f>VLOOKUP(B813,Umbrales!$A$2:$H$6,8,FALSE)</f>
        <v>6.0665521451900774E-2</v>
      </c>
      <c r="M813">
        <f>IF(AND(Datos!S813&gt;0,Datos!AH813&lt;K813,Datos!AL813&gt;=1,Datos!AM813&lt;1,J813&gt;L813),1,0)</f>
        <v>0</v>
      </c>
      <c r="N813" s="14">
        <f>VLOOKUP(B813,Umbrales!$A$2:$J$6,9,FALSE)</f>
        <v>0</v>
      </c>
      <c r="O813" s="14">
        <f>VLOOKUP(B813,Umbrales!$A$2:$J$6,10,FALSE)</f>
        <v>0</v>
      </c>
      <c r="P813">
        <f>IF(AND(Datos!C813="Financials",Datos!AA813&gt;N813,Datos!AD813&lt;0,Datos!AQ813&lt;O813),1,0)</f>
        <v>0</v>
      </c>
      <c r="Q813" s="14">
        <f>VLOOKUP(B813,Umbrales!$A$2:$K$6,11,FALSE)</f>
        <v>0.94977598367308969</v>
      </c>
      <c r="R813">
        <f>IF(AND(Datos!AN813&lt;0.85,Datos!AN813&lt;Q813),1,0)</f>
        <v>0</v>
      </c>
      <c r="S813">
        <f>1+IF(Datos!S813&gt;0,1,0)+IF(Datos!C813="Financials",1.2,0)+1.3</f>
        <v>3.3</v>
      </c>
      <c r="T813" s="14">
        <f>(I813*1+M813*IF(Datos!S813&gt;0,1,0)+P813*IF(Datos!C813="Financials",1,0)+R813*1.3)/S813</f>
        <v>0</v>
      </c>
      <c r="U813" s="14">
        <f t="shared" si="24"/>
        <v>0</v>
      </c>
      <c r="V813" s="12" t="str">
        <f t="shared" si="25"/>
        <v/>
      </c>
    </row>
    <row r="814" spans="1:22">
      <c r="A814" t="str">
        <f>ParticipantesCrossSectionTable[[#This Row],[firm_id]]</f>
        <v>F0976</v>
      </c>
      <c r="B814" s="12" t="str">
        <f>ParticipantesCrossSectionTable[[#This Row],[sector]]</f>
        <v>Consumer</v>
      </c>
      <c r="C814" s="14">
        <f>ParticipantesCrossSectionTable[[#This Row],[fcf_reported_mm]]/ParticipantesCrossSectionTable[[#This Row],[revenue_reported_mm]]</f>
        <v>4.959056535119153E-2</v>
      </c>
      <c r="D814" s="14">
        <f>VLOOKUP(B814,Umbrales!$A$2:$F$6,2,FALSE)</f>
        <v>0.18290795794828921</v>
      </c>
      <c r="E814" s="14">
        <f>VLOOKUP(B814,Umbrales!$A$2:$F$6,3,FALSE)</f>
        <v>0.12205009004875801</v>
      </c>
      <c r="F814" s="14">
        <f>VLOOKUP(B814,Umbrales!$A$2:$F$6,4,FALSE)</f>
        <v>7.7863508878423693E-2</v>
      </c>
      <c r="G814" s="13">
        <f>VLOOKUP(B814,Umbrales!$A$2:$F$6,5,FALSE)</f>
        <v>1.5232588938928779</v>
      </c>
      <c r="H814" s="14">
        <f>VLOOKUP(B814,Umbrales!$A$2:$F$6,6,FALSE)</f>
        <v>3.1674636202413592E-2</v>
      </c>
      <c r="I814">
        <f>IF(AND(Datos!AE814&gt;D814,Datos!AF814&gt;E814,Datos!AG814&gt;F814,Datos!AS814&gt;G814,C814&lt;H814),1,0)</f>
        <v>0</v>
      </c>
      <c r="J814" s="14">
        <f>ParticipantesCrossSectionTable[[#This Row],[dcf_fcf_gap_mm]]/ParticipantesCrossSectionTable[[#This Row],[revenue_reported_mm]]</f>
        <v>1.4592336349902774E-2</v>
      </c>
      <c r="K814" s="14">
        <f>VLOOKUP(B814,Umbrales!$A$2:$H$6,7,FALSE)</f>
        <v>0.50851978099047102</v>
      </c>
      <c r="L814" s="14">
        <f>VLOOKUP(B814,Umbrales!$A$2:$H$6,8,FALSE)</f>
        <v>6.0665521451900774E-2</v>
      </c>
      <c r="M814">
        <f>IF(AND(Datos!S814&gt;0,Datos!AH814&lt;K814,Datos!AL814&gt;=1,Datos!AM814&lt;1,J814&gt;L814),1,0)</f>
        <v>0</v>
      </c>
      <c r="N814" s="14">
        <f>VLOOKUP(B814,Umbrales!$A$2:$J$6,9,FALSE)</f>
        <v>0</v>
      </c>
      <c r="O814" s="14">
        <f>VLOOKUP(B814,Umbrales!$A$2:$J$6,10,FALSE)</f>
        <v>0</v>
      </c>
      <c r="P814">
        <f>IF(AND(Datos!C814="Financials",Datos!AA814&gt;N814,Datos!AD814&lt;0,Datos!AQ814&lt;O814),1,0)</f>
        <v>0</v>
      </c>
      <c r="Q814" s="14">
        <f>VLOOKUP(B814,Umbrales!$A$2:$K$6,11,FALSE)</f>
        <v>0.94977598367308969</v>
      </c>
      <c r="R814">
        <f>IF(AND(Datos!AN814&lt;0.85,Datos!AN814&lt;Q814),1,0)</f>
        <v>0</v>
      </c>
      <c r="S814">
        <f>1+IF(Datos!S814&gt;0,1,0)+IF(Datos!C814="Financials",1.2,0)+1.3</f>
        <v>3.3</v>
      </c>
      <c r="T814" s="14">
        <f>(I814*1+M814*IF(Datos!S814&gt;0,1,0)+P814*IF(Datos!C814="Financials",1,0)+R814*1.3)/S814</f>
        <v>0</v>
      </c>
      <c r="U814" s="14">
        <f t="shared" si="24"/>
        <v>0</v>
      </c>
      <c r="V814" s="12" t="str">
        <f t="shared" si="25"/>
        <v/>
      </c>
    </row>
    <row r="815" spans="1:22">
      <c r="A815" t="str">
        <f>ParticipantesCrossSectionTable[[#This Row],[firm_id]]</f>
        <v>F0398</v>
      </c>
      <c r="B815" s="12" t="str">
        <f>ParticipantesCrossSectionTable[[#This Row],[sector]]</f>
        <v>Financials</v>
      </c>
      <c r="C815" s="14">
        <f>ParticipantesCrossSectionTable[[#This Row],[fcf_reported_mm]]/ParticipantesCrossSectionTable[[#This Row],[revenue_reported_mm]]</f>
        <v>0.30834275857768922</v>
      </c>
      <c r="D815" s="14">
        <f>VLOOKUP(B815,Umbrales!$A$2:$F$6,2,FALSE)</f>
        <v>0.388774346882514</v>
      </c>
      <c r="E815" s="14">
        <f>VLOOKUP(B815,Umbrales!$A$2:$F$6,3,FALSE)</f>
        <v>0.2842719606666555</v>
      </c>
      <c r="F815" s="14">
        <f>VLOOKUP(B815,Umbrales!$A$2:$F$6,4,FALSE)</f>
        <v>3.7547324588306716E-2</v>
      </c>
      <c r="G815" s="13">
        <f>VLOOKUP(B815,Umbrales!$A$2:$F$6,5,FALSE)</f>
        <v>5.6564154445784265</v>
      </c>
      <c r="H815" s="14">
        <f>VLOOKUP(B815,Umbrales!$A$2:$F$6,6,FALSE)</f>
        <v>0.21790144142181125</v>
      </c>
      <c r="I815">
        <f>IF(AND(Datos!AE815&gt;D815,Datos!AF815&gt;E815,Datos!AG815&gt;F815,Datos!AS815&gt;G815,C815&lt;H815),1,0)</f>
        <v>0</v>
      </c>
      <c r="J815" s="14">
        <f>ParticipantesCrossSectionTable[[#This Row],[dcf_fcf_gap_mm]]/ParticipantesCrossSectionTable[[#This Row],[revenue_reported_mm]]</f>
        <v>-2.3041254568355908E-2</v>
      </c>
      <c r="K815" s="14">
        <f>VLOOKUP(B815,Umbrales!$A$2:$H$6,7,FALSE)</f>
        <v>0.45222619371524486</v>
      </c>
      <c r="L815" s="14">
        <f>VLOOKUP(B815,Umbrales!$A$2:$H$6,8,FALSE)</f>
        <v>1.8748568215778003E-2</v>
      </c>
      <c r="M815">
        <f>IF(AND(Datos!S815&gt;0,Datos!AH815&lt;K815,Datos!AL815&gt;=1,Datos!AM815&lt;1,J815&gt;L815),1,0)</f>
        <v>0</v>
      </c>
      <c r="N815" s="14">
        <f>VLOOKUP(B815,Umbrales!$A$2:$J$6,9,FALSE)</f>
        <v>0.2055436255630648</v>
      </c>
      <c r="O815" s="14">
        <f>VLOOKUP(B815,Umbrales!$A$2:$J$6,10,FALSE)</f>
        <v>0.33577848833803048</v>
      </c>
      <c r="P815">
        <f>IF(AND(Datos!C815="Financials",Datos!AA815&gt;N815,Datos!AD815&lt;0,Datos!AQ815&lt;O815),1,0)</f>
        <v>0</v>
      </c>
      <c r="Q815" s="14">
        <f>VLOOKUP(B815,Umbrales!$A$2:$K$6,11,FALSE)</f>
        <v>0.94867619108199597</v>
      </c>
      <c r="R815">
        <f>IF(AND(Datos!AN815&lt;0.85,Datos!AN815&lt;Q815),1,0)</f>
        <v>0</v>
      </c>
      <c r="S815">
        <f>1+IF(Datos!S815&gt;0,1,0)+IF(Datos!C815="Financials",1.2,0)+1.3</f>
        <v>4.5</v>
      </c>
      <c r="T815" s="14">
        <f>(I815*1+M815*IF(Datos!S815&gt;0,1,0)+P815*IF(Datos!C815="Financials",1,0)+R815*1.3)/S815</f>
        <v>0</v>
      </c>
      <c r="U815" s="14">
        <f t="shared" si="24"/>
        <v>0</v>
      </c>
      <c r="V815" s="12" t="str">
        <f t="shared" si="25"/>
        <v/>
      </c>
    </row>
    <row r="816" spans="1:22">
      <c r="A816" t="str">
        <f>ParticipantesCrossSectionTable[[#This Row],[firm_id]]</f>
        <v>F0248</v>
      </c>
      <c r="B816" s="12" t="str">
        <f>ParticipantesCrossSectionTable[[#This Row],[sector]]</f>
        <v>Financials</v>
      </c>
      <c r="C816" s="14">
        <f>ParticipantesCrossSectionTable[[#This Row],[fcf_reported_mm]]/ParticipantesCrossSectionTable[[#This Row],[revenue_reported_mm]]</f>
        <v>0.26500869666261717</v>
      </c>
      <c r="D816" s="14">
        <f>VLOOKUP(B816,Umbrales!$A$2:$F$6,2,FALSE)</f>
        <v>0.388774346882514</v>
      </c>
      <c r="E816" s="14">
        <f>VLOOKUP(B816,Umbrales!$A$2:$F$6,3,FALSE)</f>
        <v>0.2842719606666555</v>
      </c>
      <c r="F816" s="14">
        <f>VLOOKUP(B816,Umbrales!$A$2:$F$6,4,FALSE)</f>
        <v>3.7547324588306716E-2</v>
      </c>
      <c r="G816" s="13">
        <f>VLOOKUP(B816,Umbrales!$A$2:$F$6,5,FALSE)</f>
        <v>5.6564154445784265</v>
      </c>
      <c r="H816" s="14">
        <f>VLOOKUP(B816,Umbrales!$A$2:$F$6,6,FALSE)</f>
        <v>0.21790144142181125</v>
      </c>
      <c r="I816">
        <f>IF(AND(Datos!AE816&gt;D816,Datos!AF816&gt;E816,Datos!AG816&gt;F816,Datos!AS816&gt;G816,C816&lt;H816),1,0)</f>
        <v>0</v>
      </c>
      <c r="J816" s="14">
        <f>ParticipantesCrossSectionTable[[#This Row],[dcf_fcf_gap_mm]]/ParticipantesCrossSectionTable[[#This Row],[revenue_reported_mm]]</f>
        <v>3.9771612969815441E-2</v>
      </c>
      <c r="K816" s="14">
        <f>VLOOKUP(B816,Umbrales!$A$2:$H$6,7,FALSE)</f>
        <v>0.45222619371524486</v>
      </c>
      <c r="L816" s="14">
        <f>VLOOKUP(B816,Umbrales!$A$2:$H$6,8,FALSE)</f>
        <v>1.8748568215778003E-2</v>
      </c>
      <c r="M816">
        <f>IF(AND(Datos!S816&gt;0,Datos!AH816&lt;K816,Datos!AL816&gt;=1,Datos!AM816&lt;1,J816&gt;L816),1,0)</f>
        <v>0</v>
      </c>
      <c r="N816" s="14">
        <f>VLOOKUP(B816,Umbrales!$A$2:$J$6,9,FALSE)</f>
        <v>0.2055436255630648</v>
      </c>
      <c r="O816" s="14">
        <f>VLOOKUP(B816,Umbrales!$A$2:$J$6,10,FALSE)</f>
        <v>0.33577848833803048</v>
      </c>
      <c r="P816">
        <f>IF(AND(Datos!C816="Financials",Datos!AA816&gt;N816,Datos!AD816&lt;0,Datos!AQ816&lt;O816),1,0)</f>
        <v>0</v>
      </c>
      <c r="Q816" s="14">
        <f>VLOOKUP(B816,Umbrales!$A$2:$K$6,11,FALSE)</f>
        <v>0.94867619108199597</v>
      </c>
      <c r="R816">
        <f>IF(AND(Datos!AN816&lt;0.85,Datos!AN816&lt;Q816),1,0)</f>
        <v>0</v>
      </c>
      <c r="S816">
        <f>1+IF(Datos!S816&gt;0,1,0)+IF(Datos!C816="Financials",1.2,0)+1.3</f>
        <v>4.5</v>
      </c>
      <c r="T816" s="14">
        <f>(I816*1+M816*IF(Datos!S816&gt;0,1,0)+P816*IF(Datos!C816="Financials",1,0)+R816*1.3)/S816</f>
        <v>0</v>
      </c>
      <c r="U816" s="14">
        <f t="shared" si="24"/>
        <v>0</v>
      </c>
      <c r="V816" s="12" t="str">
        <f t="shared" si="25"/>
        <v/>
      </c>
    </row>
    <row r="817" spans="1:22">
      <c r="A817" t="str">
        <f>ParticipantesCrossSectionTable[[#This Row],[firm_id]]</f>
        <v>F0664</v>
      </c>
      <c r="B817" s="12" t="str">
        <f>ParticipantesCrossSectionTable[[#This Row],[sector]]</f>
        <v>Industrials</v>
      </c>
      <c r="C817" s="14">
        <f>ParticipantesCrossSectionTable[[#This Row],[fcf_reported_mm]]/ParticipantesCrossSectionTable[[#This Row],[revenue_reported_mm]]</f>
        <v>-0.16054250091043473</v>
      </c>
      <c r="D817" s="14">
        <f>VLOOKUP(B817,Umbrales!$A$2:$F$6,2,FALSE)</f>
        <v>0.20187192862209885</v>
      </c>
      <c r="E817" s="14">
        <f>VLOOKUP(B817,Umbrales!$A$2:$F$6,3,FALSE)</f>
        <v>0.13780715755654266</v>
      </c>
      <c r="F817" s="14">
        <f>VLOOKUP(B817,Umbrales!$A$2:$F$6,4,FALSE)</f>
        <v>0.14324173030339896</v>
      </c>
      <c r="G817" s="13">
        <f>VLOOKUP(B817,Umbrales!$A$2:$F$6,5,FALSE)</f>
        <v>2.1323076743804079</v>
      </c>
      <c r="H817" s="14">
        <f>VLOOKUP(B817,Umbrales!$A$2:$F$6,6,FALSE)</f>
        <v>-3.5903294130974449E-3</v>
      </c>
      <c r="I817">
        <f>IF(AND(Datos!AE817&gt;D817,Datos!AF817&gt;E817,Datos!AG817&gt;F817,Datos!AS817&gt;G817,C817&lt;H817),1,0)</f>
        <v>0</v>
      </c>
      <c r="J817" s="14">
        <f>ParticipantesCrossSectionTable[[#This Row],[dcf_fcf_gap_mm]]/ParticipantesCrossSectionTable[[#This Row],[revenue_reported_mm]]</f>
        <v>0.10105997061538728</v>
      </c>
      <c r="K817" s="14">
        <f>VLOOKUP(B817,Umbrales!$A$2:$H$6,7,FALSE)</f>
        <v>0.50521966232143278</v>
      </c>
      <c r="L817" s="14">
        <f>VLOOKUP(B817,Umbrales!$A$2:$H$6,8,FALSE)</f>
        <v>7.7995567229432863E-2</v>
      </c>
      <c r="M817">
        <f>IF(AND(Datos!S817&gt;0,Datos!AH817&lt;K817,Datos!AL817&gt;=1,Datos!AM817&lt;1,J817&gt;L817),1,0)</f>
        <v>0</v>
      </c>
      <c r="N817" s="14">
        <f>VLOOKUP(B817,Umbrales!$A$2:$J$6,9,FALSE)</f>
        <v>0</v>
      </c>
      <c r="O817" s="14">
        <f>VLOOKUP(B817,Umbrales!$A$2:$J$6,10,FALSE)</f>
        <v>0</v>
      </c>
      <c r="P817">
        <f>IF(AND(Datos!C817="Financials",Datos!AA817&gt;N817,Datos!AD817&lt;0,Datos!AQ817&lt;O817),1,0)</f>
        <v>0</v>
      </c>
      <c r="Q817" s="14">
        <f>VLOOKUP(B817,Umbrales!$A$2:$K$6,11,FALSE)</f>
        <v>0.94976269166978411</v>
      </c>
      <c r="R817">
        <f>IF(AND(Datos!AN817&lt;0.85,Datos!AN817&lt;Q817),1,0)</f>
        <v>0</v>
      </c>
      <c r="S817">
        <f>1+IF(Datos!S817&gt;0,1,0)+IF(Datos!C817="Financials",1.2,0)+1.3</f>
        <v>2.2999999999999998</v>
      </c>
      <c r="T817" s="14">
        <f>(I817*1+M817*IF(Datos!S817&gt;0,1,0)+P817*IF(Datos!C817="Financials",1,0)+R817*1.3)/S817</f>
        <v>0</v>
      </c>
      <c r="U817" s="14">
        <f t="shared" si="24"/>
        <v>0</v>
      </c>
      <c r="V817" s="12" t="str">
        <f t="shared" si="25"/>
        <v/>
      </c>
    </row>
    <row r="818" spans="1:22">
      <c r="A818" t="str">
        <f>ParticipantesCrossSectionTable[[#This Row],[firm_id]]</f>
        <v>F0921</v>
      </c>
      <c r="B818" s="12" t="str">
        <f>ParticipantesCrossSectionTable[[#This Row],[sector]]</f>
        <v>Consumer</v>
      </c>
      <c r="C818" s="14">
        <f>ParticipantesCrossSectionTable[[#This Row],[fcf_reported_mm]]/ParticipantesCrossSectionTable[[#This Row],[revenue_reported_mm]]</f>
        <v>3.0947193442939017E-2</v>
      </c>
      <c r="D818" s="14">
        <f>VLOOKUP(B818,Umbrales!$A$2:$F$6,2,FALSE)</f>
        <v>0.18290795794828921</v>
      </c>
      <c r="E818" s="14">
        <f>VLOOKUP(B818,Umbrales!$A$2:$F$6,3,FALSE)</f>
        <v>0.12205009004875801</v>
      </c>
      <c r="F818" s="14">
        <f>VLOOKUP(B818,Umbrales!$A$2:$F$6,4,FALSE)</f>
        <v>7.7863508878423693E-2</v>
      </c>
      <c r="G818" s="13">
        <f>VLOOKUP(B818,Umbrales!$A$2:$F$6,5,FALSE)</f>
        <v>1.5232588938928779</v>
      </c>
      <c r="H818" s="14">
        <f>VLOOKUP(B818,Umbrales!$A$2:$F$6,6,FALSE)</f>
        <v>3.1674636202413592E-2</v>
      </c>
      <c r="I818">
        <f>IF(AND(Datos!AE818&gt;D818,Datos!AF818&gt;E818,Datos!AG818&gt;F818,Datos!AS818&gt;G818,C818&lt;H818),1,0)</f>
        <v>0</v>
      </c>
      <c r="J818" s="14">
        <f>ParticipantesCrossSectionTable[[#This Row],[dcf_fcf_gap_mm]]/ParticipantesCrossSectionTable[[#This Row],[revenue_reported_mm]]</f>
        <v>7.126893970386082E-2</v>
      </c>
      <c r="K818" s="14">
        <f>VLOOKUP(B818,Umbrales!$A$2:$H$6,7,FALSE)</f>
        <v>0.50851978099047102</v>
      </c>
      <c r="L818" s="14">
        <f>VLOOKUP(B818,Umbrales!$A$2:$H$6,8,FALSE)</f>
        <v>6.0665521451900774E-2</v>
      </c>
      <c r="M818">
        <f>IF(AND(Datos!S818&gt;0,Datos!AH818&lt;K818,Datos!AL818&gt;=1,Datos!AM818&lt;1,J818&gt;L818),1,0)</f>
        <v>0</v>
      </c>
      <c r="N818" s="14">
        <f>VLOOKUP(B818,Umbrales!$A$2:$J$6,9,FALSE)</f>
        <v>0</v>
      </c>
      <c r="O818" s="14">
        <f>VLOOKUP(B818,Umbrales!$A$2:$J$6,10,FALSE)</f>
        <v>0</v>
      </c>
      <c r="P818">
        <f>IF(AND(Datos!C818="Financials",Datos!AA818&gt;N818,Datos!AD818&lt;0,Datos!AQ818&lt;O818),1,0)</f>
        <v>0</v>
      </c>
      <c r="Q818" s="14">
        <f>VLOOKUP(B818,Umbrales!$A$2:$K$6,11,FALSE)</f>
        <v>0.94977598367308969</v>
      </c>
      <c r="R818">
        <f>IF(AND(Datos!AN818&lt;0.85,Datos!AN818&lt;Q818),1,0)</f>
        <v>0</v>
      </c>
      <c r="S818">
        <f>1+IF(Datos!S818&gt;0,1,0)+IF(Datos!C818="Financials",1.2,0)+1.3</f>
        <v>3.3</v>
      </c>
      <c r="T818" s="14">
        <f>(I818*1+M818*IF(Datos!S818&gt;0,1,0)+P818*IF(Datos!C818="Financials",1,0)+R818*1.3)/S818</f>
        <v>0</v>
      </c>
      <c r="U818" s="14">
        <f t="shared" si="24"/>
        <v>0</v>
      </c>
      <c r="V818" s="12" t="str">
        <f t="shared" si="25"/>
        <v/>
      </c>
    </row>
    <row r="819" spans="1:22">
      <c r="A819" t="str">
        <f>ParticipantesCrossSectionTable[[#This Row],[firm_id]]</f>
        <v>F0008</v>
      </c>
      <c r="B819" s="12" t="str">
        <f>ParticipantesCrossSectionTable[[#This Row],[sector]]</f>
        <v>Energy</v>
      </c>
      <c r="C819" s="14">
        <f>ParticipantesCrossSectionTable[[#This Row],[fcf_reported_mm]]/ParticipantesCrossSectionTable[[#This Row],[revenue_reported_mm]]</f>
        <v>2.5014341345336991E-2</v>
      </c>
      <c r="D819" s="14">
        <f>VLOOKUP(B819,Umbrales!$A$2:$F$6,2,FALSE)</f>
        <v>0.31196392892080216</v>
      </c>
      <c r="E819" s="14">
        <f>VLOOKUP(B819,Umbrales!$A$2:$F$6,3,FALSE)</f>
        <v>0.22086835207327621</v>
      </c>
      <c r="F819" s="14">
        <f>VLOOKUP(B819,Umbrales!$A$2:$F$6,4,FALSE)</f>
        <v>0.28991454849456905</v>
      </c>
      <c r="G819" s="13">
        <f>VLOOKUP(B819,Umbrales!$A$2:$F$6,5,FALSE)</f>
        <v>2.8980395452652274</v>
      </c>
      <c r="H819" s="14">
        <f>VLOOKUP(B819,Umbrales!$A$2:$F$6,6,FALSE)</f>
        <v>-5.1192663180992054E-2</v>
      </c>
      <c r="I819">
        <f>IF(AND(Datos!AE819&gt;D819,Datos!AF819&gt;E819,Datos!AG819&gt;F819,Datos!AS819&gt;G819,C819&lt;H819),1,0)</f>
        <v>0</v>
      </c>
      <c r="J819" s="14">
        <f>ParticipantesCrossSectionTable[[#This Row],[dcf_fcf_gap_mm]]/ParticipantesCrossSectionTable[[#This Row],[revenue_reported_mm]]</f>
        <v>4.8612865895105377E-2</v>
      </c>
      <c r="K819" s="14">
        <f>VLOOKUP(B819,Umbrales!$A$2:$H$6,7,FALSE)</f>
        <v>0.58288412137280288</v>
      </c>
      <c r="L819" s="14">
        <f>VLOOKUP(B819,Umbrales!$A$2:$H$6,8,FALSE)</f>
        <v>0.120912265441879</v>
      </c>
      <c r="M819">
        <f>IF(AND(Datos!S819&gt;0,Datos!AH819&lt;K819,Datos!AL819&gt;=1,Datos!AM819&lt;1,J819&gt;L819),1,0)</f>
        <v>0</v>
      </c>
      <c r="N819" s="14">
        <f>VLOOKUP(B819,Umbrales!$A$2:$J$6,9,FALSE)</f>
        <v>0</v>
      </c>
      <c r="O819" s="14">
        <f>VLOOKUP(B819,Umbrales!$A$2:$J$6,10,FALSE)</f>
        <v>0</v>
      </c>
      <c r="P819">
        <f>IF(AND(Datos!C819="Financials",Datos!AA819&gt;N819,Datos!AD819&lt;0,Datos!AQ819&lt;O819),1,0)</f>
        <v>0</v>
      </c>
      <c r="Q819" s="14">
        <f>VLOOKUP(B819,Umbrales!$A$2:$K$6,11,FALSE)</f>
        <v>0.95246281107254693</v>
      </c>
      <c r="R819">
        <f>IF(AND(Datos!AN819&lt;0.85,Datos!AN819&lt;Q819),1,0)</f>
        <v>0</v>
      </c>
      <c r="S819">
        <f>1+IF(Datos!S819&gt;0,1,0)+IF(Datos!C819="Financials",1.2,0)+1.3</f>
        <v>3.3</v>
      </c>
      <c r="T819" s="14">
        <f>(I819*1+M819*IF(Datos!S819&gt;0,1,0)+P819*IF(Datos!C819="Financials",1,0)+R819*1.3)/S819</f>
        <v>0</v>
      </c>
      <c r="U819" s="14">
        <f t="shared" si="24"/>
        <v>0</v>
      </c>
      <c r="V819" s="12" t="str">
        <f t="shared" si="25"/>
        <v/>
      </c>
    </row>
    <row r="820" spans="1:22">
      <c r="A820" t="str">
        <f>ParticipantesCrossSectionTable[[#This Row],[firm_id]]</f>
        <v>F0047</v>
      </c>
      <c r="B820" s="12" t="str">
        <f>ParticipantesCrossSectionTable[[#This Row],[sector]]</f>
        <v>Energy</v>
      </c>
      <c r="C820" s="14">
        <f>ParticipantesCrossSectionTable[[#This Row],[fcf_reported_mm]]/ParticipantesCrossSectionTable[[#This Row],[revenue_reported_mm]]</f>
        <v>-0.10806607974487233</v>
      </c>
      <c r="D820" s="14">
        <f>VLOOKUP(B820,Umbrales!$A$2:$F$6,2,FALSE)</f>
        <v>0.31196392892080216</v>
      </c>
      <c r="E820" s="14">
        <f>VLOOKUP(B820,Umbrales!$A$2:$F$6,3,FALSE)</f>
        <v>0.22086835207327621</v>
      </c>
      <c r="F820" s="14">
        <f>VLOOKUP(B820,Umbrales!$A$2:$F$6,4,FALSE)</f>
        <v>0.28991454849456905</v>
      </c>
      <c r="G820" s="13">
        <f>VLOOKUP(B820,Umbrales!$A$2:$F$6,5,FALSE)</f>
        <v>2.8980395452652274</v>
      </c>
      <c r="H820" s="14">
        <f>VLOOKUP(B820,Umbrales!$A$2:$F$6,6,FALSE)</f>
        <v>-5.1192663180992054E-2</v>
      </c>
      <c r="I820">
        <f>IF(AND(Datos!AE820&gt;D820,Datos!AF820&gt;E820,Datos!AG820&gt;F820,Datos!AS820&gt;G820,C820&lt;H820),1,0)</f>
        <v>0</v>
      </c>
      <c r="J820" s="14">
        <f>ParticipantesCrossSectionTable[[#This Row],[dcf_fcf_gap_mm]]/ParticipantesCrossSectionTable[[#This Row],[revenue_reported_mm]]</f>
        <v>9.921734528352584E-2</v>
      </c>
      <c r="K820" s="14">
        <f>VLOOKUP(B820,Umbrales!$A$2:$H$6,7,FALSE)</f>
        <v>0.58288412137280288</v>
      </c>
      <c r="L820" s="14">
        <f>VLOOKUP(B820,Umbrales!$A$2:$H$6,8,FALSE)</f>
        <v>0.120912265441879</v>
      </c>
      <c r="M820">
        <f>IF(AND(Datos!S820&gt;0,Datos!AH820&lt;K820,Datos!AL820&gt;=1,Datos!AM820&lt;1,J820&gt;L820),1,0)</f>
        <v>0</v>
      </c>
      <c r="N820" s="14">
        <f>VLOOKUP(B820,Umbrales!$A$2:$J$6,9,FALSE)</f>
        <v>0</v>
      </c>
      <c r="O820" s="14">
        <f>VLOOKUP(B820,Umbrales!$A$2:$J$6,10,FALSE)</f>
        <v>0</v>
      </c>
      <c r="P820">
        <f>IF(AND(Datos!C820="Financials",Datos!AA820&gt;N820,Datos!AD820&lt;0,Datos!AQ820&lt;O820),1,0)</f>
        <v>0</v>
      </c>
      <c r="Q820" s="14">
        <f>VLOOKUP(B820,Umbrales!$A$2:$K$6,11,FALSE)</f>
        <v>0.95246281107254693</v>
      </c>
      <c r="R820">
        <f>IF(AND(Datos!AN820&lt;0.85,Datos!AN820&lt;Q820),1,0)</f>
        <v>0</v>
      </c>
      <c r="S820">
        <f>1+IF(Datos!S820&gt;0,1,0)+IF(Datos!C820="Financials",1.2,0)+1.3</f>
        <v>3.3</v>
      </c>
      <c r="T820" s="14">
        <f>(I820*1+M820*IF(Datos!S820&gt;0,1,0)+P820*IF(Datos!C820="Financials",1,0)+R820*1.3)/S820</f>
        <v>0</v>
      </c>
      <c r="U820" s="14">
        <f t="shared" si="24"/>
        <v>0</v>
      </c>
      <c r="V820" s="12" t="str">
        <f t="shared" si="25"/>
        <v/>
      </c>
    </row>
    <row r="821" spans="1:22">
      <c r="A821" t="str">
        <f>ParticipantesCrossSectionTable[[#This Row],[firm_id]]</f>
        <v>F0817</v>
      </c>
      <c r="B821" s="12" t="str">
        <f>ParticipantesCrossSectionTable[[#This Row],[sector]]</f>
        <v>Consumer</v>
      </c>
      <c r="C821" s="14">
        <f>ParticipantesCrossSectionTable[[#This Row],[fcf_reported_mm]]/ParticipantesCrossSectionTable[[#This Row],[revenue_reported_mm]]</f>
        <v>-1.7099171022403076E-2</v>
      </c>
      <c r="D821" s="14">
        <f>VLOOKUP(B821,Umbrales!$A$2:$F$6,2,FALSE)</f>
        <v>0.18290795794828921</v>
      </c>
      <c r="E821" s="14">
        <f>VLOOKUP(B821,Umbrales!$A$2:$F$6,3,FALSE)</f>
        <v>0.12205009004875801</v>
      </c>
      <c r="F821" s="14">
        <f>VLOOKUP(B821,Umbrales!$A$2:$F$6,4,FALSE)</f>
        <v>7.7863508878423693E-2</v>
      </c>
      <c r="G821" s="13">
        <f>VLOOKUP(B821,Umbrales!$A$2:$F$6,5,FALSE)</f>
        <v>1.5232588938928779</v>
      </c>
      <c r="H821" s="14">
        <f>VLOOKUP(B821,Umbrales!$A$2:$F$6,6,FALSE)</f>
        <v>3.1674636202413592E-2</v>
      </c>
      <c r="I821">
        <f>IF(AND(Datos!AE821&gt;D821,Datos!AF821&gt;E821,Datos!AG821&gt;F821,Datos!AS821&gt;G821,C821&lt;H821),1,0)</f>
        <v>0</v>
      </c>
      <c r="J821" s="14">
        <f>ParticipantesCrossSectionTable[[#This Row],[dcf_fcf_gap_mm]]/ParticipantesCrossSectionTable[[#This Row],[revenue_reported_mm]]</f>
        <v>7.7614373367300926E-2</v>
      </c>
      <c r="K821" s="14">
        <f>VLOOKUP(B821,Umbrales!$A$2:$H$6,7,FALSE)</f>
        <v>0.50851978099047102</v>
      </c>
      <c r="L821" s="14">
        <f>VLOOKUP(B821,Umbrales!$A$2:$H$6,8,FALSE)</f>
        <v>6.0665521451900774E-2</v>
      </c>
      <c r="M821">
        <f>IF(AND(Datos!S821&gt;0,Datos!AH821&lt;K821,Datos!AL821&gt;=1,Datos!AM821&lt;1,J821&gt;L821),1,0)</f>
        <v>1</v>
      </c>
      <c r="N821" s="14">
        <f>VLOOKUP(B821,Umbrales!$A$2:$J$6,9,FALSE)</f>
        <v>0</v>
      </c>
      <c r="O821" s="14">
        <f>VLOOKUP(B821,Umbrales!$A$2:$J$6,10,FALSE)</f>
        <v>0</v>
      </c>
      <c r="P821">
        <f>IF(AND(Datos!C821="Financials",Datos!AA821&gt;N821,Datos!AD821&lt;0,Datos!AQ821&lt;O821),1,0)</f>
        <v>0</v>
      </c>
      <c r="Q821" s="14">
        <f>VLOOKUP(B821,Umbrales!$A$2:$K$6,11,FALSE)</f>
        <v>0.94977598367308969</v>
      </c>
      <c r="R821">
        <f>IF(AND(Datos!AN821&lt;0.85,Datos!AN821&lt;Q821),1,0)</f>
        <v>0</v>
      </c>
      <c r="S821">
        <f>1+IF(Datos!S821&gt;0,1,0)+IF(Datos!C821="Financials",1.2,0)+1.3</f>
        <v>3.3</v>
      </c>
      <c r="T821" s="14">
        <f>(I821*1+M821*IF(Datos!S821&gt;0,1,0)+P821*IF(Datos!C821="Financials",1,0)+R821*1.3)/S821</f>
        <v>0.30303030303030304</v>
      </c>
      <c r="U821" s="14">
        <f t="shared" si="24"/>
        <v>1</v>
      </c>
      <c r="V821" s="12" t="str">
        <f t="shared" si="25"/>
        <v xml:space="preserve">Flag2 </v>
      </c>
    </row>
    <row r="822" spans="1:22">
      <c r="A822" t="str">
        <f>ParticipantesCrossSectionTable[[#This Row],[firm_id]]</f>
        <v>F0202</v>
      </c>
      <c r="B822" s="12" t="str">
        <f>ParticipantesCrossSectionTable[[#This Row],[sector]]</f>
        <v>Financials</v>
      </c>
      <c r="C822" s="14">
        <f>ParticipantesCrossSectionTable[[#This Row],[fcf_reported_mm]]/ParticipantesCrossSectionTable[[#This Row],[revenue_reported_mm]]</f>
        <v>0.19207372714501139</v>
      </c>
      <c r="D822" s="14">
        <f>VLOOKUP(B822,Umbrales!$A$2:$F$6,2,FALSE)</f>
        <v>0.388774346882514</v>
      </c>
      <c r="E822" s="14">
        <f>VLOOKUP(B822,Umbrales!$A$2:$F$6,3,FALSE)</f>
        <v>0.2842719606666555</v>
      </c>
      <c r="F822" s="14">
        <f>VLOOKUP(B822,Umbrales!$A$2:$F$6,4,FALSE)</f>
        <v>3.7547324588306716E-2</v>
      </c>
      <c r="G822" s="13">
        <f>VLOOKUP(B822,Umbrales!$A$2:$F$6,5,FALSE)</f>
        <v>5.6564154445784265</v>
      </c>
      <c r="H822" s="14">
        <f>VLOOKUP(B822,Umbrales!$A$2:$F$6,6,FALSE)</f>
        <v>0.21790144142181125</v>
      </c>
      <c r="I822">
        <f>IF(AND(Datos!AE822&gt;D822,Datos!AF822&gt;E822,Datos!AG822&gt;F822,Datos!AS822&gt;G822,C822&lt;H822),1,0)</f>
        <v>0</v>
      </c>
      <c r="J822" s="14">
        <f>ParticipantesCrossSectionTable[[#This Row],[dcf_fcf_gap_mm]]/ParticipantesCrossSectionTable[[#This Row],[revenue_reported_mm]]</f>
        <v>9.9357149126693776E-3</v>
      </c>
      <c r="K822" s="14">
        <f>VLOOKUP(B822,Umbrales!$A$2:$H$6,7,FALSE)</f>
        <v>0.45222619371524486</v>
      </c>
      <c r="L822" s="14">
        <f>VLOOKUP(B822,Umbrales!$A$2:$H$6,8,FALSE)</f>
        <v>1.8748568215778003E-2</v>
      </c>
      <c r="M822">
        <f>IF(AND(Datos!S822&gt;0,Datos!AH822&lt;K822,Datos!AL822&gt;=1,Datos!AM822&lt;1,J822&gt;L822),1,0)</f>
        <v>0</v>
      </c>
      <c r="N822" s="14">
        <f>VLOOKUP(B822,Umbrales!$A$2:$J$6,9,FALSE)</f>
        <v>0.2055436255630648</v>
      </c>
      <c r="O822" s="14">
        <f>VLOOKUP(B822,Umbrales!$A$2:$J$6,10,FALSE)</f>
        <v>0.33577848833803048</v>
      </c>
      <c r="P822">
        <f>IF(AND(Datos!C822="Financials",Datos!AA822&gt;N822,Datos!AD822&lt;0,Datos!AQ822&lt;O822),1,0)</f>
        <v>0</v>
      </c>
      <c r="Q822" s="14">
        <f>VLOOKUP(B822,Umbrales!$A$2:$K$6,11,FALSE)</f>
        <v>0.94867619108199597</v>
      </c>
      <c r="R822">
        <f>IF(AND(Datos!AN822&lt;0.85,Datos!AN822&lt;Q822),1,0)</f>
        <v>0</v>
      </c>
      <c r="S822">
        <f>1+IF(Datos!S822&gt;0,1,0)+IF(Datos!C822="Financials",1.2,0)+1.3</f>
        <v>4.5</v>
      </c>
      <c r="T822" s="14">
        <f>(I822*1+M822*IF(Datos!S822&gt;0,1,0)+P822*IF(Datos!C822="Financials",1,0)+R822*1.3)/S822</f>
        <v>0</v>
      </c>
      <c r="U822" s="14">
        <f t="shared" si="24"/>
        <v>0</v>
      </c>
      <c r="V822" s="12" t="str">
        <f t="shared" si="25"/>
        <v/>
      </c>
    </row>
    <row r="823" spans="1:22">
      <c r="A823" t="str">
        <f>ParticipantesCrossSectionTable[[#This Row],[firm_id]]</f>
        <v>F0829</v>
      </c>
      <c r="B823" s="12" t="str">
        <f>ParticipantesCrossSectionTable[[#This Row],[sector]]</f>
        <v>Consumer</v>
      </c>
      <c r="C823" s="14">
        <f>ParticipantesCrossSectionTable[[#This Row],[fcf_reported_mm]]/ParticipantesCrossSectionTable[[#This Row],[revenue_reported_mm]]</f>
        <v>1.3297904270271891E-2</v>
      </c>
      <c r="D823" s="14">
        <f>VLOOKUP(B823,Umbrales!$A$2:$F$6,2,FALSE)</f>
        <v>0.18290795794828921</v>
      </c>
      <c r="E823" s="14">
        <f>VLOOKUP(B823,Umbrales!$A$2:$F$6,3,FALSE)</f>
        <v>0.12205009004875801</v>
      </c>
      <c r="F823" s="14">
        <f>VLOOKUP(B823,Umbrales!$A$2:$F$6,4,FALSE)</f>
        <v>7.7863508878423693E-2</v>
      </c>
      <c r="G823" s="13">
        <f>VLOOKUP(B823,Umbrales!$A$2:$F$6,5,FALSE)</f>
        <v>1.5232588938928779</v>
      </c>
      <c r="H823" s="14">
        <f>VLOOKUP(B823,Umbrales!$A$2:$F$6,6,FALSE)</f>
        <v>3.1674636202413592E-2</v>
      </c>
      <c r="I823">
        <f>IF(AND(Datos!AE823&gt;D823,Datos!AF823&gt;E823,Datos!AG823&gt;F823,Datos!AS823&gt;G823,C823&lt;H823),1,0)</f>
        <v>0</v>
      </c>
      <c r="J823" s="14">
        <f>ParticipantesCrossSectionTable[[#This Row],[dcf_fcf_gap_mm]]/ParticipantesCrossSectionTable[[#This Row],[revenue_reported_mm]]</f>
        <v>4.6340455107994137E-2</v>
      </c>
      <c r="K823" s="14">
        <f>VLOOKUP(B823,Umbrales!$A$2:$H$6,7,FALSE)</f>
        <v>0.50851978099047102</v>
      </c>
      <c r="L823" s="14">
        <f>VLOOKUP(B823,Umbrales!$A$2:$H$6,8,FALSE)</f>
        <v>6.0665521451900774E-2</v>
      </c>
      <c r="M823">
        <f>IF(AND(Datos!S823&gt;0,Datos!AH823&lt;K823,Datos!AL823&gt;=1,Datos!AM823&lt;1,J823&gt;L823),1,0)</f>
        <v>0</v>
      </c>
      <c r="N823" s="14">
        <f>VLOOKUP(B823,Umbrales!$A$2:$J$6,9,FALSE)</f>
        <v>0</v>
      </c>
      <c r="O823" s="14">
        <f>VLOOKUP(B823,Umbrales!$A$2:$J$6,10,FALSE)</f>
        <v>0</v>
      </c>
      <c r="P823">
        <f>IF(AND(Datos!C823="Financials",Datos!AA823&gt;N823,Datos!AD823&lt;0,Datos!AQ823&lt;O823),1,0)</f>
        <v>0</v>
      </c>
      <c r="Q823" s="14">
        <f>VLOOKUP(B823,Umbrales!$A$2:$K$6,11,FALSE)</f>
        <v>0.94977598367308969</v>
      </c>
      <c r="R823">
        <f>IF(AND(Datos!AN823&lt;0.85,Datos!AN823&lt;Q823),1,0)</f>
        <v>0</v>
      </c>
      <c r="S823">
        <f>1+IF(Datos!S823&gt;0,1,0)+IF(Datos!C823="Financials",1.2,0)+1.3</f>
        <v>3.3</v>
      </c>
      <c r="T823" s="14">
        <f>(I823*1+M823*IF(Datos!S823&gt;0,1,0)+P823*IF(Datos!C823="Financials",1,0)+R823*1.3)/S823</f>
        <v>0</v>
      </c>
      <c r="U823" s="14">
        <f t="shared" si="24"/>
        <v>0</v>
      </c>
      <c r="V823" s="12" t="str">
        <f t="shared" si="25"/>
        <v/>
      </c>
    </row>
    <row r="824" spans="1:22">
      <c r="A824" t="str">
        <f>ParticipantesCrossSectionTable[[#This Row],[firm_id]]</f>
        <v>F0033</v>
      </c>
      <c r="B824" s="12" t="str">
        <f>ParticipantesCrossSectionTable[[#This Row],[sector]]</f>
        <v>Energy</v>
      </c>
      <c r="C824" s="14">
        <f>ParticipantesCrossSectionTable[[#This Row],[fcf_reported_mm]]/ParticipantesCrossSectionTable[[#This Row],[revenue_reported_mm]]</f>
        <v>-0.10491686804697921</v>
      </c>
      <c r="D824" s="14">
        <f>VLOOKUP(B824,Umbrales!$A$2:$F$6,2,FALSE)</f>
        <v>0.31196392892080216</v>
      </c>
      <c r="E824" s="14">
        <f>VLOOKUP(B824,Umbrales!$A$2:$F$6,3,FALSE)</f>
        <v>0.22086835207327621</v>
      </c>
      <c r="F824" s="14">
        <f>VLOOKUP(B824,Umbrales!$A$2:$F$6,4,FALSE)</f>
        <v>0.28991454849456905</v>
      </c>
      <c r="G824" s="13">
        <f>VLOOKUP(B824,Umbrales!$A$2:$F$6,5,FALSE)</f>
        <v>2.8980395452652274</v>
      </c>
      <c r="H824" s="14">
        <f>VLOOKUP(B824,Umbrales!$A$2:$F$6,6,FALSE)</f>
        <v>-5.1192663180992054E-2</v>
      </c>
      <c r="I824">
        <f>IF(AND(Datos!AE824&gt;D824,Datos!AF824&gt;E824,Datos!AG824&gt;F824,Datos!AS824&gt;G824,C824&lt;H824),1,0)</f>
        <v>0</v>
      </c>
      <c r="J824" s="14">
        <f>ParticipantesCrossSectionTable[[#This Row],[dcf_fcf_gap_mm]]/ParticipantesCrossSectionTable[[#This Row],[revenue_reported_mm]]</f>
        <v>0.1234565259974096</v>
      </c>
      <c r="K824" s="14">
        <f>VLOOKUP(B824,Umbrales!$A$2:$H$6,7,FALSE)</f>
        <v>0.58288412137280288</v>
      </c>
      <c r="L824" s="14">
        <f>VLOOKUP(B824,Umbrales!$A$2:$H$6,8,FALSE)</f>
        <v>0.120912265441879</v>
      </c>
      <c r="M824">
        <f>IF(AND(Datos!S824&gt;0,Datos!AH824&lt;K824,Datos!AL824&gt;=1,Datos!AM824&lt;1,J824&gt;L824),1,0)</f>
        <v>0</v>
      </c>
      <c r="N824" s="14">
        <f>VLOOKUP(B824,Umbrales!$A$2:$J$6,9,FALSE)</f>
        <v>0</v>
      </c>
      <c r="O824" s="14">
        <f>VLOOKUP(B824,Umbrales!$A$2:$J$6,10,FALSE)</f>
        <v>0</v>
      </c>
      <c r="P824">
        <f>IF(AND(Datos!C824="Financials",Datos!AA824&gt;N824,Datos!AD824&lt;0,Datos!AQ824&lt;O824),1,0)</f>
        <v>0</v>
      </c>
      <c r="Q824" s="14">
        <f>VLOOKUP(B824,Umbrales!$A$2:$K$6,11,FALSE)</f>
        <v>0.95246281107254693</v>
      </c>
      <c r="R824">
        <f>IF(AND(Datos!AN824&lt;0.85,Datos!AN824&lt;Q824),1,0)</f>
        <v>0</v>
      </c>
      <c r="S824">
        <f>1+IF(Datos!S824&gt;0,1,0)+IF(Datos!C824="Financials",1.2,0)+1.3</f>
        <v>3.3</v>
      </c>
      <c r="T824" s="14">
        <f>(I824*1+M824*IF(Datos!S824&gt;0,1,0)+P824*IF(Datos!C824="Financials",1,0)+R824*1.3)/S824</f>
        <v>0</v>
      </c>
      <c r="U824" s="14">
        <f t="shared" si="24"/>
        <v>0</v>
      </c>
      <c r="V824" s="12" t="str">
        <f t="shared" si="25"/>
        <v/>
      </c>
    </row>
    <row r="825" spans="1:22">
      <c r="A825" t="str">
        <f>ParticipantesCrossSectionTable[[#This Row],[firm_id]]</f>
        <v>F0336</v>
      </c>
      <c r="B825" s="12" t="str">
        <f>ParticipantesCrossSectionTable[[#This Row],[sector]]</f>
        <v>Financials</v>
      </c>
      <c r="C825" s="14">
        <f>ParticipantesCrossSectionTable[[#This Row],[fcf_reported_mm]]/ParticipantesCrossSectionTable[[#This Row],[revenue_reported_mm]]</f>
        <v>0.19657256178073795</v>
      </c>
      <c r="D825" s="14">
        <f>VLOOKUP(B825,Umbrales!$A$2:$F$6,2,FALSE)</f>
        <v>0.388774346882514</v>
      </c>
      <c r="E825" s="14">
        <f>VLOOKUP(B825,Umbrales!$A$2:$F$6,3,FALSE)</f>
        <v>0.2842719606666555</v>
      </c>
      <c r="F825" s="14">
        <f>VLOOKUP(B825,Umbrales!$A$2:$F$6,4,FALSE)</f>
        <v>3.7547324588306716E-2</v>
      </c>
      <c r="G825" s="13">
        <f>VLOOKUP(B825,Umbrales!$A$2:$F$6,5,FALSE)</f>
        <v>5.6564154445784265</v>
      </c>
      <c r="H825" s="14">
        <f>VLOOKUP(B825,Umbrales!$A$2:$F$6,6,FALSE)</f>
        <v>0.21790144142181125</v>
      </c>
      <c r="I825">
        <f>IF(AND(Datos!AE825&gt;D825,Datos!AF825&gt;E825,Datos!AG825&gt;F825,Datos!AS825&gt;G825,C825&lt;H825),1,0)</f>
        <v>0</v>
      </c>
      <c r="J825" s="14">
        <f>ParticipantesCrossSectionTable[[#This Row],[dcf_fcf_gap_mm]]/ParticipantesCrossSectionTable[[#This Row],[revenue_reported_mm]]</f>
        <v>3.5065909806731963E-3</v>
      </c>
      <c r="K825" s="14">
        <f>VLOOKUP(B825,Umbrales!$A$2:$H$6,7,FALSE)</f>
        <v>0.45222619371524486</v>
      </c>
      <c r="L825" s="14">
        <f>VLOOKUP(B825,Umbrales!$A$2:$H$6,8,FALSE)</f>
        <v>1.8748568215778003E-2</v>
      </c>
      <c r="M825">
        <f>IF(AND(Datos!S825&gt;0,Datos!AH825&lt;K825,Datos!AL825&gt;=1,Datos!AM825&lt;1,J825&gt;L825),1,0)</f>
        <v>0</v>
      </c>
      <c r="N825" s="14">
        <f>VLOOKUP(B825,Umbrales!$A$2:$J$6,9,FALSE)</f>
        <v>0.2055436255630648</v>
      </c>
      <c r="O825" s="14">
        <f>VLOOKUP(B825,Umbrales!$A$2:$J$6,10,FALSE)</f>
        <v>0.33577848833803048</v>
      </c>
      <c r="P825">
        <f>IF(AND(Datos!C825="Financials",Datos!AA825&gt;N825,Datos!AD825&lt;0,Datos!AQ825&lt;O825),1,0)</f>
        <v>0</v>
      </c>
      <c r="Q825" s="14">
        <f>VLOOKUP(B825,Umbrales!$A$2:$K$6,11,FALSE)</f>
        <v>0.94867619108199597</v>
      </c>
      <c r="R825">
        <f>IF(AND(Datos!AN825&lt;0.85,Datos!AN825&lt;Q825),1,0)</f>
        <v>0</v>
      </c>
      <c r="S825">
        <f>1+IF(Datos!S825&gt;0,1,0)+IF(Datos!C825="Financials",1.2,0)+1.3</f>
        <v>4.5</v>
      </c>
      <c r="T825" s="14">
        <f>(I825*1+M825*IF(Datos!S825&gt;0,1,0)+P825*IF(Datos!C825="Financials",1,0)+R825*1.3)/S825</f>
        <v>0</v>
      </c>
      <c r="U825" s="14">
        <f t="shared" si="24"/>
        <v>0</v>
      </c>
      <c r="V825" s="12" t="str">
        <f t="shared" si="25"/>
        <v/>
      </c>
    </row>
    <row r="826" spans="1:22">
      <c r="A826" t="str">
        <f>ParticipantesCrossSectionTable[[#This Row],[firm_id]]</f>
        <v>F0482</v>
      </c>
      <c r="B826" s="12" t="str">
        <f>ParticipantesCrossSectionTable[[#This Row],[sector]]</f>
        <v>Technology</v>
      </c>
      <c r="C826" s="14">
        <f>ParticipantesCrossSectionTable[[#This Row],[fcf_reported_mm]]/ParticipantesCrossSectionTable[[#This Row],[revenue_reported_mm]]</f>
        <v>5.2393127355871046E-2</v>
      </c>
      <c r="D826" s="14">
        <f>VLOOKUP(B826,Umbrales!$A$2:$F$6,2,FALSE)</f>
        <v>0.29147891994228936</v>
      </c>
      <c r="E826" s="14">
        <f>VLOOKUP(B826,Umbrales!$A$2:$F$6,3,FALSE)</f>
        <v>0.20310034693031653</v>
      </c>
      <c r="F826" s="14">
        <f>VLOOKUP(B826,Umbrales!$A$2:$F$6,4,FALSE)</f>
        <v>8.594459935328938E-2</v>
      </c>
      <c r="G826" s="13">
        <f>VLOOKUP(B826,Umbrales!$A$2:$F$6,5,FALSE)</f>
        <v>1.6026025182564763</v>
      </c>
      <c r="H826" s="14">
        <f>VLOOKUP(B826,Umbrales!$A$2:$F$6,6,FALSE)</f>
        <v>0.11012364032004683</v>
      </c>
      <c r="I826">
        <f>IF(AND(Datos!AE826&gt;D826,Datos!AF826&gt;E826,Datos!AG826&gt;F826,Datos!AS826&gt;G826,C826&lt;H826),1,0)</f>
        <v>0</v>
      </c>
      <c r="J826" s="14">
        <f>ParticipantesCrossSectionTable[[#This Row],[dcf_fcf_gap_mm]]/ParticipantesCrossSectionTable[[#This Row],[revenue_reported_mm]]</f>
        <v>4.5691784376634598E-2</v>
      </c>
      <c r="K826" s="14">
        <f>VLOOKUP(B826,Umbrales!$A$2:$H$6,7,FALSE)</f>
        <v>0.41762511454643481</v>
      </c>
      <c r="L826" s="14">
        <f>VLOOKUP(B826,Umbrales!$A$2:$H$6,8,FALSE)</f>
        <v>5.4196815684636399E-2</v>
      </c>
      <c r="M826">
        <f>IF(AND(Datos!S826&gt;0,Datos!AH826&lt;K826,Datos!AL826&gt;=1,Datos!AM826&lt;1,J826&gt;L826),1,0)</f>
        <v>0</v>
      </c>
      <c r="N826" s="14">
        <f>VLOOKUP(B826,Umbrales!$A$2:$J$6,9,FALSE)</f>
        <v>0</v>
      </c>
      <c r="O826" s="14">
        <f>VLOOKUP(B826,Umbrales!$A$2:$J$6,10,FALSE)</f>
        <v>0</v>
      </c>
      <c r="P826">
        <f>IF(AND(Datos!C826="Financials",Datos!AA826&gt;N826,Datos!AD826&lt;0,Datos!AQ826&lt;O826),1,0)</f>
        <v>0</v>
      </c>
      <c r="Q826" s="14">
        <f>VLOOKUP(B826,Umbrales!$A$2:$K$6,11,FALSE)</f>
        <v>0.94630804495569043</v>
      </c>
      <c r="R826">
        <f>IF(AND(Datos!AN826&lt;0.85,Datos!AN826&lt;Q826),1,0)</f>
        <v>0</v>
      </c>
      <c r="S826">
        <f>1+IF(Datos!S826&gt;0,1,0)+IF(Datos!C826="Financials",1.2,0)+1.3</f>
        <v>3.3</v>
      </c>
      <c r="T826" s="14">
        <f>(I826*1+M826*IF(Datos!S826&gt;0,1,0)+P826*IF(Datos!C826="Financials",1,0)+R826*1.3)/S826</f>
        <v>0</v>
      </c>
      <c r="U826" s="14">
        <f t="shared" si="24"/>
        <v>0</v>
      </c>
      <c r="V826" s="12" t="str">
        <f t="shared" si="25"/>
        <v/>
      </c>
    </row>
    <row r="827" spans="1:22">
      <c r="A827" t="str">
        <f>ParticipantesCrossSectionTable[[#This Row],[firm_id]]</f>
        <v>F0985</v>
      </c>
      <c r="B827" s="12" t="str">
        <f>ParticipantesCrossSectionTable[[#This Row],[sector]]</f>
        <v>Consumer</v>
      </c>
      <c r="C827" s="14">
        <f>ParticipantesCrossSectionTable[[#This Row],[fcf_reported_mm]]/ParticipantesCrossSectionTable[[#This Row],[revenue_reported_mm]]</f>
        <v>-3.636992592245971E-2</v>
      </c>
      <c r="D827" s="14">
        <f>VLOOKUP(B827,Umbrales!$A$2:$F$6,2,FALSE)</f>
        <v>0.18290795794828921</v>
      </c>
      <c r="E827" s="14">
        <f>VLOOKUP(B827,Umbrales!$A$2:$F$6,3,FALSE)</f>
        <v>0.12205009004875801</v>
      </c>
      <c r="F827" s="14">
        <f>VLOOKUP(B827,Umbrales!$A$2:$F$6,4,FALSE)</f>
        <v>7.7863508878423693E-2</v>
      </c>
      <c r="G827" s="13">
        <f>VLOOKUP(B827,Umbrales!$A$2:$F$6,5,FALSE)</f>
        <v>1.5232588938928779</v>
      </c>
      <c r="H827" s="14">
        <f>VLOOKUP(B827,Umbrales!$A$2:$F$6,6,FALSE)</f>
        <v>3.1674636202413592E-2</v>
      </c>
      <c r="I827">
        <f>IF(AND(Datos!AE827&gt;D827,Datos!AF827&gt;E827,Datos!AG827&gt;F827,Datos!AS827&gt;G827,C827&lt;H827),1,0)</f>
        <v>0</v>
      </c>
      <c r="J827" s="14">
        <f>ParticipantesCrossSectionTable[[#This Row],[dcf_fcf_gap_mm]]/ParticipantesCrossSectionTable[[#This Row],[revenue_reported_mm]]</f>
        <v>4.8676372276035072E-2</v>
      </c>
      <c r="K827" s="14">
        <f>VLOOKUP(B827,Umbrales!$A$2:$H$6,7,FALSE)</f>
        <v>0.50851978099047102</v>
      </c>
      <c r="L827" s="14">
        <f>VLOOKUP(B827,Umbrales!$A$2:$H$6,8,FALSE)</f>
        <v>6.0665521451900774E-2</v>
      </c>
      <c r="M827">
        <f>IF(AND(Datos!S827&gt;0,Datos!AH827&lt;K827,Datos!AL827&gt;=1,Datos!AM827&lt;1,J827&gt;L827),1,0)</f>
        <v>0</v>
      </c>
      <c r="N827" s="14">
        <f>VLOOKUP(B827,Umbrales!$A$2:$J$6,9,FALSE)</f>
        <v>0</v>
      </c>
      <c r="O827" s="14">
        <f>VLOOKUP(B827,Umbrales!$A$2:$J$6,10,FALSE)</f>
        <v>0</v>
      </c>
      <c r="P827">
        <f>IF(AND(Datos!C827="Financials",Datos!AA827&gt;N827,Datos!AD827&lt;0,Datos!AQ827&lt;O827),1,0)</f>
        <v>0</v>
      </c>
      <c r="Q827" s="14">
        <f>VLOOKUP(B827,Umbrales!$A$2:$K$6,11,FALSE)</f>
        <v>0.94977598367308969</v>
      </c>
      <c r="R827">
        <f>IF(AND(Datos!AN827&lt;0.85,Datos!AN827&lt;Q827),1,0)</f>
        <v>0</v>
      </c>
      <c r="S827">
        <f>1+IF(Datos!S827&gt;0,1,0)+IF(Datos!C827="Financials",1.2,0)+1.3</f>
        <v>3.3</v>
      </c>
      <c r="T827" s="14">
        <f>(I827*1+M827*IF(Datos!S827&gt;0,1,0)+P827*IF(Datos!C827="Financials",1,0)+R827*1.3)/S827</f>
        <v>0</v>
      </c>
      <c r="U827" s="14">
        <f t="shared" si="24"/>
        <v>0</v>
      </c>
      <c r="V827" s="12" t="str">
        <f t="shared" si="25"/>
        <v/>
      </c>
    </row>
    <row r="828" spans="1:22">
      <c r="A828" t="str">
        <f>ParticipantesCrossSectionTable[[#This Row],[firm_id]]</f>
        <v>F0018</v>
      </c>
      <c r="B828" s="12" t="str">
        <f>ParticipantesCrossSectionTable[[#This Row],[sector]]</f>
        <v>Energy</v>
      </c>
      <c r="C828" s="14">
        <f>ParticipantesCrossSectionTable[[#This Row],[fcf_reported_mm]]/ParticipantesCrossSectionTable[[#This Row],[revenue_reported_mm]]</f>
        <v>-1.7897320691789679E-2</v>
      </c>
      <c r="D828" s="14">
        <f>VLOOKUP(B828,Umbrales!$A$2:$F$6,2,FALSE)</f>
        <v>0.31196392892080216</v>
      </c>
      <c r="E828" s="14">
        <f>VLOOKUP(B828,Umbrales!$A$2:$F$6,3,FALSE)</f>
        <v>0.22086835207327621</v>
      </c>
      <c r="F828" s="14">
        <f>VLOOKUP(B828,Umbrales!$A$2:$F$6,4,FALSE)</f>
        <v>0.28991454849456905</v>
      </c>
      <c r="G828" s="13">
        <f>VLOOKUP(B828,Umbrales!$A$2:$F$6,5,FALSE)</f>
        <v>2.8980395452652274</v>
      </c>
      <c r="H828" s="14">
        <f>VLOOKUP(B828,Umbrales!$A$2:$F$6,6,FALSE)</f>
        <v>-5.1192663180992054E-2</v>
      </c>
      <c r="I828">
        <f>IF(AND(Datos!AE828&gt;D828,Datos!AF828&gt;E828,Datos!AG828&gt;F828,Datos!AS828&gt;G828,C828&lt;H828),1,0)</f>
        <v>0</v>
      </c>
      <c r="J828" s="14">
        <f>ParticipantesCrossSectionTable[[#This Row],[dcf_fcf_gap_mm]]/ParticipantesCrossSectionTable[[#This Row],[revenue_reported_mm]]</f>
        <v>0.16399057338778952</v>
      </c>
      <c r="K828" s="14">
        <f>VLOOKUP(B828,Umbrales!$A$2:$H$6,7,FALSE)</f>
        <v>0.58288412137280288</v>
      </c>
      <c r="L828" s="14">
        <f>VLOOKUP(B828,Umbrales!$A$2:$H$6,8,FALSE)</f>
        <v>0.120912265441879</v>
      </c>
      <c r="M828">
        <f>IF(AND(Datos!S828&gt;0,Datos!AH828&lt;K828,Datos!AL828&gt;=1,Datos!AM828&lt;1,J828&gt;L828),1,0)</f>
        <v>1</v>
      </c>
      <c r="N828" s="14">
        <f>VLOOKUP(B828,Umbrales!$A$2:$J$6,9,FALSE)</f>
        <v>0</v>
      </c>
      <c r="O828" s="14">
        <f>VLOOKUP(B828,Umbrales!$A$2:$J$6,10,FALSE)</f>
        <v>0</v>
      </c>
      <c r="P828">
        <f>IF(AND(Datos!C828="Financials",Datos!AA828&gt;N828,Datos!AD828&lt;0,Datos!AQ828&lt;O828),1,0)</f>
        <v>0</v>
      </c>
      <c r="Q828" s="14">
        <f>VLOOKUP(B828,Umbrales!$A$2:$K$6,11,FALSE)</f>
        <v>0.95246281107254693</v>
      </c>
      <c r="R828">
        <f>IF(AND(Datos!AN828&lt;0.85,Datos!AN828&lt;Q828),1,0)</f>
        <v>0</v>
      </c>
      <c r="S828">
        <f>1+IF(Datos!S828&gt;0,1,0)+IF(Datos!C828="Financials",1.2,0)+1.3</f>
        <v>3.3</v>
      </c>
      <c r="T828" s="14">
        <f>(I828*1+M828*IF(Datos!S828&gt;0,1,0)+P828*IF(Datos!C828="Financials",1,0)+R828*1.3)/S828</f>
        <v>0.30303030303030304</v>
      </c>
      <c r="U828" s="14">
        <f t="shared" si="24"/>
        <v>1</v>
      </c>
      <c r="V828" s="12" t="str">
        <f t="shared" si="25"/>
        <v xml:space="preserve">Flag2 </v>
      </c>
    </row>
    <row r="829" spans="1:22">
      <c r="A829" t="str">
        <f>ParticipantesCrossSectionTable[[#This Row],[firm_id]]</f>
        <v>F0408</v>
      </c>
      <c r="B829" s="12" t="str">
        <f>ParticipantesCrossSectionTable[[#This Row],[sector]]</f>
        <v>Technology</v>
      </c>
      <c r="C829" s="14">
        <f>ParticipantesCrossSectionTable[[#This Row],[fcf_reported_mm]]/ParticipantesCrossSectionTable[[#This Row],[revenue_reported_mm]]</f>
        <v>0.18540541164899621</v>
      </c>
      <c r="D829" s="14">
        <f>VLOOKUP(B829,Umbrales!$A$2:$F$6,2,FALSE)</f>
        <v>0.29147891994228936</v>
      </c>
      <c r="E829" s="14">
        <f>VLOOKUP(B829,Umbrales!$A$2:$F$6,3,FALSE)</f>
        <v>0.20310034693031653</v>
      </c>
      <c r="F829" s="14">
        <f>VLOOKUP(B829,Umbrales!$A$2:$F$6,4,FALSE)</f>
        <v>8.594459935328938E-2</v>
      </c>
      <c r="G829" s="13">
        <f>VLOOKUP(B829,Umbrales!$A$2:$F$6,5,FALSE)</f>
        <v>1.6026025182564763</v>
      </c>
      <c r="H829" s="14">
        <f>VLOOKUP(B829,Umbrales!$A$2:$F$6,6,FALSE)</f>
        <v>0.11012364032004683</v>
      </c>
      <c r="I829">
        <f>IF(AND(Datos!AE829&gt;D829,Datos!AF829&gt;E829,Datos!AG829&gt;F829,Datos!AS829&gt;G829,C829&lt;H829),1,0)</f>
        <v>0</v>
      </c>
      <c r="J829" s="14">
        <f>ParticipantesCrossSectionTable[[#This Row],[dcf_fcf_gap_mm]]/ParticipantesCrossSectionTable[[#This Row],[revenue_reported_mm]]</f>
        <v>-4.8274351922319584E-3</v>
      </c>
      <c r="K829" s="14">
        <f>VLOOKUP(B829,Umbrales!$A$2:$H$6,7,FALSE)</f>
        <v>0.41762511454643481</v>
      </c>
      <c r="L829" s="14">
        <f>VLOOKUP(B829,Umbrales!$A$2:$H$6,8,FALSE)</f>
        <v>5.4196815684636399E-2</v>
      </c>
      <c r="M829">
        <f>IF(AND(Datos!S829&gt;0,Datos!AH829&lt;K829,Datos!AL829&gt;=1,Datos!AM829&lt;1,J829&gt;L829),1,0)</f>
        <v>0</v>
      </c>
      <c r="N829" s="14">
        <f>VLOOKUP(B829,Umbrales!$A$2:$J$6,9,FALSE)</f>
        <v>0</v>
      </c>
      <c r="O829" s="14">
        <f>VLOOKUP(B829,Umbrales!$A$2:$J$6,10,FALSE)</f>
        <v>0</v>
      </c>
      <c r="P829">
        <f>IF(AND(Datos!C829="Financials",Datos!AA829&gt;N829,Datos!AD829&lt;0,Datos!AQ829&lt;O829),1,0)</f>
        <v>0</v>
      </c>
      <c r="Q829" s="14">
        <f>VLOOKUP(B829,Umbrales!$A$2:$K$6,11,FALSE)</f>
        <v>0.94630804495569043</v>
      </c>
      <c r="R829">
        <f>IF(AND(Datos!AN829&lt;0.85,Datos!AN829&lt;Q829),1,0)</f>
        <v>0</v>
      </c>
      <c r="S829">
        <f>1+IF(Datos!S829&gt;0,1,0)+IF(Datos!C829="Financials",1.2,0)+1.3</f>
        <v>3.3</v>
      </c>
      <c r="T829" s="14">
        <f>(I829*1+M829*IF(Datos!S829&gt;0,1,0)+P829*IF(Datos!C829="Financials",1,0)+R829*1.3)/S829</f>
        <v>0</v>
      </c>
      <c r="U829" s="14">
        <f t="shared" si="24"/>
        <v>0</v>
      </c>
      <c r="V829" s="12" t="str">
        <f t="shared" si="25"/>
        <v/>
      </c>
    </row>
    <row r="830" spans="1:22">
      <c r="A830" t="str">
        <f>ParticipantesCrossSectionTable[[#This Row],[firm_id]]</f>
        <v>F0659</v>
      </c>
      <c r="B830" s="12" t="str">
        <f>ParticipantesCrossSectionTable[[#This Row],[sector]]</f>
        <v>Industrials</v>
      </c>
      <c r="C830" s="14">
        <f>ParticipantesCrossSectionTable[[#This Row],[fcf_reported_mm]]/ParticipantesCrossSectionTable[[#This Row],[revenue_reported_mm]]</f>
        <v>3.0378277119254331E-2</v>
      </c>
      <c r="D830" s="14">
        <f>VLOOKUP(B830,Umbrales!$A$2:$F$6,2,FALSE)</f>
        <v>0.20187192862209885</v>
      </c>
      <c r="E830" s="14">
        <f>VLOOKUP(B830,Umbrales!$A$2:$F$6,3,FALSE)</f>
        <v>0.13780715755654266</v>
      </c>
      <c r="F830" s="14">
        <f>VLOOKUP(B830,Umbrales!$A$2:$F$6,4,FALSE)</f>
        <v>0.14324173030339896</v>
      </c>
      <c r="G830" s="13">
        <f>VLOOKUP(B830,Umbrales!$A$2:$F$6,5,FALSE)</f>
        <v>2.1323076743804079</v>
      </c>
      <c r="H830" s="14">
        <f>VLOOKUP(B830,Umbrales!$A$2:$F$6,6,FALSE)</f>
        <v>-3.5903294130974449E-3</v>
      </c>
      <c r="I830">
        <f>IF(AND(Datos!AE830&gt;D830,Datos!AF830&gt;E830,Datos!AG830&gt;F830,Datos!AS830&gt;G830,C830&lt;H830),1,0)</f>
        <v>0</v>
      </c>
      <c r="J830" s="14">
        <f>ParticipantesCrossSectionTable[[#This Row],[dcf_fcf_gap_mm]]/ParticipantesCrossSectionTable[[#This Row],[revenue_reported_mm]]</f>
        <v>5.0764723910931842E-2</v>
      </c>
      <c r="K830" s="14">
        <f>VLOOKUP(B830,Umbrales!$A$2:$H$6,7,FALSE)</f>
        <v>0.50521966232143278</v>
      </c>
      <c r="L830" s="14">
        <f>VLOOKUP(B830,Umbrales!$A$2:$H$6,8,FALSE)</f>
        <v>7.7995567229432863E-2</v>
      </c>
      <c r="M830">
        <f>IF(AND(Datos!S830&gt;0,Datos!AH830&lt;K830,Datos!AL830&gt;=1,Datos!AM830&lt;1,J830&gt;L830),1,0)</f>
        <v>0</v>
      </c>
      <c r="N830" s="14">
        <f>VLOOKUP(B830,Umbrales!$A$2:$J$6,9,FALSE)</f>
        <v>0</v>
      </c>
      <c r="O830" s="14">
        <f>VLOOKUP(B830,Umbrales!$A$2:$J$6,10,FALSE)</f>
        <v>0</v>
      </c>
      <c r="P830">
        <f>IF(AND(Datos!C830="Financials",Datos!AA830&gt;N830,Datos!AD830&lt;0,Datos!AQ830&lt;O830),1,0)</f>
        <v>0</v>
      </c>
      <c r="Q830" s="14">
        <f>VLOOKUP(B830,Umbrales!$A$2:$K$6,11,FALSE)</f>
        <v>0.94976269166978411</v>
      </c>
      <c r="R830">
        <f>IF(AND(Datos!AN830&lt;0.85,Datos!AN830&lt;Q830),1,0)</f>
        <v>0</v>
      </c>
      <c r="S830">
        <f>1+IF(Datos!S830&gt;0,1,0)+IF(Datos!C830="Financials",1.2,0)+1.3</f>
        <v>3.3</v>
      </c>
      <c r="T830" s="14">
        <f>(I830*1+M830*IF(Datos!S830&gt;0,1,0)+P830*IF(Datos!C830="Financials",1,0)+R830*1.3)/S830</f>
        <v>0</v>
      </c>
      <c r="U830" s="14">
        <f t="shared" si="24"/>
        <v>0</v>
      </c>
      <c r="V830" s="12" t="str">
        <f t="shared" si="25"/>
        <v/>
      </c>
    </row>
    <row r="831" spans="1:22">
      <c r="A831" t="str">
        <f>ParticipantesCrossSectionTable[[#This Row],[firm_id]]</f>
        <v>F0123</v>
      </c>
      <c r="B831" s="12" t="str">
        <f>ParticipantesCrossSectionTable[[#This Row],[sector]]</f>
        <v>Energy</v>
      </c>
      <c r="C831" s="14">
        <f>ParticipantesCrossSectionTable[[#This Row],[fcf_reported_mm]]/ParticipantesCrossSectionTable[[#This Row],[revenue_reported_mm]]</f>
        <v>-0.13090633112484804</v>
      </c>
      <c r="D831" s="14">
        <f>VLOOKUP(B831,Umbrales!$A$2:$F$6,2,FALSE)</f>
        <v>0.31196392892080216</v>
      </c>
      <c r="E831" s="14">
        <f>VLOOKUP(B831,Umbrales!$A$2:$F$6,3,FALSE)</f>
        <v>0.22086835207327621</v>
      </c>
      <c r="F831" s="14">
        <f>VLOOKUP(B831,Umbrales!$A$2:$F$6,4,FALSE)</f>
        <v>0.28991454849456905</v>
      </c>
      <c r="G831" s="13">
        <f>VLOOKUP(B831,Umbrales!$A$2:$F$6,5,FALSE)</f>
        <v>2.8980395452652274</v>
      </c>
      <c r="H831" s="14">
        <f>VLOOKUP(B831,Umbrales!$A$2:$F$6,6,FALSE)</f>
        <v>-5.1192663180992054E-2</v>
      </c>
      <c r="I831">
        <f>IF(AND(Datos!AE831&gt;D831,Datos!AF831&gt;E831,Datos!AG831&gt;F831,Datos!AS831&gt;G831,C831&lt;H831),1,0)</f>
        <v>0</v>
      </c>
      <c r="J831" s="14">
        <f>ParticipantesCrossSectionTable[[#This Row],[dcf_fcf_gap_mm]]/ParticipantesCrossSectionTable[[#This Row],[revenue_reported_mm]]</f>
        <v>0.10137016634417342</v>
      </c>
      <c r="K831" s="14">
        <f>VLOOKUP(B831,Umbrales!$A$2:$H$6,7,FALSE)</f>
        <v>0.58288412137280288</v>
      </c>
      <c r="L831" s="14">
        <f>VLOOKUP(B831,Umbrales!$A$2:$H$6,8,FALSE)</f>
        <v>0.120912265441879</v>
      </c>
      <c r="M831">
        <f>IF(AND(Datos!S831&gt;0,Datos!AH831&lt;K831,Datos!AL831&gt;=1,Datos!AM831&lt;1,J831&gt;L831),1,0)</f>
        <v>0</v>
      </c>
      <c r="N831" s="14">
        <f>VLOOKUP(B831,Umbrales!$A$2:$J$6,9,FALSE)</f>
        <v>0</v>
      </c>
      <c r="O831" s="14">
        <f>VLOOKUP(B831,Umbrales!$A$2:$J$6,10,FALSE)</f>
        <v>0</v>
      </c>
      <c r="P831">
        <f>IF(AND(Datos!C831="Financials",Datos!AA831&gt;N831,Datos!AD831&lt;0,Datos!AQ831&lt;O831),1,0)</f>
        <v>0</v>
      </c>
      <c r="Q831" s="14">
        <f>VLOOKUP(B831,Umbrales!$A$2:$K$6,11,FALSE)</f>
        <v>0.95246281107254693</v>
      </c>
      <c r="R831">
        <f>IF(AND(Datos!AN831&lt;0.85,Datos!AN831&lt;Q831),1,0)</f>
        <v>0</v>
      </c>
      <c r="S831">
        <f>1+IF(Datos!S831&gt;0,1,0)+IF(Datos!C831="Financials",1.2,0)+1.3</f>
        <v>3.3</v>
      </c>
      <c r="T831" s="14">
        <f>(I831*1+M831*IF(Datos!S831&gt;0,1,0)+P831*IF(Datos!C831="Financials",1,0)+R831*1.3)/S831</f>
        <v>0</v>
      </c>
      <c r="U831" s="14">
        <f t="shared" si="24"/>
        <v>0</v>
      </c>
      <c r="V831" s="12" t="str">
        <f t="shared" si="25"/>
        <v/>
      </c>
    </row>
    <row r="832" spans="1:22">
      <c r="A832" t="str">
        <f>ParticipantesCrossSectionTable[[#This Row],[firm_id]]</f>
        <v>F0970</v>
      </c>
      <c r="B832" s="12" t="str">
        <f>ParticipantesCrossSectionTable[[#This Row],[sector]]</f>
        <v>Consumer</v>
      </c>
      <c r="C832" s="14">
        <f>ParticipantesCrossSectionTable[[#This Row],[fcf_reported_mm]]/ParticipantesCrossSectionTable[[#This Row],[revenue_reported_mm]]</f>
        <v>0.12739797032120287</v>
      </c>
      <c r="D832" s="14">
        <f>VLOOKUP(B832,Umbrales!$A$2:$F$6,2,FALSE)</f>
        <v>0.18290795794828921</v>
      </c>
      <c r="E832" s="14">
        <f>VLOOKUP(B832,Umbrales!$A$2:$F$6,3,FALSE)</f>
        <v>0.12205009004875801</v>
      </c>
      <c r="F832" s="14">
        <f>VLOOKUP(B832,Umbrales!$A$2:$F$6,4,FALSE)</f>
        <v>7.7863508878423693E-2</v>
      </c>
      <c r="G832" s="13">
        <f>VLOOKUP(B832,Umbrales!$A$2:$F$6,5,FALSE)</f>
        <v>1.5232588938928779</v>
      </c>
      <c r="H832" s="14">
        <f>VLOOKUP(B832,Umbrales!$A$2:$F$6,6,FALSE)</f>
        <v>3.1674636202413592E-2</v>
      </c>
      <c r="I832">
        <f>IF(AND(Datos!AE832&gt;D832,Datos!AF832&gt;E832,Datos!AG832&gt;F832,Datos!AS832&gt;G832,C832&lt;H832),1,0)</f>
        <v>0</v>
      </c>
      <c r="J832" s="14">
        <f>ParticipantesCrossSectionTable[[#This Row],[dcf_fcf_gap_mm]]/ParticipantesCrossSectionTable[[#This Row],[revenue_reported_mm]]</f>
        <v>-8.4317261015793028E-3</v>
      </c>
      <c r="K832" s="14">
        <f>VLOOKUP(B832,Umbrales!$A$2:$H$6,7,FALSE)</f>
        <v>0.50851978099047102</v>
      </c>
      <c r="L832" s="14">
        <f>VLOOKUP(B832,Umbrales!$A$2:$H$6,8,FALSE)</f>
        <v>6.0665521451900774E-2</v>
      </c>
      <c r="M832">
        <f>IF(AND(Datos!S832&gt;0,Datos!AH832&lt;K832,Datos!AL832&gt;=1,Datos!AM832&lt;1,J832&gt;L832),1,0)</f>
        <v>0</v>
      </c>
      <c r="N832" s="14">
        <f>VLOOKUP(B832,Umbrales!$A$2:$J$6,9,FALSE)</f>
        <v>0</v>
      </c>
      <c r="O832" s="14">
        <f>VLOOKUP(B832,Umbrales!$A$2:$J$6,10,FALSE)</f>
        <v>0</v>
      </c>
      <c r="P832">
        <f>IF(AND(Datos!C832="Financials",Datos!AA832&gt;N832,Datos!AD832&lt;0,Datos!AQ832&lt;O832),1,0)</f>
        <v>0</v>
      </c>
      <c r="Q832" s="14">
        <f>VLOOKUP(B832,Umbrales!$A$2:$K$6,11,FALSE)</f>
        <v>0.94977598367308969</v>
      </c>
      <c r="R832">
        <f>IF(AND(Datos!AN832&lt;0.85,Datos!AN832&lt;Q832),1,0)</f>
        <v>0</v>
      </c>
      <c r="S832">
        <f>1+IF(Datos!S832&gt;0,1,0)+IF(Datos!C832="Financials",1.2,0)+1.3</f>
        <v>3.3</v>
      </c>
      <c r="T832" s="14">
        <f>(I832*1+M832*IF(Datos!S832&gt;0,1,0)+P832*IF(Datos!C832="Financials",1,0)+R832*1.3)/S832</f>
        <v>0</v>
      </c>
      <c r="U832" s="14">
        <f t="shared" si="24"/>
        <v>0</v>
      </c>
      <c r="V832" s="12" t="str">
        <f t="shared" si="25"/>
        <v/>
      </c>
    </row>
    <row r="833" spans="1:22">
      <c r="A833" t="str">
        <f>ParticipantesCrossSectionTable[[#This Row],[firm_id]]</f>
        <v>F0013</v>
      </c>
      <c r="B833" s="12" t="str">
        <f>ParticipantesCrossSectionTable[[#This Row],[sector]]</f>
        <v>Energy</v>
      </c>
      <c r="C833" s="14">
        <f>ParticipantesCrossSectionTable[[#This Row],[fcf_reported_mm]]/ParticipantesCrossSectionTable[[#This Row],[revenue_reported_mm]]</f>
        <v>-3.1835386965973704E-2</v>
      </c>
      <c r="D833" s="14">
        <f>VLOOKUP(B833,Umbrales!$A$2:$F$6,2,FALSE)</f>
        <v>0.31196392892080216</v>
      </c>
      <c r="E833" s="14">
        <f>VLOOKUP(B833,Umbrales!$A$2:$F$6,3,FALSE)</f>
        <v>0.22086835207327621</v>
      </c>
      <c r="F833" s="14">
        <f>VLOOKUP(B833,Umbrales!$A$2:$F$6,4,FALSE)</f>
        <v>0.28991454849456905</v>
      </c>
      <c r="G833" s="13">
        <f>VLOOKUP(B833,Umbrales!$A$2:$F$6,5,FALSE)</f>
        <v>2.8980395452652274</v>
      </c>
      <c r="H833" s="14">
        <f>VLOOKUP(B833,Umbrales!$A$2:$F$6,6,FALSE)</f>
        <v>-5.1192663180992054E-2</v>
      </c>
      <c r="I833">
        <f>IF(AND(Datos!AE833&gt;D833,Datos!AF833&gt;E833,Datos!AG833&gt;F833,Datos!AS833&gt;G833,C833&lt;H833),1,0)</f>
        <v>0</v>
      </c>
      <c r="J833" s="14">
        <f>ParticipantesCrossSectionTable[[#This Row],[dcf_fcf_gap_mm]]/ParticipantesCrossSectionTable[[#This Row],[revenue_reported_mm]]</f>
        <v>0.13163518289373793</v>
      </c>
      <c r="K833" s="14">
        <f>VLOOKUP(B833,Umbrales!$A$2:$H$6,7,FALSE)</f>
        <v>0.58288412137280288</v>
      </c>
      <c r="L833" s="14">
        <f>VLOOKUP(B833,Umbrales!$A$2:$H$6,8,FALSE)</f>
        <v>0.120912265441879</v>
      </c>
      <c r="M833">
        <f>IF(AND(Datos!S833&gt;0,Datos!AH833&lt;K833,Datos!AL833&gt;=1,Datos!AM833&lt;1,J833&gt;L833),1,0)</f>
        <v>1</v>
      </c>
      <c r="N833" s="14">
        <f>VLOOKUP(B833,Umbrales!$A$2:$J$6,9,FALSE)</f>
        <v>0</v>
      </c>
      <c r="O833" s="14">
        <f>VLOOKUP(B833,Umbrales!$A$2:$J$6,10,FALSE)</f>
        <v>0</v>
      </c>
      <c r="P833">
        <f>IF(AND(Datos!C833="Financials",Datos!AA833&gt;N833,Datos!AD833&lt;0,Datos!AQ833&lt;O833),1,0)</f>
        <v>0</v>
      </c>
      <c r="Q833" s="14">
        <f>VLOOKUP(B833,Umbrales!$A$2:$K$6,11,FALSE)</f>
        <v>0.95246281107254693</v>
      </c>
      <c r="R833">
        <f>IF(AND(Datos!AN833&lt;0.85,Datos!AN833&lt;Q833),1,0)</f>
        <v>0</v>
      </c>
      <c r="S833">
        <f>1+IF(Datos!S833&gt;0,1,0)+IF(Datos!C833="Financials",1.2,0)+1.3</f>
        <v>3.3</v>
      </c>
      <c r="T833" s="14">
        <f>(I833*1+M833*IF(Datos!S833&gt;0,1,0)+P833*IF(Datos!C833="Financials",1,0)+R833*1.3)/S833</f>
        <v>0.30303030303030304</v>
      </c>
      <c r="U833" s="14">
        <f t="shared" si="24"/>
        <v>1</v>
      </c>
      <c r="V833" s="12" t="str">
        <f t="shared" si="25"/>
        <v xml:space="preserve">Flag2 </v>
      </c>
    </row>
    <row r="834" spans="1:22">
      <c r="A834" t="str">
        <f>ParticipantesCrossSectionTable[[#This Row],[firm_id]]</f>
        <v>F0789</v>
      </c>
      <c r="B834" s="12" t="str">
        <f>ParticipantesCrossSectionTable[[#This Row],[sector]]</f>
        <v>Industrials</v>
      </c>
      <c r="C834" s="14">
        <f>ParticipantesCrossSectionTable[[#This Row],[fcf_reported_mm]]/ParticipantesCrossSectionTable[[#This Row],[revenue_reported_mm]]</f>
        <v>-4.8388705786754612E-3</v>
      </c>
      <c r="D834" s="14">
        <f>VLOOKUP(B834,Umbrales!$A$2:$F$6,2,FALSE)</f>
        <v>0.20187192862209885</v>
      </c>
      <c r="E834" s="14">
        <f>VLOOKUP(B834,Umbrales!$A$2:$F$6,3,FALSE)</f>
        <v>0.13780715755654266</v>
      </c>
      <c r="F834" s="14">
        <f>VLOOKUP(B834,Umbrales!$A$2:$F$6,4,FALSE)</f>
        <v>0.14324173030339896</v>
      </c>
      <c r="G834" s="13">
        <f>VLOOKUP(B834,Umbrales!$A$2:$F$6,5,FALSE)</f>
        <v>2.1323076743804079</v>
      </c>
      <c r="H834" s="14">
        <f>VLOOKUP(B834,Umbrales!$A$2:$F$6,6,FALSE)</f>
        <v>-3.5903294130974449E-3</v>
      </c>
      <c r="I834">
        <f>IF(AND(Datos!AE834&gt;D834,Datos!AF834&gt;E834,Datos!AG834&gt;F834,Datos!AS834&gt;G834,C834&lt;H834),1,0)</f>
        <v>0</v>
      </c>
      <c r="J834" s="14">
        <f>ParticipantesCrossSectionTable[[#This Row],[dcf_fcf_gap_mm]]/ParticipantesCrossSectionTable[[#This Row],[revenue_reported_mm]]</f>
        <v>7.7935619070648748E-2</v>
      </c>
      <c r="K834" s="14">
        <f>VLOOKUP(B834,Umbrales!$A$2:$H$6,7,FALSE)</f>
        <v>0.50521966232143278</v>
      </c>
      <c r="L834" s="14">
        <f>VLOOKUP(B834,Umbrales!$A$2:$H$6,8,FALSE)</f>
        <v>7.7995567229432863E-2</v>
      </c>
      <c r="M834">
        <f>IF(AND(Datos!S834&gt;0,Datos!AH834&lt;K834,Datos!AL834&gt;=1,Datos!AM834&lt;1,J834&gt;L834),1,0)</f>
        <v>0</v>
      </c>
      <c r="N834" s="14">
        <f>VLOOKUP(B834,Umbrales!$A$2:$J$6,9,FALSE)</f>
        <v>0</v>
      </c>
      <c r="O834" s="14">
        <f>VLOOKUP(B834,Umbrales!$A$2:$J$6,10,FALSE)</f>
        <v>0</v>
      </c>
      <c r="P834">
        <f>IF(AND(Datos!C834="Financials",Datos!AA834&gt;N834,Datos!AD834&lt;0,Datos!AQ834&lt;O834),1,0)</f>
        <v>0</v>
      </c>
      <c r="Q834" s="14">
        <f>VLOOKUP(B834,Umbrales!$A$2:$K$6,11,FALSE)</f>
        <v>0.94976269166978411</v>
      </c>
      <c r="R834">
        <f>IF(AND(Datos!AN834&lt;0.85,Datos!AN834&lt;Q834),1,0)</f>
        <v>0</v>
      </c>
      <c r="S834">
        <f>1+IF(Datos!S834&gt;0,1,0)+IF(Datos!C834="Financials",1.2,0)+1.3</f>
        <v>3.3</v>
      </c>
      <c r="T834" s="14">
        <f>(I834*1+M834*IF(Datos!S834&gt;0,1,0)+P834*IF(Datos!C834="Financials",1,0)+R834*1.3)/S834</f>
        <v>0</v>
      </c>
      <c r="U834" s="14">
        <f t="shared" si="24"/>
        <v>0</v>
      </c>
      <c r="V834" s="12" t="str">
        <f t="shared" si="25"/>
        <v/>
      </c>
    </row>
    <row r="835" spans="1:22">
      <c r="A835" t="str">
        <f>ParticipantesCrossSectionTable[[#This Row],[firm_id]]</f>
        <v>F0360</v>
      </c>
      <c r="B835" s="12" t="str">
        <f>ParticipantesCrossSectionTable[[#This Row],[sector]]</f>
        <v>Financials</v>
      </c>
      <c r="C835" s="14">
        <f>ParticipantesCrossSectionTable[[#This Row],[fcf_reported_mm]]/ParticipantesCrossSectionTable[[#This Row],[revenue_reported_mm]]</f>
        <v>0.22416334775465707</v>
      </c>
      <c r="D835" s="14">
        <f>VLOOKUP(B835,Umbrales!$A$2:$F$6,2,FALSE)</f>
        <v>0.388774346882514</v>
      </c>
      <c r="E835" s="14">
        <f>VLOOKUP(B835,Umbrales!$A$2:$F$6,3,FALSE)</f>
        <v>0.2842719606666555</v>
      </c>
      <c r="F835" s="14">
        <f>VLOOKUP(B835,Umbrales!$A$2:$F$6,4,FALSE)</f>
        <v>3.7547324588306716E-2</v>
      </c>
      <c r="G835" s="13">
        <f>VLOOKUP(B835,Umbrales!$A$2:$F$6,5,FALSE)</f>
        <v>5.6564154445784265</v>
      </c>
      <c r="H835" s="14">
        <f>VLOOKUP(B835,Umbrales!$A$2:$F$6,6,FALSE)</f>
        <v>0.21790144142181125</v>
      </c>
      <c r="I835">
        <f>IF(AND(Datos!AE835&gt;D835,Datos!AF835&gt;E835,Datos!AG835&gt;F835,Datos!AS835&gt;G835,C835&lt;H835),1,0)</f>
        <v>0</v>
      </c>
      <c r="J835" s="14">
        <f>ParticipantesCrossSectionTable[[#This Row],[dcf_fcf_gap_mm]]/ParticipantesCrossSectionTable[[#This Row],[revenue_reported_mm]]</f>
        <v>5.1778591538381304E-2</v>
      </c>
      <c r="K835" s="14">
        <f>VLOOKUP(B835,Umbrales!$A$2:$H$6,7,FALSE)</f>
        <v>0.45222619371524486</v>
      </c>
      <c r="L835" s="14">
        <f>VLOOKUP(B835,Umbrales!$A$2:$H$6,8,FALSE)</f>
        <v>1.8748568215778003E-2</v>
      </c>
      <c r="M835">
        <f>IF(AND(Datos!S835&gt;0,Datos!AH835&lt;K835,Datos!AL835&gt;=1,Datos!AM835&lt;1,J835&gt;L835),1,0)</f>
        <v>0</v>
      </c>
      <c r="N835" s="14">
        <f>VLOOKUP(B835,Umbrales!$A$2:$J$6,9,FALSE)</f>
        <v>0.2055436255630648</v>
      </c>
      <c r="O835" s="14">
        <f>VLOOKUP(B835,Umbrales!$A$2:$J$6,10,FALSE)</f>
        <v>0.33577848833803048</v>
      </c>
      <c r="P835">
        <f>IF(AND(Datos!C835="Financials",Datos!AA835&gt;N835,Datos!AD835&lt;0,Datos!AQ835&lt;O835),1,0)</f>
        <v>0</v>
      </c>
      <c r="Q835" s="14">
        <f>VLOOKUP(B835,Umbrales!$A$2:$K$6,11,FALSE)</f>
        <v>0.94867619108199597</v>
      </c>
      <c r="R835">
        <f>IF(AND(Datos!AN835&lt;0.85,Datos!AN835&lt;Q835),1,0)</f>
        <v>0</v>
      </c>
      <c r="S835">
        <f>1+IF(Datos!S835&gt;0,1,0)+IF(Datos!C835="Financials",1.2,0)+1.3</f>
        <v>4.5</v>
      </c>
      <c r="T835" s="14">
        <f>(I835*1+M835*IF(Datos!S835&gt;0,1,0)+P835*IF(Datos!C835="Financials",1,0)+R835*1.3)/S835</f>
        <v>0</v>
      </c>
      <c r="U835" s="14">
        <f t="shared" ref="U835:U898" si="26">I835+M835+P835+R835</f>
        <v>0</v>
      </c>
      <c r="V835" s="12" t="str">
        <f t="shared" ref="V835:V898" si="27">IF(I835=1,"Flag1 ","")&amp;IF(M835=1,"Flag2 ","")&amp;IF(P835=1,"Flag3 ","")&amp;IF(R835=1,"Flag4 ","")</f>
        <v/>
      </c>
    </row>
    <row r="836" spans="1:22">
      <c r="A836" t="str">
        <f>ParticipantesCrossSectionTable[[#This Row],[firm_id]]</f>
        <v>F0179</v>
      </c>
      <c r="B836" s="12" t="str">
        <f>ParticipantesCrossSectionTable[[#This Row],[sector]]</f>
        <v>Energy</v>
      </c>
      <c r="C836" s="14">
        <f>ParticipantesCrossSectionTable[[#This Row],[fcf_reported_mm]]/ParticipantesCrossSectionTable[[#This Row],[revenue_reported_mm]]</f>
        <v>-9.7361256539509167E-2</v>
      </c>
      <c r="D836" s="14">
        <f>VLOOKUP(B836,Umbrales!$A$2:$F$6,2,FALSE)</f>
        <v>0.31196392892080216</v>
      </c>
      <c r="E836" s="14">
        <f>VLOOKUP(B836,Umbrales!$A$2:$F$6,3,FALSE)</f>
        <v>0.22086835207327621</v>
      </c>
      <c r="F836" s="14">
        <f>VLOOKUP(B836,Umbrales!$A$2:$F$6,4,FALSE)</f>
        <v>0.28991454849456905</v>
      </c>
      <c r="G836" s="13">
        <f>VLOOKUP(B836,Umbrales!$A$2:$F$6,5,FALSE)</f>
        <v>2.8980395452652274</v>
      </c>
      <c r="H836" s="14">
        <f>VLOOKUP(B836,Umbrales!$A$2:$F$6,6,FALSE)</f>
        <v>-5.1192663180992054E-2</v>
      </c>
      <c r="I836">
        <f>IF(AND(Datos!AE836&gt;D836,Datos!AF836&gt;E836,Datos!AG836&gt;F836,Datos!AS836&gt;G836,C836&lt;H836),1,0)</f>
        <v>0</v>
      </c>
      <c r="J836" s="14">
        <f>ParticipantesCrossSectionTable[[#This Row],[dcf_fcf_gap_mm]]/ParticipantesCrossSectionTable[[#This Row],[revenue_reported_mm]]</f>
        <v>0.23856094486604479</v>
      </c>
      <c r="K836" s="14">
        <f>VLOOKUP(B836,Umbrales!$A$2:$H$6,7,FALSE)</f>
        <v>0.58288412137280288</v>
      </c>
      <c r="L836" s="14">
        <f>VLOOKUP(B836,Umbrales!$A$2:$H$6,8,FALSE)</f>
        <v>0.120912265441879</v>
      </c>
      <c r="M836">
        <f>IF(AND(Datos!S836&gt;0,Datos!AH836&lt;K836,Datos!AL836&gt;=1,Datos!AM836&lt;1,J836&gt;L836),1,0)</f>
        <v>1</v>
      </c>
      <c r="N836" s="14">
        <f>VLOOKUP(B836,Umbrales!$A$2:$J$6,9,FALSE)</f>
        <v>0</v>
      </c>
      <c r="O836" s="14">
        <f>VLOOKUP(B836,Umbrales!$A$2:$J$6,10,FALSE)</f>
        <v>0</v>
      </c>
      <c r="P836">
        <f>IF(AND(Datos!C836="Financials",Datos!AA836&gt;N836,Datos!AD836&lt;0,Datos!AQ836&lt;O836),1,0)</f>
        <v>0</v>
      </c>
      <c r="Q836" s="14">
        <f>VLOOKUP(B836,Umbrales!$A$2:$K$6,11,FALSE)</f>
        <v>0.95246281107254693</v>
      </c>
      <c r="R836">
        <f>IF(AND(Datos!AN836&lt;0.85,Datos!AN836&lt;Q836),1,0)</f>
        <v>0</v>
      </c>
      <c r="S836">
        <f>1+IF(Datos!S836&gt;0,1,0)+IF(Datos!C836="Financials",1.2,0)+1.3</f>
        <v>3.3</v>
      </c>
      <c r="T836" s="14">
        <f>(I836*1+M836*IF(Datos!S836&gt;0,1,0)+P836*IF(Datos!C836="Financials",1,0)+R836*1.3)/S836</f>
        <v>0.30303030303030304</v>
      </c>
      <c r="U836" s="14">
        <f t="shared" si="26"/>
        <v>1</v>
      </c>
      <c r="V836" s="12" t="str">
        <f t="shared" si="27"/>
        <v xml:space="preserve">Flag2 </v>
      </c>
    </row>
    <row r="837" spans="1:22">
      <c r="A837" t="str">
        <f>ParticipantesCrossSectionTable[[#This Row],[firm_id]]</f>
        <v>F0236</v>
      </c>
      <c r="B837" s="12" t="str">
        <f>ParticipantesCrossSectionTable[[#This Row],[sector]]</f>
        <v>Financials</v>
      </c>
      <c r="C837" s="14">
        <f>ParticipantesCrossSectionTable[[#This Row],[fcf_reported_mm]]/ParticipantesCrossSectionTable[[#This Row],[revenue_reported_mm]]</f>
        <v>0.21831817166480946</v>
      </c>
      <c r="D837" s="14">
        <f>VLOOKUP(B837,Umbrales!$A$2:$F$6,2,FALSE)</f>
        <v>0.388774346882514</v>
      </c>
      <c r="E837" s="14">
        <f>VLOOKUP(B837,Umbrales!$A$2:$F$6,3,FALSE)</f>
        <v>0.2842719606666555</v>
      </c>
      <c r="F837" s="14">
        <f>VLOOKUP(B837,Umbrales!$A$2:$F$6,4,FALSE)</f>
        <v>3.7547324588306716E-2</v>
      </c>
      <c r="G837" s="13">
        <f>VLOOKUP(B837,Umbrales!$A$2:$F$6,5,FALSE)</f>
        <v>5.6564154445784265</v>
      </c>
      <c r="H837" s="14">
        <f>VLOOKUP(B837,Umbrales!$A$2:$F$6,6,FALSE)</f>
        <v>0.21790144142181125</v>
      </c>
      <c r="I837">
        <f>IF(AND(Datos!AE837&gt;D837,Datos!AF837&gt;E837,Datos!AG837&gt;F837,Datos!AS837&gt;G837,C837&lt;H837),1,0)</f>
        <v>0</v>
      </c>
      <c r="J837" s="14">
        <f>ParticipantesCrossSectionTable[[#This Row],[dcf_fcf_gap_mm]]/ParticipantesCrossSectionTable[[#This Row],[revenue_reported_mm]]</f>
        <v>-7.9715754238633821E-2</v>
      </c>
      <c r="K837" s="14">
        <f>VLOOKUP(B837,Umbrales!$A$2:$H$6,7,FALSE)</f>
        <v>0.45222619371524486</v>
      </c>
      <c r="L837" s="14">
        <f>VLOOKUP(B837,Umbrales!$A$2:$H$6,8,FALSE)</f>
        <v>1.8748568215778003E-2</v>
      </c>
      <c r="M837">
        <f>IF(AND(Datos!S837&gt;0,Datos!AH837&lt;K837,Datos!AL837&gt;=1,Datos!AM837&lt;1,J837&gt;L837),1,0)</f>
        <v>0</v>
      </c>
      <c r="N837" s="14">
        <f>VLOOKUP(B837,Umbrales!$A$2:$J$6,9,FALSE)</f>
        <v>0.2055436255630648</v>
      </c>
      <c r="O837" s="14">
        <f>VLOOKUP(B837,Umbrales!$A$2:$J$6,10,FALSE)</f>
        <v>0.33577848833803048</v>
      </c>
      <c r="P837">
        <f>IF(AND(Datos!C837="Financials",Datos!AA837&gt;N837,Datos!AD837&lt;0,Datos!AQ837&lt;O837),1,0)</f>
        <v>0</v>
      </c>
      <c r="Q837" s="14">
        <f>VLOOKUP(B837,Umbrales!$A$2:$K$6,11,FALSE)</f>
        <v>0.94867619108199597</v>
      </c>
      <c r="R837">
        <f>IF(AND(Datos!AN837&lt;0.85,Datos!AN837&lt;Q837),1,0)</f>
        <v>0</v>
      </c>
      <c r="S837">
        <f>1+IF(Datos!S837&gt;0,1,0)+IF(Datos!C837="Financials",1.2,0)+1.3</f>
        <v>4.5</v>
      </c>
      <c r="T837" s="14">
        <f>(I837*1+M837*IF(Datos!S837&gt;0,1,0)+P837*IF(Datos!C837="Financials",1,0)+R837*1.3)/S837</f>
        <v>0</v>
      </c>
      <c r="U837" s="14">
        <f t="shared" si="26"/>
        <v>0</v>
      </c>
      <c r="V837" s="12" t="str">
        <f t="shared" si="27"/>
        <v/>
      </c>
    </row>
    <row r="838" spans="1:22">
      <c r="A838" t="str">
        <f>ParticipantesCrossSectionTable[[#This Row],[firm_id]]</f>
        <v>F0506</v>
      </c>
      <c r="B838" s="12" t="str">
        <f>ParticipantesCrossSectionTable[[#This Row],[sector]]</f>
        <v>Technology</v>
      </c>
      <c r="C838" s="14">
        <f>ParticipantesCrossSectionTable[[#This Row],[fcf_reported_mm]]/ParticipantesCrossSectionTable[[#This Row],[revenue_reported_mm]]</f>
        <v>8.7038663136795313E-2</v>
      </c>
      <c r="D838" s="14">
        <f>VLOOKUP(B838,Umbrales!$A$2:$F$6,2,FALSE)</f>
        <v>0.29147891994228936</v>
      </c>
      <c r="E838" s="14">
        <f>VLOOKUP(B838,Umbrales!$A$2:$F$6,3,FALSE)</f>
        <v>0.20310034693031653</v>
      </c>
      <c r="F838" s="14">
        <f>VLOOKUP(B838,Umbrales!$A$2:$F$6,4,FALSE)</f>
        <v>8.594459935328938E-2</v>
      </c>
      <c r="G838" s="13">
        <f>VLOOKUP(B838,Umbrales!$A$2:$F$6,5,FALSE)</f>
        <v>1.6026025182564763</v>
      </c>
      <c r="H838" s="14">
        <f>VLOOKUP(B838,Umbrales!$A$2:$F$6,6,FALSE)</f>
        <v>0.11012364032004683</v>
      </c>
      <c r="I838">
        <f>IF(AND(Datos!AE838&gt;D838,Datos!AF838&gt;E838,Datos!AG838&gt;F838,Datos!AS838&gt;G838,C838&lt;H838),1,0)</f>
        <v>0</v>
      </c>
      <c r="J838" s="14">
        <f>ParticipantesCrossSectionTable[[#This Row],[dcf_fcf_gap_mm]]/ParticipantesCrossSectionTable[[#This Row],[revenue_reported_mm]]</f>
        <v>5.5427434194766749E-2</v>
      </c>
      <c r="K838" s="14">
        <f>VLOOKUP(B838,Umbrales!$A$2:$H$6,7,FALSE)</f>
        <v>0.41762511454643481</v>
      </c>
      <c r="L838" s="14">
        <f>VLOOKUP(B838,Umbrales!$A$2:$H$6,8,FALSE)</f>
        <v>5.4196815684636399E-2</v>
      </c>
      <c r="M838">
        <f>IF(AND(Datos!S838&gt;0,Datos!AH838&lt;K838,Datos!AL838&gt;=1,Datos!AM838&lt;1,J838&gt;L838),1,0)</f>
        <v>0</v>
      </c>
      <c r="N838" s="14">
        <f>VLOOKUP(B838,Umbrales!$A$2:$J$6,9,FALSE)</f>
        <v>0</v>
      </c>
      <c r="O838" s="14">
        <f>VLOOKUP(B838,Umbrales!$A$2:$J$6,10,FALSE)</f>
        <v>0</v>
      </c>
      <c r="P838">
        <f>IF(AND(Datos!C838="Financials",Datos!AA838&gt;N838,Datos!AD838&lt;0,Datos!AQ838&lt;O838),1,0)</f>
        <v>0</v>
      </c>
      <c r="Q838" s="14">
        <f>VLOOKUP(B838,Umbrales!$A$2:$K$6,11,FALSE)</f>
        <v>0.94630804495569043</v>
      </c>
      <c r="R838">
        <f>IF(AND(Datos!AN838&lt;0.85,Datos!AN838&lt;Q838),1,0)</f>
        <v>0</v>
      </c>
      <c r="S838">
        <f>1+IF(Datos!S838&gt;0,1,0)+IF(Datos!C838="Financials",1.2,0)+1.3</f>
        <v>3.3</v>
      </c>
      <c r="T838" s="14">
        <f>(I838*1+M838*IF(Datos!S838&gt;0,1,0)+P838*IF(Datos!C838="Financials",1,0)+R838*1.3)/S838</f>
        <v>0</v>
      </c>
      <c r="U838" s="14">
        <f t="shared" si="26"/>
        <v>0</v>
      </c>
      <c r="V838" s="12" t="str">
        <f t="shared" si="27"/>
        <v/>
      </c>
    </row>
    <row r="839" spans="1:22">
      <c r="A839" t="str">
        <f>ParticipantesCrossSectionTable[[#This Row],[firm_id]]</f>
        <v>F0110</v>
      </c>
      <c r="B839" s="12" t="str">
        <f>ParticipantesCrossSectionTable[[#This Row],[sector]]</f>
        <v>Energy</v>
      </c>
      <c r="C839" s="14">
        <f>ParticipantesCrossSectionTable[[#This Row],[fcf_reported_mm]]/ParticipantesCrossSectionTable[[#This Row],[revenue_reported_mm]]</f>
        <v>6.5355586818472255E-2</v>
      </c>
      <c r="D839" s="14">
        <f>VLOOKUP(B839,Umbrales!$A$2:$F$6,2,FALSE)</f>
        <v>0.31196392892080216</v>
      </c>
      <c r="E839" s="14">
        <f>VLOOKUP(B839,Umbrales!$A$2:$F$6,3,FALSE)</f>
        <v>0.22086835207327621</v>
      </c>
      <c r="F839" s="14">
        <f>VLOOKUP(B839,Umbrales!$A$2:$F$6,4,FALSE)</f>
        <v>0.28991454849456905</v>
      </c>
      <c r="G839" s="13">
        <f>VLOOKUP(B839,Umbrales!$A$2:$F$6,5,FALSE)</f>
        <v>2.8980395452652274</v>
      </c>
      <c r="H839" s="14">
        <f>VLOOKUP(B839,Umbrales!$A$2:$F$6,6,FALSE)</f>
        <v>-5.1192663180992054E-2</v>
      </c>
      <c r="I839">
        <f>IF(AND(Datos!AE839&gt;D839,Datos!AF839&gt;E839,Datos!AG839&gt;F839,Datos!AS839&gt;G839,C839&lt;H839),1,0)</f>
        <v>0</v>
      </c>
      <c r="J839" s="14">
        <f>ParticipantesCrossSectionTable[[#This Row],[dcf_fcf_gap_mm]]/ParticipantesCrossSectionTable[[#This Row],[revenue_reported_mm]]</f>
        <v>7.675412263879669E-2</v>
      </c>
      <c r="K839" s="14">
        <f>VLOOKUP(B839,Umbrales!$A$2:$H$6,7,FALSE)</f>
        <v>0.58288412137280288</v>
      </c>
      <c r="L839" s="14">
        <f>VLOOKUP(B839,Umbrales!$A$2:$H$6,8,FALSE)</f>
        <v>0.120912265441879</v>
      </c>
      <c r="M839">
        <f>IF(AND(Datos!S839&gt;0,Datos!AH839&lt;K839,Datos!AL839&gt;=1,Datos!AM839&lt;1,J839&gt;L839),1,0)</f>
        <v>0</v>
      </c>
      <c r="N839" s="14">
        <f>VLOOKUP(B839,Umbrales!$A$2:$J$6,9,FALSE)</f>
        <v>0</v>
      </c>
      <c r="O839" s="14">
        <f>VLOOKUP(B839,Umbrales!$A$2:$J$6,10,FALSE)</f>
        <v>0</v>
      </c>
      <c r="P839">
        <f>IF(AND(Datos!C839="Financials",Datos!AA839&gt;N839,Datos!AD839&lt;0,Datos!AQ839&lt;O839),1,0)</f>
        <v>0</v>
      </c>
      <c r="Q839" s="14">
        <f>VLOOKUP(B839,Umbrales!$A$2:$K$6,11,FALSE)</f>
        <v>0.95246281107254693</v>
      </c>
      <c r="R839">
        <f>IF(AND(Datos!AN839&lt;0.85,Datos!AN839&lt;Q839),1,0)</f>
        <v>0</v>
      </c>
      <c r="S839">
        <f>1+IF(Datos!S839&gt;0,1,0)+IF(Datos!C839="Financials",1.2,0)+1.3</f>
        <v>3.3</v>
      </c>
      <c r="T839" s="14">
        <f>(I839*1+M839*IF(Datos!S839&gt;0,1,0)+P839*IF(Datos!C839="Financials",1,0)+R839*1.3)/S839</f>
        <v>0</v>
      </c>
      <c r="U839" s="14">
        <f t="shared" si="26"/>
        <v>0</v>
      </c>
      <c r="V839" s="12" t="str">
        <f t="shared" si="27"/>
        <v/>
      </c>
    </row>
    <row r="840" spans="1:22">
      <c r="A840" t="str">
        <f>ParticipantesCrossSectionTable[[#This Row],[firm_id]]</f>
        <v>F0329</v>
      </c>
      <c r="B840" s="12" t="str">
        <f>ParticipantesCrossSectionTable[[#This Row],[sector]]</f>
        <v>Financials</v>
      </c>
      <c r="C840" s="14">
        <f>ParticipantesCrossSectionTable[[#This Row],[fcf_reported_mm]]/ParticipantesCrossSectionTable[[#This Row],[revenue_reported_mm]]</f>
        <v>0.17576991226966207</v>
      </c>
      <c r="D840" s="14">
        <f>VLOOKUP(B840,Umbrales!$A$2:$F$6,2,FALSE)</f>
        <v>0.388774346882514</v>
      </c>
      <c r="E840" s="14">
        <f>VLOOKUP(B840,Umbrales!$A$2:$F$6,3,FALSE)</f>
        <v>0.2842719606666555</v>
      </c>
      <c r="F840" s="14">
        <f>VLOOKUP(B840,Umbrales!$A$2:$F$6,4,FALSE)</f>
        <v>3.7547324588306716E-2</v>
      </c>
      <c r="G840" s="13">
        <f>VLOOKUP(B840,Umbrales!$A$2:$F$6,5,FALSE)</f>
        <v>5.6564154445784265</v>
      </c>
      <c r="H840" s="14">
        <f>VLOOKUP(B840,Umbrales!$A$2:$F$6,6,FALSE)</f>
        <v>0.21790144142181125</v>
      </c>
      <c r="I840">
        <f>IF(AND(Datos!AE840&gt;D840,Datos!AF840&gt;E840,Datos!AG840&gt;F840,Datos!AS840&gt;G840,C840&lt;H840),1,0)</f>
        <v>0</v>
      </c>
      <c r="J840" s="14">
        <f>ParticipantesCrossSectionTable[[#This Row],[dcf_fcf_gap_mm]]/ParticipantesCrossSectionTable[[#This Row],[revenue_reported_mm]]</f>
        <v>5.1782041066605673E-2</v>
      </c>
      <c r="K840" s="14">
        <f>VLOOKUP(B840,Umbrales!$A$2:$H$6,7,FALSE)</f>
        <v>0.45222619371524486</v>
      </c>
      <c r="L840" s="14">
        <f>VLOOKUP(B840,Umbrales!$A$2:$H$6,8,FALSE)</f>
        <v>1.8748568215778003E-2</v>
      </c>
      <c r="M840">
        <f>IF(AND(Datos!S840&gt;0,Datos!AH840&lt;K840,Datos!AL840&gt;=1,Datos!AM840&lt;1,J840&gt;L840),1,0)</f>
        <v>0</v>
      </c>
      <c r="N840" s="14">
        <f>VLOOKUP(B840,Umbrales!$A$2:$J$6,9,FALSE)</f>
        <v>0.2055436255630648</v>
      </c>
      <c r="O840" s="14">
        <f>VLOOKUP(B840,Umbrales!$A$2:$J$6,10,FALSE)</f>
        <v>0.33577848833803048</v>
      </c>
      <c r="P840">
        <f>IF(AND(Datos!C840="Financials",Datos!AA840&gt;N840,Datos!AD840&lt;0,Datos!AQ840&lt;O840),1,0)</f>
        <v>0</v>
      </c>
      <c r="Q840" s="14">
        <f>VLOOKUP(B840,Umbrales!$A$2:$K$6,11,FALSE)</f>
        <v>0.94867619108199597</v>
      </c>
      <c r="R840">
        <f>IF(AND(Datos!AN840&lt;0.85,Datos!AN840&lt;Q840),1,0)</f>
        <v>0</v>
      </c>
      <c r="S840">
        <f>1+IF(Datos!S840&gt;0,1,0)+IF(Datos!C840="Financials",1.2,0)+1.3</f>
        <v>4.5</v>
      </c>
      <c r="T840" s="14">
        <f>(I840*1+M840*IF(Datos!S840&gt;0,1,0)+P840*IF(Datos!C840="Financials",1,0)+R840*1.3)/S840</f>
        <v>0</v>
      </c>
      <c r="U840" s="14">
        <f t="shared" si="26"/>
        <v>0</v>
      </c>
      <c r="V840" s="12" t="str">
        <f t="shared" si="27"/>
        <v/>
      </c>
    </row>
    <row r="841" spans="1:22">
      <c r="A841" t="str">
        <f>ParticipantesCrossSectionTable[[#This Row],[firm_id]]</f>
        <v>F0605</v>
      </c>
      <c r="B841" s="12" t="str">
        <f>ParticipantesCrossSectionTable[[#This Row],[sector]]</f>
        <v>Industrials</v>
      </c>
      <c r="C841" s="14">
        <f>ParticipantesCrossSectionTable[[#This Row],[fcf_reported_mm]]/ParticipantesCrossSectionTable[[#This Row],[revenue_reported_mm]]</f>
        <v>5.445108713957298E-2</v>
      </c>
      <c r="D841" s="14">
        <f>VLOOKUP(B841,Umbrales!$A$2:$F$6,2,FALSE)</f>
        <v>0.20187192862209885</v>
      </c>
      <c r="E841" s="14">
        <f>VLOOKUP(B841,Umbrales!$A$2:$F$6,3,FALSE)</f>
        <v>0.13780715755654266</v>
      </c>
      <c r="F841" s="14">
        <f>VLOOKUP(B841,Umbrales!$A$2:$F$6,4,FALSE)</f>
        <v>0.14324173030339896</v>
      </c>
      <c r="G841" s="13">
        <f>VLOOKUP(B841,Umbrales!$A$2:$F$6,5,FALSE)</f>
        <v>2.1323076743804079</v>
      </c>
      <c r="H841" s="14">
        <f>VLOOKUP(B841,Umbrales!$A$2:$F$6,6,FALSE)</f>
        <v>-3.5903294130974449E-3</v>
      </c>
      <c r="I841">
        <f>IF(AND(Datos!AE841&gt;D841,Datos!AF841&gt;E841,Datos!AG841&gt;F841,Datos!AS841&gt;G841,C841&lt;H841),1,0)</f>
        <v>0</v>
      </c>
      <c r="J841" s="14">
        <f>ParticipantesCrossSectionTable[[#This Row],[dcf_fcf_gap_mm]]/ParticipantesCrossSectionTable[[#This Row],[revenue_reported_mm]]</f>
        <v>1.321810440848013E-2</v>
      </c>
      <c r="K841" s="14">
        <f>VLOOKUP(B841,Umbrales!$A$2:$H$6,7,FALSE)</f>
        <v>0.50521966232143278</v>
      </c>
      <c r="L841" s="14">
        <f>VLOOKUP(B841,Umbrales!$A$2:$H$6,8,FALSE)</f>
        <v>7.7995567229432863E-2</v>
      </c>
      <c r="M841">
        <f>IF(AND(Datos!S841&gt;0,Datos!AH841&lt;K841,Datos!AL841&gt;=1,Datos!AM841&lt;1,J841&gt;L841),1,0)</f>
        <v>0</v>
      </c>
      <c r="N841" s="14">
        <f>VLOOKUP(B841,Umbrales!$A$2:$J$6,9,FALSE)</f>
        <v>0</v>
      </c>
      <c r="O841" s="14">
        <f>VLOOKUP(B841,Umbrales!$A$2:$J$6,10,FALSE)</f>
        <v>0</v>
      </c>
      <c r="P841">
        <f>IF(AND(Datos!C841="Financials",Datos!AA841&gt;N841,Datos!AD841&lt;0,Datos!AQ841&lt;O841),1,0)</f>
        <v>0</v>
      </c>
      <c r="Q841" s="14">
        <f>VLOOKUP(B841,Umbrales!$A$2:$K$6,11,FALSE)</f>
        <v>0.94976269166978411</v>
      </c>
      <c r="R841">
        <f>IF(AND(Datos!AN841&lt;0.85,Datos!AN841&lt;Q841),1,0)</f>
        <v>0</v>
      </c>
      <c r="S841">
        <f>1+IF(Datos!S841&gt;0,1,0)+IF(Datos!C841="Financials",1.2,0)+1.3</f>
        <v>3.3</v>
      </c>
      <c r="T841" s="14">
        <f>(I841*1+M841*IF(Datos!S841&gt;0,1,0)+P841*IF(Datos!C841="Financials",1,0)+R841*1.3)/S841</f>
        <v>0</v>
      </c>
      <c r="U841" s="14">
        <f t="shared" si="26"/>
        <v>0</v>
      </c>
      <c r="V841" s="12" t="str">
        <f t="shared" si="27"/>
        <v/>
      </c>
    </row>
    <row r="842" spans="1:22">
      <c r="A842" t="str">
        <f>ParticipantesCrossSectionTable[[#This Row],[firm_id]]</f>
        <v>F0757</v>
      </c>
      <c r="B842" s="12" t="str">
        <f>ParticipantesCrossSectionTable[[#This Row],[sector]]</f>
        <v>Industrials</v>
      </c>
      <c r="C842" s="14">
        <f>ParticipantesCrossSectionTable[[#This Row],[fcf_reported_mm]]/ParticipantesCrossSectionTable[[#This Row],[revenue_reported_mm]]</f>
        <v>8.577159767585189E-3</v>
      </c>
      <c r="D842" s="14">
        <f>VLOOKUP(B842,Umbrales!$A$2:$F$6,2,FALSE)</f>
        <v>0.20187192862209885</v>
      </c>
      <c r="E842" s="14">
        <f>VLOOKUP(B842,Umbrales!$A$2:$F$6,3,FALSE)</f>
        <v>0.13780715755654266</v>
      </c>
      <c r="F842" s="14">
        <f>VLOOKUP(B842,Umbrales!$A$2:$F$6,4,FALSE)</f>
        <v>0.14324173030339896</v>
      </c>
      <c r="G842" s="13">
        <f>VLOOKUP(B842,Umbrales!$A$2:$F$6,5,FALSE)</f>
        <v>2.1323076743804079</v>
      </c>
      <c r="H842" s="14">
        <f>VLOOKUP(B842,Umbrales!$A$2:$F$6,6,FALSE)</f>
        <v>-3.5903294130974449E-3</v>
      </c>
      <c r="I842">
        <f>IF(AND(Datos!AE842&gt;D842,Datos!AF842&gt;E842,Datos!AG842&gt;F842,Datos!AS842&gt;G842,C842&lt;H842),1,0)</f>
        <v>0</v>
      </c>
      <c r="J842" s="14">
        <f>ParticipantesCrossSectionTable[[#This Row],[dcf_fcf_gap_mm]]/ParticipantesCrossSectionTable[[#This Row],[revenue_reported_mm]]</f>
        <v>3.6089314071830726E-2</v>
      </c>
      <c r="K842" s="14">
        <f>VLOOKUP(B842,Umbrales!$A$2:$H$6,7,FALSE)</f>
        <v>0.50521966232143278</v>
      </c>
      <c r="L842" s="14">
        <f>VLOOKUP(B842,Umbrales!$A$2:$H$6,8,FALSE)</f>
        <v>7.7995567229432863E-2</v>
      </c>
      <c r="M842">
        <f>IF(AND(Datos!S842&gt;0,Datos!AH842&lt;K842,Datos!AL842&gt;=1,Datos!AM842&lt;1,J842&gt;L842),1,0)</f>
        <v>0</v>
      </c>
      <c r="N842" s="14">
        <f>VLOOKUP(B842,Umbrales!$A$2:$J$6,9,FALSE)</f>
        <v>0</v>
      </c>
      <c r="O842" s="14">
        <f>VLOOKUP(B842,Umbrales!$A$2:$J$6,10,FALSE)</f>
        <v>0</v>
      </c>
      <c r="P842">
        <f>IF(AND(Datos!C842="Financials",Datos!AA842&gt;N842,Datos!AD842&lt;0,Datos!AQ842&lt;O842),1,0)</f>
        <v>0</v>
      </c>
      <c r="Q842" s="14">
        <f>VLOOKUP(B842,Umbrales!$A$2:$K$6,11,FALSE)</f>
        <v>0.94976269166978411</v>
      </c>
      <c r="R842">
        <f>IF(AND(Datos!AN842&lt;0.85,Datos!AN842&lt;Q842),1,0)</f>
        <v>0</v>
      </c>
      <c r="S842">
        <f>1+IF(Datos!S842&gt;0,1,0)+IF(Datos!C842="Financials",1.2,0)+1.3</f>
        <v>3.3</v>
      </c>
      <c r="T842" s="14">
        <f>(I842*1+M842*IF(Datos!S842&gt;0,1,0)+P842*IF(Datos!C842="Financials",1,0)+R842*1.3)/S842</f>
        <v>0</v>
      </c>
      <c r="U842" s="14">
        <f t="shared" si="26"/>
        <v>0</v>
      </c>
      <c r="V842" s="12" t="str">
        <f t="shared" si="27"/>
        <v/>
      </c>
    </row>
    <row r="843" spans="1:22">
      <c r="A843" t="str">
        <f>ParticipantesCrossSectionTable[[#This Row],[firm_id]]</f>
        <v>F0275</v>
      </c>
      <c r="B843" s="12" t="str">
        <f>ParticipantesCrossSectionTable[[#This Row],[sector]]</f>
        <v>Financials</v>
      </c>
      <c r="C843" s="14">
        <f>ParticipantesCrossSectionTable[[#This Row],[fcf_reported_mm]]/ParticipantesCrossSectionTable[[#This Row],[revenue_reported_mm]]</f>
        <v>0.2918385337384059</v>
      </c>
      <c r="D843" s="14">
        <f>VLOOKUP(B843,Umbrales!$A$2:$F$6,2,FALSE)</f>
        <v>0.388774346882514</v>
      </c>
      <c r="E843" s="14">
        <f>VLOOKUP(B843,Umbrales!$A$2:$F$6,3,FALSE)</f>
        <v>0.2842719606666555</v>
      </c>
      <c r="F843" s="14">
        <f>VLOOKUP(B843,Umbrales!$A$2:$F$6,4,FALSE)</f>
        <v>3.7547324588306716E-2</v>
      </c>
      <c r="G843" s="13">
        <f>VLOOKUP(B843,Umbrales!$A$2:$F$6,5,FALSE)</f>
        <v>5.6564154445784265</v>
      </c>
      <c r="H843" s="14">
        <f>VLOOKUP(B843,Umbrales!$A$2:$F$6,6,FALSE)</f>
        <v>0.21790144142181125</v>
      </c>
      <c r="I843">
        <f>IF(AND(Datos!AE843&gt;D843,Datos!AF843&gt;E843,Datos!AG843&gt;F843,Datos!AS843&gt;G843,C843&lt;H843),1,0)</f>
        <v>0</v>
      </c>
      <c r="J843" s="14">
        <f>ParticipantesCrossSectionTable[[#This Row],[dcf_fcf_gap_mm]]/ParticipantesCrossSectionTable[[#This Row],[revenue_reported_mm]]</f>
        <v>9.6394586474753564E-4</v>
      </c>
      <c r="K843" s="14">
        <f>VLOOKUP(B843,Umbrales!$A$2:$H$6,7,FALSE)</f>
        <v>0.45222619371524486</v>
      </c>
      <c r="L843" s="14">
        <f>VLOOKUP(B843,Umbrales!$A$2:$H$6,8,FALSE)</f>
        <v>1.8748568215778003E-2</v>
      </c>
      <c r="M843">
        <f>IF(AND(Datos!S843&gt;0,Datos!AH843&lt;K843,Datos!AL843&gt;=1,Datos!AM843&lt;1,J843&gt;L843),1,0)</f>
        <v>0</v>
      </c>
      <c r="N843" s="14">
        <f>VLOOKUP(B843,Umbrales!$A$2:$J$6,9,FALSE)</f>
        <v>0.2055436255630648</v>
      </c>
      <c r="O843" s="14">
        <f>VLOOKUP(B843,Umbrales!$A$2:$J$6,10,FALSE)</f>
        <v>0.33577848833803048</v>
      </c>
      <c r="P843">
        <f>IF(AND(Datos!C843="Financials",Datos!AA843&gt;N843,Datos!AD843&lt;0,Datos!AQ843&lt;O843),1,0)</f>
        <v>0</v>
      </c>
      <c r="Q843" s="14">
        <f>VLOOKUP(B843,Umbrales!$A$2:$K$6,11,FALSE)</f>
        <v>0.94867619108199597</v>
      </c>
      <c r="R843">
        <f>IF(AND(Datos!AN843&lt;0.85,Datos!AN843&lt;Q843),1,0)</f>
        <v>0</v>
      </c>
      <c r="S843">
        <f>1+IF(Datos!S843&gt;0,1,0)+IF(Datos!C843="Financials",1.2,0)+1.3</f>
        <v>4.5</v>
      </c>
      <c r="T843" s="14">
        <f>(I843*1+M843*IF(Datos!S843&gt;0,1,0)+P843*IF(Datos!C843="Financials",1,0)+R843*1.3)/S843</f>
        <v>0</v>
      </c>
      <c r="U843" s="14">
        <f t="shared" si="26"/>
        <v>0</v>
      </c>
      <c r="V843" s="12" t="str">
        <f t="shared" si="27"/>
        <v/>
      </c>
    </row>
    <row r="844" spans="1:22">
      <c r="A844" t="str">
        <f>ParticipantesCrossSectionTable[[#This Row],[firm_id]]</f>
        <v>F0346</v>
      </c>
      <c r="B844" s="12" t="str">
        <f>ParticipantesCrossSectionTable[[#This Row],[sector]]</f>
        <v>Financials</v>
      </c>
      <c r="C844" s="14">
        <f>ParticipantesCrossSectionTable[[#This Row],[fcf_reported_mm]]/ParticipantesCrossSectionTable[[#This Row],[revenue_reported_mm]]</f>
        <v>0.2887637008039744</v>
      </c>
      <c r="D844" s="14">
        <f>VLOOKUP(B844,Umbrales!$A$2:$F$6,2,FALSE)</f>
        <v>0.388774346882514</v>
      </c>
      <c r="E844" s="14">
        <f>VLOOKUP(B844,Umbrales!$A$2:$F$6,3,FALSE)</f>
        <v>0.2842719606666555</v>
      </c>
      <c r="F844" s="14">
        <f>VLOOKUP(B844,Umbrales!$A$2:$F$6,4,FALSE)</f>
        <v>3.7547324588306716E-2</v>
      </c>
      <c r="G844" s="13">
        <f>VLOOKUP(B844,Umbrales!$A$2:$F$6,5,FALSE)</f>
        <v>5.6564154445784265</v>
      </c>
      <c r="H844" s="14">
        <f>VLOOKUP(B844,Umbrales!$A$2:$F$6,6,FALSE)</f>
        <v>0.21790144142181125</v>
      </c>
      <c r="I844">
        <f>IF(AND(Datos!AE844&gt;D844,Datos!AF844&gt;E844,Datos!AG844&gt;F844,Datos!AS844&gt;G844,C844&lt;H844),1,0)</f>
        <v>0</v>
      </c>
      <c r="J844" s="14">
        <f>ParticipantesCrossSectionTable[[#This Row],[dcf_fcf_gap_mm]]/ParticipantesCrossSectionTable[[#This Row],[revenue_reported_mm]]</f>
        <v>-6.5581931393406095E-2</v>
      </c>
      <c r="K844" s="14">
        <f>VLOOKUP(B844,Umbrales!$A$2:$H$6,7,FALSE)</f>
        <v>0.45222619371524486</v>
      </c>
      <c r="L844" s="14">
        <f>VLOOKUP(B844,Umbrales!$A$2:$H$6,8,FALSE)</f>
        <v>1.8748568215778003E-2</v>
      </c>
      <c r="M844">
        <f>IF(AND(Datos!S844&gt;0,Datos!AH844&lt;K844,Datos!AL844&gt;=1,Datos!AM844&lt;1,J844&gt;L844),1,0)</f>
        <v>0</v>
      </c>
      <c r="N844" s="14">
        <f>VLOOKUP(B844,Umbrales!$A$2:$J$6,9,FALSE)</f>
        <v>0.2055436255630648</v>
      </c>
      <c r="O844" s="14">
        <f>VLOOKUP(B844,Umbrales!$A$2:$J$6,10,FALSE)</f>
        <v>0.33577848833803048</v>
      </c>
      <c r="P844">
        <f>IF(AND(Datos!C844="Financials",Datos!AA844&gt;N844,Datos!AD844&lt;0,Datos!AQ844&lt;O844),1,0)</f>
        <v>0</v>
      </c>
      <c r="Q844" s="14">
        <f>VLOOKUP(B844,Umbrales!$A$2:$K$6,11,FALSE)</f>
        <v>0.94867619108199597</v>
      </c>
      <c r="R844">
        <f>IF(AND(Datos!AN844&lt;0.85,Datos!AN844&lt;Q844),1,0)</f>
        <v>0</v>
      </c>
      <c r="S844">
        <f>1+IF(Datos!S844&gt;0,1,0)+IF(Datos!C844="Financials",1.2,0)+1.3</f>
        <v>4.5</v>
      </c>
      <c r="T844" s="14">
        <f>(I844*1+M844*IF(Datos!S844&gt;0,1,0)+P844*IF(Datos!C844="Financials",1,0)+R844*1.3)/S844</f>
        <v>0</v>
      </c>
      <c r="U844" s="14">
        <f t="shared" si="26"/>
        <v>0</v>
      </c>
      <c r="V844" s="12" t="str">
        <f t="shared" si="27"/>
        <v/>
      </c>
    </row>
    <row r="845" spans="1:22">
      <c r="A845" t="str">
        <f>ParticipantesCrossSectionTable[[#This Row],[firm_id]]</f>
        <v>F0343</v>
      </c>
      <c r="B845" s="12" t="str">
        <f>ParticipantesCrossSectionTable[[#This Row],[sector]]</f>
        <v>Financials</v>
      </c>
      <c r="C845" s="14">
        <f>ParticipantesCrossSectionTable[[#This Row],[fcf_reported_mm]]/ParticipantesCrossSectionTable[[#This Row],[revenue_reported_mm]]</f>
        <v>0.15175237140622275</v>
      </c>
      <c r="D845" s="14">
        <f>VLOOKUP(B845,Umbrales!$A$2:$F$6,2,FALSE)</f>
        <v>0.388774346882514</v>
      </c>
      <c r="E845" s="14">
        <f>VLOOKUP(B845,Umbrales!$A$2:$F$6,3,FALSE)</f>
        <v>0.2842719606666555</v>
      </c>
      <c r="F845" s="14">
        <f>VLOOKUP(B845,Umbrales!$A$2:$F$6,4,FALSE)</f>
        <v>3.7547324588306716E-2</v>
      </c>
      <c r="G845" s="13">
        <f>VLOOKUP(B845,Umbrales!$A$2:$F$6,5,FALSE)</f>
        <v>5.6564154445784265</v>
      </c>
      <c r="H845" s="14">
        <f>VLOOKUP(B845,Umbrales!$A$2:$F$6,6,FALSE)</f>
        <v>0.21790144142181125</v>
      </c>
      <c r="I845">
        <f>IF(AND(Datos!AE845&gt;D845,Datos!AF845&gt;E845,Datos!AG845&gt;F845,Datos!AS845&gt;G845,C845&lt;H845),1,0)</f>
        <v>0</v>
      </c>
      <c r="J845" s="14">
        <f>ParticipantesCrossSectionTable[[#This Row],[dcf_fcf_gap_mm]]/ParticipantesCrossSectionTable[[#This Row],[revenue_reported_mm]]</f>
        <v>2.8522515687814049E-3</v>
      </c>
      <c r="K845" s="14">
        <f>VLOOKUP(B845,Umbrales!$A$2:$H$6,7,FALSE)</f>
        <v>0.45222619371524486</v>
      </c>
      <c r="L845" s="14">
        <f>VLOOKUP(B845,Umbrales!$A$2:$H$6,8,FALSE)</f>
        <v>1.8748568215778003E-2</v>
      </c>
      <c r="M845">
        <f>IF(AND(Datos!S845&gt;0,Datos!AH845&lt;K845,Datos!AL845&gt;=1,Datos!AM845&lt;1,J845&gt;L845),1,0)</f>
        <v>0</v>
      </c>
      <c r="N845" s="14">
        <f>VLOOKUP(B845,Umbrales!$A$2:$J$6,9,FALSE)</f>
        <v>0.2055436255630648</v>
      </c>
      <c r="O845" s="14">
        <f>VLOOKUP(B845,Umbrales!$A$2:$J$6,10,FALSE)</f>
        <v>0.33577848833803048</v>
      </c>
      <c r="P845">
        <f>IF(AND(Datos!C845="Financials",Datos!AA845&gt;N845,Datos!AD845&lt;0,Datos!AQ845&lt;O845),1,0)</f>
        <v>0</v>
      </c>
      <c r="Q845" s="14">
        <f>VLOOKUP(B845,Umbrales!$A$2:$K$6,11,FALSE)</f>
        <v>0.94867619108199597</v>
      </c>
      <c r="R845">
        <f>IF(AND(Datos!AN845&lt;0.85,Datos!AN845&lt;Q845),1,0)</f>
        <v>0</v>
      </c>
      <c r="S845">
        <f>1+IF(Datos!S845&gt;0,1,0)+IF(Datos!C845="Financials",1.2,0)+1.3</f>
        <v>4.5</v>
      </c>
      <c r="T845" s="14">
        <f>(I845*1+M845*IF(Datos!S845&gt;0,1,0)+P845*IF(Datos!C845="Financials",1,0)+R845*1.3)/S845</f>
        <v>0</v>
      </c>
      <c r="U845" s="14">
        <f t="shared" si="26"/>
        <v>0</v>
      </c>
      <c r="V845" s="12" t="str">
        <f t="shared" si="27"/>
        <v/>
      </c>
    </row>
    <row r="846" spans="1:22">
      <c r="A846" t="str">
        <f>ParticipantesCrossSectionTable[[#This Row],[firm_id]]</f>
        <v>F0925</v>
      </c>
      <c r="B846" s="12" t="str">
        <f>ParticipantesCrossSectionTable[[#This Row],[sector]]</f>
        <v>Consumer</v>
      </c>
      <c r="C846" s="14">
        <f>ParticipantesCrossSectionTable[[#This Row],[fcf_reported_mm]]/ParticipantesCrossSectionTable[[#This Row],[revenue_reported_mm]]</f>
        <v>6.6449233205165645E-2</v>
      </c>
      <c r="D846" s="14">
        <f>VLOOKUP(B846,Umbrales!$A$2:$F$6,2,FALSE)</f>
        <v>0.18290795794828921</v>
      </c>
      <c r="E846" s="14">
        <f>VLOOKUP(B846,Umbrales!$A$2:$F$6,3,FALSE)</f>
        <v>0.12205009004875801</v>
      </c>
      <c r="F846" s="14">
        <f>VLOOKUP(B846,Umbrales!$A$2:$F$6,4,FALSE)</f>
        <v>7.7863508878423693E-2</v>
      </c>
      <c r="G846" s="13">
        <f>VLOOKUP(B846,Umbrales!$A$2:$F$6,5,FALSE)</f>
        <v>1.5232588938928779</v>
      </c>
      <c r="H846" s="14">
        <f>VLOOKUP(B846,Umbrales!$A$2:$F$6,6,FALSE)</f>
        <v>3.1674636202413592E-2</v>
      </c>
      <c r="I846">
        <f>IF(AND(Datos!AE846&gt;D846,Datos!AF846&gt;E846,Datos!AG846&gt;F846,Datos!AS846&gt;G846,C846&lt;H846),1,0)</f>
        <v>0</v>
      </c>
      <c r="J846" s="14">
        <f>ParticipantesCrossSectionTable[[#This Row],[dcf_fcf_gap_mm]]/ParticipantesCrossSectionTable[[#This Row],[revenue_reported_mm]]</f>
        <v>4.6812810136047621E-2</v>
      </c>
      <c r="K846" s="14">
        <f>VLOOKUP(B846,Umbrales!$A$2:$H$6,7,FALSE)</f>
        <v>0.50851978099047102</v>
      </c>
      <c r="L846" s="14">
        <f>VLOOKUP(B846,Umbrales!$A$2:$H$6,8,FALSE)</f>
        <v>6.0665521451900774E-2</v>
      </c>
      <c r="M846">
        <f>IF(AND(Datos!S846&gt;0,Datos!AH846&lt;K846,Datos!AL846&gt;=1,Datos!AM846&lt;1,J846&gt;L846),1,0)</f>
        <v>0</v>
      </c>
      <c r="N846" s="14">
        <f>VLOOKUP(B846,Umbrales!$A$2:$J$6,9,FALSE)</f>
        <v>0</v>
      </c>
      <c r="O846" s="14">
        <f>VLOOKUP(B846,Umbrales!$A$2:$J$6,10,FALSE)</f>
        <v>0</v>
      </c>
      <c r="P846">
        <f>IF(AND(Datos!C846="Financials",Datos!AA846&gt;N846,Datos!AD846&lt;0,Datos!AQ846&lt;O846),1,0)</f>
        <v>0</v>
      </c>
      <c r="Q846" s="14">
        <f>VLOOKUP(B846,Umbrales!$A$2:$K$6,11,FALSE)</f>
        <v>0.94977598367308969</v>
      </c>
      <c r="R846">
        <f>IF(AND(Datos!AN846&lt;0.85,Datos!AN846&lt;Q846),1,0)</f>
        <v>0</v>
      </c>
      <c r="S846">
        <f>1+IF(Datos!S846&gt;0,1,0)+IF(Datos!C846="Financials",1.2,0)+1.3</f>
        <v>3.3</v>
      </c>
      <c r="T846" s="14">
        <f>(I846*1+M846*IF(Datos!S846&gt;0,1,0)+P846*IF(Datos!C846="Financials",1,0)+R846*1.3)/S846</f>
        <v>0</v>
      </c>
      <c r="U846" s="14">
        <f t="shared" si="26"/>
        <v>0</v>
      </c>
      <c r="V846" s="12" t="str">
        <f t="shared" si="27"/>
        <v/>
      </c>
    </row>
    <row r="847" spans="1:22">
      <c r="A847" t="str">
        <f>ParticipantesCrossSectionTable[[#This Row],[firm_id]]</f>
        <v>F0351</v>
      </c>
      <c r="B847" s="12" t="str">
        <f>ParticipantesCrossSectionTable[[#This Row],[sector]]</f>
        <v>Financials</v>
      </c>
      <c r="C847" s="14">
        <f>ParticipantesCrossSectionTable[[#This Row],[fcf_reported_mm]]/ParticipantesCrossSectionTable[[#This Row],[revenue_reported_mm]]</f>
        <v>0.12287520160778773</v>
      </c>
      <c r="D847" s="14">
        <f>VLOOKUP(B847,Umbrales!$A$2:$F$6,2,FALSE)</f>
        <v>0.388774346882514</v>
      </c>
      <c r="E847" s="14">
        <f>VLOOKUP(B847,Umbrales!$A$2:$F$6,3,FALSE)</f>
        <v>0.2842719606666555</v>
      </c>
      <c r="F847" s="14">
        <f>VLOOKUP(B847,Umbrales!$A$2:$F$6,4,FALSE)</f>
        <v>3.7547324588306716E-2</v>
      </c>
      <c r="G847" s="13">
        <f>VLOOKUP(B847,Umbrales!$A$2:$F$6,5,FALSE)</f>
        <v>5.6564154445784265</v>
      </c>
      <c r="H847" s="14">
        <f>VLOOKUP(B847,Umbrales!$A$2:$F$6,6,FALSE)</f>
        <v>0.21790144142181125</v>
      </c>
      <c r="I847">
        <f>IF(AND(Datos!AE847&gt;D847,Datos!AF847&gt;E847,Datos!AG847&gt;F847,Datos!AS847&gt;G847,C847&lt;H847),1,0)</f>
        <v>0</v>
      </c>
      <c r="J847" s="14">
        <f>ParticipantesCrossSectionTable[[#This Row],[dcf_fcf_gap_mm]]/ParticipantesCrossSectionTable[[#This Row],[revenue_reported_mm]]</f>
        <v>4.5121667961501584E-2</v>
      </c>
      <c r="K847" s="14">
        <f>VLOOKUP(B847,Umbrales!$A$2:$H$6,7,FALSE)</f>
        <v>0.45222619371524486</v>
      </c>
      <c r="L847" s="14">
        <f>VLOOKUP(B847,Umbrales!$A$2:$H$6,8,FALSE)</f>
        <v>1.8748568215778003E-2</v>
      </c>
      <c r="M847">
        <f>IF(AND(Datos!S847&gt;0,Datos!AH847&lt;K847,Datos!AL847&gt;=1,Datos!AM847&lt;1,J847&gt;L847),1,0)</f>
        <v>0</v>
      </c>
      <c r="N847" s="14">
        <f>VLOOKUP(B847,Umbrales!$A$2:$J$6,9,FALSE)</f>
        <v>0.2055436255630648</v>
      </c>
      <c r="O847" s="14">
        <f>VLOOKUP(B847,Umbrales!$A$2:$J$6,10,FALSE)</f>
        <v>0.33577848833803048</v>
      </c>
      <c r="P847">
        <f>IF(AND(Datos!C847="Financials",Datos!AA847&gt;N847,Datos!AD847&lt;0,Datos!AQ847&lt;O847),1,0)</f>
        <v>1</v>
      </c>
      <c r="Q847" s="14">
        <f>VLOOKUP(B847,Umbrales!$A$2:$K$6,11,FALSE)</f>
        <v>0.94867619108199597</v>
      </c>
      <c r="R847">
        <f>IF(AND(Datos!AN847&lt;0.85,Datos!AN847&lt;Q847),1,0)</f>
        <v>0</v>
      </c>
      <c r="S847">
        <f>1+IF(Datos!S847&gt;0,1,0)+IF(Datos!C847="Financials",1.2,0)+1.3</f>
        <v>4.5</v>
      </c>
      <c r="T847" s="14">
        <f>(I847*1+M847*IF(Datos!S847&gt;0,1,0)+P847*IF(Datos!C847="Financials",1,0)+R847*1.3)/S847</f>
        <v>0.22222222222222221</v>
      </c>
      <c r="U847" s="14">
        <f t="shared" si="26"/>
        <v>1</v>
      </c>
      <c r="V847" s="12" t="str">
        <f t="shared" si="27"/>
        <v xml:space="preserve">Flag3 </v>
      </c>
    </row>
    <row r="848" spans="1:22">
      <c r="A848" t="str">
        <f>ParticipantesCrossSectionTable[[#This Row],[firm_id]]</f>
        <v>F0558</v>
      </c>
      <c r="B848" s="12" t="str">
        <f>ParticipantesCrossSectionTable[[#This Row],[sector]]</f>
        <v>Technology</v>
      </c>
      <c r="C848" s="14">
        <f>ParticipantesCrossSectionTable[[#This Row],[fcf_reported_mm]]/ParticipantesCrossSectionTable[[#This Row],[revenue_reported_mm]]</f>
        <v>0.14040869821790838</v>
      </c>
      <c r="D848" s="14">
        <f>VLOOKUP(B848,Umbrales!$A$2:$F$6,2,FALSE)</f>
        <v>0.29147891994228936</v>
      </c>
      <c r="E848" s="14">
        <f>VLOOKUP(B848,Umbrales!$A$2:$F$6,3,FALSE)</f>
        <v>0.20310034693031653</v>
      </c>
      <c r="F848" s="14">
        <f>VLOOKUP(B848,Umbrales!$A$2:$F$6,4,FALSE)</f>
        <v>8.594459935328938E-2</v>
      </c>
      <c r="G848" s="13">
        <f>VLOOKUP(B848,Umbrales!$A$2:$F$6,5,FALSE)</f>
        <v>1.6026025182564763</v>
      </c>
      <c r="H848" s="14">
        <f>VLOOKUP(B848,Umbrales!$A$2:$F$6,6,FALSE)</f>
        <v>0.11012364032004683</v>
      </c>
      <c r="I848">
        <f>IF(AND(Datos!AE848&gt;D848,Datos!AF848&gt;E848,Datos!AG848&gt;F848,Datos!AS848&gt;G848,C848&lt;H848),1,0)</f>
        <v>0</v>
      </c>
      <c r="J848" s="14">
        <f>ParticipantesCrossSectionTable[[#This Row],[dcf_fcf_gap_mm]]/ParticipantesCrossSectionTable[[#This Row],[revenue_reported_mm]]</f>
        <v>4.4066718620511536E-2</v>
      </c>
      <c r="K848" s="14">
        <f>VLOOKUP(B848,Umbrales!$A$2:$H$6,7,FALSE)</f>
        <v>0.41762511454643481</v>
      </c>
      <c r="L848" s="14">
        <f>VLOOKUP(B848,Umbrales!$A$2:$H$6,8,FALSE)</f>
        <v>5.4196815684636399E-2</v>
      </c>
      <c r="M848">
        <f>IF(AND(Datos!S848&gt;0,Datos!AH848&lt;K848,Datos!AL848&gt;=1,Datos!AM848&lt;1,J848&gt;L848),1,0)</f>
        <v>0</v>
      </c>
      <c r="N848" s="14">
        <f>VLOOKUP(B848,Umbrales!$A$2:$J$6,9,FALSE)</f>
        <v>0</v>
      </c>
      <c r="O848" s="14">
        <f>VLOOKUP(B848,Umbrales!$A$2:$J$6,10,FALSE)</f>
        <v>0</v>
      </c>
      <c r="P848">
        <f>IF(AND(Datos!C848="Financials",Datos!AA848&gt;N848,Datos!AD848&lt;0,Datos!AQ848&lt;O848),1,0)</f>
        <v>0</v>
      </c>
      <c r="Q848" s="14">
        <f>VLOOKUP(B848,Umbrales!$A$2:$K$6,11,FALSE)</f>
        <v>0.94630804495569043</v>
      </c>
      <c r="R848">
        <f>IF(AND(Datos!AN848&lt;0.85,Datos!AN848&lt;Q848),1,0)</f>
        <v>0</v>
      </c>
      <c r="S848">
        <f>1+IF(Datos!S848&gt;0,1,0)+IF(Datos!C848="Financials",1.2,0)+1.3</f>
        <v>3.3</v>
      </c>
      <c r="T848" s="14">
        <f>(I848*1+M848*IF(Datos!S848&gt;0,1,0)+P848*IF(Datos!C848="Financials",1,0)+R848*1.3)/S848</f>
        <v>0</v>
      </c>
      <c r="U848" s="14">
        <f t="shared" si="26"/>
        <v>0</v>
      </c>
      <c r="V848" s="12" t="str">
        <f t="shared" si="27"/>
        <v/>
      </c>
    </row>
    <row r="849" spans="1:22">
      <c r="A849" t="str">
        <f>ParticipantesCrossSectionTable[[#This Row],[firm_id]]</f>
        <v>F0900</v>
      </c>
      <c r="B849" s="12" t="str">
        <f>ParticipantesCrossSectionTable[[#This Row],[sector]]</f>
        <v>Consumer</v>
      </c>
      <c r="C849" s="14">
        <f>ParticipantesCrossSectionTable[[#This Row],[fcf_reported_mm]]/ParticipantesCrossSectionTable[[#This Row],[revenue_reported_mm]]</f>
        <v>-3.6202177232584582E-4</v>
      </c>
      <c r="D849" s="14">
        <f>VLOOKUP(B849,Umbrales!$A$2:$F$6,2,FALSE)</f>
        <v>0.18290795794828921</v>
      </c>
      <c r="E849" s="14">
        <f>VLOOKUP(B849,Umbrales!$A$2:$F$6,3,FALSE)</f>
        <v>0.12205009004875801</v>
      </c>
      <c r="F849" s="14">
        <f>VLOOKUP(B849,Umbrales!$A$2:$F$6,4,FALSE)</f>
        <v>7.7863508878423693E-2</v>
      </c>
      <c r="G849" s="13">
        <f>VLOOKUP(B849,Umbrales!$A$2:$F$6,5,FALSE)</f>
        <v>1.5232588938928779</v>
      </c>
      <c r="H849" s="14">
        <f>VLOOKUP(B849,Umbrales!$A$2:$F$6,6,FALSE)</f>
        <v>3.1674636202413592E-2</v>
      </c>
      <c r="I849">
        <f>IF(AND(Datos!AE849&gt;D849,Datos!AF849&gt;E849,Datos!AG849&gt;F849,Datos!AS849&gt;G849,C849&lt;H849),1,0)</f>
        <v>0</v>
      </c>
      <c r="J849" s="14">
        <f>ParticipantesCrossSectionTable[[#This Row],[dcf_fcf_gap_mm]]/ParticipantesCrossSectionTable[[#This Row],[revenue_reported_mm]]</f>
        <v>3.5561873419313689E-2</v>
      </c>
      <c r="K849" s="14">
        <f>VLOOKUP(B849,Umbrales!$A$2:$H$6,7,FALSE)</f>
        <v>0.50851978099047102</v>
      </c>
      <c r="L849" s="14">
        <f>VLOOKUP(B849,Umbrales!$A$2:$H$6,8,FALSE)</f>
        <v>6.0665521451900774E-2</v>
      </c>
      <c r="M849">
        <f>IF(AND(Datos!S849&gt;0,Datos!AH849&lt;K849,Datos!AL849&gt;=1,Datos!AM849&lt;1,J849&gt;L849),1,0)</f>
        <v>0</v>
      </c>
      <c r="N849" s="14">
        <f>VLOOKUP(B849,Umbrales!$A$2:$J$6,9,FALSE)</f>
        <v>0</v>
      </c>
      <c r="O849" s="14">
        <f>VLOOKUP(B849,Umbrales!$A$2:$J$6,10,FALSE)</f>
        <v>0</v>
      </c>
      <c r="P849">
        <f>IF(AND(Datos!C849="Financials",Datos!AA849&gt;N849,Datos!AD849&lt;0,Datos!AQ849&lt;O849),1,0)</f>
        <v>0</v>
      </c>
      <c r="Q849" s="14">
        <f>VLOOKUP(B849,Umbrales!$A$2:$K$6,11,FALSE)</f>
        <v>0.94977598367308969</v>
      </c>
      <c r="R849">
        <f>IF(AND(Datos!AN849&lt;0.85,Datos!AN849&lt;Q849),1,0)</f>
        <v>0</v>
      </c>
      <c r="S849">
        <f>1+IF(Datos!S849&gt;0,1,0)+IF(Datos!C849="Financials",1.2,0)+1.3</f>
        <v>3.3</v>
      </c>
      <c r="T849" s="14">
        <f>(I849*1+M849*IF(Datos!S849&gt;0,1,0)+P849*IF(Datos!C849="Financials",1,0)+R849*1.3)/S849</f>
        <v>0</v>
      </c>
      <c r="U849" s="14">
        <f t="shared" si="26"/>
        <v>0</v>
      </c>
      <c r="V849" s="12" t="str">
        <f t="shared" si="27"/>
        <v/>
      </c>
    </row>
    <row r="850" spans="1:22">
      <c r="A850" t="str">
        <f>ParticipantesCrossSectionTable[[#This Row],[firm_id]]</f>
        <v>F0807</v>
      </c>
      <c r="B850" s="12" t="str">
        <f>ParticipantesCrossSectionTable[[#This Row],[sector]]</f>
        <v>Consumer</v>
      </c>
      <c r="C850" s="14">
        <f>ParticipantesCrossSectionTable[[#This Row],[fcf_reported_mm]]/ParticipantesCrossSectionTable[[#This Row],[revenue_reported_mm]]</f>
        <v>5.4425381817262919E-2</v>
      </c>
      <c r="D850" s="14">
        <f>VLOOKUP(B850,Umbrales!$A$2:$F$6,2,FALSE)</f>
        <v>0.18290795794828921</v>
      </c>
      <c r="E850" s="14">
        <f>VLOOKUP(B850,Umbrales!$A$2:$F$6,3,FALSE)</f>
        <v>0.12205009004875801</v>
      </c>
      <c r="F850" s="14">
        <f>VLOOKUP(B850,Umbrales!$A$2:$F$6,4,FALSE)</f>
        <v>7.7863508878423693E-2</v>
      </c>
      <c r="G850" s="13">
        <f>VLOOKUP(B850,Umbrales!$A$2:$F$6,5,FALSE)</f>
        <v>1.5232588938928779</v>
      </c>
      <c r="H850" s="14">
        <f>VLOOKUP(B850,Umbrales!$A$2:$F$6,6,FALSE)</f>
        <v>3.1674636202413592E-2</v>
      </c>
      <c r="I850">
        <f>IF(AND(Datos!AE850&gt;D850,Datos!AF850&gt;E850,Datos!AG850&gt;F850,Datos!AS850&gt;G850,C850&lt;H850),1,0)</f>
        <v>0</v>
      </c>
      <c r="J850" s="14">
        <f>ParticipantesCrossSectionTable[[#This Row],[dcf_fcf_gap_mm]]/ParticipantesCrossSectionTable[[#This Row],[revenue_reported_mm]]</f>
        <v>3.8506963554901436E-2</v>
      </c>
      <c r="K850" s="14">
        <f>VLOOKUP(B850,Umbrales!$A$2:$H$6,7,FALSE)</f>
        <v>0.50851978099047102</v>
      </c>
      <c r="L850" s="14">
        <f>VLOOKUP(B850,Umbrales!$A$2:$H$6,8,FALSE)</f>
        <v>6.0665521451900774E-2</v>
      </c>
      <c r="M850">
        <f>IF(AND(Datos!S850&gt;0,Datos!AH850&lt;K850,Datos!AL850&gt;=1,Datos!AM850&lt;1,J850&gt;L850),1,0)</f>
        <v>0</v>
      </c>
      <c r="N850" s="14">
        <f>VLOOKUP(B850,Umbrales!$A$2:$J$6,9,FALSE)</f>
        <v>0</v>
      </c>
      <c r="O850" s="14">
        <f>VLOOKUP(B850,Umbrales!$A$2:$J$6,10,FALSE)</f>
        <v>0</v>
      </c>
      <c r="P850">
        <f>IF(AND(Datos!C850="Financials",Datos!AA850&gt;N850,Datos!AD850&lt;0,Datos!AQ850&lt;O850),1,0)</f>
        <v>0</v>
      </c>
      <c r="Q850" s="14">
        <f>VLOOKUP(B850,Umbrales!$A$2:$K$6,11,FALSE)</f>
        <v>0.94977598367308969</v>
      </c>
      <c r="R850">
        <f>IF(AND(Datos!AN850&lt;0.85,Datos!AN850&lt;Q850),1,0)</f>
        <v>0</v>
      </c>
      <c r="S850">
        <f>1+IF(Datos!S850&gt;0,1,0)+IF(Datos!C850="Financials",1.2,0)+1.3</f>
        <v>3.3</v>
      </c>
      <c r="T850" s="14">
        <f>(I850*1+M850*IF(Datos!S850&gt;0,1,0)+P850*IF(Datos!C850="Financials",1,0)+R850*1.3)/S850</f>
        <v>0</v>
      </c>
      <c r="U850" s="14">
        <f t="shared" si="26"/>
        <v>0</v>
      </c>
      <c r="V850" s="12" t="str">
        <f t="shared" si="27"/>
        <v/>
      </c>
    </row>
    <row r="851" spans="1:22">
      <c r="A851" t="str">
        <f>ParticipantesCrossSectionTable[[#This Row],[firm_id]]</f>
        <v>F0146</v>
      </c>
      <c r="B851" s="12" t="str">
        <f>ParticipantesCrossSectionTable[[#This Row],[sector]]</f>
        <v>Energy</v>
      </c>
      <c r="C851" s="14">
        <f>ParticipantesCrossSectionTable[[#This Row],[fcf_reported_mm]]/ParticipantesCrossSectionTable[[#This Row],[revenue_reported_mm]]</f>
        <v>6.3478336301128507E-2</v>
      </c>
      <c r="D851" s="14">
        <f>VLOOKUP(B851,Umbrales!$A$2:$F$6,2,FALSE)</f>
        <v>0.31196392892080216</v>
      </c>
      <c r="E851" s="14">
        <f>VLOOKUP(B851,Umbrales!$A$2:$F$6,3,FALSE)</f>
        <v>0.22086835207327621</v>
      </c>
      <c r="F851" s="14">
        <f>VLOOKUP(B851,Umbrales!$A$2:$F$6,4,FALSE)</f>
        <v>0.28991454849456905</v>
      </c>
      <c r="G851" s="13">
        <f>VLOOKUP(B851,Umbrales!$A$2:$F$6,5,FALSE)</f>
        <v>2.8980395452652274</v>
      </c>
      <c r="H851" s="14">
        <f>VLOOKUP(B851,Umbrales!$A$2:$F$6,6,FALSE)</f>
        <v>-5.1192663180992054E-2</v>
      </c>
      <c r="I851">
        <f>IF(AND(Datos!AE851&gt;D851,Datos!AF851&gt;E851,Datos!AG851&gt;F851,Datos!AS851&gt;G851,C851&lt;H851),1,0)</f>
        <v>0</v>
      </c>
      <c r="J851" s="14">
        <f>ParticipantesCrossSectionTable[[#This Row],[dcf_fcf_gap_mm]]/ParticipantesCrossSectionTable[[#This Row],[revenue_reported_mm]]</f>
        <v>2.5044245372814838E-2</v>
      </c>
      <c r="K851" s="14">
        <f>VLOOKUP(B851,Umbrales!$A$2:$H$6,7,FALSE)</f>
        <v>0.58288412137280288</v>
      </c>
      <c r="L851" s="14">
        <f>VLOOKUP(B851,Umbrales!$A$2:$H$6,8,FALSE)</f>
        <v>0.120912265441879</v>
      </c>
      <c r="M851">
        <f>IF(AND(Datos!S851&gt;0,Datos!AH851&lt;K851,Datos!AL851&gt;=1,Datos!AM851&lt;1,J851&gt;L851),1,0)</f>
        <v>0</v>
      </c>
      <c r="N851" s="14">
        <f>VLOOKUP(B851,Umbrales!$A$2:$J$6,9,FALSE)</f>
        <v>0</v>
      </c>
      <c r="O851" s="14">
        <f>VLOOKUP(B851,Umbrales!$A$2:$J$6,10,FALSE)</f>
        <v>0</v>
      </c>
      <c r="P851">
        <f>IF(AND(Datos!C851="Financials",Datos!AA851&gt;N851,Datos!AD851&lt;0,Datos!AQ851&lt;O851),1,0)</f>
        <v>0</v>
      </c>
      <c r="Q851" s="14">
        <f>VLOOKUP(B851,Umbrales!$A$2:$K$6,11,FALSE)</f>
        <v>0.95246281107254693</v>
      </c>
      <c r="R851">
        <f>IF(AND(Datos!AN851&lt;0.85,Datos!AN851&lt;Q851),1,0)</f>
        <v>0</v>
      </c>
      <c r="S851">
        <f>1+IF(Datos!S851&gt;0,1,0)+IF(Datos!C851="Financials",1.2,0)+1.3</f>
        <v>3.3</v>
      </c>
      <c r="T851" s="14">
        <f>(I851*1+M851*IF(Datos!S851&gt;0,1,0)+P851*IF(Datos!C851="Financials",1,0)+R851*1.3)/S851</f>
        <v>0</v>
      </c>
      <c r="U851" s="14">
        <f t="shared" si="26"/>
        <v>0</v>
      </c>
      <c r="V851" s="12" t="str">
        <f t="shared" si="27"/>
        <v/>
      </c>
    </row>
    <row r="852" spans="1:22">
      <c r="A852" t="str">
        <f>ParticipantesCrossSectionTable[[#This Row],[firm_id]]</f>
        <v>F0485</v>
      </c>
      <c r="B852" s="12" t="str">
        <f>ParticipantesCrossSectionTable[[#This Row],[sector]]</f>
        <v>Technology</v>
      </c>
      <c r="C852" s="14">
        <f>ParticipantesCrossSectionTable[[#This Row],[fcf_reported_mm]]/ParticipantesCrossSectionTable[[#This Row],[revenue_reported_mm]]</f>
        <v>4.250373450264941E-2</v>
      </c>
      <c r="D852" s="14">
        <f>VLOOKUP(B852,Umbrales!$A$2:$F$6,2,FALSE)</f>
        <v>0.29147891994228936</v>
      </c>
      <c r="E852" s="14">
        <f>VLOOKUP(B852,Umbrales!$A$2:$F$6,3,FALSE)</f>
        <v>0.20310034693031653</v>
      </c>
      <c r="F852" s="14">
        <f>VLOOKUP(B852,Umbrales!$A$2:$F$6,4,FALSE)</f>
        <v>8.594459935328938E-2</v>
      </c>
      <c r="G852" s="13">
        <f>VLOOKUP(B852,Umbrales!$A$2:$F$6,5,FALSE)</f>
        <v>1.6026025182564763</v>
      </c>
      <c r="H852" s="14">
        <f>VLOOKUP(B852,Umbrales!$A$2:$F$6,6,FALSE)</f>
        <v>0.11012364032004683</v>
      </c>
      <c r="I852">
        <f>IF(AND(Datos!AE852&gt;D852,Datos!AF852&gt;E852,Datos!AG852&gt;F852,Datos!AS852&gt;G852,C852&lt;H852),1,0)</f>
        <v>0</v>
      </c>
      <c r="J852" s="14">
        <f>ParticipantesCrossSectionTable[[#This Row],[dcf_fcf_gap_mm]]/ParticipantesCrossSectionTable[[#This Row],[revenue_reported_mm]]</f>
        <v>5.8675368289829881E-2</v>
      </c>
      <c r="K852" s="14">
        <f>VLOOKUP(B852,Umbrales!$A$2:$H$6,7,FALSE)</f>
        <v>0.41762511454643481</v>
      </c>
      <c r="L852" s="14">
        <f>VLOOKUP(B852,Umbrales!$A$2:$H$6,8,FALSE)</f>
        <v>5.4196815684636399E-2</v>
      </c>
      <c r="M852">
        <f>IF(AND(Datos!S852&gt;0,Datos!AH852&lt;K852,Datos!AL852&gt;=1,Datos!AM852&lt;1,J852&gt;L852),1,0)</f>
        <v>0</v>
      </c>
      <c r="N852" s="14">
        <f>VLOOKUP(B852,Umbrales!$A$2:$J$6,9,FALSE)</f>
        <v>0</v>
      </c>
      <c r="O852" s="14">
        <f>VLOOKUP(B852,Umbrales!$A$2:$J$6,10,FALSE)</f>
        <v>0</v>
      </c>
      <c r="P852">
        <f>IF(AND(Datos!C852="Financials",Datos!AA852&gt;N852,Datos!AD852&lt;0,Datos!AQ852&lt;O852),1,0)</f>
        <v>0</v>
      </c>
      <c r="Q852" s="14">
        <f>VLOOKUP(B852,Umbrales!$A$2:$K$6,11,FALSE)</f>
        <v>0.94630804495569043</v>
      </c>
      <c r="R852">
        <f>IF(AND(Datos!AN852&lt;0.85,Datos!AN852&lt;Q852),1,0)</f>
        <v>0</v>
      </c>
      <c r="S852">
        <f>1+IF(Datos!S852&gt;0,1,0)+IF(Datos!C852="Financials",1.2,0)+1.3</f>
        <v>3.3</v>
      </c>
      <c r="T852" s="14">
        <f>(I852*1+M852*IF(Datos!S852&gt;0,1,0)+P852*IF(Datos!C852="Financials",1,0)+R852*1.3)/S852</f>
        <v>0</v>
      </c>
      <c r="U852" s="14">
        <f t="shared" si="26"/>
        <v>0</v>
      </c>
      <c r="V852" s="12" t="str">
        <f t="shared" si="27"/>
        <v/>
      </c>
    </row>
    <row r="853" spans="1:22">
      <c r="A853" t="str">
        <f>ParticipantesCrossSectionTable[[#This Row],[firm_id]]</f>
        <v>F0368</v>
      </c>
      <c r="B853" s="12" t="str">
        <f>ParticipantesCrossSectionTable[[#This Row],[sector]]</f>
        <v>Financials</v>
      </c>
      <c r="C853" s="14">
        <f>ParticipantesCrossSectionTable[[#This Row],[fcf_reported_mm]]/ParticipantesCrossSectionTable[[#This Row],[revenue_reported_mm]]</f>
        <v>0.25900955802157111</v>
      </c>
      <c r="D853" s="14">
        <f>VLOOKUP(B853,Umbrales!$A$2:$F$6,2,FALSE)</f>
        <v>0.388774346882514</v>
      </c>
      <c r="E853" s="14">
        <f>VLOOKUP(B853,Umbrales!$A$2:$F$6,3,FALSE)</f>
        <v>0.2842719606666555</v>
      </c>
      <c r="F853" s="14">
        <f>VLOOKUP(B853,Umbrales!$A$2:$F$6,4,FALSE)</f>
        <v>3.7547324588306716E-2</v>
      </c>
      <c r="G853" s="13">
        <f>VLOOKUP(B853,Umbrales!$A$2:$F$6,5,FALSE)</f>
        <v>5.6564154445784265</v>
      </c>
      <c r="H853" s="14">
        <f>VLOOKUP(B853,Umbrales!$A$2:$F$6,6,FALSE)</f>
        <v>0.21790144142181125</v>
      </c>
      <c r="I853">
        <f>IF(AND(Datos!AE853&gt;D853,Datos!AF853&gt;E853,Datos!AG853&gt;F853,Datos!AS853&gt;G853,C853&lt;H853),1,0)</f>
        <v>0</v>
      </c>
      <c r="J853" s="14">
        <f>ParticipantesCrossSectionTable[[#This Row],[dcf_fcf_gap_mm]]/ParticipantesCrossSectionTable[[#This Row],[revenue_reported_mm]]</f>
        <v>-1.4420667118855181E-2</v>
      </c>
      <c r="K853" s="14">
        <f>VLOOKUP(B853,Umbrales!$A$2:$H$6,7,FALSE)</f>
        <v>0.45222619371524486</v>
      </c>
      <c r="L853" s="14">
        <f>VLOOKUP(B853,Umbrales!$A$2:$H$6,8,FALSE)</f>
        <v>1.8748568215778003E-2</v>
      </c>
      <c r="M853">
        <f>IF(AND(Datos!S853&gt;0,Datos!AH853&lt;K853,Datos!AL853&gt;=1,Datos!AM853&lt;1,J853&gt;L853),1,0)</f>
        <v>0</v>
      </c>
      <c r="N853" s="14">
        <f>VLOOKUP(B853,Umbrales!$A$2:$J$6,9,FALSE)</f>
        <v>0.2055436255630648</v>
      </c>
      <c r="O853" s="14">
        <f>VLOOKUP(B853,Umbrales!$A$2:$J$6,10,FALSE)</f>
        <v>0.33577848833803048</v>
      </c>
      <c r="P853">
        <f>IF(AND(Datos!C853="Financials",Datos!AA853&gt;N853,Datos!AD853&lt;0,Datos!AQ853&lt;O853),1,0)</f>
        <v>0</v>
      </c>
      <c r="Q853" s="14">
        <f>VLOOKUP(B853,Umbrales!$A$2:$K$6,11,FALSE)</f>
        <v>0.94867619108199597</v>
      </c>
      <c r="R853">
        <f>IF(AND(Datos!AN853&lt;0.85,Datos!AN853&lt;Q853),1,0)</f>
        <v>0</v>
      </c>
      <c r="S853">
        <f>1+IF(Datos!S853&gt;0,1,0)+IF(Datos!C853="Financials",1.2,0)+1.3</f>
        <v>4.5</v>
      </c>
      <c r="T853" s="14">
        <f>(I853*1+M853*IF(Datos!S853&gt;0,1,0)+P853*IF(Datos!C853="Financials",1,0)+R853*1.3)/S853</f>
        <v>0</v>
      </c>
      <c r="U853" s="14">
        <f t="shared" si="26"/>
        <v>0</v>
      </c>
      <c r="V853" s="12" t="str">
        <f t="shared" si="27"/>
        <v/>
      </c>
    </row>
    <row r="854" spans="1:22">
      <c r="A854" t="str">
        <f>ParticipantesCrossSectionTable[[#This Row],[firm_id]]</f>
        <v>F0876</v>
      </c>
      <c r="B854" s="12" t="str">
        <f>ParticipantesCrossSectionTable[[#This Row],[sector]]</f>
        <v>Consumer</v>
      </c>
      <c r="C854" s="14">
        <f>ParticipantesCrossSectionTable[[#This Row],[fcf_reported_mm]]/ParticipantesCrossSectionTable[[#This Row],[revenue_reported_mm]]</f>
        <v>-4.25080172880909E-2</v>
      </c>
      <c r="D854" s="14">
        <f>VLOOKUP(B854,Umbrales!$A$2:$F$6,2,FALSE)</f>
        <v>0.18290795794828921</v>
      </c>
      <c r="E854" s="14">
        <f>VLOOKUP(B854,Umbrales!$A$2:$F$6,3,FALSE)</f>
        <v>0.12205009004875801</v>
      </c>
      <c r="F854" s="14">
        <f>VLOOKUP(B854,Umbrales!$A$2:$F$6,4,FALSE)</f>
        <v>7.7863508878423693E-2</v>
      </c>
      <c r="G854" s="13">
        <f>VLOOKUP(B854,Umbrales!$A$2:$F$6,5,FALSE)</f>
        <v>1.5232588938928779</v>
      </c>
      <c r="H854" s="14">
        <f>VLOOKUP(B854,Umbrales!$A$2:$F$6,6,FALSE)</f>
        <v>3.1674636202413592E-2</v>
      </c>
      <c r="I854">
        <f>IF(AND(Datos!AE854&gt;D854,Datos!AF854&gt;E854,Datos!AG854&gt;F854,Datos!AS854&gt;G854,C854&lt;H854),1,0)</f>
        <v>0</v>
      </c>
      <c r="J854" s="14">
        <f>ParticipantesCrossSectionTable[[#This Row],[dcf_fcf_gap_mm]]/ParticipantesCrossSectionTable[[#This Row],[revenue_reported_mm]]</f>
        <v>6.6944483614310893E-2</v>
      </c>
      <c r="K854" s="14">
        <f>VLOOKUP(B854,Umbrales!$A$2:$H$6,7,FALSE)</f>
        <v>0.50851978099047102</v>
      </c>
      <c r="L854" s="14">
        <f>VLOOKUP(B854,Umbrales!$A$2:$H$6,8,FALSE)</f>
        <v>6.0665521451900774E-2</v>
      </c>
      <c r="M854">
        <f>IF(AND(Datos!S854&gt;0,Datos!AH854&lt;K854,Datos!AL854&gt;=1,Datos!AM854&lt;1,J854&gt;L854),1,0)</f>
        <v>0</v>
      </c>
      <c r="N854" s="14">
        <f>VLOOKUP(B854,Umbrales!$A$2:$J$6,9,FALSE)</f>
        <v>0</v>
      </c>
      <c r="O854" s="14">
        <f>VLOOKUP(B854,Umbrales!$A$2:$J$6,10,FALSE)</f>
        <v>0</v>
      </c>
      <c r="P854">
        <f>IF(AND(Datos!C854="Financials",Datos!AA854&gt;N854,Datos!AD854&lt;0,Datos!AQ854&lt;O854),1,0)</f>
        <v>0</v>
      </c>
      <c r="Q854" s="14">
        <f>VLOOKUP(B854,Umbrales!$A$2:$K$6,11,FALSE)</f>
        <v>0.94977598367308969</v>
      </c>
      <c r="R854">
        <f>IF(AND(Datos!AN854&lt;0.85,Datos!AN854&lt;Q854),1,0)</f>
        <v>0</v>
      </c>
      <c r="S854">
        <f>1+IF(Datos!S854&gt;0,1,0)+IF(Datos!C854="Financials",1.2,0)+1.3</f>
        <v>3.3</v>
      </c>
      <c r="T854" s="14">
        <f>(I854*1+M854*IF(Datos!S854&gt;0,1,0)+P854*IF(Datos!C854="Financials",1,0)+R854*1.3)/S854</f>
        <v>0</v>
      </c>
      <c r="U854" s="14">
        <f t="shared" si="26"/>
        <v>0</v>
      </c>
      <c r="V854" s="12" t="str">
        <f t="shared" si="27"/>
        <v/>
      </c>
    </row>
    <row r="855" spans="1:22">
      <c r="A855" t="str">
        <f>ParticipantesCrossSectionTable[[#This Row],[firm_id]]</f>
        <v>F0483</v>
      </c>
      <c r="B855" s="12" t="str">
        <f>ParticipantesCrossSectionTable[[#This Row],[sector]]</f>
        <v>Technology</v>
      </c>
      <c r="C855" s="14">
        <f>ParticipantesCrossSectionTable[[#This Row],[fcf_reported_mm]]/ParticipantesCrossSectionTable[[#This Row],[revenue_reported_mm]]</f>
        <v>7.1699246323014415E-2</v>
      </c>
      <c r="D855" s="14">
        <f>VLOOKUP(B855,Umbrales!$A$2:$F$6,2,FALSE)</f>
        <v>0.29147891994228936</v>
      </c>
      <c r="E855" s="14">
        <f>VLOOKUP(B855,Umbrales!$A$2:$F$6,3,FALSE)</f>
        <v>0.20310034693031653</v>
      </c>
      <c r="F855" s="14">
        <f>VLOOKUP(B855,Umbrales!$A$2:$F$6,4,FALSE)</f>
        <v>8.594459935328938E-2</v>
      </c>
      <c r="G855" s="13">
        <f>VLOOKUP(B855,Umbrales!$A$2:$F$6,5,FALSE)</f>
        <v>1.6026025182564763</v>
      </c>
      <c r="H855" s="14">
        <f>VLOOKUP(B855,Umbrales!$A$2:$F$6,6,FALSE)</f>
        <v>0.11012364032004683</v>
      </c>
      <c r="I855">
        <f>IF(AND(Datos!AE855&gt;D855,Datos!AF855&gt;E855,Datos!AG855&gt;F855,Datos!AS855&gt;G855,C855&lt;H855),1,0)</f>
        <v>0</v>
      </c>
      <c r="J855" s="14">
        <f>ParticipantesCrossSectionTable[[#This Row],[dcf_fcf_gap_mm]]/ParticipantesCrossSectionTable[[#This Row],[revenue_reported_mm]]</f>
        <v>6.8982042527481913E-2</v>
      </c>
      <c r="K855" s="14">
        <f>VLOOKUP(B855,Umbrales!$A$2:$H$6,7,FALSE)</f>
        <v>0.41762511454643481</v>
      </c>
      <c r="L855" s="14">
        <f>VLOOKUP(B855,Umbrales!$A$2:$H$6,8,FALSE)</f>
        <v>5.4196815684636399E-2</v>
      </c>
      <c r="M855">
        <f>IF(AND(Datos!S855&gt;0,Datos!AH855&lt;K855,Datos!AL855&gt;=1,Datos!AM855&lt;1,J855&gt;L855),1,0)</f>
        <v>0</v>
      </c>
      <c r="N855" s="14">
        <f>VLOOKUP(B855,Umbrales!$A$2:$J$6,9,FALSE)</f>
        <v>0</v>
      </c>
      <c r="O855" s="14">
        <f>VLOOKUP(B855,Umbrales!$A$2:$J$6,10,FALSE)</f>
        <v>0</v>
      </c>
      <c r="P855">
        <f>IF(AND(Datos!C855="Financials",Datos!AA855&gt;N855,Datos!AD855&lt;0,Datos!AQ855&lt;O855),1,0)</f>
        <v>0</v>
      </c>
      <c r="Q855" s="14">
        <f>VLOOKUP(B855,Umbrales!$A$2:$K$6,11,FALSE)</f>
        <v>0.94630804495569043</v>
      </c>
      <c r="R855">
        <f>IF(AND(Datos!AN855&lt;0.85,Datos!AN855&lt;Q855),1,0)</f>
        <v>0</v>
      </c>
      <c r="S855">
        <f>1+IF(Datos!S855&gt;0,1,0)+IF(Datos!C855="Financials",1.2,0)+1.3</f>
        <v>3.3</v>
      </c>
      <c r="T855" s="14">
        <f>(I855*1+M855*IF(Datos!S855&gt;0,1,0)+P855*IF(Datos!C855="Financials",1,0)+R855*1.3)/S855</f>
        <v>0</v>
      </c>
      <c r="U855" s="14">
        <f t="shared" si="26"/>
        <v>0</v>
      </c>
      <c r="V855" s="12" t="str">
        <f t="shared" si="27"/>
        <v/>
      </c>
    </row>
    <row r="856" spans="1:22">
      <c r="A856" t="str">
        <f>ParticipantesCrossSectionTable[[#This Row],[firm_id]]</f>
        <v>F0309</v>
      </c>
      <c r="B856" s="12" t="str">
        <f>ParticipantesCrossSectionTable[[#This Row],[sector]]</f>
        <v>Financials</v>
      </c>
      <c r="C856" s="14">
        <f>ParticipantesCrossSectionTable[[#This Row],[fcf_reported_mm]]/ParticipantesCrossSectionTable[[#This Row],[revenue_reported_mm]]</f>
        <v>0.29248759954285314</v>
      </c>
      <c r="D856" s="14">
        <f>VLOOKUP(B856,Umbrales!$A$2:$F$6,2,FALSE)</f>
        <v>0.388774346882514</v>
      </c>
      <c r="E856" s="14">
        <f>VLOOKUP(B856,Umbrales!$A$2:$F$6,3,FALSE)</f>
        <v>0.2842719606666555</v>
      </c>
      <c r="F856" s="14">
        <f>VLOOKUP(B856,Umbrales!$A$2:$F$6,4,FALSE)</f>
        <v>3.7547324588306716E-2</v>
      </c>
      <c r="G856" s="13">
        <f>VLOOKUP(B856,Umbrales!$A$2:$F$6,5,FALSE)</f>
        <v>5.6564154445784265</v>
      </c>
      <c r="H856" s="14">
        <f>VLOOKUP(B856,Umbrales!$A$2:$F$6,6,FALSE)</f>
        <v>0.21790144142181125</v>
      </c>
      <c r="I856">
        <f>IF(AND(Datos!AE856&gt;D856,Datos!AF856&gt;E856,Datos!AG856&gt;F856,Datos!AS856&gt;G856,C856&lt;H856),1,0)</f>
        <v>0</v>
      </c>
      <c r="J856" s="14">
        <f>ParticipantesCrossSectionTable[[#This Row],[dcf_fcf_gap_mm]]/ParticipantesCrossSectionTable[[#This Row],[revenue_reported_mm]]</f>
        <v>-4.4488257580840969E-2</v>
      </c>
      <c r="K856" s="14">
        <f>VLOOKUP(B856,Umbrales!$A$2:$H$6,7,FALSE)</f>
        <v>0.45222619371524486</v>
      </c>
      <c r="L856" s="14">
        <f>VLOOKUP(B856,Umbrales!$A$2:$H$6,8,FALSE)</f>
        <v>1.8748568215778003E-2</v>
      </c>
      <c r="M856">
        <f>IF(AND(Datos!S856&gt;0,Datos!AH856&lt;K856,Datos!AL856&gt;=1,Datos!AM856&lt;1,J856&gt;L856),1,0)</f>
        <v>0</v>
      </c>
      <c r="N856" s="14">
        <f>VLOOKUP(B856,Umbrales!$A$2:$J$6,9,FALSE)</f>
        <v>0.2055436255630648</v>
      </c>
      <c r="O856" s="14">
        <f>VLOOKUP(B856,Umbrales!$A$2:$J$6,10,FALSE)</f>
        <v>0.33577848833803048</v>
      </c>
      <c r="P856">
        <f>IF(AND(Datos!C856="Financials",Datos!AA856&gt;N856,Datos!AD856&lt;0,Datos!AQ856&lt;O856),1,0)</f>
        <v>0</v>
      </c>
      <c r="Q856" s="14">
        <f>VLOOKUP(B856,Umbrales!$A$2:$K$6,11,FALSE)</f>
        <v>0.94867619108199597</v>
      </c>
      <c r="R856">
        <f>IF(AND(Datos!AN856&lt;0.85,Datos!AN856&lt;Q856),1,0)</f>
        <v>0</v>
      </c>
      <c r="S856">
        <f>1+IF(Datos!S856&gt;0,1,0)+IF(Datos!C856="Financials",1.2,0)+1.3</f>
        <v>4.5</v>
      </c>
      <c r="T856" s="14">
        <f>(I856*1+M856*IF(Datos!S856&gt;0,1,0)+P856*IF(Datos!C856="Financials",1,0)+R856*1.3)/S856</f>
        <v>0</v>
      </c>
      <c r="U856" s="14">
        <f t="shared" si="26"/>
        <v>0</v>
      </c>
      <c r="V856" s="12" t="str">
        <f t="shared" si="27"/>
        <v/>
      </c>
    </row>
    <row r="857" spans="1:22">
      <c r="A857" t="str">
        <f>ParticipantesCrossSectionTable[[#This Row],[firm_id]]</f>
        <v>F0108</v>
      </c>
      <c r="B857" s="12" t="str">
        <f>ParticipantesCrossSectionTable[[#This Row],[sector]]</f>
        <v>Energy</v>
      </c>
      <c r="C857" s="14">
        <f>ParticipantesCrossSectionTable[[#This Row],[fcf_reported_mm]]/ParticipantesCrossSectionTable[[#This Row],[revenue_reported_mm]]</f>
        <v>-0.19625342362550433</v>
      </c>
      <c r="D857" s="14">
        <f>VLOOKUP(B857,Umbrales!$A$2:$F$6,2,FALSE)</f>
        <v>0.31196392892080216</v>
      </c>
      <c r="E857" s="14">
        <f>VLOOKUP(B857,Umbrales!$A$2:$F$6,3,FALSE)</f>
        <v>0.22086835207327621</v>
      </c>
      <c r="F857" s="14">
        <f>VLOOKUP(B857,Umbrales!$A$2:$F$6,4,FALSE)</f>
        <v>0.28991454849456905</v>
      </c>
      <c r="G857" s="13">
        <f>VLOOKUP(B857,Umbrales!$A$2:$F$6,5,FALSE)</f>
        <v>2.8980395452652274</v>
      </c>
      <c r="H857" s="14">
        <f>VLOOKUP(B857,Umbrales!$A$2:$F$6,6,FALSE)</f>
        <v>-5.1192663180992054E-2</v>
      </c>
      <c r="I857">
        <f>IF(AND(Datos!AE857&gt;D857,Datos!AF857&gt;E857,Datos!AG857&gt;F857,Datos!AS857&gt;G857,C857&lt;H857),1,0)</f>
        <v>0</v>
      </c>
      <c r="J857" s="14">
        <f>ParticipantesCrossSectionTable[[#This Row],[dcf_fcf_gap_mm]]/ParticipantesCrossSectionTable[[#This Row],[revenue_reported_mm]]</f>
        <v>0.15008241509957682</v>
      </c>
      <c r="K857" s="14">
        <f>VLOOKUP(B857,Umbrales!$A$2:$H$6,7,FALSE)</f>
        <v>0.58288412137280288</v>
      </c>
      <c r="L857" s="14">
        <f>VLOOKUP(B857,Umbrales!$A$2:$H$6,8,FALSE)</f>
        <v>0.120912265441879</v>
      </c>
      <c r="M857">
        <f>IF(AND(Datos!S857&gt;0,Datos!AH857&lt;K857,Datos!AL857&gt;=1,Datos!AM857&lt;1,J857&gt;L857),1,0)</f>
        <v>0</v>
      </c>
      <c r="N857" s="14">
        <f>VLOOKUP(B857,Umbrales!$A$2:$J$6,9,FALSE)</f>
        <v>0</v>
      </c>
      <c r="O857" s="14">
        <f>VLOOKUP(B857,Umbrales!$A$2:$J$6,10,FALSE)</f>
        <v>0</v>
      </c>
      <c r="P857">
        <f>IF(AND(Datos!C857="Financials",Datos!AA857&gt;N857,Datos!AD857&lt;0,Datos!AQ857&lt;O857),1,0)</f>
        <v>0</v>
      </c>
      <c r="Q857" s="14">
        <f>VLOOKUP(B857,Umbrales!$A$2:$K$6,11,FALSE)</f>
        <v>0.95246281107254693</v>
      </c>
      <c r="R857">
        <f>IF(AND(Datos!AN857&lt;0.85,Datos!AN857&lt;Q857),1,0)</f>
        <v>0</v>
      </c>
      <c r="S857">
        <f>1+IF(Datos!S857&gt;0,1,0)+IF(Datos!C857="Financials",1.2,0)+1.3</f>
        <v>3.3</v>
      </c>
      <c r="T857" s="14">
        <f>(I857*1+M857*IF(Datos!S857&gt;0,1,0)+P857*IF(Datos!C857="Financials",1,0)+R857*1.3)/S857</f>
        <v>0</v>
      </c>
      <c r="U857" s="14">
        <f t="shared" si="26"/>
        <v>0</v>
      </c>
      <c r="V857" s="12" t="str">
        <f t="shared" si="27"/>
        <v/>
      </c>
    </row>
    <row r="858" spans="1:22">
      <c r="A858" t="str">
        <f>ParticipantesCrossSectionTable[[#This Row],[firm_id]]</f>
        <v>F0175</v>
      </c>
      <c r="B858" s="12" t="str">
        <f>ParticipantesCrossSectionTable[[#This Row],[sector]]</f>
        <v>Energy</v>
      </c>
      <c r="C858" s="14">
        <f>ParticipantesCrossSectionTable[[#This Row],[fcf_reported_mm]]/ParticipantesCrossSectionTable[[#This Row],[revenue_reported_mm]]</f>
        <v>2.7579122643606679E-2</v>
      </c>
      <c r="D858" s="14">
        <f>VLOOKUP(B858,Umbrales!$A$2:$F$6,2,FALSE)</f>
        <v>0.31196392892080216</v>
      </c>
      <c r="E858" s="14">
        <f>VLOOKUP(B858,Umbrales!$A$2:$F$6,3,FALSE)</f>
        <v>0.22086835207327621</v>
      </c>
      <c r="F858" s="14">
        <f>VLOOKUP(B858,Umbrales!$A$2:$F$6,4,FALSE)</f>
        <v>0.28991454849456905</v>
      </c>
      <c r="G858" s="13">
        <f>VLOOKUP(B858,Umbrales!$A$2:$F$6,5,FALSE)</f>
        <v>2.8980395452652274</v>
      </c>
      <c r="H858" s="14">
        <f>VLOOKUP(B858,Umbrales!$A$2:$F$6,6,FALSE)</f>
        <v>-5.1192663180992054E-2</v>
      </c>
      <c r="I858">
        <f>IF(AND(Datos!AE858&gt;D858,Datos!AF858&gt;E858,Datos!AG858&gt;F858,Datos!AS858&gt;G858,C858&lt;H858),1,0)</f>
        <v>0</v>
      </c>
      <c r="J858" s="14">
        <f>ParticipantesCrossSectionTable[[#This Row],[dcf_fcf_gap_mm]]/ParticipantesCrossSectionTable[[#This Row],[revenue_reported_mm]]</f>
        <v>7.3580586713357848E-2</v>
      </c>
      <c r="K858" s="14">
        <f>VLOOKUP(B858,Umbrales!$A$2:$H$6,7,FALSE)</f>
        <v>0.58288412137280288</v>
      </c>
      <c r="L858" s="14">
        <f>VLOOKUP(B858,Umbrales!$A$2:$H$6,8,FALSE)</f>
        <v>0.120912265441879</v>
      </c>
      <c r="M858">
        <f>IF(AND(Datos!S858&gt;0,Datos!AH858&lt;K858,Datos!AL858&gt;=1,Datos!AM858&lt;1,J858&gt;L858),1,0)</f>
        <v>0</v>
      </c>
      <c r="N858" s="14">
        <f>VLOOKUP(B858,Umbrales!$A$2:$J$6,9,FALSE)</f>
        <v>0</v>
      </c>
      <c r="O858" s="14">
        <f>VLOOKUP(B858,Umbrales!$A$2:$J$6,10,FALSE)</f>
        <v>0</v>
      </c>
      <c r="P858">
        <f>IF(AND(Datos!C858="Financials",Datos!AA858&gt;N858,Datos!AD858&lt;0,Datos!AQ858&lt;O858),1,0)</f>
        <v>0</v>
      </c>
      <c r="Q858" s="14">
        <f>VLOOKUP(B858,Umbrales!$A$2:$K$6,11,FALSE)</f>
        <v>0.95246281107254693</v>
      </c>
      <c r="R858">
        <f>IF(AND(Datos!AN858&lt;0.85,Datos!AN858&lt;Q858),1,0)</f>
        <v>0</v>
      </c>
      <c r="S858">
        <f>1+IF(Datos!S858&gt;0,1,0)+IF(Datos!C858="Financials",1.2,0)+1.3</f>
        <v>3.3</v>
      </c>
      <c r="T858" s="14">
        <f>(I858*1+M858*IF(Datos!S858&gt;0,1,0)+P858*IF(Datos!C858="Financials",1,0)+R858*1.3)/S858</f>
        <v>0</v>
      </c>
      <c r="U858" s="14">
        <f t="shared" si="26"/>
        <v>0</v>
      </c>
      <c r="V858" s="12" t="str">
        <f t="shared" si="27"/>
        <v/>
      </c>
    </row>
    <row r="859" spans="1:22">
      <c r="A859" t="str">
        <f>ParticipantesCrossSectionTable[[#This Row],[firm_id]]</f>
        <v>F0397</v>
      </c>
      <c r="B859" s="12" t="str">
        <f>ParticipantesCrossSectionTable[[#This Row],[sector]]</f>
        <v>Financials</v>
      </c>
      <c r="C859" s="14">
        <f>ParticipantesCrossSectionTable[[#This Row],[fcf_reported_mm]]/ParticipantesCrossSectionTable[[#This Row],[revenue_reported_mm]]</f>
        <v>0.27528984760274783</v>
      </c>
      <c r="D859" s="14">
        <f>VLOOKUP(B859,Umbrales!$A$2:$F$6,2,FALSE)</f>
        <v>0.388774346882514</v>
      </c>
      <c r="E859" s="14">
        <f>VLOOKUP(B859,Umbrales!$A$2:$F$6,3,FALSE)</f>
        <v>0.2842719606666555</v>
      </c>
      <c r="F859" s="14">
        <f>VLOOKUP(B859,Umbrales!$A$2:$F$6,4,FALSE)</f>
        <v>3.7547324588306716E-2</v>
      </c>
      <c r="G859" s="13">
        <f>VLOOKUP(B859,Umbrales!$A$2:$F$6,5,FALSE)</f>
        <v>5.6564154445784265</v>
      </c>
      <c r="H859" s="14">
        <f>VLOOKUP(B859,Umbrales!$A$2:$F$6,6,FALSE)</f>
        <v>0.21790144142181125</v>
      </c>
      <c r="I859">
        <f>IF(AND(Datos!AE859&gt;D859,Datos!AF859&gt;E859,Datos!AG859&gt;F859,Datos!AS859&gt;G859,C859&lt;H859),1,0)</f>
        <v>0</v>
      </c>
      <c r="J859" s="14">
        <f>ParticipantesCrossSectionTable[[#This Row],[dcf_fcf_gap_mm]]/ParticipantesCrossSectionTable[[#This Row],[revenue_reported_mm]]</f>
        <v>-2.6623924568573917E-2</v>
      </c>
      <c r="K859" s="14">
        <f>VLOOKUP(B859,Umbrales!$A$2:$H$6,7,FALSE)</f>
        <v>0.45222619371524486</v>
      </c>
      <c r="L859" s="14">
        <f>VLOOKUP(B859,Umbrales!$A$2:$H$6,8,FALSE)</f>
        <v>1.8748568215778003E-2</v>
      </c>
      <c r="M859">
        <f>IF(AND(Datos!S859&gt;0,Datos!AH859&lt;K859,Datos!AL859&gt;=1,Datos!AM859&lt;1,J859&gt;L859),1,0)</f>
        <v>0</v>
      </c>
      <c r="N859" s="14">
        <f>VLOOKUP(B859,Umbrales!$A$2:$J$6,9,FALSE)</f>
        <v>0.2055436255630648</v>
      </c>
      <c r="O859" s="14">
        <f>VLOOKUP(B859,Umbrales!$A$2:$J$6,10,FALSE)</f>
        <v>0.33577848833803048</v>
      </c>
      <c r="P859">
        <f>IF(AND(Datos!C859="Financials",Datos!AA859&gt;N859,Datos!AD859&lt;0,Datos!AQ859&lt;O859),1,0)</f>
        <v>0</v>
      </c>
      <c r="Q859" s="14">
        <f>VLOOKUP(B859,Umbrales!$A$2:$K$6,11,FALSE)</f>
        <v>0.94867619108199597</v>
      </c>
      <c r="R859">
        <f>IF(AND(Datos!AN859&lt;0.85,Datos!AN859&lt;Q859),1,0)</f>
        <v>0</v>
      </c>
      <c r="S859">
        <f>1+IF(Datos!S859&gt;0,1,0)+IF(Datos!C859="Financials",1.2,0)+1.3</f>
        <v>4.5</v>
      </c>
      <c r="T859" s="14">
        <f>(I859*1+M859*IF(Datos!S859&gt;0,1,0)+P859*IF(Datos!C859="Financials",1,0)+R859*1.3)/S859</f>
        <v>0</v>
      </c>
      <c r="U859" s="14">
        <f t="shared" si="26"/>
        <v>0</v>
      </c>
      <c r="V859" s="12" t="str">
        <f t="shared" si="27"/>
        <v/>
      </c>
    </row>
    <row r="860" spans="1:22">
      <c r="A860" t="str">
        <f>ParticipantesCrossSectionTable[[#This Row],[firm_id]]</f>
        <v>F0966</v>
      </c>
      <c r="B860" s="12" t="str">
        <f>ParticipantesCrossSectionTable[[#This Row],[sector]]</f>
        <v>Consumer</v>
      </c>
      <c r="C860" s="14">
        <f>ParticipantesCrossSectionTable[[#This Row],[fcf_reported_mm]]/ParticipantesCrossSectionTable[[#This Row],[revenue_reported_mm]]</f>
        <v>0.12932981023145351</v>
      </c>
      <c r="D860" s="14">
        <f>VLOOKUP(B860,Umbrales!$A$2:$F$6,2,FALSE)</f>
        <v>0.18290795794828921</v>
      </c>
      <c r="E860" s="14">
        <f>VLOOKUP(B860,Umbrales!$A$2:$F$6,3,FALSE)</f>
        <v>0.12205009004875801</v>
      </c>
      <c r="F860" s="14">
        <f>VLOOKUP(B860,Umbrales!$A$2:$F$6,4,FALSE)</f>
        <v>7.7863508878423693E-2</v>
      </c>
      <c r="G860" s="13">
        <f>VLOOKUP(B860,Umbrales!$A$2:$F$6,5,FALSE)</f>
        <v>1.5232588938928779</v>
      </c>
      <c r="H860" s="14">
        <f>VLOOKUP(B860,Umbrales!$A$2:$F$6,6,FALSE)</f>
        <v>3.1674636202413592E-2</v>
      </c>
      <c r="I860">
        <f>IF(AND(Datos!AE860&gt;D860,Datos!AF860&gt;E860,Datos!AG860&gt;F860,Datos!AS860&gt;G860,C860&lt;H860),1,0)</f>
        <v>0</v>
      </c>
      <c r="J860" s="14">
        <f>ParticipantesCrossSectionTable[[#This Row],[dcf_fcf_gap_mm]]/ParticipantesCrossSectionTable[[#This Row],[revenue_reported_mm]]</f>
        <v>-1.9750483306111202E-2</v>
      </c>
      <c r="K860" s="14">
        <f>VLOOKUP(B860,Umbrales!$A$2:$H$6,7,FALSE)</f>
        <v>0.50851978099047102</v>
      </c>
      <c r="L860" s="14">
        <f>VLOOKUP(B860,Umbrales!$A$2:$H$6,8,FALSE)</f>
        <v>6.0665521451900774E-2</v>
      </c>
      <c r="M860">
        <f>IF(AND(Datos!S860&gt;0,Datos!AH860&lt;K860,Datos!AL860&gt;=1,Datos!AM860&lt;1,J860&gt;L860),1,0)</f>
        <v>0</v>
      </c>
      <c r="N860" s="14">
        <f>VLOOKUP(B860,Umbrales!$A$2:$J$6,9,FALSE)</f>
        <v>0</v>
      </c>
      <c r="O860" s="14">
        <f>VLOOKUP(B860,Umbrales!$A$2:$J$6,10,FALSE)</f>
        <v>0</v>
      </c>
      <c r="P860">
        <f>IF(AND(Datos!C860="Financials",Datos!AA860&gt;N860,Datos!AD860&lt;0,Datos!AQ860&lt;O860),1,0)</f>
        <v>0</v>
      </c>
      <c r="Q860" s="14">
        <f>VLOOKUP(B860,Umbrales!$A$2:$K$6,11,FALSE)</f>
        <v>0.94977598367308969</v>
      </c>
      <c r="R860">
        <f>IF(AND(Datos!AN860&lt;0.85,Datos!AN860&lt;Q860),1,0)</f>
        <v>0</v>
      </c>
      <c r="S860">
        <f>1+IF(Datos!S860&gt;0,1,0)+IF(Datos!C860="Financials",1.2,0)+1.3</f>
        <v>3.3</v>
      </c>
      <c r="T860" s="14">
        <f>(I860*1+M860*IF(Datos!S860&gt;0,1,0)+P860*IF(Datos!C860="Financials",1,0)+R860*1.3)/S860</f>
        <v>0</v>
      </c>
      <c r="U860" s="14">
        <f t="shared" si="26"/>
        <v>0</v>
      </c>
      <c r="V860" s="12" t="str">
        <f t="shared" si="27"/>
        <v/>
      </c>
    </row>
    <row r="861" spans="1:22">
      <c r="A861" t="str">
        <f>ParticipantesCrossSectionTable[[#This Row],[firm_id]]</f>
        <v>F0121</v>
      </c>
      <c r="B861" s="12" t="str">
        <f>ParticipantesCrossSectionTable[[#This Row],[sector]]</f>
        <v>Energy</v>
      </c>
      <c r="C861" s="14">
        <f>ParticipantesCrossSectionTable[[#This Row],[fcf_reported_mm]]/ParticipantesCrossSectionTable[[#This Row],[revenue_reported_mm]]</f>
        <v>-8.9607011036188441E-2</v>
      </c>
      <c r="D861" s="14">
        <f>VLOOKUP(B861,Umbrales!$A$2:$F$6,2,FALSE)</f>
        <v>0.31196392892080216</v>
      </c>
      <c r="E861" s="14">
        <f>VLOOKUP(B861,Umbrales!$A$2:$F$6,3,FALSE)</f>
        <v>0.22086835207327621</v>
      </c>
      <c r="F861" s="14">
        <f>VLOOKUP(B861,Umbrales!$A$2:$F$6,4,FALSE)</f>
        <v>0.28991454849456905</v>
      </c>
      <c r="G861" s="13">
        <f>VLOOKUP(B861,Umbrales!$A$2:$F$6,5,FALSE)</f>
        <v>2.8980395452652274</v>
      </c>
      <c r="H861" s="14">
        <f>VLOOKUP(B861,Umbrales!$A$2:$F$6,6,FALSE)</f>
        <v>-5.1192663180992054E-2</v>
      </c>
      <c r="I861">
        <f>IF(AND(Datos!AE861&gt;D861,Datos!AF861&gt;E861,Datos!AG861&gt;F861,Datos!AS861&gt;G861,C861&lt;H861),1,0)</f>
        <v>0</v>
      </c>
      <c r="J861" s="14">
        <f>ParticipantesCrossSectionTable[[#This Row],[dcf_fcf_gap_mm]]/ParticipantesCrossSectionTable[[#This Row],[revenue_reported_mm]]</f>
        <v>9.9925000087851712E-2</v>
      </c>
      <c r="K861" s="14">
        <f>VLOOKUP(B861,Umbrales!$A$2:$H$6,7,FALSE)</f>
        <v>0.58288412137280288</v>
      </c>
      <c r="L861" s="14">
        <f>VLOOKUP(B861,Umbrales!$A$2:$H$6,8,FALSE)</f>
        <v>0.120912265441879</v>
      </c>
      <c r="M861">
        <f>IF(AND(Datos!S861&gt;0,Datos!AH861&lt;K861,Datos!AL861&gt;=1,Datos!AM861&lt;1,J861&gt;L861),1,0)</f>
        <v>0</v>
      </c>
      <c r="N861" s="14">
        <f>VLOOKUP(B861,Umbrales!$A$2:$J$6,9,FALSE)</f>
        <v>0</v>
      </c>
      <c r="O861" s="14">
        <f>VLOOKUP(B861,Umbrales!$A$2:$J$6,10,FALSE)</f>
        <v>0</v>
      </c>
      <c r="P861">
        <f>IF(AND(Datos!C861="Financials",Datos!AA861&gt;N861,Datos!AD861&lt;0,Datos!AQ861&lt;O861),1,0)</f>
        <v>0</v>
      </c>
      <c r="Q861" s="14">
        <f>VLOOKUP(B861,Umbrales!$A$2:$K$6,11,FALSE)</f>
        <v>0.95246281107254693</v>
      </c>
      <c r="R861">
        <f>IF(AND(Datos!AN861&lt;0.85,Datos!AN861&lt;Q861),1,0)</f>
        <v>0</v>
      </c>
      <c r="S861">
        <f>1+IF(Datos!S861&gt;0,1,0)+IF(Datos!C861="Financials",1.2,0)+1.3</f>
        <v>3.3</v>
      </c>
      <c r="T861" s="14">
        <f>(I861*1+M861*IF(Datos!S861&gt;0,1,0)+P861*IF(Datos!C861="Financials",1,0)+R861*1.3)/S861</f>
        <v>0</v>
      </c>
      <c r="U861" s="14">
        <f t="shared" si="26"/>
        <v>0</v>
      </c>
      <c r="V861" s="12" t="str">
        <f t="shared" si="27"/>
        <v/>
      </c>
    </row>
    <row r="862" spans="1:22">
      <c r="A862" t="str">
        <f>ParticipantesCrossSectionTable[[#This Row],[firm_id]]</f>
        <v>F0076</v>
      </c>
      <c r="B862" s="12" t="str">
        <f>ParticipantesCrossSectionTable[[#This Row],[sector]]</f>
        <v>Energy</v>
      </c>
      <c r="C862" s="14">
        <f>ParticipantesCrossSectionTable[[#This Row],[fcf_reported_mm]]/ParticipantesCrossSectionTable[[#This Row],[revenue_reported_mm]]</f>
        <v>-0.19434739476109819</v>
      </c>
      <c r="D862" s="14">
        <f>VLOOKUP(B862,Umbrales!$A$2:$F$6,2,FALSE)</f>
        <v>0.31196392892080216</v>
      </c>
      <c r="E862" s="14">
        <f>VLOOKUP(B862,Umbrales!$A$2:$F$6,3,FALSE)</f>
        <v>0.22086835207327621</v>
      </c>
      <c r="F862" s="14">
        <f>VLOOKUP(B862,Umbrales!$A$2:$F$6,4,FALSE)</f>
        <v>0.28991454849456905</v>
      </c>
      <c r="G862" s="13">
        <f>VLOOKUP(B862,Umbrales!$A$2:$F$6,5,FALSE)</f>
        <v>2.8980395452652274</v>
      </c>
      <c r="H862" s="14">
        <f>VLOOKUP(B862,Umbrales!$A$2:$F$6,6,FALSE)</f>
        <v>-5.1192663180992054E-2</v>
      </c>
      <c r="I862">
        <f>IF(AND(Datos!AE862&gt;D862,Datos!AF862&gt;E862,Datos!AG862&gt;F862,Datos!AS862&gt;G862,C862&lt;H862),1,0)</f>
        <v>0</v>
      </c>
      <c r="J862" s="14">
        <f>ParticipantesCrossSectionTable[[#This Row],[dcf_fcf_gap_mm]]/ParticipantesCrossSectionTable[[#This Row],[revenue_reported_mm]]</f>
        <v>0.20873810221017872</v>
      </c>
      <c r="K862" s="14">
        <f>VLOOKUP(B862,Umbrales!$A$2:$H$6,7,FALSE)</f>
        <v>0.58288412137280288</v>
      </c>
      <c r="L862" s="14">
        <f>VLOOKUP(B862,Umbrales!$A$2:$H$6,8,FALSE)</f>
        <v>0.120912265441879</v>
      </c>
      <c r="M862">
        <f>IF(AND(Datos!S862&gt;0,Datos!AH862&lt;K862,Datos!AL862&gt;=1,Datos!AM862&lt;1,J862&gt;L862),1,0)</f>
        <v>1</v>
      </c>
      <c r="N862" s="14">
        <f>VLOOKUP(B862,Umbrales!$A$2:$J$6,9,FALSE)</f>
        <v>0</v>
      </c>
      <c r="O862" s="14">
        <f>VLOOKUP(B862,Umbrales!$A$2:$J$6,10,FALSE)</f>
        <v>0</v>
      </c>
      <c r="P862">
        <f>IF(AND(Datos!C862="Financials",Datos!AA862&gt;N862,Datos!AD862&lt;0,Datos!AQ862&lt;O862),1,0)</f>
        <v>0</v>
      </c>
      <c r="Q862" s="14">
        <f>VLOOKUP(B862,Umbrales!$A$2:$K$6,11,FALSE)</f>
        <v>0.95246281107254693</v>
      </c>
      <c r="R862">
        <f>IF(AND(Datos!AN862&lt;0.85,Datos!AN862&lt;Q862),1,0)</f>
        <v>0</v>
      </c>
      <c r="S862">
        <f>1+IF(Datos!S862&gt;0,1,0)+IF(Datos!C862="Financials",1.2,0)+1.3</f>
        <v>3.3</v>
      </c>
      <c r="T862" s="14">
        <f>(I862*1+M862*IF(Datos!S862&gt;0,1,0)+P862*IF(Datos!C862="Financials",1,0)+R862*1.3)/S862</f>
        <v>0.30303030303030304</v>
      </c>
      <c r="U862" s="14">
        <f t="shared" si="26"/>
        <v>1</v>
      </c>
      <c r="V862" s="12" t="str">
        <f t="shared" si="27"/>
        <v xml:space="preserve">Flag2 </v>
      </c>
    </row>
    <row r="863" spans="1:22">
      <c r="A863" t="str">
        <f>ParticipantesCrossSectionTable[[#This Row],[firm_id]]</f>
        <v>F0952</v>
      </c>
      <c r="B863" s="12" t="str">
        <f>ParticipantesCrossSectionTable[[#This Row],[sector]]</f>
        <v>Consumer</v>
      </c>
      <c r="C863" s="14">
        <f>ParticipantesCrossSectionTable[[#This Row],[fcf_reported_mm]]/ParticipantesCrossSectionTable[[#This Row],[revenue_reported_mm]]</f>
        <v>6.5391934835988569E-2</v>
      </c>
      <c r="D863" s="14">
        <f>VLOOKUP(B863,Umbrales!$A$2:$F$6,2,FALSE)</f>
        <v>0.18290795794828921</v>
      </c>
      <c r="E863" s="14">
        <f>VLOOKUP(B863,Umbrales!$A$2:$F$6,3,FALSE)</f>
        <v>0.12205009004875801</v>
      </c>
      <c r="F863" s="14">
        <f>VLOOKUP(B863,Umbrales!$A$2:$F$6,4,FALSE)</f>
        <v>7.7863508878423693E-2</v>
      </c>
      <c r="G863" s="13">
        <f>VLOOKUP(B863,Umbrales!$A$2:$F$6,5,FALSE)</f>
        <v>1.5232588938928779</v>
      </c>
      <c r="H863" s="14">
        <f>VLOOKUP(B863,Umbrales!$A$2:$F$6,6,FALSE)</f>
        <v>3.1674636202413592E-2</v>
      </c>
      <c r="I863">
        <f>IF(AND(Datos!AE863&gt;D863,Datos!AF863&gt;E863,Datos!AG863&gt;F863,Datos!AS863&gt;G863,C863&lt;H863),1,0)</f>
        <v>0</v>
      </c>
      <c r="J863" s="14">
        <f>ParticipantesCrossSectionTable[[#This Row],[dcf_fcf_gap_mm]]/ParticipantesCrossSectionTable[[#This Row],[revenue_reported_mm]]</f>
        <v>3.1270717938880983E-2</v>
      </c>
      <c r="K863" s="14">
        <f>VLOOKUP(B863,Umbrales!$A$2:$H$6,7,FALSE)</f>
        <v>0.50851978099047102</v>
      </c>
      <c r="L863" s="14">
        <f>VLOOKUP(B863,Umbrales!$A$2:$H$6,8,FALSE)</f>
        <v>6.0665521451900774E-2</v>
      </c>
      <c r="M863">
        <f>IF(AND(Datos!S863&gt;0,Datos!AH863&lt;K863,Datos!AL863&gt;=1,Datos!AM863&lt;1,J863&gt;L863),1,0)</f>
        <v>0</v>
      </c>
      <c r="N863" s="14">
        <f>VLOOKUP(B863,Umbrales!$A$2:$J$6,9,FALSE)</f>
        <v>0</v>
      </c>
      <c r="O863" s="14">
        <f>VLOOKUP(B863,Umbrales!$A$2:$J$6,10,FALSE)</f>
        <v>0</v>
      </c>
      <c r="P863">
        <f>IF(AND(Datos!C863="Financials",Datos!AA863&gt;N863,Datos!AD863&lt;0,Datos!AQ863&lt;O863),1,0)</f>
        <v>0</v>
      </c>
      <c r="Q863" s="14">
        <f>VLOOKUP(B863,Umbrales!$A$2:$K$6,11,FALSE)</f>
        <v>0.94977598367308969</v>
      </c>
      <c r="R863">
        <f>IF(AND(Datos!AN863&lt;0.85,Datos!AN863&lt;Q863),1,0)</f>
        <v>0</v>
      </c>
      <c r="S863">
        <f>1+IF(Datos!S863&gt;0,1,0)+IF(Datos!C863="Financials",1.2,0)+1.3</f>
        <v>3.3</v>
      </c>
      <c r="T863" s="14">
        <f>(I863*1+M863*IF(Datos!S863&gt;0,1,0)+P863*IF(Datos!C863="Financials",1,0)+R863*1.3)/S863</f>
        <v>0</v>
      </c>
      <c r="U863" s="14">
        <f t="shared" si="26"/>
        <v>0</v>
      </c>
      <c r="V863" s="12" t="str">
        <f t="shared" si="27"/>
        <v/>
      </c>
    </row>
    <row r="864" spans="1:22">
      <c r="A864" t="str">
        <f>ParticipantesCrossSectionTable[[#This Row],[firm_id]]</f>
        <v>F0477</v>
      </c>
      <c r="B864" s="12" t="str">
        <f>ParticipantesCrossSectionTable[[#This Row],[sector]]</f>
        <v>Technology</v>
      </c>
      <c r="C864" s="14">
        <f>ParticipantesCrossSectionTable[[#This Row],[fcf_reported_mm]]/ParticipantesCrossSectionTable[[#This Row],[revenue_reported_mm]]</f>
        <v>2.8548851744043886E-2</v>
      </c>
      <c r="D864" s="14">
        <f>VLOOKUP(B864,Umbrales!$A$2:$F$6,2,FALSE)</f>
        <v>0.29147891994228936</v>
      </c>
      <c r="E864" s="14">
        <f>VLOOKUP(B864,Umbrales!$A$2:$F$6,3,FALSE)</f>
        <v>0.20310034693031653</v>
      </c>
      <c r="F864" s="14">
        <f>VLOOKUP(B864,Umbrales!$A$2:$F$6,4,FALSE)</f>
        <v>8.594459935328938E-2</v>
      </c>
      <c r="G864" s="13">
        <f>VLOOKUP(B864,Umbrales!$A$2:$F$6,5,FALSE)</f>
        <v>1.6026025182564763</v>
      </c>
      <c r="H864" s="14">
        <f>VLOOKUP(B864,Umbrales!$A$2:$F$6,6,FALSE)</f>
        <v>0.11012364032004683</v>
      </c>
      <c r="I864">
        <f>IF(AND(Datos!AE864&gt;D864,Datos!AF864&gt;E864,Datos!AG864&gt;F864,Datos!AS864&gt;G864,C864&lt;H864),1,0)</f>
        <v>0</v>
      </c>
      <c r="J864" s="14">
        <f>ParticipantesCrossSectionTable[[#This Row],[dcf_fcf_gap_mm]]/ParticipantesCrossSectionTable[[#This Row],[revenue_reported_mm]]</f>
        <v>2.7607645239405811E-2</v>
      </c>
      <c r="K864" s="14">
        <f>VLOOKUP(B864,Umbrales!$A$2:$H$6,7,FALSE)</f>
        <v>0.41762511454643481</v>
      </c>
      <c r="L864" s="14">
        <f>VLOOKUP(B864,Umbrales!$A$2:$H$6,8,FALSE)</f>
        <v>5.4196815684636399E-2</v>
      </c>
      <c r="M864">
        <f>IF(AND(Datos!S864&gt;0,Datos!AH864&lt;K864,Datos!AL864&gt;=1,Datos!AM864&lt;1,J864&gt;L864),1,0)</f>
        <v>0</v>
      </c>
      <c r="N864" s="14">
        <f>VLOOKUP(B864,Umbrales!$A$2:$J$6,9,FALSE)</f>
        <v>0</v>
      </c>
      <c r="O864" s="14">
        <f>VLOOKUP(B864,Umbrales!$A$2:$J$6,10,FALSE)</f>
        <v>0</v>
      </c>
      <c r="P864">
        <f>IF(AND(Datos!C864="Financials",Datos!AA864&gt;N864,Datos!AD864&lt;0,Datos!AQ864&lt;O864),1,0)</f>
        <v>0</v>
      </c>
      <c r="Q864" s="14">
        <f>VLOOKUP(B864,Umbrales!$A$2:$K$6,11,FALSE)</f>
        <v>0.94630804495569043</v>
      </c>
      <c r="R864">
        <f>IF(AND(Datos!AN864&lt;0.85,Datos!AN864&lt;Q864),1,0)</f>
        <v>0</v>
      </c>
      <c r="S864">
        <f>1+IF(Datos!S864&gt;0,1,0)+IF(Datos!C864="Financials",1.2,0)+1.3</f>
        <v>3.3</v>
      </c>
      <c r="T864" s="14">
        <f>(I864*1+M864*IF(Datos!S864&gt;0,1,0)+P864*IF(Datos!C864="Financials",1,0)+R864*1.3)/S864</f>
        <v>0</v>
      </c>
      <c r="U864" s="14">
        <f t="shared" si="26"/>
        <v>0</v>
      </c>
      <c r="V864" s="12" t="str">
        <f t="shared" si="27"/>
        <v/>
      </c>
    </row>
    <row r="865" spans="1:22">
      <c r="A865" t="str">
        <f>ParticipantesCrossSectionTable[[#This Row],[firm_id]]</f>
        <v>F0171</v>
      </c>
      <c r="B865" s="12" t="str">
        <f>ParticipantesCrossSectionTable[[#This Row],[sector]]</f>
        <v>Energy</v>
      </c>
      <c r="C865" s="14">
        <f>ParticipantesCrossSectionTable[[#This Row],[fcf_reported_mm]]/ParticipantesCrossSectionTable[[#This Row],[revenue_reported_mm]]</f>
        <v>-0.10942054708024494</v>
      </c>
      <c r="D865" s="14">
        <f>VLOOKUP(B865,Umbrales!$A$2:$F$6,2,FALSE)</f>
        <v>0.31196392892080216</v>
      </c>
      <c r="E865" s="14">
        <f>VLOOKUP(B865,Umbrales!$A$2:$F$6,3,FALSE)</f>
        <v>0.22086835207327621</v>
      </c>
      <c r="F865" s="14">
        <f>VLOOKUP(B865,Umbrales!$A$2:$F$6,4,FALSE)</f>
        <v>0.28991454849456905</v>
      </c>
      <c r="G865" s="13">
        <f>VLOOKUP(B865,Umbrales!$A$2:$F$6,5,FALSE)</f>
        <v>2.8980395452652274</v>
      </c>
      <c r="H865" s="14">
        <f>VLOOKUP(B865,Umbrales!$A$2:$F$6,6,FALSE)</f>
        <v>-5.1192663180992054E-2</v>
      </c>
      <c r="I865">
        <f>IF(AND(Datos!AE865&gt;D865,Datos!AF865&gt;E865,Datos!AG865&gt;F865,Datos!AS865&gt;G865,C865&lt;H865),1,0)</f>
        <v>0</v>
      </c>
      <c r="J865" s="14">
        <f>ParticipantesCrossSectionTable[[#This Row],[dcf_fcf_gap_mm]]/ParticipantesCrossSectionTable[[#This Row],[revenue_reported_mm]]</f>
        <v>5.1248509513659037E-2</v>
      </c>
      <c r="K865" s="14">
        <f>VLOOKUP(B865,Umbrales!$A$2:$H$6,7,FALSE)</f>
        <v>0.58288412137280288</v>
      </c>
      <c r="L865" s="14">
        <f>VLOOKUP(B865,Umbrales!$A$2:$H$6,8,FALSE)</f>
        <v>0.120912265441879</v>
      </c>
      <c r="M865">
        <f>IF(AND(Datos!S865&gt;0,Datos!AH865&lt;K865,Datos!AL865&gt;=1,Datos!AM865&lt;1,J865&gt;L865),1,0)</f>
        <v>0</v>
      </c>
      <c r="N865" s="14">
        <f>VLOOKUP(B865,Umbrales!$A$2:$J$6,9,FALSE)</f>
        <v>0</v>
      </c>
      <c r="O865" s="14">
        <f>VLOOKUP(B865,Umbrales!$A$2:$J$6,10,FALSE)</f>
        <v>0</v>
      </c>
      <c r="P865">
        <f>IF(AND(Datos!C865="Financials",Datos!AA865&gt;N865,Datos!AD865&lt;0,Datos!AQ865&lt;O865),1,0)</f>
        <v>0</v>
      </c>
      <c r="Q865" s="14">
        <f>VLOOKUP(B865,Umbrales!$A$2:$K$6,11,FALSE)</f>
        <v>0.95246281107254693</v>
      </c>
      <c r="R865">
        <f>IF(AND(Datos!AN865&lt;0.85,Datos!AN865&lt;Q865),1,0)</f>
        <v>0</v>
      </c>
      <c r="S865">
        <f>1+IF(Datos!S865&gt;0,1,0)+IF(Datos!C865="Financials",1.2,0)+1.3</f>
        <v>3.3</v>
      </c>
      <c r="T865" s="14">
        <f>(I865*1+M865*IF(Datos!S865&gt;0,1,0)+P865*IF(Datos!C865="Financials",1,0)+R865*1.3)/S865</f>
        <v>0</v>
      </c>
      <c r="U865" s="14">
        <f t="shared" si="26"/>
        <v>0</v>
      </c>
      <c r="V865" s="12" t="str">
        <f t="shared" si="27"/>
        <v/>
      </c>
    </row>
    <row r="866" spans="1:22">
      <c r="A866" t="str">
        <f>ParticipantesCrossSectionTable[[#This Row],[firm_id]]</f>
        <v>F0932</v>
      </c>
      <c r="B866" s="12" t="str">
        <f>ParticipantesCrossSectionTable[[#This Row],[sector]]</f>
        <v>Consumer</v>
      </c>
      <c r="C866" s="14">
        <f>ParticipantesCrossSectionTable[[#This Row],[fcf_reported_mm]]/ParticipantesCrossSectionTable[[#This Row],[revenue_reported_mm]]</f>
        <v>-9.48588814669655E-2</v>
      </c>
      <c r="D866" s="14">
        <f>VLOOKUP(B866,Umbrales!$A$2:$F$6,2,FALSE)</f>
        <v>0.18290795794828921</v>
      </c>
      <c r="E866" s="14">
        <f>VLOOKUP(B866,Umbrales!$A$2:$F$6,3,FALSE)</f>
        <v>0.12205009004875801</v>
      </c>
      <c r="F866" s="14">
        <f>VLOOKUP(B866,Umbrales!$A$2:$F$6,4,FALSE)</f>
        <v>7.7863508878423693E-2</v>
      </c>
      <c r="G866" s="13">
        <f>VLOOKUP(B866,Umbrales!$A$2:$F$6,5,FALSE)</f>
        <v>1.5232588938928779</v>
      </c>
      <c r="H866" s="14">
        <f>VLOOKUP(B866,Umbrales!$A$2:$F$6,6,FALSE)</f>
        <v>3.1674636202413592E-2</v>
      </c>
      <c r="I866">
        <f>IF(AND(Datos!AE866&gt;D866,Datos!AF866&gt;E866,Datos!AG866&gt;F866,Datos!AS866&gt;G866,C866&lt;H866),1,0)</f>
        <v>0</v>
      </c>
      <c r="J866" s="14">
        <f>ParticipantesCrossSectionTable[[#This Row],[dcf_fcf_gap_mm]]/ParticipantesCrossSectionTable[[#This Row],[revenue_reported_mm]]</f>
        <v>7.3811647924040921E-2</v>
      </c>
      <c r="K866" s="14">
        <f>VLOOKUP(B866,Umbrales!$A$2:$H$6,7,FALSE)</f>
        <v>0.50851978099047102</v>
      </c>
      <c r="L866" s="14">
        <f>VLOOKUP(B866,Umbrales!$A$2:$H$6,8,FALSE)</f>
        <v>6.0665521451900774E-2</v>
      </c>
      <c r="M866">
        <f>IF(AND(Datos!S866&gt;0,Datos!AH866&lt;K866,Datos!AL866&gt;=1,Datos!AM866&lt;1,J866&gt;L866),1,0)</f>
        <v>0</v>
      </c>
      <c r="N866" s="14">
        <f>VLOOKUP(B866,Umbrales!$A$2:$J$6,9,FALSE)</f>
        <v>0</v>
      </c>
      <c r="O866" s="14">
        <f>VLOOKUP(B866,Umbrales!$A$2:$J$6,10,FALSE)</f>
        <v>0</v>
      </c>
      <c r="P866">
        <f>IF(AND(Datos!C866="Financials",Datos!AA866&gt;N866,Datos!AD866&lt;0,Datos!AQ866&lt;O866),1,0)</f>
        <v>0</v>
      </c>
      <c r="Q866" s="14">
        <f>VLOOKUP(B866,Umbrales!$A$2:$K$6,11,FALSE)</f>
        <v>0.94977598367308969</v>
      </c>
      <c r="R866">
        <f>IF(AND(Datos!AN866&lt;0.85,Datos!AN866&lt;Q866),1,0)</f>
        <v>0</v>
      </c>
      <c r="S866">
        <f>1+IF(Datos!S866&gt;0,1,0)+IF(Datos!C866="Financials",1.2,0)+1.3</f>
        <v>3.3</v>
      </c>
      <c r="T866" s="14">
        <f>(I866*1+M866*IF(Datos!S866&gt;0,1,0)+P866*IF(Datos!C866="Financials",1,0)+R866*1.3)/S866</f>
        <v>0</v>
      </c>
      <c r="U866" s="14">
        <f t="shared" si="26"/>
        <v>0</v>
      </c>
      <c r="V866" s="12" t="str">
        <f t="shared" si="27"/>
        <v/>
      </c>
    </row>
    <row r="867" spans="1:22">
      <c r="A867" t="str">
        <f>ParticipantesCrossSectionTable[[#This Row],[firm_id]]</f>
        <v>F0285</v>
      </c>
      <c r="B867" s="12" t="str">
        <f>ParticipantesCrossSectionTable[[#This Row],[sector]]</f>
        <v>Financials</v>
      </c>
      <c r="C867" s="14">
        <f>ParticipantesCrossSectionTable[[#This Row],[fcf_reported_mm]]/ParticipantesCrossSectionTable[[#This Row],[revenue_reported_mm]]</f>
        <v>0.22002936617908125</v>
      </c>
      <c r="D867" s="14">
        <f>VLOOKUP(B867,Umbrales!$A$2:$F$6,2,FALSE)</f>
        <v>0.388774346882514</v>
      </c>
      <c r="E867" s="14">
        <f>VLOOKUP(B867,Umbrales!$A$2:$F$6,3,FALSE)</f>
        <v>0.2842719606666555</v>
      </c>
      <c r="F867" s="14">
        <f>VLOOKUP(B867,Umbrales!$A$2:$F$6,4,FALSE)</f>
        <v>3.7547324588306716E-2</v>
      </c>
      <c r="G867" s="13">
        <f>VLOOKUP(B867,Umbrales!$A$2:$F$6,5,FALSE)</f>
        <v>5.6564154445784265</v>
      </c>
      <c r="H867" s="14">
        <f>VLOOKUP(B867,Umbrales!$A$2:$F$6,6,FALSE)</f>
        <v>0.21790144142181125</v>
      </c>
      <c r="I867">
        <f>IF(AND(Datos!AE867&gt;D867,Datos!AF867&gt;E867,Datos!AG867&gt;F867,Datos!AS867&gt;G867,C867&lt;H867),1,0)</f>
        <v>0</v>
      </c>
      <c r="J867" s="14">
        <f>ParticipantesCrossSectionTable[[#This Row],[dcf_fcf_gap_mm]]/ParticipantesCrossSectionTable[[#This Row],[revenue_reported_mm]]</f>
        <v>-4.0324834646296879E-3</v>
      </c>
      <c r="K867" s="14">
        <f>VLOOKUP(B867,Umbrales!$A$2:$H$6,7,FALSE)</f>
        <v>0.45222619371524486</v>
      </c>
      <c r="L867" s="14">
        <f>VLOOKUP(B867,Umbrales!$A$2:$H$6,8,FALSE)</f>
        <v>1.8748568215778003E-2</v>
      </c>
      <c r="M867">
        <f>IF(AND(Datos!S867&gt;0,Datos!AH867&lt;K867,Datos!AL867&gt;=1,Datos!AM867&lt;1,J867&gt;L867),1,0)</f>
        <v>0</v>
      </c>
      <c r="N867" s="14">
        <f>VLOOKUP(B867,Umbrales!$A$2:$J$6,9,FALSE)</f>
        <v>0.2055436255630648</v>
      </c>
      <c r="O867" s="14">
        <f>VLOOKUP(B867,Umbrales!$A$2:$J$6,10,FALSE)</f>
        <v>0.33577848833803048</v>
      </c>
      <c r="P867">
        <f>IF(AND(Datos!C867="Financials",Datos!AA867&gt;N867,Datos!AD867&lt;0,Datos!AQ867&lt;O867),1,0)</f>
        <v>0</v>
      </c>
      <c r="Q867" s="14">
        <f>VLOOKUP(B867,Umbrales!$A$2:$K$6,11,FALSE)</f>
        <v>0.94867619108199597</v>
      </c>
      <c r="R867">
        <f>IF(AND(Datos!AN867&lt;0.85,Datos!AN867&lt;Q867),1,0)</f>
        <v>0</v>
      </c>
      <c r="S867">
        <f>1+IF(Datos!S867&gt;0,1,0)+IF(Datos!C867="Financials",1.2,0)+1.3</f>
        <v>4.5</v>
      </c>
      <c r="T867" s="14">
        <f>(I867*1+M867*IF(Datos!S867&gt;0,1,0)+P867*IF(Datos!C867="Financials",1,0)+R867*1.3)/S867</f>
        <v>0</v>
      </c>
      <c r="U867" s="14">
        <f t="shared" si="26"/>
        <v>0</v>
      </c>
      <c r="V867" s="12" t="str">
        <f t="shared" si="27"/>
        <v/>
      </c>
    </row>
    <row r="868" spans="1:22">
      <c r="A868" t="str">
        <f>ParticipantesCrossSectionTable[[#This Row],[firm_id]]</f>
        <v>F0250</v>
      </c>
      <c r="B868" s="12" t="str">
        <f>ParticipantesCrossSectionTable[[#This Row],[sector]]</f>
        <v>Financials</v>
      </c>
      <c r="C868" s="14">
        <f>ParticipantesCrossSectionTable[[#This Row],[fcf_reported_mm]]/ParticipantesCrossSectionTable[[#This Row],[revenue_reported_mm]]</f>
        <v>0.2394382130928131</v>
      </c>
      <c r="D868" s="14">
        <f>VLOOKUP(B868,Umbrales!$A$2:$F$6,2,FALSE)</f>
        <v>0.388774346882514</v>
      </c>
      <c r="E868" s="14">
        <f>VLOOKUP(B868,Umbrales!$A$2:$F$6,3,FALSE)</f>
        <v>0.2842719606666555</v>
      </c>
      <c r="F868" s="14">
        <f>VLOOKUP(B868,Umbrales!$A$2:$F$6,4,FALSE)</f>
        <v>3.7547324588306716E-2</v>
      </c>
      <c r="G868" s="13">
        <f>VLOOKUP(B868,Umbrales!$A$2:$F$6,5,FALSE)</f>
        <v>5.6564154445784265</v>
      </c>
      <c r="H868" s="14">
        <f>VLOOKUP(B868,Umbrales!$A$2:$F$6,6,FALSE)</f>
        <v>0.21790144142181125</v>
      </c>
      <c r="I868">
        <f>IF(AND(Datos!AE868&gt;D868,Datos!AF868&gt;E868,Datos!AG868&gt;F868,Datos!AS868&gt;G868,C868&lt;H868),1,0)</f>
        <v>0</v>
      </c>
      <c r="J868" s="14">
        <f>ParticipantesCrossSectionTable[[#This Row],[dcf_fcf_gap_mm]]/ParticipantesCrossSectionTable[[#This Row],[revenue_reported_mm]]</f>
        <v>7.8543127628371238E-3</v>
      </c>
      <c r="K868" s="14">
        <f>VLOOKUP(B868,Umbrales!$A$2:$H$6,7,FALSE)</f>
        <v>0.45222619371524486</v>
      </c>
      <c r="L868" s="14">
        <f>VLOOKUP(B868,Umbrales!$A$2:$H$6,8,FALSE)</f>
        <v>1.8748568215778003E-2</v>
      </c>
      <c r="M868">
        <f>IF(AND(Datos!S868&gt;0,Datos!AH868&lt;K868,Datos!AL868&gt;=1,Datos!AM868&lt;1,J868&gt;L868),1,0)</f>
        <v>0</v>
      </c>
      <c r="N868" s="14">
        <f>VLOOKUP(B868,Umbrales!$A$2:$J$6,9,FALSE)</f>
        <v>0.2055436255630648</v>
      </c>
      <c r="O868" s="14">
        <f>VLOOKUP(B868,Umbrales!$A$2:$J$6,10,FALSE)</f>
        <v>0.33577848833803048</v>
      </c>
      <c r="P868">
        <f>IF(AND(Datos!C868="Financials",Datos!AA868&gt;N868,Datos!AD868&lt;0,Datos!AQ868&lt;O868),1,0)</f>
        <v>0</v>
      </c>
      <c r="Q868" s="14">
        <f>VLOOKUP(B868,Umbrales!$A$2:$K$6,11,FALSE)</f>
        <v>0.94867619108199597</v>
      </c>
      <c r="R868">
        <f>IF(AND(Datos!AN868&lt;0.85,Datos!AN868&lt;Q868),1,0)</f>
        <v>0</v>
      </c>
      <c r="S868">
        <f>1+IF(Datos!S868&gt;0,1,0)+IF(Datos!C868="Financials",1.2,0)+1.3</f>
        <v>4.5</v>
      </c>
      <c r="T868" s="14">
        <f>(I868*1+M868*IF(Datos!S868&gt;0,1,0)+P868*IF(Datos!C868="Financials",1,0)+R868*1.3)/S868</f>
        <v>0</v>
      </c>
      <c r="U868" s="14">
        <f t="shared" si="26"/>
        <v>0</v>
      </c>
      <c r="V868" s="12" t="str">
        <f t="shared" si="27"/>
        <v/>
      </c>
    </row>
    <row r="869" spans="1:22">
      <c r="A869" t="str">
        <f>ParticipantesCrossSectionTable[[#This Row],[firm_id]]</f>
        <v>F0262</v>
      </c>
      <c r="B869" s="12" t="str">
        <f>ParticipantesCrossSectionTable[[#This Row],[sector]]</f>
        <v>Financials</v>
      </c>
      <c r="C869" s="14">
        <f>ParticipantesCrossSectionTable[[#This Row],[fcf_reported_mm]]/ParticipantesCrossSectionTable[[#This Row],[revenue_reported_mm]]</f>
        <v>0.29899171622999487</v>
      </c>
      <c r="D869" s="14">
        <f>VLOOKUP(B869,Umbrales!$A$2:$F$6,2,FALSE)</f>
        <v>0.388774346882514</v>
      </c>
      <c r="E869" s="14">
        <f>VLOOKUP(B869,Umbrales!$A$2:$F$6,3,FALSE)</f>
        <v>0.2842719606666555</v>
      </c>
      <c r="F869" s="14">
        <f>VLOOKUP(B869,Umbrales!$A$2:$F$6,4,FALSE)</f>
        <v>3.7547324588306716E-2</v>
      </c>
      <c r="G869" s="13">
        <f>VLOOKUP(B869,Umbrales!$A$2:$F$6,5,FALSE)</f>
        <v>5.6564154445784265</v>
      </c>
      <c r="H869" s="14">
        <f>VLOOKUP(B869,Umbrales!$A$2:$F$6,6,FALSE)</f>
        <v>0.21790144142181125</v>
      </c>
      <c r="I869">
        <f>IF(AND(Datos!AE869&gt;D869,Datos!AF869&gt;E869,Datos!AG869&gt;F869,Datos!AS869&gt;G869,C869&lt;H869),1,0)</f>
        <v>0</v>
      </c>
      <c r="J869" s="14">
        <f>ParticipantesCrossSectionTable[[#This Row],[dcf_fcf_gap_mm]]/ParticipantesCrossSectionTable[[#This Row],[revenue_reported_mm]]</f>
        <v>-9.7391735186901189E-3</v>
      </c>
      <c r="K869" s="14">
        <f>VLOOKUP(B869,Umbrales!$A$2:$H$6,7,FALSE)</f>
        <v>0.45222619371524486</v>
      </c>
      <c r="L869" s="14">
        <f>VLOOKUP(B869,Umbrales!$A$2:$H$6,8,FALSE)</f>
        <v>1.8748568215778003E-2</v>
      </c>
      <c r="M869">
        <f>IF(AND(Datos!S869&gt;0,Datos!AH869&lt;K869,Datos!AL869&gt;=1,Datos!AM869&lt;1,J869&gt;L869),1,0)</f>
        <v>0</v>
      </c>
      <c r="N869" s="14">
        <f>VLOOKUP(B869,Umbrales!$A$2:$J$6,9,FALSE)</f>
        <v>0.2055436255630648</v>
      </c>
      <c r="O869" s="14">
        <f>VLOOKUP(B869,Umbrales!$A$2:$J$6,10,FALSE)</f>
        <v>0.33577848833803048</v>
      </c>
      <c r="P869">
        <f>IF(AND(Datos!C869="Financials",Datos!AA869&gt;N869,Datos!AD869&lt;0,Datos!AQ869&lt;O869),1,0)</f>
        <v>0</v>
      </c>
      <c r="Q869" s="14">
        <f>VLOOKUP(B869,Umbrales!$A$2:$K$6,11,FALSE)</f>
        <v>0.94867619108199597</v>
      </c>
      <c r="R869">
        <f>IF(AND(Datos!AN869&lt;0.85,Datos!AN869&lt;Q869),1,0)</f>
        <v>0</v>
      </c>
      <c r="S869">
        <f>1+IF(Datos!S869&gt;0,1,0)+IF(Datos!C869="Financials",1.2,0)+1.3</f>
        <v>4.5</v>
      </c>
      <c r="T869" s="14">
        <f>(I869*1+M869*IF(Datos!S869&gt;0,1,0)+P869*IF(Datos!C869="Financials",1,0)+R869*1.3)/S869</f>
        <v>0</v>
      </c>
      <c r="U869" s="14">
        <f t="shared" si="26"/>
        <v>0</v>
      </c>
      <c r="V869" s="12" t="str">
        <f t="shared" si="27"/>
        <v/>
      </c>
    </row>
    <row r="870" spans="1:22">
      <c r="A870" t="str">
        <f>ParticipantesCrossSectionTable[[#This Row],[firm_id]]</f>
        <v>F0283</v>
      </c>
      <c r="B870" s="12" t="str">
        <f>ParticipantesCrossSectionTable[[#This Row],[sector]]</f>
        <v>Financials</v>
      </c>
      <c r="C870" s="14">
        <f>ParticipantesCrossSectionTable[[#This Row],[fcf_reported_mm]]/ParticipantesCrossSectionTable[[#This Row],[revenue_reported_mm]]</f>
        <v>0.23369512810705437</v>
      </c>
      <c r="D870" s="14">
        <f>VLOOKUP(B870,Umbrales!$A$2:$F$6,2,FALSE)</f>
        <v>0.388774346882514</v>
      </c>
      <c r="E870" s="14">
        <f>VLOOKUP(B870,Umbrales!$A$2:$F$6,3,FALSE)</f>
        <v>0.2842719606666555</v>
      </c>
      <c r="F870" s="14">
        <f>VLOOKUP(B870,Umbrales!$A$2:$F$6,4,FALSE)</f>
        <v>3.7547324588306716E-2</v>
      </c>
      <c r="G870" s="13">
        <f>VLOOKUP(B870,Umbrales!$A$2:$F$6,5,FALSE)</f>
        <v>5.6564154445784265</v>
      </c>
      <c r="H870" s="14">
        <f>VLOOKUP(B870,Umbrales!$A$2:$F$6,6,FALSE)</f>
        <v>0.21790144142181125</v>
      </c>
      <c r="I870">
        <f>IF(AND(Datos!AE870&gt;D870,Datos!AF870&gt;E870,Datos!AG870&gt;F870,Datos!AS870&gt;G870,C870&lt;H870),1,0)</f>
        <v>0</v>
      </c>
      <c r="J870" s="14">
        <f>ParticipantesCrossSectionTable[[#This Row],[dcf_fcf_gap_mm]]/ParticipantesCrossSectionTable[[#This Row],[revenue_reported_mm]]</f>
        <v>-7.297494341723286E-2</v>
      </c>
      <c r="K870" s="14">
        <f>VLOOKUP(B870,Umbrales!$A$2:$H$6,7,FALSE)</f>
        <v>0.45222619371524486</v>
      </c>
      <c r="L870" s="14">
        <f>VLOOKUP(B870,Umbrales!$A$2:$H$6,8,FALSE)</f>
        <v>1.8748568215778003E-2</v>
      </c>
      <c r="M870">
        <f>IF(AND(Datos!S870&gt;0,Datos!AH870&lt;K870,Datos!AL870&gt;=1,Datos!AM870&lt;1,J870&gt;L870),1,0)</f>
        <v>0</v>
      </c>
      <c r="N870" s="14">
        <f>VLOOKUP(B870,Umbrales!$A$2:$J$6,9,FALSE)</f>
        <v>0.2055436255630648</v>
      </c>
      <c r="O870" s="14">
        <f>VLOOKUP(B870,Umbrales!$A$2:$J$6,10,FALSE)</f>
        <v>0.33577848833803048</v>
      </c>
      <c r="P870">
        <f>IF(AND(Datos!C870="Financials",Datos!AA870&gt;N870,Datos!AD870&lt;0,Datos!AQ870&lt;O870),1,0)</f>
        <v>0</v>
      </c>
      <c r="Q870" s="14">
        <f>VLOOKUP(B870,Umbrales!$A$2:$K$6,11,FALSE)</f>
        <v>0.94867619108199597</v>
      </c>
      <c r="R870">
        <f>IF(AND(Datos!AN870&lt;0.85,Datos!AN870&lt;Q870),1,0)</f>
        <v>0</v>
      </c>
      <c r="S870">
        <f>1+IF(Datos!S870&gt;0,1,0)+IF(Datos!C870="Financials",1.2,0)+1.3</f>
        <v>4.5</v>
      </c>
      <c r="T870" s="14">
        <f>(I870*1+M870*IF(Datos!S870&gt;0,1,0)+P870*IF(Datos!C870="Financials",1,0)+R870*1.3)/S870</f>
        <v>0</v>
      </c>
      <c r="U870" s="14">
        <f t="shared" si="26"/>
        <v>0</v>
      </c>
      <c r="V870" s="12" t="str">
        <f t="shared" si="27"/>
        <v/>
      </c>
    </row>
    <row r="871" spans="1:22">
      <c r="A871" t="str">
        <f>ParticipantesCrossSectionTable[[#This Row],[firm_id]]</f>
        <v>F0923</v>
      </c>
      <c r="B871" s="12" t="str">
        <f>ParticipantesCrossSectionTable[[#This Row],[sector]]</f>
        <v>Consumer</v>
      </c>
      <c r="C871" s="14">
        <f>ParticipantesCrossSectionTable[[#This Row],[fcf_reported_mm]]/ParticipantesCrossSectionTable[[#This Row],[revenue_reported_mm]]</f>
        <v>8.1488293444257523E-2</v>
      </c>
      <c r="D871" s="14">
        <f>VLOOKUP(B871,Umbrales!$A$2:$F$6,2,FALSE)</f>
        <v>0.18290795794828921</v>
      </c>
      <c r="E871" s="14">
        <f>VLOOKUP(B871,Umbrales!$A$2:$F$6,3,FALSE)</f>
        <v>0.12205009004875801</v>
      </c>
      <c r="F871" s="14">
        <f>VLOOKUP(B871,Umbrales!$A$2:$F$6,4,FALSE)</f>
        <v>7.7863508878423693E-2</v>
      </c>
      <c r="G871" s="13">
        <f>VLOOKUP(B871,Umbrales!$A$2:$F$6,5,FALSE)</f>
        <v>1.5232588938928779</v>
      </c>
      <c r="H871" s="14">
        <f>VLOOKUP(B871,Umbrales!$A$2:$F$6,6,FALSE)</f>
        <v>3.1674636202413592E-2</v>
      </c>
      <c r="I871">
        <f>IF(AND(Datos!AE871&gt;D871,Datos!AF871&gt;E871,Datos!AG871&gt;F871,Datos!AS871&gt;G871,C871&lt;H871),1,0)</f>
        <v>0</v>
      </c>
      <c r="J871" s="14">
        <f>ParticipantesCrossSectionTable[[#This Row],[dcf_fcf_gap_mm]]/ParticipantesCrossSectionTable[[#This Row],[revenue_reported_mm]]</f>
        <v>2.2660110878308951E-2</v>
      </c>
      <c r="K871" s="14">
        <f>VLOOKUP(B871,Umbrales!$A$2:$H$6,7,FALSE)</f>
        <v>0.50851978099047102</v>
      </c>
      <c r="L871" s="14">
        <f>VLOOKUP(B871,Umbrales!$A$2:$H$6,8,FALSE)</f>
        <v>6.0665521451900774E-2</v>
      </c>
      <c r="M871">
        <f>IF(AND(Datos!S871&gt;0,Datos!AH871&lt;K871,Datos!AL871&gt;=1,Datos!AM871&lt;1,J871&gt;L871),1,0)</f>
        <v>0</v>
      </c>
      <c r="N871" s="14">
        <f>VLOOKUP(B871,Umbrales!$A$2:$J$6,9,FALSE)</f>
        <v>0</v>
      </c>
      <c r="O871" s="14">
        <f>VLOOKUP(B871,Umbrales!$A$2:$J$6,10,FALSE)</f>
        <v>0</v>
      </c>
      <c r="P871">
        <f>IF(AND(Datos!C871="Financials",Datos!AA871&gt;N871,Datos!AD871&lt;0,Datos!AQ871&lt;O871),1,0)</f>
        <v>0</v>
      </c>
      <c r="Q871" s="14">
        <f>VLOOKUP(B871,Umbrales!$A$2:$K$6,11,FALSE)</f>
        <v>0.94977598367308969</v>
      </c>
      <c r="R871">
        <f>IF(AND(Datos!AN871&lt;0.85,Datos!AN871&lt;Q871),1,0)</f>
        <v>0</v>
      </c>
      <c r="S871">
        <f>1+IF(Datos!S871&gt;0,1,0)+IF(Datos!C871="Financials",1.2,0)+1.3</f>
        <v>3.3</v>
      </c>
      <c r="T871" s="14">
        <f>(I871*1+M871*IF(Datos!S871&gt;0,1,0)+P871*IF(Datos!C871="Financials",1,0)+R871*1.3)/S871</f>
        <v>0</v>
      </c>
      <c r="U871" s="14">
        <f t="shared" si="26"/>
        <v>0</v>
      </c>
      <c r="V871" s="12" t="str">
        <f t="shared" si="27"/>
        <v/>
      </c>
    </row>
    <row r="872" spans="1:22">
      <c r="A872" t="str">
        <f>ParticipantesCrossSectionTable[[#This Row],[firm_id]]</f>
        <v>F0763</v>
      </c>
      <c r="B872" s="12" t="str">
        <f>ParticipantesCrossSectionTable[[#This Row],[sector]]</f>
        <v>Industrials</v>
      </c>
      <c r="C872" s="14">
        <f>ParticipantesCrossSectionTable[[#This Row],[fcf_reported_mm]]/ParticipantesCrossSectionTable[[#This Row],[revenue_reported_mm]]</f>
        <v>-0.11001979475945334</v>
      </c>
      <c r="D872" s="14">
        <f>VLOOKUP(B872,Umbrales!$A$2:$F$6,2,FALSE)</f>
        <v>0.20187192862209885</v>
      </c>
      <c r="E872" s="14">
        <f>VLOOKUP(B872,Umbrales!$A$2:$F$6,3,FALSE)</f>
        <v>0.13780715755654266</v>
      </c>
      <c r="F872" s="14">
        <f>VLOOKUP(B872,Umbrales!$A$2:$F$6,4,FALSE)</f>
        <v>0.14324173030339896</v>
      </c>
      <c r="G872" s="13">
        <f>VLOOKUP(B872,Umbrales!$A$2:$F$6,5,FALSE)</f>
        <v>2.1323076743804079</v>
      </c>
      <c r="H872" s="14">
        <f>VLOOKUP(B872,Umbrales!$A$2:$F$6,6,FALSE)</f>
        <v>-3.5903294130974449E-3</v>
      </c>
      <c r="I872">
        <f>IF(AND(Datos!AE872&gt;D872,Datos!AF872&gt;E872,Datos!AG872&gt;F872,Datos!AS872&gt;G872,C872&lt;H872),1,0)</f>
        <v>0</v>
      </c>
      <c r="J872" s="14">
        <f>ParticipantesCrossSectionTable[[#This Row],[dcf_fcf_gap_mm]]/ParticipantesCrossSectionTable[[#This Row],[revenue_reported_mm]]</f>
        <v>9.1851807698208013E-2</v>
      </c>
      <c r="K872" s="14">
        <f>VLOOKUP(B872,Umbrales!$A$2:$H$6,7,FALSE)</f>
        <v>0.50521966232143278</v>
      </c>
      <c r="L872" s="14">
        <f>VLOOKUP(B872,Umbrales!$A$2:$H$6,8,FALSE)</f>
        <v>7.7995567229432863E-2</v>
      </c>
      <c r="M872">
        <f>IF(AND(Datos!S872&gt;0,Datos!AH872&lt;K872,Datos!AL872&gt;=1,Datos!AM872&lt;1,J872&gt;L872),1,0)</f>
        <v>0</v>
      </c>
      <c r="N872" s="14">
        <f>VLOOKUP(B872,Umbrales!$A$2:$J$6,9,FALSE)</f>
        <v>0</v>
      </c>
      <c r="O872" s="14">
        <f>VLOOKUP(B872,Umbrales!$A$2:$J$6,10,FALSE)</f>
        <v>0</v>
      </c>
      <c r="P872">
        <f>IF(AND(Datos!C872="Financials",Datos!AA872&gt;N872,Datos!AD872&lt;0,Datos!AQ872&lt;O872),1,0)</f>
        <v>0</v>
      </c>
      <c r="Q872" s="14">
        <f>VLOOKUP(B872,Umbrales!$A$2:$K$6,11,FALSE)</f>
        <v>0.94976269166978411</v>
      </c>
      <c r="R872">
        <f>IF(AND(Datos!AN872&lt;0.85,Datos!AN872&lt;Q872),1,0)</f>
        <v>0</v>
      </c>
      <c r="S872">
        <f>1+IF(Datos!S872&gt;0,1,0)+IF(Datos!C872="Financials",1.2,0)+1.3</f>
        <v>3.3</v>
      </c>
      <c r="T872" s="14">
        <f>(I872*1+M872*IF(Datos!S872&gt;0,1,0)+P872*IF(Datos!C872="Financials",1,0)+R872*1.3)/S872</f>
        <v>0</v>
      </c>
      <c r="U872" s="14">
        <f t="shared" si="26"/>
        <v>0</v>
      </c>
      <c r="V872" s="12" t="str">
        <f t="shared" si="27"/>
        <v/>
      </c>
    </row>
    <row r="873" spans="1:22">
      <c r="A873" t="str">
        <f>ParticipantesCrossSectionTable[[#This Row],[firm_id]]</f>
        <v>F0091</v>
      </c>
      <c r="B873" s="12" t="str">
        <f>ParticipantesCrossSectionTable[[#This Row],[sector]]</f>
        <v>Energy</v>
      </c>
      <c r="C873" s="14">
        <f>ParticipantesCrossSectionTable[[#This Row],[fcf_reported_mm]]/ParticipantesCrossSectionTable[[#This Row],[revenue_reported_mm]]</f>
        <v>7.2972471489596444E-2</v>
      </c>
      <c r="D873" s="14">
        <f>VLOOKUP(B873,Umbrales!$A$2:$F$6,2,FALSE)</f>
        <v>0.31196392892080216</v>
      </c>
      <c r="E873" s="14">
        <f>VLOOKUP(B873,Umbrales!$A$2:$F$6,3,FALSE)</f>
        <v>0.22086835207327621</v>
      </c>
      <c r="F873" s="14">
        <f>VLOOKUP(B873,Umbrales!$A$2:$F$6,4,FALSE)</f>
        <v>0.28991454849456905</v>
      </c>
      <c r="G873" s="13">
        <f>VLOOKUP(B873,Umbrales!$A$2:$F$6,5,FALSE)</f>
        <v>2.8980395452652274</v>
      </c>
      <c r="H873" s="14">
        <f>VLOOKUP(B873,Umbrales!$A$2:$F$6,6,FALSE)</f>
        <v>-5.1192663180992054E-2</v>
      </c>
      <c r="I873">
        <f>IF(AND(Datos!AE873&gt;D873,Datos!AF873&gt;E873,Datos!AG873&gt;F873,Datos!AS873&gt;G873,C873&lt;H873),1,0)</f>
        <v>0</v>
      </c>
      <c r="J873" s="14">
        <f>ParticipantesCrossSectionTable[[#This Row],[dcf_fcf_gap_mm]]/ParticipantesCrossSectionTable[[#This Row],[revenue_reported_mm]]</f>
        <v>3.9069271794613003E-2</v>
      </c>
      <c r="K873" s="14">
        <f>VLOOKUP(B873,Umbrales!$A$2:$H$6,7,FALSE)</f>
        <v>0.58288412137280288</v>
      </c>
      <c r="L873" s="14">
        <f>VLOOKUP(B873,Umbrales!$A$2:$H$6,8,FALSE)</f>
        <v>0.120912265441879</v>
      </c>
      <c r="M873">
        <f>IF(AND(Datos!S873&gt;0,Datos!AH873&lt;K873,Datos!AL873&gt;=1,Datos!AM873&lt;1,J873&gt;L873),1,0)</f>
        <v>0</v>
      </c>
      <c r="N873" s="14">
        <f>VLOOKUP(B873,Umbrales!$A$2:$J$6,9,FALSE)</f>
        <v>0</v>
      </c>
      <c r="O873" s="14">
        <f>VLOOKUP(B873,Umbrales!$A$2:$J$6,10,FALSE)</f>
        <v>0</v>
      </c>
      <c r="P873">
        <f>IF(AND(Datos!C873="Financials",Datos!AA873&gt;N873,Datos!AD873&lt;0,Datos!AQ873&lt;O873),1,0)</f>
        <v>0</v>
      </c>
      <c r="Q873" s="14">
        <f>VLOOKUP(B873,Umbrales!$A$2:$K$6,11,FALSE)</f>
        <v>0.95246281107254693</v>
      </c>
      <c r="R873">
        <f>IF(AND(Datos!AN873&lt;0.85,Datos!AN873&lt;Q873),1,0)</f>
        <v>0</v>
      </c>
      <c r="S873">
        <f>1+IF(Datos!S873&gt;0,1,0)+IF(Datos!C873="Financials",1.2,0)+1.3</f>
        <v>3.3</v>
      </c>
      <c r="T873" s="14">
        <f>(I873*1+M873*IF(Datos!S873&gt;0,1,0)+P873*IF(Datos!C873="Financials",1,0)+R873*1.3)/S873</f>
        <v>0</v>
      </c>
      <c r="U873" s="14">
        <f t="shared" si="26"/>
        <v>0</v>
      </c>
      <c r="V873" s="12" t="str">
        <f t="shared" si="27"/>
        <v/>
      </c>
    </row>
    <row r="874" spans="1:22">
      <c r="A874" t="str">
        <f>ParticipantesCrossSectionTable[[#This Row],[firm_id]]</f>
        <v>F0090</v>
      </c>
      <c r="B874" s="12" t="str">
        <f>ParticipantesCrossSectionTable[[#This Row],[sector]]</f>
        <v>Energy</v>
      </c>
      <c r="C874" s="14">
        <f>ParticipantesCrossSectionTable[[#This Row],[fcf_reported_mm]]/ParticipantesCrossSectionTable[[#This Row],[revenue_reported_mm]]</f>
        <v>-9.3287616918805577E-2</v>
      </c>
      <c r="D874" s="14">
        <f>VLOOKUP(B874,Umbrales!$A$2:$F$6,2,FALSE)</f>
        <v>0.31196392892080216</v>
      </c>
      <c r="E874" s="14">
        <f>VLOOKUP(B874,Umbrales!$A$2:$F$6,3,FALSE)</f>
        <v>0.22086835207327621</v>
      </c>
      <c r="F874" s="14">
        <f>VLOOKUP(B874,Umbrales!$A$2:$F$6,4,FALSE)</f>
        <v>0.28991454849456905</v>
      </c>
      <c r="G874" s="13">
        <f>VLOOKUP(B874,Umbrales!$A$2:$F$6,5,FALSE)</f>
        <v>2.8980395452652274</v>
      </c>
      <c r="H874" s="14">
        <f>VLOOKUP(B874,Umbrales!$A$2:$F$6,6,FALSE)</f>
        <v>-5.1192663180992054E-2</v>
      </c>
      <c r="I874">
        <f>IF(AND(Datos!AE874&gt;D874,Datos!AF874&gt;E874,Datos!AG874&gt;F874,Datos!AS874&gt;G874,C874&lt;H874),1,0)</f>
        <v>0</v>
      </c>
      <c r="J874" s="14">
        <f>ParticipantesCrossSectionTable[[#This Row],[dcf_fcf_gap_mm]]/ParticipantesCrossSectionTable[[#This Row],[revenue_reported_mm]]</f>
        <v>0.12138191925196311</v>
      </c>
      <c r="K874" s="14">
        <f>VLOOKUP(B874,Umbrales!$A$2:$H$6,7,FALSE)</f>
        <v>0.58288412137280288</v>
      </c>
      <c r="L874" s="14">
        <f>VLOOKUP(B874,Umbrales!$A$2:$H$6,8,FALSE)</f>
        <v>0.120912265441879</v>
      </c>
      <c r="M874">
        <f>IF(AND(Datos!S874&gt;0,Datos!AH874&lt;K874,Datos!AL874&gt;=1,Datos!AM874&lt;1,J874&gt;L874),1,0)</f>
        <v>0</v>
      </c>
      <c r="N874" s="14">
        <f>VLOOKUP(B874,Umbrales!$A$2:$J$6,9,FALSE)</f>
        <v>0</v>
      </c>
      <c r="O874" s="14">
        <f>VLOOKUP(B874,Umbrales!$A$2:$J$6,10,FALSE)</f>
        <v>0</v>
      </c>
      <c r="P874">
        <f>IF(AND(Datos!C874="Financials",Datos!AA874&gt;N874,Datos!AD874&lt;0,Datos!AQ874&lt;O874),1,0)</f>
        <v>0</v>
      </c>
      <c r="Q874" s="14">
        <f>VLOOKUP(B874,Umbrales!$A$2:$K$6,11,FALSE)</f>
        <v>0.95246281107254693</v>
      </c>
      <c r="R874">
        <f>IF(AND(Datos!AN874&lt;0.85,Datos!AN874&lt;Q874),1,0)</f>
        <v>0</v>
      </c>
      <c r="S874">
        <f>1+IF(Datos!S874&gt;0,1,0)+IF(Datos!C874="Financials",1.2,0)+1.3</f>
        <v>3.3</v>
      </c>
      <c r="T874" s="14">
        <f>(I874*1+M874*IF(Datos!S874&gt;0,1,0)+P874*IF(Datos!C874="Financials",1,0)+R874*1.3)/S874</f>
        <v>0</v>
      </c>
      <c r="U874" s="14">
        <f t="shared" si="26"/>
        <v>0</v>
      </c>
      <c r="V874" s="12" t="str">
        <f t="shared" si="27"/>
        <v/>
      </c>
    </row>
    <row r="875" spans="1:22">
      <c r="A875" t="str">
        <f>ParticipantesCrossSectionTable[[#This Row],[firm_id]]</f>
        <v>F0487</v>
      </c>
      <c r="B875" s="12" t="str">
        <f>ParticipantesCrossSectionTable[[#This Row],[sector]]</f>
        <v>Technology</v>
      </c>
      <c r="C875" s="14">
        <f>ParticipantesCrossSectionTable[[#This Row],[fcf_reported_mm]]/ParticipantesCrossSectionTable[[#This Row],[revenue_reported_mm]]</f>
        <v>2.3485145076678787E-2</v>
      </c>
      <c r="D875" s="14">
        <f>VLOOKUP(B875,Umbrales!$A$2:$F$6,2,FALSE)</f>
        <v>0.29147891994228936</v>
      </c>
      <c r="E875" s="14">
        <f>VLOOKUP(B875,Umbrales!$A$2:$F$6,3,FALSE)</f>
        <v>0.20310034693031653</v>
      </c>
      <c r="F875" s="14">
        <f>VLOOKUP(B875,Umbrales!$A$2:$F$6,4,FALSE)</f>
        <v>8.594459935328938E-2</v>
      </c>
      <c r="G875" s="13">
        <f>VLOOKUP(B875,Umbrales!$A$2:$F$6,5,FALSE)</f>
        <v>1.6026025182564763</v>
      </c>
      <c r="H875" s="14">
        <f>VLOOKUP(B875,Umbrales!$A$2:$F$6,6,FALSE)</f>
        <v>0.11012364032004683</v>
      </c>
      <c r="I875">
        <f>IF(AND(Datos!AE875&gt;D875,Datos!AF875&gt;E875,Datos!AG875&gt;F875,Datos!AS875&gt;G875,C875&lt;H875),1,0)</f>
        <v>0</v>
      </c>
      <c r="J875" s="14">
        <f>ParticipantesCrossSectionTable[[#This Row],[dcf_fcf_gap_mm]]/ParticipantesCrossSectionTable[[#This Row],[revenue_reported_mm]]</f>
        <v>4.1410307451426209E-2</v>
      </c>
      <c r="K875" s="14">
        <f>VLOOKUP(B875,Umbrales!$A$2:$H$6,7,FALSE)</f>
        <v>0.41762511454643481</v>
      </c>
      <c r="L875" s="14">
        <f>VLOOKUP(B875,Umbrales!$A$2:$H$6,8,FALSE)</f>
        <v>5.4196815684636399E-2</v>
      </c>
      <c r="M875">
        <f>IF(AND(Datos!S875&gt;0,Datos!AH875&lt;K875,Datos!AL875&gt;=1,Datos!AM875&lt;1,J875&gt;L875),1,0)</f>
        <v>0</v>
      </c>
      <c r="N875" s="14">
        <f>VLOOKUP(B875,Umbrales!$A$2:$J$6,9,FALSE)</f>
        <v>0</v>
      </c>
      <c r="O875" s="14">
        <f>VLOOKUP(B875,Umbrales!$A$2:$J$6,10,FALSE)</f>
        <v>0</v>
      </c>
      <c r="P875">
        <f>IF(AND(Datos!C875="Financials",Datos!AA875&gt;N875,Datos!AD875&lt;0,Datos!AQ875&lt;O875),1,0)</f>
        <v>0</v>
      </c>
      <c r="Q875" s="14">
        <f>VLOOKUP(B875,Umbrales!$A$2:$K$6,11,FALSE)</f>
        <v>0.94630804495569043</v>
      </c>
      <c r="R875">
        <f>IF(AND(Datos!AN875&lt;0.85,Datos!AN875&lt;Q875),1,0)</f>
        <v>0</v>
      </c>
      <c r="S875">
        <f>1+IF(Datos!S875&gt;0,1,0)+IF(Datos!C875="Financials",1.2,0)+1.3</f>
        <v>3.3</v>
      </c>
      <c r="T875" s="14">
        <f>(I875*1+M875*IF(Datos!S875&gt;0,1,0)+P875*IF(Datos!C875="Financials",1,0)+R875*1.3)/S875</f>
        <v>0</v>
      </c>
      <c r="U875" s="14">
        <f t="shared" si="26"/>
        <v>0</v>
      </c>
      <c r="V875" s="12" t="str">
        <f t="shared" si="27"/>
        <v/>
      </c>
    </row>
    <row r="876" spans="1:22">
      <c r="A876" t="str">
        <f>ParticipantesCrossSectionTable[[#This Row],[firm_id]]</f>
        <v>F0874</v>
      </c>
      <c r="B876" s="12" t="str">
        <f>ParticipantesCrossSectionTable[[#This Row],[sector]]</f>
        <v>Consumer</v>
      </c>
      <c r="C876" s="14">
        <f>ParticipantesCrossSectionTable[[#This Row],[fcf_reported_mm]]/ParticipantesCrossSectionTable[[#This Row],[revenue_reported_mm]]</f>
        <v>-1.1097191014010667E-2</v>
      </c>
      <c r="D876" s="14">
        <f>VLOOKUP(B876,Umbrales!$A$2:$F$6,2,FALSE)</f>
        <v>0.18290795794828921</v>
      </c>
      <c r="E876" s="14">
        <f>VLOOKUP(B876,Umbrales!$A$2:$F$6,3,FALSE)</f>
        <v>0.12205009004875801</v>
      </c>
      <c r="F876" s="14">
        <f>VLOOKUP(B876,Umbrales!$A$2:$F$6,4,FALSE)</f>
        <v>7.7863508878423693E-2</v>
      </c>
      <c r="G876" s="13">
        <f>VLOOKUP(B876,Umbrales!$A$2:$F$6,5,FALSE)</f>
        <v>1.5232588938928779</v>
      </c>
      <c r="H876" s="14">
        <f>VLOOKUP(B876,Umbrales!$A$2:$F$6,6,FALSE)</f>
        <v>3.1674636202413592E-2</v>
      </c>
      <c r="I876">
        <f>IF(AND(Datos!AE876&gt;D876,Datos!AF876&gt;E876,Datos!AG876&gt;F876,Datos!AS876&gt;G876,C876&lt;H876),1,0)</f>
        <v>0</v>
      </c>
      <c r="J876" s="14">
        <f>ParticipantesCrossSectionTable[[#This Row],[dcf_fcf_gap_mm]]/ParticipantesCrossSectionTable[[#This Row],[revenue_reported_mm]]</f>
        <v>5.7288999002473258E-2</v>
      </c>
      <c r="K876" s="14">
        <f>VLOOKUP(B876,Umbrales!$A$2:$H$6,7,FALSE)</f>
        <v>0.50851978099047102</v>
      </c>
      <c r="L876" s="14">
        <f>VLOOKUP(B876,Umbrales!$A$2:$H$6,8,FALSE)</f>
        <v>6.0665521451900774E-2</v>
      </c>
      <c r="M876">
        <f>IF(AND(Datos!S876&gt;0,Datos!AH876&lt;K876,Datos!AL876&gt;=1,Datos!AM876&lt;1,J876&gt;L876),1,0)</f>
        <v>0</v>
      </c>
      <c r="N876" s="14">
        <f>VLOOKUP(B876,Umbrales!$A$2:$J$6,9,FALSE)</f>
        <v>0</v>
      </c>
      <c r="O876" s="14">
        <f>VLOOKUP(B876,Umbrales!$A$2:$J$6,10,FALSE)</f>
        <v>0</v>
      </c>
      <c r="P876">
        <f>IF(AND(Datos!C876="Financials",Datos!AA876&gt;N876,Datos!AD876&lt;0,Datos!AQ876&lt;O876),1,0)</f>
        <v>0</v>
      </c>
      <c r="Q876" s="14">
        <f>VLOOKUP(B876,Umbrales!$A$2:$K$6,11,FALSE)</f>
        <v>0.94977598367308969</v>
      </c>
      <c r="R876">
        <f>IF(AND(Datos!AN876&lt;0.85,Datos!AN876&lt;Q876),1,0)</f>
        <v>0</v>
      </c>
      <c r="S876">
        <f>1+IF(Datos!S876&gt;0,1,0)+IF(Datos!C876="Financials",1.2,0)+1.3</f>
        <v>3.3</v>
      </c>
      <c r="T876" s="14">
        <f>(I876*1+M876*IF(Datos!S876&gt;0,1,0)+P876*IF(Datos!C876="Financials",1,0)+R876*1.3)/S876</f>
        <v>0</v>
      </c>
      <c r="U876" s="14">
        <f t="shared" si="26"/>
        <v>0</v>
      </c>
      <c r="V876" s="12" t="str">
        <f t="shared" si="27"/>
        <v/>
      </c>
    </row>
    <row r="877" spans="1:22">
      <c r="A877" t="str">
        <f>ParticipantesCrossSectionTable[[#This Row],[firm_id]]</f>
        <v>F0406</v>
      </c>
      <c r="B877" s="12" t="str">
        <f>ParticipantesCrossSectionTable[[#This Row],[sector]]</f>
        <v>Technology</v>
      </c>
      <c r="C877" s="14">
        <f>ParticipantesCrossSectionTable[[#This Row],[fcf_reported_mm]]/ParticipantesCrossSectionTable[[#This Row],[revenue_reported_mm]]</f>
        <v>0.13495061187700669</v>
      </c>
      <c r="D877" s="14">
        <f>VLOOKUP(B877,Umbrales!$A$2:$F$6,2,FALSE)</f>
        <v>0.29147891994228936</v>
      </c>
      <c r="E877" s="14">
        <f>VLOOKUP(B877,Umbrales!$A$2:$F$6,3,FALSE)</f>
        <v>0.20310034693031653</v>
      </c>
      <c r="F877" s="14">
        <f>VLOOKUP(B877,Umbrales!$A$2:$F$6,4,FALSE)</f>
        <v>8.594459935328938E-2</v>
      </c>
      <c r="G877" s="13">
        <f>VLOOKUP(B877,Umbrales!$A$2:$F$6,5,FALSE)</f>
        <v>1.6026025182564763</v>
      </c>
      <c r="H877" s="14">
        <f>VLOOKUP(B877,Umbrales!$A$2:$F$6,6,FALSE)</f>
        <v>0.11012364032004683</v>
      </c>
      <c r="I877">
        <f>IF(AND(Datos!AE877&gt;D877,Datos!AF877&gt;E877,Datos!AG877&gt;F877,Datos!AS877&gt;G877,C877&lt;H877),1,0)</f>
        <v>0</v>
      </c>
      <c r="J877" s="14">
        <f>ParticipantesCrossSectionTable[[#This Row],[dcf_fcf_gap_mm]]/ParticipantesCrossSectionTable[[#This Row],[revenue_reported_mm]]</f>
        <v>2.5288245608927097E-3</v>
      </c>
      <c r="K877" s="14">
        <f>VLOOKUP(B877,Umbrales!$A$2:$H$6,7,FALSE)</f>
        <v>0.41762511454643481</v>
      </c>
      <c r="L877" s="14">
        <f>VLOOKUP(B877,Umbrales!$A$2:$H$6,8,FALSE)</f>
        <v>5.4196815684636399E-2</v>
      </c>
      <c r="M877">
        <f>IF(AND(Datos!S877&gt;0,Datos!AH877&lt;K877,Datos!AL877&gt;=1,Datos!AM877&lt;1,J877&gt;L877),1,0)</f>
        <v>0</v>
      </c>
      <c r="N877" s="14">
        <f>VLOOKUP(B877,Umbrales!$A$2:$J$6,9,FALSE)</f>
        <v>0</v>
      </c>
      <c r="O877" s="14">
        <f>VLOOKUP(B877,Umbrales!$A$2:$J$6,10,FALSE)</f>
        <v>0</v>
      </c>
      <c r="P877">
        <f>IF(AND(Datos!C877="Financials",Datos!AA877&gt;N877,Datos!AD877&lt;0,Datos!AQ877&lt;O877),1,0)</f>
        <v>0</v>
      </c>
      <c r="Q877" s="14">
        <f>VLOOKUP(B877,Umbrales!$A$2:$K$6,11,FALSE)</f>
        <v>0.94630804495569043</v>
      </c>
      <c r="R877">
        <f>IF(AND(Datos!AN877&lt;0.85,Datos!AN877&lt;Q877),1,0)</f>
        <v>0</v>
      </c>
      <c r="S877">
        <f>1+IF(Datos!S877&gt;0,1,0)+IF(Datos!C877="Financials",1.2,0)+1.3</f>
        <v>3.3</v>
      </c>
      <c r="T877" s="14">
        <f>(I877*1+M877*IF(Datos!S877&gt;0,1,0)+P877*IF(Datos!C877="Financials",1,0)+R877*1.3)/S877</f>
        <v>0</v>
      </c>
      <c r="U877" s="14">
        <f t="shared" si="26"/>
        <v>0</v>
      </c>
      <c r="V877" s="12" t="str">
        <f t="shared" si="27"/>
        <v/>
      </c>
    </row>
    <row r="878" spans="1:22">
      <c r="A878" t="str">
        <f>ParticipantesCrossSectionTable[[#This Row],[firm_id]]</f>
        <v>F0587</v>
      </c>
      <c r="B878" s="12" t="str">
        <f>ParticipantesCrossSectionTable[[#This Row],[sector]]</f>
        <v>Technology</v>
      </c>
      <c r="C878" s="14">
        <f>ParticipantesCrossSectionTable[[#This Row],[fcf_reported_mm]]/ParticipantesCrossSectionTable[[#This Row],[revenue_reported_mm]]</f>
        <v>0.18002852280885606</v>
      </c>
      <c r="D878" s="14">
        <f>VLOOKUP(B878,Umbrales!$A$2:$F$6,2,FALSE)</f>
        <v>0.29147891994228936</v>
      </c>
      <c r="E878" s="14">
        <f>VLOOKUP(B878,Umbrales!$A$2:$F$6,3,FALSE)</f>
        <v>0.20310034693031653</v>
      </c>
      <c r="F878" s="14">
        <f>VLOOKUP(B878,Umbrales!$A$2:$F$6,4,FALSE)</f>
        <v>8.594459935328938E-2</v>
      </c>
      <c r="G878" s="13">
        <f>VLOOKUP(B878,Umbrales!$A$2:$F$6,5,FALSE)</f>
        <v>1.6026025182564763</v>
      </c>
      <c r="H878" s="14">
        <f>VLOOKUP(B878,Umbrales!$A$2:$F$6,6,FALSE)</f>
        <v>0.11012364032004683</v>
      </c>
      <c r="I878">
        <f>IF(AND(Datos!AE878&gt;D878,Datos!AF878&gt;E878,Datos!AG878&gt;F878,Datos!AS878&gt;G878,C878&lt;H878),1,0)</f>
        <v>0</v>
      </c>
      <c r="J878" s="14">
        <f>ParticipantesCrossSectionTable[[#This Row],[dcf_fcf_gap_mm]]/ParticipantesCrossSectionTable[[#This Row],[revenue_reported_mm]]</f>
        <v>-3.3542803186355261E-2</v>
      </c>
      <c r="K878" s="14">
        <f>VLOOKUP(B878,Umbrales!$A$2:$H$6,7,FALSE)</f>
        <v>0.41762511454643481</v>
      </c>
      <c r="L878" s="14">
        <f>VLOOKUP(B878,Umbrales!$A$2:$H$6,8,FALSE)</f>
        <v>5.4196815684636399E-2</v>
      </c>
      <c r="M878">
        <f>IF(AND(Datos!S878&gt;0,Datos!AH878&lt;K878,Datos!AL878&gt;=1,Datos!AM878&lt;1,J878&gt;L878),1,0)</f>
        <v>0</v>
      </c>
      <c r="N878" s="14">
        <f>VLOOKUP(B878,Umbrales!$A$2:$J$6,9,FALSE)</f>
        <v>0</v>
      </c>
      <c r="O878" s="14">
        <f>VLOOKUP(B878,Umbrales!$A$2:$J$6,10,FALSE)</f>
        <v>0</v>
      </c>
      <c r="P878">
        <f>IF(AND(Datos!C878="Financials",Datos!AA878&gt;N878,Datos!AD878&lt;0,Datos!AQ878&lt;O878),1,0)</f>
        <v>0</v>
      </c>
      <c r="Q878" s="14">
        <f>VLOOKUP(B878,Umbrales!$A$2:$K$6,11,FALSE)</f>
        <v>0.94630804495569043</v>
      </c>
      <c r="R878">
        <f>IF(AND(Datos!AN878&lt;0.85,Datos!AN878&lt;Q878),1,0)</f>
        <v>0</v>
      </c>
      <c r="S878">
        <f>1+IF(Datos!S878&gt;0,1,0)+IF(Datos!C878="Financials",1.2,0)+1.3</f>
        <v>3.3</v>
      </c>
      <c r="T878" s="14">
        <f>(I878*1+M878*IF(Datos!S878&gt;0,1,0)+P878*IF(Datos!C878="Financials",1,0)+R878*1.3)/S878</f>
        <v>0</v>
      </c>
      <c r="U878" s="14">
        <f t="shared" si="26"/>
        <v>0</v>
      </c>
      <c r="V878" s="12" t="str">
        <f t="shared" si="27"/>
        <v/>
      </c>
    </row>
    <row r="879" spans="1:22">
      <c r="A879" t="str">
        <f>ParticipantesCrossSectionTable[[#This Row],[firm_id]]</f>
        <v>F0991</v>
      </c>
      <c r="B879" s="12" t="str">
        <f>ParticipantesCrossSectionTable[[#This Row],[sector]]</f>
        <v>Consumer</v>
      </c>
      <c r="C879" s="14">
        <f>ParticipantesCrossSectionTable[[#This Row],[fcf_reported_mm]]/ParticipantesCrossSectionTable[[#This Row],[revenue_reported_mm]]</f>
        <v>6.239361078035062E-2</v>
      </c>
      <c r="D879" s="14">
        <f>VLOOKUP(B879,Umbrales!$A$2:$F$6,2,FALSE)</f>
        <v>0.18290795794828921</v>
      </c>
      <c r="E879" s="14">
        <f>VLOOKUP(B879,Umbrales!$A$2:$F$6,3,FALSE)</f>
        <v>0.12205009004875801</v>
      </c>
      <c r="F879" s="14">
        <f>VLOOKUP(B879,Umbrales!$A$2:$F$6,4,FALSE)</f>
        <v>7.7863508878423693E-2</v>
      </c>
      <c r="G879" s="13">
        <f>VLOOKUP(B879,Umbrales!$A$2:$F$6,5,FALSE)</f>
        <v>1.5232588938928779</v>
      </c>
      <c r="H879" s="14">
        <f>VLOOKUP(B879,Umbrales!$A$2:$F$6,6,FALSE)</f>
        <v>3.1674636202413592E-2</v>
      </c>
      <c r="I879">
        <f>IF(AND(Datos!AE879&gt;D879,Datos!AF879&gt;E879,Datos!AG879&gt;F879,Datos!AS879&gt;G879,C879&lt;H879),1,0)</f>
        <v>0</v>
      </c>
      <c r="J879" s="14">
        <f>ParticipantesCrossSectionTable[[#This Row],[dcf_fcf_gap_mm]]/ParticipantesCrossSectionTable[[#This Row],[revenue_reported_mm]]</f>
        <v>2.5604269441452444E-3</v>
      </c>
      <c r="K879" s="14">
        <f>VLOOKUP(B879,Umbrales!$A$2:$H$6,7,FALSE)</f>
        <v>0.50851978099047102</v>
      </c>
      <c r="L879" s="14">
        <f>VLOOKUP(B879,Umbrales!$A$2:$H$6,8,FALSE)</f>
        <v>6.0665521451900774E-2</v>
      </c>
      <c r="M879">
        <f>IF(AND(Datos!S879&gt;0,Datos!AH879&lt;K879,Datos!AL879&gt;=1,Datos!AM879&lt;1,J879&gt;L879),1,0)</f>
        <v>0</v>
      </c>
      <c r="N879" s="14">
        <f>VLOOKUP(B879,Umbrales!$A$2:$J$6,9,FALSE)</f>
        <v>0</v>
      </c>
      <c r="O879" s="14">
        <f>VLOOKUP(B879,Umbrales!$A$2:$J$6,10,FALSE)</f>
        <v>0</v>
      </c>
      <c r="P879">
        <f>IF(AND(Datos!C879="Financials",Datos!AA879&gt;N879,Datos!AD879&lt;0,Datos!AQ879&lt;O879),1,0)</f>
        <v>0</v>
      </c>
      <c r="Q879" s="14">
        <f>VLOOKUP(B879,Umbrales!$A$2:$K$6,11,FALSE)</f>
        <v>0.94977598367308969</v>
      </c>
      <c r="R879">
        <f>IF(AND(Datos!AN879&lt;0.85,Datos!AN879&lt;Q879),1,0)</f>
        <v>0</v>
      </c>
      <c r="S879">
        <f>1+IF(Datos!S879&gt;0,1,0)+IF(Datos!C879="Financials",1.2,0)+1.3</f>
        <v>3.3</v>
      </c>
      <c r="T879" s="14">
        <f>(I879*1+M879*IF(Datos!S879&gt;0,1,0)+P879*IF(Datos!C879="Financials",1,0)+R879*1.3)/S879</f>
        <v>0</v>
      </c>
      <c r="U879" s="14">
        <f t="shared" si="26"/>
        <v>0</v>
      </c>
      <c r="V879" s="12" t="str">
        <f t="shared" si="27"/>
        <v/>
      </c>
    </row>
    <row r="880" spans="1:22">
      <c r="A880" t="str">
        <f>ParticipantesCrossSectionTable[[#This Row],[firm_id]]</f>
        <v>F0520</v>
      </c>
      <c r="B880" s="12" t="str">
        <f>ParticipantesCrossSectionTable[[#This Row],[sector]]</f>
        <v>Technology</v>
      </c>
      <c r="C880" s="14">
        <f>ParticipantesCrossSectionTable[[#This Row],[fcf_reported_mm]]/ParticipantesCrossSectionTable[[#This Row],[revenue_reported_mm]]</f>
        <v>1.8069960156742206E-2</v>
      </c>
      <c r="D880" s="14">
        <f>VLOOKUP(B880,Umbrales!$A$2:$F$6,2,FALSE)</f>
        <v>0.29147891994228936</v>
      </c>
      <c r="E880" s="14">
        <f>VLOOKUP(B880,Umbrales!$A$2:$F$6,3,FALSE)</f>
        <v>0.20310034693031653</v>
      </c>
      <c r="F880" s="14">
        <f>VLOOKUP(B880,Umbrales!$A$2:$F$6,4,FALSE)</f>
        <v>8.594459935328938E-2</v>
      </c>
      <c r="G880" s="13">
        <f>VLOOKUP(B880,Umbrales!$A$2:$F$6,5,FALSE)</f>
        <v>1.6026025182564763</v>
      </c>
      <c r="H880" s="14">
        <f>VLOOKUP(B880,Umbrales!$A$2:$F$6,6,FALSE)</f>
        <v>0.11012364032004683</v>
      </c>
      <c r="I880">
        <f>IF(AND(Datos!AE880&gt;D880,Datos!AF880&gt;E880,Datos!AG880&gt;F880,Datos!AS880&gt;G880,C880&lt;H880),1,0)</f>
        <v>0</v>
      </c>
      <c r="J880" s="14">
        <f>ParticipantesCrossSectionTable[[#This Row],[dcf_fcf_gap_mm]]/ParticipantesCrossSectionTable[[#This Row],[revenue_reported_mm]]</f>
        <v>8.6255535359387708E-2</v>
      </c>
      <c r="K880" s="14">
        <f>VLOOKUP(B880,Umbrales!$A$2:$H$6,7,FALSE)</f>
        <v>0.41762511454643481</v>
      </c>
      <c r="L880" s="14">
        <f>VLOOKUP(B880,Umbrales!$A$2:$H$6,8,FALSE)</f>
        <v>5.4196815684636399E-2</v>
      </c>
      <c r="M880">
        <f>IF(AND(Datos!S880&gt;0,Datos!AH880&lt;K880,Datos!AL880&gt;=1,Datos!AM880&lt;1,J880&gt;L880),1,0)</f>
        <v>1</v>
      </c>
      <c r="N880" s="14">
        <f>VLOOKUP(B880,Umbrales!$A$2:$J$6,9,FALSE)</f>
        <v>0</v>
      </c>
      <c r="O880" s="14">
        <f>VLOOKUP(B880,Umbrales!$A$2:$J$6,10,FALSE)</f>
        <v>0</v>
      </c>
      <c r="P880">
        <f>IF(AND(Datos!C880="Financials",Datos!AA880&gt;N880,Datos!AD880&lt;0,Datos!AQ880&lt;O880),1,0)</f>
        <v>0</v>
      </c>
      <c r="Q880" s="14">
        <f>VLOOKUP(B880,Umbrales!$A$2:$K$6,11,FALSE)</f>
        <v>0.94630804495569043</v>
      </c>
      <c r="R880">
        <f>IF(AND(Datos!AN880&lt;0.85,Datos!AN880&lt;Q880),1,0)</f>
        <v>0</v>
      </c>
      <c r="S880">
        <f>1+IF(Datos!S880&gt;0,1,0)+IF(Datos!C880="Financials",1.2,0)+1.3</f>
        <v>3.3</v>
      </c>
      <c r="T880" s="14">
        <f>(I880*1+M880*IF(Datos!S880&gt;0,1,0)+P880*IF(Datos!C880="Financials",1,0)+R880*1.3)/S880</f>
        <v>0.30303030303030304</v>
      </c>
      <c r="U880" s="14">
        <f t="shared" si="26"/>
        <v>1</v>
      </c>
      <c r="V880" s="12" t="str">
        <f t="shared" si="27"/>
        <v xml:space="preserve">Flag2 </v>
      </c>
    </row>
    <row r="881" spans="1:22">
      <c r="A881" t="str">
        <f>ParticipantesCrossSectionTable[[#This Row],[firm_id]]</f>
        <v>F0987</v>
      </c>
      <c r="B881" s="12" t="str">
        <f>ParticipantesCrossSectionTable[[#This Row],[sector]]</f>
        <v>Consumer</v>
      </c>
      <c r="C881" s="14">
        <f>ParticipantesCrossSectionTable[[#This Row],[fcf_reported_mm]]/ParticipantesCrossSectionTable[[#This Row],[revenue_reported_mm]]</f>
        <v>-9.5537647914599025E-2</v>
      </c>
      <c r="D881" s="14">
        <f>VLOOKUP(B881,Umbrales!$A$2:$F$6,2,FALSE)</f>
        <v>0.18290795794828921</v>
      </c>
      <c r="E881" s="14">
        <f>VLOOKUP(B881,Umbrales!$A$2:$F$6,3,FALSE)</f>
        <v>0.12205009004875801</v>
      </c>
      <c r="F881" s="14">
        <f>VLOOKUP(B881,Umbrales!$A$2:$F$6,4,FALSE)</f>
        <v>7.7863508878423693E-2</v>
      </c>
      <c r="G881" s="13">
        <f>VLOOKUP(B881,Umbrales!$A$2:$F$6,5,FALSE)</f>
        <v>1.5232588938928779</v>
      </c>
      <c r="H881" s="14">
        <f>VLOOKUP(B881,Umbrales!$A$2:$F$6,6,FALSE)</f>
        <v>3.1674636202413592E-2</v>
      </c>
      <c r="I881">
        <f>IF(AND(Datos!AE881&gt;D881,Datos!AF881&gt;E881,Datos!AG881&gt;F881,Datos!AS881&gt;G881,C881&lt;H881),1,0)</f>
        <v>0</v>
      </c>
      <c r="J881" s="14">
        <f>ParticipantesCrossSectionTable[[#This Row],[dcf_fcf_gap_mm]]/ParticipantesCrossSectionTable[[#This Row],[revenue_reported_mm]]</f>
        <v>8.089774853114709E-2</v>
      </c>
      <c r="K881" s="14">
        <f>VLOOKUP(B881,Umbrales!$A$2:$H$6,7,FALSE)</f>
        <v>0.50851978099047102</v>
      </c>
      <c r="L881" s="14">
        <f>VLOOKUP(B881,Umbrales!$A$2:$H$6,8,FALSE)</f>
        <v>6.0665521451900774E-2</v>
      </c>
      <c r="M881">
        <f>IF(AND(Datos!S881&gt;0,Datos!AH881&lt;K881,Datos!AL881&gt;=1,Datos!AM881&lt;1,J881&gt;L881),1,0)</f>
        <v>0</v>
      </c>
      <c r="N881" s="14">
        <f>VLOOKUP(B881,Umbrales!$A$2:$J$6,9,FALSE)</f>
        <v>0</v>
      </c>
      <c r="O881" s="14">
        <f>VLOOKUP(B881,Umbrales!$A$2:$J$6,10,FALSE)</f>
        <v>0</v>
      </c>
      <c r="P881">
        <f>IF(AND(Datos!C881="Financials",Datos!AA881&gt;N881,Datos!AD881&lt;0,Datos!AQ881&lt;O881),1,0)</f>
        <v>0</v>
      </c>
      <c r="Q881" s="14">
        <f>VLOOKUP(B881,Umbrales!$A$2:$K$6,11,FALSE)</f>
        <v>0.94977598367308969</v>
      </c>
      <c r="R881">
        <f>IF(AND(Datos!AN881&lt;0.85,Datos!AN881&lt;Q881),1,0)</f>
        <v>0</v>
      </c>
      <c r="S881">
        <f>1+IF(Datos!S881&gt;0,1,0)+IF(Datos!C881="Financials",1.2,0)+1.3</f>
        <v>3.3</v>
      </c>
      <c r="T881" s="14">
        <f>(I881*1+M881*IF(Datos!S881&gt;0,1,0)+P881*IF(Datos!C881="Financials",1,0)+R881*1.3)/S881</f>
        <v>0</v>
      </c>
      <c r="U881" s="14">
        <f t="shared" si="26"/>
        <v>0</v>
      </c>
      <c r="V881" s="12" t="str">
        <f t="shared" si="27"/>
        <v/>
      </c>
    </row>
    <row r="882" spans="1:22">
      <c r="A882" t="str">
        <f>ParticipantesCrossSectionTable[[#This Row],[firm_id]]</f>
        <v>F0381</v>
      </c>
      <c r="B882" s="12" t="str">
        <f>ParticipantesCrossSectionTable[[#This Row],[sector]]</f>
        <v>Financials</v>
      </c>
      <c r="C882" s="14">
        <f>ParticipantesCrossSectionTable[[#This Row],[fcf_reported_mm]]/ParticipantesCrossSectionTable[[#This Row],[revenue_reported_mm]]</f>
        <v>7.926252967052827E-2</v>
      </c>
      <c r="D882" s="14">
        <f>VLOOKUP(B882,Umbrales!$A$2:$F$6,2,FALSE)</f>
        <v>0.388774346882514</v>
      </c>
      <c r="E882" s="14">
        <f>VLOOKUP(B882,Umbrales!$A$2:$F$6,3,FALSE)</f>
        <v>0.2842719606666555</v>
      </c>
      <c r="F882" s="14">
        <f>VLOOKUP(B882,Umbrales!$A$2:$F$6,4,FALSE)</f>
        <v>3.7547324588306716E-2</v>
      </c>
      <c r="G882" s="13">
        <f>VLOOKUP(B882,Umbrales!$A$2:$F$6,5,FALSE)</f>
        <v>5.6564154445784265</v>
      </c>
      <c r="H882" s="14">
        <f>VLOOKUP(B882,Umbrales!$A$2:$F$6,6,FALSE)</f>
        <v>0.21790144142181125</v>
      </c>
      <c r="I882">
        <f>IF(AND(Datos!AE882&gt;D882,Datos!AF882&gt;E882,Datos!AG882&gt;F882,Datos!AS882&gt;G882,C882&lt;H882),1,0)</f>
        <v>0</v>
      </c>
      <c r="J882" s="14">
        <f>ParticipantesCrossSectionTable[[#This Row],[dcf_fcf_gap_mm]]/ParticipantesCrossSectionTable[[#This Row],[revenue_reported_mm]]</f>
        <v>-2.0248982455610416E-2</v>
      </c>
      <c r="K882" s="14">
        <f>VLOOKUP(B882,Umbrales!$A$2:$H$6,7,FALSE)</f>
        <v>0.45222619371524486</v>
      </c>
      <c r="L882" s="14">
        <f>VLOOKUP(B882,Umbrales!$A$2:$H$6,8,FALSE)</f>
        <v>1.8748568215778003E-2</v>
      </c>
      <c r="M882">
        <f>IF(AND(Datos!S882&gt;0,Datos!AH882&lt;K882,Datos!AL882&gt;=1,Datos!AM882&lt;1,J882&gt;L882),1,0)</f>
        <v>0</v>
      </c>
      <c r="N882" s="14">
        <f>VLOOKUP(B882,Umbrales!$A$2:$J$6,9,FALSE)</f>
        <v>0.2055436255630648</v>
      </c>
      <c r="O882" s="14">
        <f>VLOOKUP(B882,Umbrales!$A$2:$J$6,10,FALSE)</f>
        <v>0.33577848833803048</v>
      </c>
      <c r="P882">
        <f>IF(AND(Datos!C882="Financials",Datos!AA882&gt;N882,Datos!AD882&lt;0,Datos!AQ882&lt;O882),1,0)</f>
        <v>0</v>
      </c>
      <c r="Q882" s="14">
        <f>VLOOKUP(B882,Umbrales!$A$2:$K$6,11,FALSE)</f>
        <v>0.94867619108199597</v>
      </c>
      <c r="R882">
        <f>IF(AND(Datos!AN882&lt;0.85,Datos!AN882&lt;Q882),1,0)</f>
        <v>0</v>
      </c>
      <c r="S882">
        <f>1+IF(Datos!S882&gt;0,1,0)+IF(Datos!C882="Financials",1.2,0)+1.3</f>
        <v>4.5</v>
      </c>
      <c r="T882" s="14">
        <f>(I882*1+M882*IF(Datos!S882&gt;0,1,0)+P882*IF(Datos!C882="Financials",1,0)+R882*1.3)/S882</f>
        <v>0</v>
      </c>
      <c r="U882" s="14">
        <f t="shared" si="26"/>
        <v>0</v>
      </c>
      <c r="V882" s="12" t="str">
        <f t="shared" si="27"/>
        <v/>
      </c>
    </row>
    <row r="883" spans="1:22">
      <c r="A883" t="str">
        <f>ParticipantesCrossSectionTable[[#This Row],[firm_id]]</f>
        <v>F0088</v>
      </c>
      <c r="B883" s="12" t="str">
        <f>ParticipantesCrossSectionTable[[#This Row],[sector]]</f>
        <v>Energy</v>
      </c>
      <c r="C883" s="14">
        <f>ParticipantesCrossSectionTable[[#This Row],[fcf_reported_mm]]/ParticipantesCrossSectionTable[[#This Row],[revenue_reported_mm]]</f>
        <v>-0.10053502291754306</v>
      </c>
      <c r="D883" s="14">
        <f>VLOOKUP(B883,Umbrales!$A$2:$F$6,2,FALSE)</f>
        <v>0.31196392892080216</v>
      </c>
      <c r="E883" s="14">
        <f>VLOOKUP(B883,Umbrales!$A$2:$F$6,3,FALSE)</f>
        <v>0.22086835207327621</v>
      </c>
      <c r="F883" s="14">
        <f>VLOOKUP(B883,Umbrales!$A$2:$F$6,4,FALSE)</f>
        <v>0.28991454849456905</v>
      </c>
      <c r="G883" s="13">
        <f>VLOOKUP(B883,Umbrales!$A$2:$F$6,5,FALSE)</f>
        <v>2.8980395452652274</v>
      </c>
      <c r="H883" s="14">
        <f>VLOOKUP(B883,Umbrales!$A$2:$F$6,6,FALSE)</f>
        <v>-5.1192663180992054E-2</v>
      </c>
      <c r="I883">
        <f>IF(AND(Datos!AE883&gt;D883,Datos!AF883&gt;E883,Datos!AG883&gt;F883,Datos!AS883&gt;G883,C883&lt;H883),1,0)</f>
        <v>0</v>
      </c>
      <c r="J883" s="14">
        <f>ParticipantesCrossSectionTable[[#This Row],[dcf_fcf_gap_mm]]/ParticipantesCrossSectionTable[[#This Row],[revenue_reported_mm]]</f>
        <v>0.19799599575408552</v>
      </c>
      <c r="K883" s="14">
        <f>VLOOKUP(B883,Umbrales!$A$2:$H$6,7,FALSE)</f>
        <v>0.58288412137280288</v>
      </c>
      <c r="L883" s="14">
        <f>VLOOKUP(B883,Umbrales!$A$2:$H$6,8,FALSE)</f>
        <v>0.120912265441879</v>
      </c>
      <c r="M883">
        <f>IF(AND(Datos!S883&gt;0,Datos!AH883&lt;K883,Datos!AL883&gt;=1,Datos!AM883&lt;1,J883&gt;L883),1,0)</f>
        <v>1</v>
      </c>
      <c r="N883" s="14">
        <f>VLOOKUP(B883,Umbrales!$A$2:$J$6,9,FALSE)</f>
        <v>0</v>
      </c>
      <c r="O883" s="14">
        <f>VLOOKUP(B883,Umbrales!$A$2:$J$6,10,FALSE)</f>
        <v>0</v>
      </c>
      <c r="P883">
        <f>IF(AND(Datos!C883="Financials",Datos!AA883&gt;N883,Datos!AD883&lt;0,Datos!AQ883&lt;O883),1,0)</f>
        <v>0</v>
      </c>
      <c r="Q883" s="14">
        <f>VLOOKUP(B883,Umbrales!$A$2:$K$6,11,FALSE)</f>
        <v>0.95246281107254693</v>
      </c>
      <c r="R883">
        <f>IF(AND(Datos!AN883&lt;0.85,Datos!AN883&lt;Q883),1,0)</f>
        <v>0</v>
      </c>
      <c r="S883">
        <f>1+IF(Datos!S883&gt;0,1,0)+IF(Datos!C883="Financials",1.2,0)+1.3</f>
        <v>3.3</v>
      </c>
      <c r="T883" s="14">
        <f>(I883*1+M883*IF(Datos!S883&gt;0,1,0)+P883*IF(Datos!C883="Financials",1,0)+R883*1.3)/S883</f>
        <v>0.30303030303030304</v>
      </c>
      <c r="U883" s="14">
        <f t="shared" si="26"/>
        <v>1</v>
      </c>
      <c r="V883" s="12" t="str">
        <f t="shared" si="27"/>
        <v xml:space="preserve">Flag2 </v>
      </c>
    </row>
    <row r="884" spans="1:22">
      <c r="A884" t="str">
        <f>ParticipantesCrossSectionTable[[#This Row],[firm_id]]</f>
        <v>F0007</v>
      </c>
      <c r="B884" s="12" t="str">
        <f>ParticipantesCrossSectionTable[[#This Row],[sector]]</f>
        <v>Energy</v>
      </c>
      <c r="C884" s="14">
        <f>ParticipantesCrossSectionTable[[#This Row],[fcf_reported_mm]]/ParticipantesCrossSectionTable[[#This Row],[revenue_reported_mm]]</f>
        <v>4.5838105328541455E-2</v>
      </c>
      <c r="D884" s="14">
        <f>VLOOKUP(B884,Umbrales!$A$2:$F$6,2,FALSE)</f>
        <v>0.31196392892080216</v>
      </c>
      <c r="E884" s="14">
        <f>VLOOKUP(B884,Umbrales!$A$2:$F$6,3,FALSE)</f>
        <v>0.22086835207327621</v>
      </c>
      <c r="F884" s="14">
        <f>VLOOKUP(B884,Umbrales!$A$2:$F$6,4,FALSE)</f>
        <v>0.28991454849456905</v>
      </c>
      <c r="G884" s="13">
        <f>VLOOKUP(B884,Umbrales!$A$2:$F$6,5,FALSE)</f>
        <v>2.8980395452652274</v>
      </c>
      <c r="H884" s="14">
        <f>VLOOKUP(B884,Umbrales!$A$2:$F$6,6,FALSE)</f>
        <v>-5.1192663180992054E-2</v>
      </c>
      <c r="I884">
        <f>IF(AND(Datos!AE884&gt;D884,Datos!AF884&gt;E884,Datos!AG884&gt;F884,Datos!AS884&gt;G884,C884&lt;H884),1,0)</f>
        <v>0</v>
      </c>
      <c r="J884" s="14">
        <f>ParticipantesCrossSectionTable[[#This Row],[dcf_fcf_gap_mm]]/ParticipantesCrossSectionTable[[#This Row],[revenue_reported_mm]]</f>
        <v>8.7985922506443284E-2</v>
      </c>
      <c r="K884" s="14">
        <f>VLOOKUP(B884,Umbrales!$A$2:$H$6,7,FALSE)</f>
        <v>0.58288412137280288</v>
      </c>
      <c r="L884" s="14">
        <f>VLOOKUP(B884,Umbrales!$A$2:$H$6,8,FALSE)</f>
        <v>0.120912265441879</v>
      </c>
      <c r="M884">
        <f>IF(AND(Datos!S884&gt;0,Datos!AH884&lt;K884,Datos!AL884&gt;=1,Datos!AM884&lt;1,J884&gt;L884),1,0)</f>
        <v>0</v>
      </c>
      <c r="N884" s="14">
        <f>VLOOKUP(B884,Umbrales!$A$2:$J$6,9,FALSE)</f>
        <v>0</v>
      </c>
      <c r="O884" s="14">
        <f>VLOOKUP(B884,Umbrales!$A$2:$J$6,10,FALSE)</f>
        <v>0</v>
      </c>
      <c r="P884">
        <f>IF(AND(Datos!C884="Financials",Datos!AA884&gt;N884,Datos!AD884&lt;0,Datos!AQ884&lt;O884),1,0)</f>
        <v>0</v>
      </c>
      <c r="Q884" s="14">
        <f>VLOOKUP(B884,Umbrales!$A$2:$K$6,11,FALSE)</f>
        <v>0.95246281107254693</v>
      </c>
      <c r="R884">
        <f>IF(AND(Datos!AN884&lt;0.85,Datos!AN884&lt;Q884),1,0)</f>
        <v>0</v>
      </c>
      <c r="S884">
        <f>1+IF(Datos!S884&gt;0,1,0)+IF(Datos!C884="Financials",1.2,0)+1.3</f>
        <v>3.3</v>
      </c>
      <c r="T884" s="14">
        <f>(I884*1+M884*IF(Datos!S884&gt;0,1,0)+P884*IF(Datos!C884="Financials",1,0)+R884*1.3)/S884</f>
        <v>0</v>
      </c>
      <c r="U884" s="14">
        <f t="shared" si="26"/>
        <v>0</v>
      </c>
      <c r="V884" s="12" t="str">
        <f t="shared" si="27"/>
        <v/>
      </c>
    </row>
    <row r="885" spans="1:22">
      <c r="A885" t="str">
        <f>ParticipantesCrossSectionTable[[#This Row],[firm_id]]</f>
        <v>F0722</v>
      </c>
      <c r="B885" s="12" t="str">
        <f>ParticipantesCrossSectionTable[[#This Row],[sector]]</f>
        <v>Industrials</v>
      </c>
      <c r="C885" s="14">
        <f>ParticipantesCrossSectionTable[[#This Row],[fcf_reported_mm]]/ParticipantesCrossSectionTable[[#This Row],[revenue_reported_mm]]</f>
        <v>-6.1743958254920212E-2</v>
      </c>
      <c r="D885" s="14">
        <f>VLOOKUP(B885,Umbrales!$A$2:$F$6,2,FALSE)</f>
        <v>0.20187192862209885</v>
      </c>
      <c r="E885" s="14">
        <f>VLOOKUP(B885,Umbrales!$A$2:$F$6,3,FALSE)</f>
        <v>0.13780715755654266</v>
      </c>
      <c r="F885" s="14">
        <f>VLOOKUP(B885,Umbrales!$A$2:$F$6,4,FALSE)</f>
        <v>0.14324173030339896</v>
      </c>
      <c r="G885" s="13">
        <f>VLOOKUP(B885,Umbrales!$A$2:$F$6,5,FALSE)</f>
        <v>2.1323076743804079</v>
      </c>
      <c r="H885" s="14">
        <f>VLOOKUP(B885,Umbrales!$A$2:$F$6,6,FALSE)</f>
        <v>-3.5903294130974449E-3</v>
      </c>
      <c r="I885">
        <f>IF(AND(Datos!AE885&gt;D885,Datos!AF885&gt;E885,Datos!AG885&gt;F885,Datos!AS885&gt;G885,C885&lt;H885),1,0)</f>
        <v>0</v>
      </c>
      <c r="J885" s="14">
        <f>ParticipantesCrossSectionTable[[#This Row],[dcf_fcf_gap_mm]]/ParticipantesCrossSectionTable[[#This Row],[revenue_reported_mm]]</f>
        <v>7.5588452903179351E-2</v>
      </c>
      <c r="K885" s="14">
        <f>VLOOKUP(B885,Umbrales!$A$2:$H$6,7,FALSE)</f>
        <v>0.50521966232143278</v>
      </c>
      <c r="L885" s="14">
        <f>VLOOKUP(B885,Umbrales!$A$2:$H$6,8,FALSE)</f>
        <v>7.7995567229432863E-2</v>
      </c>
      <c r="M885">
        <f>IF(AND(Datos!S885&gt;0,Datos!AH885&lt;K885,Datos!AL885&gt;=1,Datos!AM885&lt;1,J885&gt;L885),1,0)</f>
        <v>0</v>
      </c>
      <c r="N885" s="14">
        <f>VLOOKUP(B885,Umbrales!$A$2:$J$6,9,FALSE)</f>
        <v>0</v>
      </c>
      <c r="O885" s="14">
        <f>VLOOKUP(B885,Umbrales!$A$2:$J$6,10,FALSE)</f>
        <v>0</v>
      </c>
      <c r="P885">
        <f>IF(AND(Datos!C885="Financials",Datos!AA885&gt;N885,Datos!AD885&lt;0,Datos!AQ885&lt;O885),1,0)</f>
        <v>0</v>
      </c>
      <c r="Q885" s="14">
        <f>VLOOKUP(B885,Umbrales!$A$2:$K$6,11,FALSE)</f>
        <v>0.94976269166978411</v>
      </c>
      <c r="R885">
        <f>IF(AND(Datos!AN885&lt;0.85,Datos!AN885&lt;Q885),1,0)</f>
        <v>0</v>
      </c>
      <c r="S885">
        <f>1+IF(Datos!S885&gt;0,1,0)+IF(Datos!C885="Financials",1.2,0)+1.3</f>
        <v>3.3</v>
      </c>
      <c r="T885" s="14">
        <f>(I885*1+M885*IF(Datos!S885&gt;0,1,0)+P885*IF(Datos!C885="Financials",1,0)+R885*1.3)/S885</f>
        <v>0</v>
      </c>
      <c r="U885" s="14">
        <f t="shared" si="26"/>
        <v>0</v>
      </c>
      <c r="V885" s="12" t="str">
        <f t="shared" si="27"/>
        <v/>
      </c>
    </row>
    <row r="886" spans="1:22">
      <c r="A886" t="str">
        <f>ParticipantesCrossSectionTable[[#This Row],[firm_id]]</f>
        <v>F0157</v>
      </c>
      <c r="B886" s="12" t="str">
        <f>ParticipantesCrossSectionTable[[#This Row],[sector]]</f>
        <v>Energy</v>
      </c>
      <c r="C886" s="14">
        <f>ParticipantesCrossSectionTable[[#This Row],[fcf_reported_mm]]/ParticipantesCrossSectionTable[[#This Row],[revenue_reported_mm]]</f>
        <v>3.4304418441011619E-2</v>
      </c>
      <c r="D886" s="14">
        <f>VLOOKUP(B886,Umbrales!$A$2:$F$6,2,FALSE)</f>
        <v>0.31196392892080216</v>
      </c>
      <c r="E886" s="14">
        <f>VLOOKUP(B886,Umbrales!$A$2:$F$6,3,FALSE)</f>
        <v>0.22086835207327621</v>
      </c>
      <c r="F886" s="14">
        <f>VLOOKUP(B886,Umbrales!$A$2:$F$6,4,FALSE)</f>
        <v>0.28991454849456905</v>
      </c>
      <c r="G886" s="13">
        <f>VLOOKUP(B886,Umbrales!$A$2:$F$6,5,FALSE)</f>
        <v>2.8980395452652274</v>
      </c>
      <c r="H886" s="14">
        <f>VLOOKUP(B886,Umbrales!$A$2:$F$6,6,FALSE)</f>
        <v>-5.1192663180992054E-2</v>
      </c>
      <c r="I886">
        <f>IF(AND(Datos!AE886&gt;D886,Datos!AF886&gt;E886,Datos!AG886&gt;F886,Datos!AS886&gt;G886,C886&lt;H886),1,0)</f>
        <v>0</v>
      </c>
      <c r="J886" s="14">
        <f>ParticipantesCrossSectionTable[[#This Row],[dcf_fcf_gap_mm]]/ParticipantesCrossSectionTable[[#This Row],[revenue_reported_mm]]</f>
        <v>2.1903305909736496E-2</v>
      </c>
      <c r="K886" s="14">
        <f>VLOOKUP(B886,Umbrales!$A$2:$H$6,7,FALSE)</f>
        <v>0.58288412137280288</v>
      </c>
      <c r="L886" s="14">
        <f>VLOOKUP(B886,Umbrales!$A$2:$H$6,8,FALSE)</f>
        <v>0.120912265441879</v>
      </c>
      <c r="M886">
        <f>IF(AND(Datos!S886&gt;0,Datos!AH886&lt;K886,Datos!AL886&gt;=1,Datos!AM886&lt;1,J886&gt;L886),1,0)</f>
        <v>0</v>
      </c>
      <c r="N886" s="14">
        <f>VLOOKUP(B886,Umbrales!$A$2:$J$6,9,FALSE)</f>
        <v>0</v>
      </c>
      <c r="O886" s="14">
        <f>VLOOKUP(B886,Umbrales!$A$2:$J$6,10,FALSE)</f>
        <v>0</v>
      </c>
      <c r="P886">
        <f>IF(AND(Datos!C886="Financials",Datos!AA886&gt;N886,Datos!AD886&lt;0,Datos!AQ886&lt;O886),1,0)</f>
        <v>0</v>
      </c>
      <c r="Q886" s="14">
        <f>VLOOKUP(B886,Umbrales!$A$2:$K$6,11,FALSE)</f>
        <v>0.95246281107254693</v>
      </c>
      <c r="R886">
        <f>IF(AND(Datos!AN886&lt;0.85,Datos!AN886&lt;Q886),1,0)</f>
        <v>0</v>
      </c>
      <c r="S886">
        <f>1+IF(Datos!S886&gt;0,1,0)+IF(Datos!C886="Financials",1.2,0)+1.3</f>
        <v>3.3</v>
      </c>
      <c r="T886" s="14">
        <f>(I886*1+M886*IF(Datos!S886&gt;0,1,0)+P886*IF(Datos!C886="Financials",1,0)+R886*1.3)/S886</f>
        <v>0</v>
      </c>
      <c r="U886" s="14">
        <f t="shared" si="26"/>
        <v>0</v>
      </c>
      <c r="V886" s="12" t="str">
        <f t="shared" si="27"/>
        <v/>
      </c>
    </row>
    <row r="887" spans="1:22">
      <c r="A887" t="str">
        <f>ParticipantesCrossSectionTable[[#This Row],[firm_id]]</f>
        <v>F0186</v>
      </c>
      <c r="B887" s="12" t="str">
        <f>ParticipantesCrossSectionTable[[#This Row],[sector]]</f>
        <v>Energy</v>
      </c>
      <c r="C887" s="14">
        <f>ParticipantesCrossSectionTable[[#This Row],[fcf_reported_mm]]/ParticipantesCrossSectionTable[[#This Row],[revenue_reported_mm]]</f>
        <v>-5.7210915006844221E-2</v>
      </c>
      <c r="D887" s="14">
        <f>VLOOKUP(B887,Umbrales!$A$2:$F$6,2,FALSE)</f>
        <v>0.31196392892080216</v>
      </c>
      <c r="E887" s="14">
        <f>VLOOKUP(B887,Umbrales!$A$2:$F$6,3,FALSE)</f>
        <v>0.22086835207327621</v>
      </c>
      <c r="F887" s="14">
        <f>VLOOKUP(B887,Umbrales!$A$2:$F$6,4,FALSE)</f>
        <v>0.28991454849456905</v>
      </c>
      <c r="G887" s="13">
        <f>VLOOKUP(B887,Umbrales!$A$2:$F$6,5,FALSE)</f>
        <v>2.8980395452652274</v>
      </c>
      <c r="H887" s="14">
        <f>VLOOKUP(B887,Umbrales!$A$2:$F$6,6,FALSE)</f>
        <v>-5.1192663180992054E-2</v>
      </c>
      <c r="I887">
        <f>IF(AND(Datos!AE887&gt;D887,Datos!AF887&gt;E887,Datos!AG887&gt;F887,Datos!AS887&gt;G887,C887&lt;H887),1,0)</f>
        <v>0</v>
      </c>
      <c r="J887" s="14">
        <f>ParticipantesCrossSectionTable[[#This Row],[dcf_fcf_gap_mm]]/ParticipantesCrossSectionTable[[#This Row],[revenue_reported_mm]]</f>
        <v>0.11117860534651271</v>
      </c>
      <c r="K887" s="14">
        <f>VLOOKUP(B887,Umbrales!$A$2:$H$6,7,FALSE)</f>
        <v>0.58288412137280288</v>
      </c>
      <c r="L887" s="14">
        <f>VLOOKUP(B887,Umbrales!$A$2:$H$6,8,FALSE)</f>
        <v>0.120912265441879</v>
      </c>
      <c r="M887">
        <f>IF(AND(Datos!S887&gt;0,Datos!AH887&lt;K887,Datos!AL887&gt;=1,Datos!AM887&lt;1,J887&gt;L887),1,0)</f>
        <v>0</v>
      </c>
      <c r="N887" s="14">
        <f>VLOOKUP(B887,Umbrales!$A$2:$J$6,9,FALSE)</f>
        <v>0</v>
      </c>
      <c r="O887" s="14">
        <f>VLOOKUP(B887,Umbrales!$A$2:$J$6,10,FALSE)</f>
        <v>0</v>
      </c>
      <c r="P887">
        <f>IF(AND(Datos!C887="Financials",Datos!AA887&gt;N887,Datos!AD887&lt;0,Datos!AQ887&lt;O887),1,0)</f>
        <v>0</v>
      </c>
      <c r="Q887" s="14">
        <f>VLOOKUP(B887,Umbrales!$A$2:$K$6,11,FALSE)</f>
        <v>0.95246281107254693</v>
      </c>
      <c r="R887">
        <f>IF(AND(Datos!AN887&lt;0.85,Datos!AN887&lt;Q887),1,0)</f>
        <v>0</v>
      </c>
      <c r="S887">
        <f>1+IF(Datos!S887&gt;0,1,0)+IF(Datos!C887="Financials",1.2,0)+1.3</f>
        <v>3.3</v>
      </c>
      <c r="T887" s="14">
        <f>(I887*1+M887*IF(Datos!S887&gt;0,1,0)+P887*IF(Datos!C887="Financials",1,0)+R887*1.3)/S887</f>
        <v>0</v>
      </c>
      <c r="U887" s="14">
        <f t="shared" si="26"/>
        <v>0</v>
      </c>
      <c r="V887" s="12" t="str">
        <f t="shared" si="27"/>
        <v/>
      </c>
    </row>
    <row r="888" spans="1:22">
      <c r="A888" t="str">
        <f>ParticipantesCrossSectionTable[[#This Row],[firm_id]]</f>
        <v>F0101</v>
      </c>
      <c r="B888" s="12" t="str">
        <f>ParticipantesCrossSectionTable[[#This Row],[sector]]</f>
        <v>Energy</v>
      </c>
      <c r="C888" s="14">
        <f>ParticipantesCrossSectionTable[[#This Row],[fcf_reported_mm]]/ParticipantesCrossSectionTable[[#This Row],[revenue_reported_mm]]</f>
        <v>-9.7635265637604177E-2</v>
      </c>
      <c r="D888" s="14">
        <f>VLOOKUP(B888,Umbrales!$A$2:$F$6,2,FALSE)</f>
        <v>0.31196392892080216</v>
      </c>
      <c r="E888" s="14">
        <f>VLOOKUP(B888,Umbrales!$A$2:$F$6,3,FALSE)</f>
        <v>0.22086835207327621</v>
      </c>
      <c r="F888" s="14">
        <f>VLOOKUP(B888,Umbrales!$A$2:$F$6,4,FALSE)</f>
        <v>0.28991454849456905</v>
      </c>
      <c r="G888" s="13">
        <f>VLOOKUP(B888,Umbrales!$A$2:$F$6,5,FALSE)</f>
        <v>2.8980395452652274</v>
      </c>
      <c r="H888" s="14">
        <f>VLOOKUP(B888,Umbrales!$A$2:$F$6,6,FALSE)</f>
        <v>-5.1192663180992054E-2</v>
      </c>
      <c r="I888">
        <f>IF(AND(Datos!AE888&gt;D888,Datos!AF888&gt;E888,Datos!AG888&gt;F888,Datos!AS888&gt;G888,C888&lt;H888),1,0)</f>
        <v>0</v>
      </c>
      <c r="J888" s="14">
        <f>ParticipantesCrossSectionTable[[#This Row],[dcf_fcf_gap_mm]]/ParticipantesCrossSectionTable[[#This Row],[revenue_reported_mm]]</f>
        <v>0.1661440676521565</v>
      </c>
      <c r="K888" s="14">
        <f>VLOOKUP(B888,Umbrales!$A$2:$H$6,7,FALSE)</f>
        <v>0.58288412137280288</v>
      </c>
      <c r="L888" s="14">
        <f>VLOOKUP(B888,Umbrales!$A$2:$H$6,8,FALSE)</f>
        <v>0.120912265441879</v>
      </c>
      <c r="M888">
        <f>IF(AND(Datos!S888&gt;0,Datos!AH888&lt;K888,Datos!AL888&gt;=1,Datos!AM888&lt;1,J888&gt;L888),1,0)</f>
        <v>1</v>
      </c>
      <c r="N888" s="14">
        <f>VLOOKUP(B888,Umbrales!$A$2:$J$6,9,FALSE)</f>
        <v>0</v>
      </c>
      <c r="O888" s="14">
        <f>VLOOKUP(B888,Umbrales!$A$2:$J$6,10,FALSE)</f>
        <v>0</v>
      </c>
      <c r="P888">
        <f>IF(AND(Datos!C888="Financials",Datos!AA888&gt;N888,Datos!AD888&lt;0,Datos!AQ888&lt;O888),1,0)</f>
        <v>0</v>
      </c>
      <c r="Q888" s="14">
        <f>VLOOKUP(B888,Umbrales!$A$2:$K$6,11,FALSE)</f>
        <v>0.95246281107254693</v>
      </c>
      <c r="R888">
        <f>IF(AND(Datos!AN888&lt;0.85,Datos!AN888&lt;Q888),1,0)</f>
        <v>0</v>
      </c>
      <c r="S888">
        <f>1+IF(Datos!S888&gt;0,1,0)+IF(Datos!C888="Financials",1.2,0)+1.3</f>
        <v>3.3</v>
      </c>
      <c r="T888" s="14">
        <f>(I888*1+M888*IF(Datos!S888&gt;0,1,0)+P888*IF(Datos!C888="Financials",1,0)+R888*1.3)/S888</f>
        <v>0.30303030303030304</v>
      </c>
      <c r="U888" s="14">
        <f t="shared" si="26"/>
        <v>1</v>
      </c>
      <c r="V888" s="12" t="str">
        <f t="shared" si="27"/>
        <v xml:space="preserve">Flag2 </v>
      </c>
    </row>
    <row r="889" spans="1:22">
      <c r="A889" t="str">
        <f>ParticipantesCrossSectionTable[[#This Row],[firm_id]]</f>
        <v>F0500</v>
      </c>
      <c r="B889" s="12" t="str">
        <f>ParticipantesCrossSectionTable[[#This Row],[sector]]</f>
        <v>Technology</v>
      </c>
      <c r="C889" s="14">
        <f>ParticipantesCrossSectionTable[[#This Row],[fcf_reported_mm]]/ParticipantesCrossSectionTable[[#This Row],[revenue_reported_mm]]</f>
        <v>7.3925536833017294E-2</v>
      </c>
      <c r="D889" s="14">
        <f>VLOOKUP(B889,Umbrales!$A$2:$F$6,2,FALSE)</f>
        <v>0.29147891994228936</v>
      </c>
      <c r="E889" s="14">
        <f>VLOOKUP(B889,Umbrales!$A$2:$F$6,3,FALSE)</f>
        <v>0.20310034693031653</v>
      </c>
      <c r="F889" s="14">
        <f>VLOOKUP(B889,Umbrales!$A$2:$F$6,4,FALSE)</f>
        <v>8.594459935328938E-2</v>
      </c>
      <c r="G889" s="13">
        <f>VLOOKUP(B889,Umbrales!$A$2:$F$6,5,FALSE)</f>
        <v>1.6026025182564763</v>
      </c>
      <c r="H889" s="14">
        <f>VLOOKUP(B889,Umbrales!$A$2:$F$6,6,FALSE)</f>
        <v>0.11012364032004683</v>
      </c>
      <c r="I889">
        <f>IF(AND(Datos!AE889&gt;D889,Datos!AF889&gt;E889,Datos!AG889&gt;F889,Datos!AS889&gt;G889,C889&lt;H889),1,0)</f>
        <v>0</v>
      </c>
      <c r="J889" s="14">
        <f>ParticipantesCrossSectionTable[[#This Row],[dcf_fcf_gap_mm]]/ParticipantesCrossSectionTable[[#This Row],[revenue_reported_mm]]</f>
        <v>6.5401010695770243E-2</v>
      </c>
      <c r="K889" s="14">
        <f>VLOOKUP(B889,Umbrales!$A$2:$H$6,7,FALSE)</f>
        <v>0.41762511454643481</v>
      </c>
      <c r="L889" s="14">
        <f>VLOOKUP(B889,Umbrales!$A$2:$H$6,8,FALSE)</f>
        <v>5.4196815684636399E-2</v>
      </c>
      <c r="M889">
        <f>IF(AND(Datos!S889&gt;0,Datos!AH889&lt;K889,Datos!AL889&gt;=1,Datos!AM889&lt;1,J889&gt;L889),1,0)</f>
        <v>0</v>
      </c>
      <c r="N889" s="14">
        <f>VLOOKUP(B889,Umbrales!$A$2:$J$6,9,FALSE)</f>
        <v>0</v>
      </c>
      <c r="O889" s="14">
        <f>VLOOKUP(B889,Umbrales!$A$2:$J$6,10,FALSE)</f>
        <v>0</v>
      </c>
      <c r="P889">
        <f>IF(AND(Datos!C889="Financials",Datos!AA889&gt;N889,Datos!AD889&lt;0,Datos!AQ889&lt;O889),1,0)</f>
        <v>0</v>
      </c>
      <c r="Q889" s="14">
        <f>VLOOKUP(B889,Umbrales!$A$2:$K$6,11,FALSE)</f>
        <v>0.94630804495569043</v>
      </c>
      <c r="R889">
        <f>IF(AND(Datos!AN889&lt;0.85,Datos!AN889&lt;Q889),1,0)</f>
        <v>0</v>
      </c>
      <c r="S889">
        <f>1+IF(Datos!S889&gt;0,1,0)+IF(Datos!C889="Financials",1.2,0)+1.3</f>
        <v>3.3</v>
      </c>
      <c r="T889" s="14">
        <f>(I889*1+M889*IF(Datos!S889&gt;0,1,0)+P889*IF(Datos!C889="Financials",1,0)+R889*1.3)/S889</f>
        <v>0</v>
      </c>
      <c r="U889" s="14">
        <f t="shared" si="26"/>
        <v>0</v>
      </c>
      <c r="V889" s="12" t="str">
        <f t="shared" si="27"/>
        <v/>
      </c>
    </row>
    <row r="890" spans="1:22">
      <c r="A890" t="str">
        <f>ParticipantesCrossSectionTable[[#This Row],[firm_id]]</f>
        <v>F0798</v>
      </c>
      <c r="B890" s="12" t="str">
        <f>ParticipantesCrossSectionTable[[#This Row],[sector]]</f>
        <v>Industrials</v>
      </c>
      <c r="C890" s="14">
        <f>ParticipantesCrossSectionTable[[#This Row],[fcf_reported_mm]]/ParticipantesCrossSectionTable[[#This Row],[revenue_reported_mm]]</f>
        <v>5.954973729805804E-4</v>
      </c>
      <c r="D890" s="14">
        <f>VLOOKUP(B890,Umbrales!$A$2:$F$6,2,FALSE)</f>
        <v>0.20187192862209885</v>
      </c>
      <c r="E890" s="14">
        <f>VLOOKUP(B890,Umbrales!$A$2:$F$6,3,FALSE)</f>
        <v>0.13780715755654266</v>
      </c>
      <c r="F890" s="14">
        <f>VLOOKUP(B890,Umbrales!$A$2:$F$6,4,FALSE)</f>
        <v>0.14324173030339896</v>
      </c>
      <c r="G890" s="13">
        <f>VLOOKUP(B890,Umbrales!$A$2:$F$6,5,FALSE)</f>
        <v>2.1323076743804079</v>
      </c>
      <c r="H890" s="14">
        <f>VLOOKUP(B890,Umbrales!$A$2:$F$6,6,FALSE)</f>
        <v>-3.5903294130974449E-3</v>
      </c>
      <c r="I890">
        <f>IF(AND(Datos!AE890&gt;D890,Datos!AF890&gt;E890,Datos!AG890&gt;F890,Datos!AS890&gt;G890,C890&lt;H890),1,0)</f>
        <v>0</v>
      </c>
      <c r="J890" s="14">
        <f>ParticipantesCrossSectionTable[[#This Row],[dcf_fcf_gap_mm]]/ParticipantesCrossSectionTable[[#This Row],[revenue_reported_mm]]</f>
        <v>2.6526193021864392E-2</v>
      </c>
      <c r="K890" s="14">
        <f>VLOOKUP(B890,Umbrales!$A$2:$H$6,7,FALSE)</f>
        <v>0.50521966232143278</v>
      </c>
      <c r="L890" s="14">
        <f>VLOOKUP(B890,Umbrales!$A$2:$H$6,8,FALSE)</f>
        <v>7.7995567229432863E-2</v>
      </c>
      <c r="M890">
        <f>IF(AND(Datos!S890&gt;0,Datos!AH890&lt;K890,Datos!AL890&gt;=1,Datos!AM890&lt;1,J890&gt;L890),1,0)</f>
        <v>0</v>
      </c>
      <c r="N890" s="14">
        <f>VLOOKUP(B890,Umbrales!$A$2:$J$6,9,FALSE)</f>
        <v>0</v>
      </c>
      <c r="O890" s="14">
        <f>VLOOKUP(B890,Umbrales!$A$2:$J$6,10,FALSE)</f>
        <v>0</v>
      </c>
      <c r="P890">
        <f>IF(AND(Datos!C890="Financials",Datos!AA890&gt;N890,Datos!AD890&lt;0,Datos!AQ890&lt;O890),1,0)</f>
        <v>0</v>
      </c>
      <c r="Q890" s="14">
        <f>VLOOKUP(B890,Umbrales!$A$2:$K$6,11,FALSE)</f>
        <v>0.94976269166978411</v>
      </c>
      <c r="R890">
        <f>IF(AND(Datos!AN890&lt;0.85,Datos!AN890&lt;Q890),1,0)</f>
        <v>0</v>
      </c>
      <c r="S890">
        <f>1+IF(Datos!S890&gt;0,1,0)+IF(Datos!C890="Financials",1.2,0)+1.3</f>
        <v>3.3</v>
      </c>
      <c r="T890" s="14">
        <f>(I890*1+M890*IF(Datos!S890&gt;0,1,0)+P890*IF(Datos!C890="Financials",1,0)+R890*1.3)/S890</f>
        <v>0</v>
      </c>
      <c r="U890" s="14">
        <f t="shared" si="26"/>
        <v>0</v>
      </c>
      <c r="V890" s="12" t="str">
        <f t="shared" si="27"/>
        <v/>
      </c>
    </row>
    <row r="891" spans="1:22">
      <c r="A891" t="str">
        <f>ParticipantesCrossSectionTable[[#This Row],[firm_id]]</f>
        <v>F0983</v>
      </c>
      <c r="B891" s="12" t="str">
        <f>ParticipantesCrossSectionTable[[#This Row],[sector]]</f>
        <v>Consumer</v>
      </c>
      <c r="C891" s="14">
        <f>ParticipantesCrossSectionTable[[#This Row],[fcf_reported_mm]]/ParticipantesCrossSectionTable[[#This Row],[revenue_reported_mm]]</f>
        <v>5.7676901506520335E-2</v>
      </c>
      <c r="D891" s="14">
        <f>VLOOKUP(B891,Umbrales!$A$2:$F$6,2,FALSE)</f>
        <v>0.18290795794828921</v>
      </c>
      <c r="E891" s="14">
        <f>VLOOKUP(B891,Umbrales!$A$2:$F$6,3,FALSE)</f>
        <v>0.12205009004875801</v>
      </c>
      <c r="F891" s="14">
        <f>VLOOKUP(B891,Umbrales!$A$2:$F$6,4,FALSE)</f>
        <v>7.7863508878423693E-2</v>
      </c>
      <c r="G891" s="13">
        <f>VLOOKUP(B891,Umbrales!$A$2:$F$6,5,FALSE)</f>
        <v>1.5232588938928779</v>
      </c>
      <c r="H891" s="14">
        <f>VLOOKUP(B891,Umbrales!$A$2:$F$6,6,FALSE)</f>
        <v>3.1674636202413592E-2</v>
      </c>
      <c r="I891">
        <f>IF(AND(Datos!AE891&gt;D891,Datos!AF891&gt;E891,Datos!AG891&gt;F891,Datos!AS891&gt;G891,C891&lt;H891),1,0)</f>
        <v>0</v>
      </c>
      <c r="J891" s="14">
        <f>ParticipantesCrossSectionTable[[#This Row],[dcf_fcf_gap_mm]]/ParticipantesCrossSectionTable[[#This Row],[revenue_reported_mm]]</f>
        <v>1.0653043855606843E-2</v>
      </c>
      <c r="K891" s="14">
        <f>VLOOKUP(B891,Umbrales!$A$2:$H$6,7,FALSE)</f>
        <v>0.50851978099047102</v>
      </c>
      <c r="L891" s="14">
        <f>VLOOKUP(B891,Umbrales!$A$2:$H$6,8,FALSE)</f>
        <v>6.0665521451900774E-2</v>
      </c>
      <c r="M891">
        <f>IF(AND(Datos!S891&gt;0,Datos!AH891&lt;K891,Datos!AL891&gt;=1,Datos!AM891&lt;1,J891&gt;L891),1,0)</f>
        <v>0</v>
      </c>
      <c r="N891" s="14">
        <f>VLOOKUP(B891,Umbrales!$A$2:$J$6,9,FALSE)</f>
        <v>0</v>
      </c>
      <c r="O891" s="14">
        <f>VLOOKUP(B891,Umbrales!$A$2:$J$6,10,FALSE)</f>
        <v>0</v>
      </c>
      <c r="P891">
        <f>IF(AND(Datos!C891="Financials",Datos!AA891&gt;N891,Datos!AD891&lt;0,Datos!AQ891&lt;O891),1,0)</f>
        <v>0</v>
      </c>
      <c r="Q891" s="14">
        <f>VLOOKUP(B891,Umbrales!$A$2:$K$6,11,FALSE)</f>
        <v>0.94977598367308969</v>
      </c>
      <c r="R891">
        <f>IF(AND(Datos!AN891&lt;0.85,Datos!AN891&lt;Q891),1,0)</f>
        <v>0</v>
      </c>
      <c r="S891">
        <f>1+IF(Datos!S891&gt;0,1,0)+IF(Datos!C891="Financials",1.2,0)+1.3</f>
        <v>3.3</v>
      </c>
      <c r="T891" s="14">
        <f>(I891*1+M891*IF(Datos!S891&gt;0,1,0)+P891*IF(Datos!C891="Financials",1,0)+R891*1.3)/S891</f>
        <v>0</v>
      </c>
      <c r="U891" s="14">
        <f t="shared" si="26"/>
        <v>0</v>
      </c>
      <c r="V891" s="12" t="str">
        <f t="shared" si="27"/>
        <v/>
      </c>
    </row>
    <row r="892" spans="1:22">
      <c r="A892" t="str">
        <f>ParticipantesCrossSectionTable[[#This Row],[firm_id]]</f>
        <v>F0469</v>
      </c>
      <c r="B892" s="12" t="str">
        <f>ParticipantesCrossSectionTable[[#This Row],[sector]]</f>
        <v>Technology</v>
      </c>
      <c r="C892" s="14">
        <f>ParticipantesCrossSectionTable[[#This Row],[fcf_reported_mm]]/ParticipantesCrossSectionTable[[#This Row],[revenue_reported_mm]]</f>
        <v>0.13165451447941945</v>
      </c>
      <c r="D892" s="14">
        <f>VLOOKUP(B892,Umbrales!$A$2:$F$6,2,FALSE)</f>
        <v>0.29147891994228936</v>
      </c>
      <c r="E892" s="14">
        <f>VLOOKUP(B892,Umbrales!$A$2:$F$6,3,FALSE)</f>
        <v>0.20310034693031653</v>
      </c>
      <c r="F892" s="14">
        <f>VLOOKUP(B892,Umbrales!$A$2:$F$6,4,FALSE)</f>
        <v>8.594459935328938E-2</v>
      </c>
      <c r="G892" s="13">
        <f>VLOOKUP(B892,Umbrales!$A$2:$F$6,5,FALSE)</f>
        <v>1.6026025182564763</v>
      </c>
      <c r="H892" s="14">
        <f>VLOOKUP(B892,Umbrales!$A$2:$F$6,6,FALSE)</f>
        <v>0.11012364032004683</v>
      </c>
      <c r="I892">
        <f>IF(AND(Datos!AE892&gt;D892,Datos!AF892&gt;E892,Datos!AG892&gt;F892,Datos!AS892&gt;G892,C892&lt;H892),1,0)</f>
        <v>0</v>
      </c>
      <c r="J892" s="14">
        <f>ParticipantesCrossSectionTable[[#This Row],[dcf_fcf_gap_mm]]/ParticipantesCrossSectionTable[[#This Row],[revenue_reported_mm]]</f>
        <v>5.7978829831626534E-2</v>
      </c>
      <c r="K892" s="14">
        <f>VLOOKUP(B892,Umbrales!$A$2:$H$6,7,FALSE)</f>
        <v>0.41762511454643481</v>
      </c>
      <c r="L892" s="14">
        <f>VLOOKUP(B892,Umbrales!$A$2:$H$6,8,FALSE)</f>
        <v>5.4196815684636399E-2</v>
      </c>
      <c r="M892">
        <f>IF(AND(Datos!S892&gt;0,Datos!AH892&lt;K892,Datos!AL892&gt;=1,Datos!AM892&lt;1,J892&gt;L892),1,0)</f>
        <v>0</v>
      </c>
      <c r="N892" s="14">
        <f>VLOOKUP(B892,Umbrales!$A$2:$J$6,9,FALSE)</f>
        <v>0</v>
      </c>
      <c r="O892" s="14">
        <f>VLOOKUP(B892,Umbrales!$A$2:$J$6,10,FALSE)</f>
        <v>0</v>
      </c>
      <c r="P892">
        <f>IF(AND(Datos!C892="Financials",Datos!AA892&gt;N892,Datos!AD892&lt;0,Datos!AQ892&lt;O892),1,0)</f>
        <v>0</v>
      </c>
      <c r="Q892" s="14">
        <f>VLOOKUP(B892,Umbrales!$A$2:$K$6,11,FALSE)</f>
        <v>0.94630804495569043</v>
      </c>
      <c r="R892">
        <f>IF(AND(Datos!AN892&lt;0.85,Datos!AN892&lt;Q892),1,0)</f>
        <v>0</v>
      </c>
      <c r="S892">
        <f>1+IF(Datos!S892&gt;0,1,0)+IF(Datos!C892="Financials",1.2,0)+1.3</f>
        <v>3.3</v>
      </c>
      <c r="T892" s="14">
        <f>(I892*1+M892*IF(Datos!S892&gt;0,1,0)+P892*IF(Datos!C892="Financials",1,0)+R892*1.3)/S892</f>
        <v>0</v>
      </c>
      <c r="U892" s="14">
        <f t="shared" si="26"/>
        <v>0</v>
      </c>
      <c r="V892" s="12" t="str">
        <f t="shared" si="27"/>
        <v/>
      </c>
    </row>
    <row r="893" spans="1:22">
      <c r="A893" t="str">
        <f>ParticipantesCrossSectionTable[[#This Row],[firm_id]]</f>
        <v>F0185</v>
      </c>
      <c r="B893" s="12" t="str">
        <f>ParticipantesCrossSectionTable[[#This Row],[sector]]</f>
        <v>Energy</v>
      </c>
      <c r="C893" s="14">
        <f>ParticipantesCrossSectionTable[[#This Row],[fcf_reported_mm]]/ParticipantesCrossSectionTable[[#This Row],[revenue_reported_mm]]</f>
        <v>-9.3792928929357228E-3</v>
      </c>
      <c r="D893" s="14">
        <f>VLOOKUP(B893,Umbrales!$A$2:$F$6,2,FALSE)</f>
        <v>0.31196392892080216</v>
      </c>
      <c r="E893" s="14">
        <f>VLOOKUP(B893,Umbrales!$A$2:$F$6,3,FALSE)</f>
        <v>0.22086835207327621</v>
      </c>
      <c r="F893" s="14">
        <f>VLOOKUP(B893,Umbrales!$A$2:$F$6,4,FALSE)</f>
        <v>0.28991454849456905</v>
      </c>
      <c r="G893" s="13">
        <f>VLOOKUP(B893,Umbrales!$A$2:$F$6,5,FALSE)</f>
        <v>2.8980395452652274</v>
      </c>
      <c r="H893" s="14">
        <f>VLOOKUP(B893,Umbrales!$A$2:$F$6,6,FALSE)</f>
        <v>-5.1192663180992054E-2</v>
      </c>
      <c r="I893">
        <f>IF(AND(Datos!AE893&gt;D893,Datos!AF893&gt;E893,Datos!AG893&gt;F893,Datos!AS893&gt;G893,C893&lt;H893),1,0)</f>
        <v>0</v>
      </c>
      <c r="J893" s="14">
        <f>ParticipantesCrossSectionTable[[#This Row],[dcf_fcf_gap_mm]]/ParticipantesCrossSectionTable[[#This Row],[revenue_reported_mm]]</f>
        <v>3.5359867707033213E-2</v>
      </c>
      <c r="K893" s="14">
        <f>VLOOKUP(B893,Umbrales!$A$2:$H$6,7,FALSE)</f>
        <v>0.58288412137280288</v>
      </c>
      <c r="L893" s="14">
        <f>VLOOKUP(B893,Umbrales!$A$2:$H$6,8,FALSE)</f>
        <v>0.120912265441879</v>
      </c>
      <c r="M893">
        <f>IF(AND(Datos!S893&gt;0,Datos!AH893&lt;K893,Datos!AL893&gt;=1,Datos!AM893&lt;1,J893&gt;L893),1,0)</f>
        <v>0</v>
      </c>
      <c r="N893" s="14">
        <f>VLOOKUP(B893,Umbrales!$A$2:$J$6,9,FALSE)</f>
        <v>0</v>
      </c>
      <c r="O893" s="14">
        <f>VLOOKUP(B893,Umbrales!$A$2:$J$6,10,FALSE)</f>
        <v>0</v>
      </c>
      <c r="P893">
        <f>IF(AND(Datos!C893="Financials",Datos!AA893&gt;N893,Datos!AD893&lt;0,Datos!AQ893&lt;O893),1,0)</f>
        <v>0</v>
      </c>
      <c r="Q893" s="14">
        <f>VLOOKUP(B893,Umbrales!$A$2:$K$6,11,FALSE)</f>
        <v>0.95246281107254693</v>
      </c>
      <c r="R893">
        <f>IF(AND(Datos!AN893&lt;0.85,Datos!AN893&lt;Q893),1,0)</f>
        <v>0</v>
      </c>
      <c r="S893">
        <f>1+IF(Datos!S893&gt;0,1,0)+IF(Datos!C893="Financials",1.2,0)+1.3</f>
        <v>3.3</v>
      </c>
      <c r="T893" s="14">
        <f>(I893*1+M893*IF(Datos!S893&gt;0,1,0)+P893*IF(Datos!C893="Financials",1,0)+R893*1.3)/S893</f>
        <v>0</v>
      </c>
      <c r="U893" s="14">
        <f t="shared" si="26"/>
        <v>0</v>
      </c>
      <c r="V893" s="12" t="str">
        <f t="shared" si="27"/>
        <v/>
      </c>
    </row>
    <row r="894" spans="1:22">
      <c r="A894" t="str">
        <f>ParticipantesCrossSectionTable[[#This Row],[firm_id]]</f>
        <v>F0127</v>
      </c>
      <c r="B894" s="12" t="str">
        <f>ParticipantesCrossSectionTable[[#This Row],[sector]]</f>
        <v>Energy</v>
      </c>
      <c r="C894" s="14">
        <f>ParticipantesCrossSectionTable[[#This Row],[fcf_reported_mm]]/ParticipantesCrossSectionTable[[#This Row],[revenue_reported_mm]]</f>
        <v>-8.7074382761658173E-2</v>
      </c>
      <c r="D894" s="14">
        <f>VLOOKUP(B894,Umbrales!$A$2:$F$6,2,FALSE)</f>
        <v>0.31196392892080216</v>
      </c>
      <c r="E894" s="14">
        <f>VLOOKUP(B894,Umbrales!$A$2:$F$6,3,FALSE)</f>
        <v>0.22086835207327621</v>
      </c>
      <c r="F894" s="14">
        <f>VLOOKUP(B894,Umbrales!$A$2:$F$6,4,FALSE)</f>
        <v>0.28991454849456905</v>
      </c>
      <c r="G894" s="13">
        <f>VLOOKUP(B894,Umbrales!$A$2:$F$6,5,FALSE)</f>
        <v>2.8980395452652274</v>
      </c>
      <c r="H894" s="14">
        <f>VLOOKUP(B894,Umbrales!$A$2:$F$6,6,FALSE)</f>
        <v>-5.1192663180992054E-2</v>
      </c>
      <c r="I894">
        <f>IF(AND(Datos!AE894&gt;D894,Datos!AF894&gt;E894,Datos!AG894&gt;F894,Datos!AS894&gt;G894,C894&lt;H894),1,0)</f>
        <v>0</v>
      </c>
      <c r="J894" s="14">
        <f>ParticipantesCrossSectionTable[[#This Row],[dcf_fcf_gap_mm]]/ParticipantesCrossSectionTable[[#This Row],[revenue_reported_mm]]</f>
        <v>0.17198136973778691</v>
      </c>
      <c r="K894" s="14">
        <f>VLOOKUP(B894,Umbrales!$A$2:$H$6,7,FALSE)</f>
        <v>0.58288412137280288</v>
      </c>
      <c r="L894" s="14">
        <f>VLOOKUP(B894,Umbrales!$A$2:$H$6,8,FALSE)</f>
        <v>0.120912265441879</v>
      </c>
      <c r="M894">
        <f>IF(AND(Datos!S894&gt;0,Datos!AH894&lt;K894,Datos!AL894&gt;=1,Datos!AM894&lt;1,J894&gt;L894),1,0)</f>
        <v>1</v>
      </c>
      <c r="N894" s="14">
        <f>VLOOKUP(B894,Umbrales!$A$2:$J$6,9,FALSE)</f>
        <v>0</v>
      </c>
      <c r="O894" s="14">
        <f>VLOOKUP(B894,Umbrales!$A$2:$J$6,10,FALSE)</f>
        <v>0</v>
      </c>
      <c r="P894">
        <f>IF(AND(Datos!C894="Financials",Datos!AA894&gt;N894,Datos!AD894&lt;0,Datos!AQ894&lt;O894),1,0)</f>
        <v>0</v>
      </c>
      <c r="Q894" s="14">
        <f>VLOOKUP(B894,Umbrales!$A$2:$K$6,11,FALSE)</f>
        <v>0.95246281107254693</v>
      </c>
      <c r="R894">
        <f>IF(AND(Datos!AN894&lt;0.85,Datos!AN894&lt;Q894),1,0)</f>
        <v>0</v>
      </c>
      <c r="S894">
        <f>1+IF(Datos!S894&gt;0,1,0)+IF(Datos!C894="Financials",1.2,0)+1.3</f>
        <v>3.3</v>
      </c>
      <c r="T894" s="14">
        <f>(I894*1+M894*IF(Datos!S894&gt;0,1,0)+P894*IF(Datos!C894="Financials",1,0)+R894*1.3)/S894</f>
        <v>0.30303030303030304</v>
      </c>
      <c r="U894" s="14">
        <f t="shared" si="26"/>
        <v>1</v>
      </c>
      <c r="V894" s="12" t="str">
        <f t="shared" si="27"/>
        <v xml:space="preserve">Flag2 </v>
      </c>
    </row>
    <row r="895" spans="1:22">
      <c r="A895" t="str">
        <f>ParticipantesCrossSectionTable[[#This Row],[firm_id]]</f>
        <v>F0853</v>
      </c>
      <c r="B895" s="12" t="str">
        <f>ParticipantesCrossSectionTable[[#This Row],[sector]]</f>
        <v>Consumer</v>
      </c>
      <c r="C895" s="14">
        <f>ParticipantesCrossSectionTable[[#This Row],[fcf_reported_mm]]/ParticipantesCrossSectionTable[[#This Row],[revenue_reported_mm]]</f>
        <v>1.8620194689975091E-3</v>
      </c>
      <c r="D895" s="14">
        <f>VLOOKUP(B895,Umbrales!$A$2:$F$6,2,FALSE)</f>
        <v>0.18290795794828921</v>
      </c>
      <c r="E895" s="14">
        <f>VLOOKUP(B895,Umbrales!$A$2:$F$6,3,FALSE)</f>
        <v>0.12205009004875801</v>
      </c>
      <c r="F895" s="14">
        <f>VLOOKUP(B895,Umbrales!$A$2:$F$6,4,FALSE)</f>
        <v>7.7863508878423693E-2</v>
      </c>
      <c r="G895" s="13">
        <f>VLOOKUP(B895,Umbrales!$A$2:$F$6,5,FALSE)</f>
        <v>1.5232588938928779</v>
      </c>
      <c r="H895" s="14">
        <f>VLOOKUP(B895,Umbrales!$A$2:$F$6,6,FALSE)</f>
        <v>3.1674636202413592E-2</v>
      </c>
      <c r="I895">
        <f>IF(AND(Datos!AE895&gt;D895,Datos!AF895&gt;E895,Datos!AG895&gt;F895,Datos!AS895&gt;G895,C895&lt;H895),1,0)</f>
        <v>0</v>
      </c>
      <c r="J895" s="14">
        <f>ParticipantesCrossSectionTable[[#This Row],[dcf_fcf_gap_mm]]/ParticipantesCrossSectionTable[[#This Row],[revenue_reported_mm]]</f>
        <v>5.0477949070609429E-2</v>
      </c>
      <c r="K895" s="14">
        <f>VLOOKUP(B895,Umbrales!$A$2:$H$6,7,FALSE)</f>
        <v>0.50851978099047102</v>
      </c>
      <c r="L895" s="14">
        <f>VLOOKUP(B895,Umbrales!$A$2:$H$6,8,FALSE)</f>
        <v>6.0665521451900774E-2</v>
      </c>
      <c r="M895">
        <f>IF(AND(Datos!S895&gt;0,Datos!AH895&lt;K895,Datos!AL895&gt;=1,Datos!AM895&lt;1,J895&gt;L895),1,0)</f>
        <v>0</v>
      </c>
      <c r="N895" s="14">
        <f>VLOOKUP(B895,Umbrales!$A$2:$J$6,9,FALSE)</f>
        <v>0</v>
      </c>
      <c r="O895" s="14">
        <f>VLOOKUP(B895,Umbrales!$A$2:$J$6,10,FALSE)</f>
        <v>0</v>
      </c>
      <c r="P895">
        <f>IF(AND(Datos!C895="Financials",Datos!AA895&gt;N895,Datos!AD895&lt;0,Datos!AQ895&lt;O895),1,0)</f>
        <v>0</v>
      </c>
      <c r="Q895" s="14">
        <f>VLOOKUP(B895,Umbrales!$A$2:$K$6,11,FALSE)</f>
        <v>0.94977598367308969</v>
      </c>
      <c r="R895">
        <f>IF(AND(Datos!AN895&lt;0.85,Datos!AN895&lt;Q895),1,0)</f>
        <v>0</v>
      </c>
      <c r="S895">
        <f>1+IF(Datos!S895&gt;0,1,0)+IF(Datos!C895="Financials",1.2,0)+1.3</f>
        <v>3.3</v>
      </c>
      <c r="T895" s="14">
        <f>(I895*1+M895*IF(Datos!S895&gt;0,1,0)+P895*IF(Datos!C895="Financials",1,0)+R895*1.3)/S895</f>
        <v>0</v>
      </c>
      <c r="U895" s="14">
        <f t="shared" si="26"/>
        <v>0</v>
      </c>
      <c r="V895" s="12" t="str">
        <f t="shared" si="27"/>
        <v/>
      </c>
    </row>
    <row r="896" spans="1:22">
      <c r="A896" t="str">
        <f>ParticipantesCrossSectionTable[[#This Row],[firm_id]]</f>
        <v>F0539</v>
      </c>
      <c r="B896" s="12" t="str">
        <f>ParticipantesCrossSectionTable[[#This Row],[sector]]</f>
        <v>Technology</v>
      </c>
      <c r="C896" s="14">
        <f>ParticipantesCrossSectionTable[[#This Row],[fcf_reported_mm]]/ParticipantesCrossSectionTable[[#This Row],[revenue_reported_mm]]</f>
        <v>5.2515444151238433E-2</v>
      </c>
      <c r="D896" s="14">
        <f>VLOOKUP(B896,Umbrales!$A$2:$F$6,2,FALSE)</f>
        <v>0.29147891994228936</v>
      </c>
      <c r="E896" s="14">
        <f>VLOOKUP(B896,Umbrales!$A$2:$F$6,3,FALSE)</f>
        <v>0.20310034693031653</v>
      </c>
      <c r="F896" s="14">
        <f>VLOOKUP(B896,Umbrales!$A$2:$F$6,4,FALSE)</f>
        <v>8.594459935328938E-2</v>
      </c>
      <c r="G896" s="13">
        <f>VLOOKUP(B896,Umbrales!$A$2:$F$6,5,FALSE)</f>
        <v>1.6026025182564763</v>
      </c>
      <c r="H896" s="14">
        <f>VLOOKUP(B896,Umbrales!$A$2:$F$6,6,FALSE)</f>
        <v>0.11012364032004683</v>
      </c>
      <c r="I896">
        <f>IF(AND(Datos!AE896&gt;D896,Datos!AF896&gt;E896,Datos!AG896&gt;F896,Datos!AS896&gt;G896,C896&lt;H896),1,0)</f>
        <v>0</v>
      </c>
      <c r="J896" s="14">
        <f>ParticipantesCrossSectionTable[[#This Row],[dcf_fcf_gap_mm]]/ParticipantesCrossSectionTable[[#This Row],[revenue_reported_mm]]</f>
        <v>6.1906719940355424E-2</v>
      </c>
      <c r="K896" s="14">
        <f>VLOOKUP(B896,Umbrales!$A$2:$H$6,7,FALSE)</f>
        <v>0.41762511454643481</v>
      </c>
      <c r="L896" s="14">
        <f>VLOOKUP(B896,Umbrales!$A$2:$H$6,8,FALSE)</f>
        <v>5.4196815684636399E-2</v>
      </c>
      <c r="M896">
        <f>IF(AND(Datos!S896&gt;0,Datos!AH896&lt;K896,Datos!AL896&gt;=1,Datos!AM896&lt;1,J896&gt;L896),1,0)</f>
        <v>0</v>
      </c>
      <c r="N896" s="14">
        <f>VLOOKUP(B896,Umbrales!$A$2:$J$6,9,FALSE)</f>
        <v>0</v>
      </c>
      <c r="O896" s="14">
        <f>VLOOKUP(B896,Umbrales!$A$2:$J$6,10,FALSE)</f>
        <v>0</v>
      </c>
      <c r="P896">
        <f>IF(AND(Datos!C896="Financials",Datos!AA896&gt;N896,Datos!AD896&lt;0,Datos!AQ896&lt;O896),1,0)</f>
        <v>0</v>
      </c>
      <c r="Q896" s="14">
        <f>VLOOKUP(B896,Umbrales!$A$2:$K$6,11,FALSE)</f>
        <v>0.94630804495569043</v>
      </c>
      <c r="R896">
        <f>IF(AND(Datos!AN896&lt;0.85,Datos!AN896&lt;Q896),1,0)</f>
        <v>0</v>
      </c>
      <c r="S896">
        <f>1+IF(Datos!S896&gt;0,1,0)+IF(Datos!C896="Financials",1.2,0)+1.3</f>
        <v>3.3</v>
      </c>
      <c r="T896" s="14">
        <f>(I896*1+M896*IF(Datos!S896&gt;0,1,0)+P896*IF(Datos!C896="Financials",1,0)+R896*1.3)/S896</f>
        <v>0</v>
      </c>
      <c r="U896" s="14">
        <f t="shared" si="26"/>
        <v>0</v>
      </c>
      <c r="V896" s="12" t="str">
        <f t="shared" si="27"/>
        <v/>
      </c>
    </row>
    <row r="897" spans="1:22">
      <c r="A897" t="str">
        <f>ParticipantesCrossSectionTable[[#This Row],[firm_id]]</f>
        <v>F0066</v>
      </c>
      <c r="B897" s="12" t="str">
        <f>ParticipantesCrossSectionTable[[#This Row],[sector]]</f>
        <v>Energy</v>
      </c>
      <c r="C897" s="14">
        <f>ParticipantesCrossSectionTable[[#This Row],[fcf_reported_mm]]/ParticipantesCrossSectionTable[[#This Row],[revenue_reported_mm]]</f>
        <v>-0.11738230728160982</v>
      </c>
      <c r="D897" s="14">
        <f>VLOOKUP(B897,Umbrales!$A$2:$F$6,2,FALSE)</f>
        <v>0.31196392892080216</v>
      </c>
      <c r="E897" s="14">
        <f>VLOOKUP(B897,Umbrales!$A$2:$F$6,3,FALSE)</f>
        <v>0.22086835207327621</v>
      </c>
      <c r="F897" s="14">
        <f>VLOOKUP(B897,Umbrales!$A$2:$F$6,4,FALSE)</f>
        <v>0.28991454849456905</v>
      </c>
      <c r="G897" s="13">
        <f>VLOOKUP(B897,Umbrales!$A$2:$F$6,5,FALSE)</f>
        <v>2.8980395452652274</v>
      </c>
      <c r="H897" s="14">
        <f>VLOOKUP(B897,Umbrales!$A$2:$F$6,6,FALSE)</f>
        <v>-5.1192663180992054E-2</v>
      </c>
      <c r="I897">
        <f>IF(AND(Datos!AE897&gt;D897,Datos!AF897&gt;E897,Datos!AG897&gt;F897,Datos!AS897&gt;G897,C897&lt;H897),1,0)</f>
        <v>0</v>
      </c>
      <c r="J897" s="14">
        <f>ParticipantesCrossSectionTable[[#This Row],[dcf_fcf_gap_mm]]/ParticipantesCrossSectionTable[[#This Row],[revenue_reported_mm]]</f>
        <v>0.12768333227603884</v>
      </c>
      <c r="K897" s="14">
        <f>VLOOKUP(B897,Umbrales!$A$2:$H$6,7,FALSE)</f>
        <v>0.58288412137280288</v>
      </c>
      <c r="L897" s="14">
        <f>VLOOKUP(B897,Umbrales!$A$2:$H$6,8,FALSE)</f>
        <v>0.120912265441879</v>
      </c>
      <c r="M897">
        <f>IF(AND(Datos!S897&gt;0,Datos!AH897&lt;K897,Datos!AL897&gt;=1,Datos!AM897&lt;1,J897&gt;L897),1,0)</f>
        <v>0</v>
      </c>
      <c r="N897" s="14">
        <f>VLOOKUP(B897,Umbrales!$A$2:$J$6,9,FALSE)</f>
        <v>0</v>
      </c>
      <c r="O897" s="14">
        <f>VLOOKUP(B897,Umbrales!$A$2:$J$6,10,FALSE)</f>
        <v>0</v>
      </c>
      <c r="P897">
        <f>IF(AND(Datos!C897="Financials",Datos!AA897&gt;N897,Datos!AD897&lt;0,Datos!AQ897&lt;O897),1,0)</f>
        <v>0</v>
      </c>
      <c r="Q897" s="14">
        <f>VLOOKUP(B897,Umbrales!$A$2:$K$6,11,FALSE)</f>
        <v>0.95246281107254693</v>
      </c>
      <c r="R897">
        <f>IF(AND(Datos!AN897&lt;0.85,Datos!AN897&lt;Q897),1,0)</f>
        <v>0</v>
      </c>
      <c r="S897">
        <f>1+IF(Datos!S897&gt;0,1,0)+IF(Datos!C897="Financials",1.2,0)+1.3</f>
        <v>3.3</v>
      </c>
      <c r="T897" s="14">
        <f>(I897*1+M897*IF(Datos!S897&gt;0,1,0)+P897*IF(Datos!C897="Financials",1,0)+R897*1.3)/S897</f>
        <v>0</v>
      </c>
      <c r="U897" s="14">
        <f t="shared" si="26"/>
        <v>0</v>
      </c>
      <c r="V897" s="12" t="str">
        <f t="shared" si="27"/>
        <v/>
      </c>
    </row>
    <row r="898" spans="1:22">
      <c r="A898" t="str">
        <f>ParticipantesCrossSectionTable[[#This Row],[firm_id]]</f>
        <v>F0493</v>
      </c>
      <c r="B898" s="12" t="str">
        <f>ParticipantesCrossSectionTable[[#This Row],[sector]]</f>
        <v>Technology</v>
      </c>
      <c r="C898" s="14">
        <f>ParticipantesCrossSectionTable[[#This Row],[fcf_reported_mm]]/ParticipantesCrossSectionTable[[#This Row],[revenue_reported_mm]]</f>
        <v>0.17959289309702958</v>
      </c>
      <c r="D898" s="14">
        <f>VLOOKUP(B898,Umbrales!$A$2:$F$6,2,FALSE)</f>
        <v>0.29147891994228936</v>
      </c>
      <c r="E898" s="14">
        <f>VLOOKUP(B898,Umbrales!$A$2:$F$6,3,FALSE)</f>
        <v>0.20310034693031653</v>
      </c>
      <c r="F898" s="14">
        <f>VLOOKUP(B898,Umbrales!$A$2:$F$6,4,FALSE)</f>
        <v>8.594459935328938E-2</v>
      </c>
      <c r="G898" s="13">
        <f>VLOOKUP(B898,Umbrales!$A$2:$F$6,5,FALSE)</f>
        <v>1.6026025182564763</v>
      </c>
      <c r="H898" s="14">
        <f>VLOOKUP(B898,Umbrales!$A$2:$F$6,6,FALSE)</f>
        <v>0.11012364032004683</v>
      </c>
      <c r="I898">
        <f>IF(AND(Datos!AE898&gt;D898,Datos!AF898&gt;E898,Datos!AG898&gt;F898,Datos!AS898&gt;G898,C898&lt;H898),1,0)</f>
        <v>0</v>
      </c>
      <c r="J898" s="14">
        <f>ParticipantesCrossSectionTable[[#This Row],[dcf_fcf_gap_mm]]/ParticipantesCrossSectionTable[[#This Row],[revenue_reported_mm]]</f>
        <v>1.9459558888364624E-3</v>
      </c>
      <c r="K898" s="14">
        <f>VLOOKUP(B898,Umbrales!$A$2:$H$6,7,FALSE)</f>
        <v>0.41762511454643481</v>
      </c>
      <c r="L898" s="14">
        <f>VLOOKUP(B898,Umbrales!$A$2:$H$6,8,FALSE)</f>
        <v>5.4196815684636399E-2</v>
      </c>
      <c r="M898">
        <f>IF(AND(Datos!S898&gt;0,Datos!AH898&lt;K898,Datos!AL898&gt;=1,Datos!AM898&lt;1,J898&gt;L898),1,0)</f>
        <v>0</v>
      </c>
      <c r="N898" s="14">
        <f>VLOOKUP(B898,Umbrales!$A$2:$J$6,9,FALSE)</f>
        <v>0</v>
      </c>
      <c r="O898" s="14">
        <f>VLOOKUP(B898,Umbrales!$A$2:$J$6,10,FALSE)</f>
        <v>0</v>
      </c>
      <c r="P898">
        <f>IF(AND(Datos!C898="Financials",Datos!AA898&gt;N898,Datos!AD898&lt;0,Datos!AQ898&lt;O898),1,0)</f>
        <v>0</v>
      </c>
      <c r="Q898" s="14">
        <f>VLOOKUP(B898,Umbrales!$A$2:$K$6,11,FALSE)</f>
        <v>0.94630804495569043</v>
      </c>
      <c r="R898">
        <f>IF(AND(Datos!AN898&lt;0.85,Datos!AN898&lt;Q898),1,0)</f>
        <v>0</v>
      </c>
      <c r="S898">
        <f>1+IF(Datos!S898&gt;0,1,0)+IF(Datos!C898="Financials",1.2,0)+1.3</f>
        <v>3.3</v>
      </c>
      <c r="T898" s="14">
        <f>(I898*1+M898*IF(Datos!S898&gt;0,1,0)+P898*IF(Datos!C898="Financials",1,0)+R898*1.3)/S898</f>
        <v>0</v>
      </c>
      <c r="U898" s="14">
        <f t="shared" si="26"/>
        <v>0</v>
      </c>
      <c r="V898" s="12" t="str">
        <f t="shared" si="27"/>
        <v/>
      </c>
    </row>
    <row r="899" spans="1:22">
      <c r="A899" t="str">
        <f>ParticipantesCrossSectionTable[[#This Row],[firm_id]]</f>
        <v>F0233</v>
      </c>
      <c r="B899" s="12" t="str">
        <f>ParticipantesCrossSectionTable[[#This Row],[sector]]</f>
        <v>Financials</v>
      </c>
      <c r="C899" s="14">
        <f>ParticipantesCrossSectionTable[[#This Row],[fcf_reported_mm]]/ParticipantesCrossSectionTable[[#This Row],[revenue_reported_mm]]</f>
        <v>0.20026102696559042</v>
      </c>
      <c r="D899" s="14">
        <f>VLOOKUP(B899,Umbrales!$A$2:$F$6,2,FALSE)</f>
        <v>0.388774346882514</v>
      </c>
      <c r="E899" s="14">
        <f>VLOOKUP(B899,Umbrales!$A$2:$F$6,3,FALSE)</f>
        <v>0.2842719606666555</v>
      </c>
      <c r="F899" s="14">
        <f>VLOOKUP(B899,Umbrales!$A$2:$F$6,4,FALSE)</f>
        <v>3.7547324588306716E-2</v>
      </c>
      <c r="G899" s="13">
        <f>VLOOKUP(B899,Umbrales!$A$2:$F$6,5,FALSE)</f>
        <v>5.6564154445784265</v>
      </c>
      <c r="H899" s="14">
        <f>VLOOKUP(B899,Umbrales!$A$2:$F$6,6,FALSE)</f>
        <v>0.21790144142181125</v>
      </c>
      <c r="I899">
        <f>IF(AND(Datos!AE899&gt;D899,Datos!AF899&gt;E899,Datos!AG899&gt;F899,Datos!AS899&gt;G899,C899&lt;H899),1,0)</f>
        <v>0</v>
      </c>
      <c r="J899" s="14">
        <f>ParticipantesCrossSectionTable[[#This Row],[dcf_fcf_gap_mm]]/ParticipantesCrossSectionTable[[#This Row],[revenue_reported_mm]]</f>
        <v>-2.2662136558021666E-2</v>
      </c>
      <c r="K899" s="14">
        <f>VLOOKUP(B899,Umbrales!$A$2:$H$6,7,FALSE)</f>
        <v>0.45222619371524486</v>
      </c>
      <c r="L899" s="14">
        <f>VLOOKUP(B899,Umbrales!$A$2:$H$6,8,FALSE)</f>
        <v>1.8748568215778003E-2</v>
      </c>
      <c r="M899">
        <f>IF(AND(Datos!S899&gt;0,Datos!AH899&lt;K899,Datos!AL899&gt;=1,Datos!AM899&lt;1,J899&gt;L899),1,0)</f>
        <v>0</v>
      </c>
      <c r="N899" s="14">
        <f>VLOOKUP(B899,Umbrales!$A$2:$J$6,9,FALSE)</f>
        <v>0.2055436255630648</v>
      </c>
      <c r="O899" s="14">
        <f>VLOOKUP(B899,Umbrales!$A$2:$J$6,10,FALSE)</f>
        <v>0.33577848833803048</v>
      </c>
      <c r="P899">
        <f>IF(AND(Datos!C899="Financials",Datos!AA899&gt;N899,Datos!AD899&lt;0,Datos!AQ899&lt;O899),1,0)</f>
        <v>0</v>
      </c>
      <c r="Q899" s="14">
        <f>VLOOKUP(B899,Umbrales!$A$2:$K$6,11,FALSE)</f>
        <v>0.94867619108199597</v>
      </c>
      <c r="R899">
        <f>IF(AND(Datos!AN899&lt;0.85,Datos!AN899&lt;Q899),1,0)</f>
        <v>0</v>
      </c>
      <c r="S899">
        <f>1+IF(Datos!S899&gt;0,1,0)+IF(Datos!C899="Financials",1.2,0)+1.3</f>
        <v>4.5</v>
      </c>
      <c r="T899" s="14">
        <f>(I899*1+M899*IF(Datos!S899&gt;0,1,0)+P899*IF(Datos!C899="Financials",1,0)+R899*1.3)/S899</f>
        <v>0</v>
      </c>
      <c r="U899" s="14">
        <f t="shared" ref="U899:U962" si="28">I899+M899+P899+R899</f>
        <v>0</v>
      </c>
      <c r="V899" s="12" t="str">
        <f t="shared" ref="V899:V962" si="29">IF(I899=1,"Flag1 ","")&amp;IF(M899=1,"Flag2 ","")&amp;IF(P899=1,"Flag3 ","")&amp;IF(R899=1,"Flag4 ","")</f>
        <v/>
      </c>
    </row>
    <row r="900" spans="1:22">
      <c r="A900" t="str">
        <f>ParticipantesCrossSectionTable[[#This Row],[firm_id]]</f>
        <v>F0584</v>
      </c>
      <c r="B900" s="12" t="str">
        <f>ParticipantesCrossSectionTable[[#This Row],[sector]]</f>
        <v>Technology</v>
      </c>
      <c r="C900" s="14">
        <f>ParticipantesCrossSectionTable[[#This Row],[fcf_reported_mm]]/ParticipantesCrossSectionTable[[#This Row],[revenue_reported_mm]]</f>
        <v>0.12082834578953</v>
      </c>
      <c r="D900" s="14">
        <f>VLOOKUP(B900,Umbrales!$A$2:$F$6,2,FALSE)</f>
        <v>0.29147891994228936</v>
      </c>
      <c r="E900" s="14">
        <f>VLOOKUP(B900,Umbrales!$A$2:$F$6,3,FALSE)</f>
        <v>0.20310034693031653</v>
      </c>
      <c r="F900" s="14">
        <f>VLOOKUP(B900,Umbrales!$A$2:$F$6,4,FALSE)</f>
        <v>8.594459935328938E-2</v>
      </c>
      <c r="G900" s="13">
        <f>VLOOKUP(B900,Umbrales!$A$2:$F$6,5,FALSE)</f>
        <v>1.6026025182564763</v>
      </c>
      <c r="H900" s="14">
        <f>VLOOKUP(B900,Umbrales!$A$2:$F$6,6,FALSE)</f>
        <v>0.11012364032004683</v>
      </c>
      <c r="I900">
        <f>IF(AND(Datos!AE900&gt;D900,Datos!AF900&gt;E900,Datos!AG900&gt;F900,Datos!AS900&gt;G900,C900&lt;H900),1,0)</f>
        <v>0</v>
      </c>
      <c r="J900" s="14">
        <f>ParticipantesCrossSectionTable[[#This Row],[dcf_fcf_gap_mm]]/ParticipantesCrossSectionTable[[#This Row],[revenue_reported_mm]]</f>
        <v>4.3884247169398193E-3</v>
      </c>
      <c r="K900" s="14">
        <f>VLOOKUP(B900,Umbrales!$A$2:$H$6,7,FALSE)</f>
        <v>0.41762511454643481</v>
      </c>
      <c r="L900" s="14">
        <f>VLOOKUP(B900,Umbrales!$A$2:$H$6,8,FALSE)</f>
        <v>5.4196815684636399E-2</v>
      </c>
      <c r="M900">
        <f>IF(AND(Datos!S900&gt;0,Datos!AH900&lt;K900,Datos!AL900&gt;=1,Datos!AM900&lt;1,J900&gt;L900),1,0)</f>
        <v>0</v>
      </c>
      <c r="N900" s="14">
        <f>VLOOKUP(B900,Umbrales!$A$2:$J$6,9,FALSE)</f>
        <v>0</v>
      </c>
      <c r="O900" s="14">
        <f>VLOOKUP(B900,Umbrales!$A$2:$J$6,10,FALSE)</f>
        <v>0</v>
      </c>
      <c r="P900">
        <f>IF(AND(Datos!C900="Financials",Datos!AA900&gt;N900,Datos!AD900&lt;0,Datos!AQ900&lt;O900),1,0)</f>
        <v>0</v>
      </c>
      <c r="Q900" s="14">
        <f>VLOOKUP(B900,Umbrales!$A$2:$K$6,11,FALSE)</f>
        <v>0.94630804495569043</v>
      </c>
      <c r="R900">
        <f>IF(AND(Datos!AN900&lt;0.85,Datos!AN900&lt;Q900),1,0)</f>
        <v>0</v>
      </c>
      <c r="S900">
        <f>1+IF(Datos!S900&gt;0,1,0)+IF(Datos!C900="Financials",1.2,0)+1.3</f>
        <v>3.3</v>
      </c>
      <c r="T900" s="14">
        <f>(I900*1+M900*IF(Datos!S900&gt;0,1,0)+P900*IF(Datos!C900="Financials",1,0)+R900*1.3)/S900</f>
        <v>0</v>
      </c>
      <c r="U900" s="14">
        <f t="shared" si="28"/>
        <v>0</v>
      </c>
      <c r="V900" s="12" t="str">
        <f t="shared" si="29"/>
        <v/>
      </c>
    </row>
    <row r="901" spans="1:22">
      <c r="A901" t="str">
        <f>ParticipantesCrossSectionTable[[#This Row],[firm_id]]</f>
        <v>F0009</v>
      </c>
      <c r="B901" s="12" t="str">
        <f>ParticipantesCrossSectionTable[[#This Row],[sector]]</f>
        <v>Energy</v>
      </c>
      <c r="C901" s="14">
        <f>ParticipantesCrossSectionTable[[#This Row],[fcf_reported_mm]]/ParticipantesCrossSectionTable[[#This Row],[revenue_reported_mm]]</f>
        <v>-0.15658591898434795</v>
      </c>
      <c r="D901" s="14">
        <f>VLOOKUP(B901,Umbrales!$A$2:$F$6,2,FALSE)</f>
        <v>0.31196392892080216</v>
      </c>
      <c r="E901" s="14">
        <f>VLOOKUP(B901,Umbrales!$A$2:$F$6,3,FALSE)</f>
        <v>0.22086835207327621</v>
      </c>
      <c r="F901" s="14">
        <f>VLOOKUP(B901,Umbrales!$A$2:$F$6,4,FALSE)</f>
        <v>0.28991454849456905</v>
      </c>
      <c r="G901" s="13">
        <f>VLOOKUP(B901,Umbrales!$A$2:$F$6,5,FALSE)</f>
        <v>2.8980395452652274</v>
      </c>
      <c r="H901" s="14">
        <f>VLOOKUP(B901,Umbrales!$A$2:$F$6,6,FALSE)</f>
        <v>-5.1192663180992054E-2</v>
      </c>
      <c r="I901">
        <f>IF(AND(Datos!AE901&gt;D901,Datos!AF901&gt;E901,Datos!AG901&gt;F901,Datos!AS901&gt;G901,C901&lt;H901),1,0)</f>
        <v>0</v>
      </c>
      <c r="J901" s="14">
        <f>ParticipantesCrossSectionTable[[#This Row],[dcf_fcf_gap_mm]]/ParticipantesCrossSectionTable[[#This Row],[revenue_reported_mm]]</f>
        <v>0.11568996726085366</v>
      </c>
      <c r="K901" s="14">
        <f>VLOOKUP(B901,Umbrales!$A$2:$H$6,7,FALSE)</f>
        <v>0.58288412137280288</v>
      </c>
      <c r="L901" s="14">
        <f>VLOOKUP(B901,Umbrales!$A$2:$H$6,8,FALSE)</f>
        <v>0.120912265441879</v>
      </c>
      <c r="M901">
        <f>IF(AND(Datos!S901&gt;0,Datos!AH901&lt;K901,Datos!AL901&gt;=1,Datos!AM901&lt;1,J901&gt;L901),1,0)</f>
        <v>0</v>
      </c>
      <c r="N901" s="14">
        <f>VLOOKUP(B901,Umbrales!$A$2:$J$6,9,FALSE)</f>
        <v>0</v>
      </c>
      <c r="O901" s="14">
        <f>VLOOKUP(B901,Umbrales!$A$2:$J$6,10,FALSE)</f>
        <v>0</v>
      </c>
      <c r="P901">
        <f>IF(AND(Datos!C901="Financials",Datos!AA901&gt;N901,Datos!AD901&lt;0,Datos!AQ901&lt;O901),1,0)</f>
        <v>0</v>
      </c>
      <c r="Q901" s="14">
        <f>VLOOKUP(B901,Umbrales!$A$2:$K$6,11,FALSE)</f>
        <v>0.95246281107254693</v>
      </c>
      <c r="R901">
        <f>IF(AND(Datos!AN901&lt;0.85,Datos!AN901&lt;Q901),1,0)</f>
        <v>0</v>
      </c>
      <c r="S901">
        <f>1+IF(Datos!S901&gt;0,1,0)+IF(Datos!C901="Financials",1.2,0)+1.3</f>
        <v>3.3</v>
      </c>
      <c r="T901" s="14">
        <f>(I901*1+M901*IF(Datos!S901&gt;0,1,0)+P901*IF(Datos!C901="Financials",1,0)+R901*1.3)/S901</f>
        <v>0</v>
      </c>
      <c r="U901" s="14">
        <f t="shared" si="28"/>
        <v>0</v>
      </c>
      <c r="V901" s="12" t="str">
        <f t="shared" si="29"/>
        <v/>
      </c>
    </row>
    <row r="902" spans="1:22">
      <c r="A902" t="str">
        <f>ParticipantesCrossSectionTable[[#This Row],[firm_id]]</f>
        <v>F0522</v>
      </c>
      <c r="B902" s="12" t="str">
        <f>ParticipantesCrossSectionTable[[#This Row],[sector]]</f>
        <v>Technology</v>
      </c>
      <c r="C902" s="14">
        <f>ParticipantesCrossSectionTable[[#This Row],[fcf_reported_mm]]/ParticipantesCrossSectionTable[[#This Row],[revenue_reported_mm]]</f>
        <v>9.1754251842313436E-2</v>
      </c>
      <c r="D902" s="14">
        <f>VLOOKUP(B902,Umbrales!$A$2:$F$6,2,FALSE)</f>
        <v>0.29147891994228936</v>
      </c>
      <c r="E902" s="14">
        <f>VLOOKUP(B902,Umbrales!$A$2:$F$6,3,FALSE)</f>
        <v>0.20310034693031653</v>
      </c>
      <c r="F902" s="14">
        <f>VLOOKUP(B902,Umbrales!$A$2:$F$6,4,FALSE)</f>
        <v>8.594459935328938E-2</v>
      </c>
      <c r="G902" s="13">
        <f>VLOOKUP(B902,Umbrales!$A$2:$F$6,5,FALSE)</f>
        <v>1.6026025182564763</v>
      </c>
      <c r="H902" s="14">
        <f>VLOOKUP(B902,Umbrales!$A$2:$F$6,6,FALSE)</f>
        <v>0.11012364032004683</v>
      </c>
      <c r="I902">
        <f>IF(AND(Datos!AE902&gt;D902,Datos!AF902&gt;E902,Datos!AG902&gt;F902,Datos!AS902&gt;G902,C902&lt;H902),1,0)</f>
        <v>0</v>
      </c>
      <c r="J902" s="14">
        <f>ParticipantesCrossSectionTable[[#This Row],[dcf_fcf_gap_mm]]/ParticipantesCrossSectionTable[[#This Row],[revenue_reported_mm]]</f>
        <v>5.6857483247713406E-2</v>
      </c>
      <c r="K902" s="14">
        <f>VLOOKUP(B902,Umbrales!$A$2:$H$6,7,FALSE)</f>
        <v>0.41762511454643481</v>
      </c>
      <c r="L902" s="14">
        <f>VLOOKUP(B902,Umbrales!$A$2:$H$6,8,FALSE)</f>
        <v>5.4196815684636399E-2</v>
      </c>
      <c r="M902">
        <f>IF(AND(Datos!S902&gt;0,Datos!AH902&lt;K902,Datos!AL902&gt;=1,Datos!AM902&lt;1,J902&gt;L902),1,0)</f>
        <v>0</v>
      </c>
      <c r="N902" s="14">
        <f>VLOOKUP(B902,Umbrales!$A$2:$J$6,9,FALSE)</f>
        <v>0</v>
      </c>
      <c r="O902" s="14">
        <f>VLOOKUP(B902,Umbrales!$A$2:$J$6,10,FALSE)</f>
        <v>0</v>
      </c>
      <c r="P902">
        <f>IF(AND(Datos!C902="Financials",Datos!AA902&gt;N902,Datos!AD902&lt;0,Datos!AQ902&lt;O902),1,0)</f>
        <v>0</v>
      </c>
      <c r="Q902" s="14">
        <f>VLOOKUP(B902,Umbrales!$A$2:$K$6,11,FALSE)</f>
        <v>0.94630804495569043</v>
      </c>
      <c r="R902">
        <f>IF(AND(Datos!AN902&lt;0.85,Datos!AN902&lt;Q902),1,0)</f>
        <v>0</v>
      </c>
      <c r="S902">
        <f>1+IF(Datos!S902&gt;0,1,0)+IF(Datos!C902="Financials",1.2,0)+1.3</f>
        <v>3.3</v>
      </c>
      <c r="T902" s="14">
        <f>(I902*1+M902*IF(Datos!S902&gt;0,1,0)+P902*IF(Datos!C902="Financials",1,0)+R902*1.3)/S902</f>
        <v>0</v>
      </c>
      <c r="U902" s="14">
        <f t="shared" si="28"/>
        <v>0</v>
      </c>
      <c r="V902" s="12" t="str">
        <f t="shared" si="29"/>
        <v/>
      </c>
    </row>
    <row r="903" spans="1:22">
      <c r="A903" t="str">
        <f>ParticipantesCrossSectionTable[[#This Row],[firm_id]]</f>
        <v>F0655</v>
      </c>
      <c r="B903" s="12" t="str">
        <f>ParticipantesCrossSectionTable[[#This Row],[sector]]</f>
        <v>Industrials</v>
      </c>
      <c r="C903" s="14">
        <f>ParticipantesCrossSectionTable[[#This Row],[fcf_reported_mm]]/ParticipantesCrossSectionTable[[#This Row],[revenue_reported_mm]]</f>
        <v>5.671714096610677E-2</v>
      </c>
      <c r="D903" s="14">
        <f>VLOOKUP(B903,Umbrales!$A$2:$F$6,2,FALSE)</f>
        <v>0.20187192862209885</v>
      </c>
      <c r="E903" s="14">
        <f>VLOOKUP(B903,Umbrales!$A$2:$F$6,3,FALSE)</f>
        <v>0.13780715755654266</v>
      </c>
      <c r="F903" s="14">
        <f>VLOOKUP(B903,Umbrales!$A$2:$F$6,4,FALSE)</f>
        <v>0.14324173030339896</v>
      </c>
      <c r="G903" s="13">
        <f>VLOOKUP(B903,Umbrales!$A$2:$F$6,5,FALSE)</f>
        <v>2.1323076743804079</v>
      </c>
      <c r="H903" s="14">
        <f>VLOOKUP(B903,Umbrales!$A$2:$F$6,6,FALSE)</f>
        <v>-3.5903294130974449E-3</v>
      </c>
      <c r="I903">
        <f>IF(AND(Datos!AE903&gt;D903,Datos!AF903&gt;E903,Datos!AG903&gt;F903,Datos!AS903&gt;G903,C903&lt;H903),1,0)</f>
        <v>0</v>
      </c>
      <c r="J903" s="14">
        <f>ParticipantesCrossSectionTable[[#This Row],[dcf_fcf_gap_mm]]/ParticipantesCrossSectionTable[[#This Row],[revenue_reported_mm]]</f>
        <v>5.7864833041640383E-2</v>
      </c>
      <c r="K903" s="14">
        <f>VLOOKUP(B903,Umbrales!$A$2:$H$6,7,FALSE)</f>
        <v>0.50521966232143278</v>
      </c>
      <c r="L903" s="14">
        <f>VLOOKUP(B903,Umbrales!$A$2:$H$6,8,FALSE)</f>
        <v>7.7995567229432863E-2</v>
      </c>
      <c r="M903">
        <f>IF(AND(Datos!S903&gt;0,Datos!AH903&lt;K903,Datos!AL903&gt;=1,Datos!AM903&lt;1,J903&gt;L903),1,0)</f>
        <v>0</v>
      </c>
      <c r="N903" s="14">
        <f>VLOOKUP(B903,Umbrales!$A$2:$J$6,9,FALSE)</f>
        <v>0</v>
      </c>
      <c r="O903" s="14">
        <f>VLOOKUP(B903,Umbrales!$A$2:$J$6,10,FALSE)</f>
        <v>0</v>
      </c>
      <c r="P903">
        <f>IF(AND(Datos!C903="Financials",Datos!AA903&gt;N903,Datos!AD903&lt;0,Datos!AQ903&lt;O903),1,0)</f>
        <v>0</v>
      </c>
      <c r="Q903" s="14">
        <f>VLOOKUP(B903,Umbrales!$A$2:$K$6,11,FALSE)</f>
        <v>0.94976269166978411</v>
      </c>
      <c r="R903">
        <f>IF(AND(Datos!AN903&lt;0.85,Datos!AN903&lt;Q903),1,0)</f>
        <v>0</v>
      </c>
      <c r="S903">
        <f>1+IF(Datos!S903&gt;0,1,0)+IF(Datos!C903="Financials",1.2,0)+1.3</f>
        <v>3.3</v>
      </c>
      <c r="T903" s="14">
        <f>(I903*1+M903*IF(Datos!S903&gt;0,1,0)+P903*IF(Datos!C903="Financials",1,0)+R903*1.3)/S903</f>
        <v>0</v>
      </c>
      <c r="U903" s="14">
        <f t="shared" si="28"/>
        <v>0</v>
      </c>
      <c r="V903" s="12" t="str">
        <f t="shared" si="29"/>
        <v/>
      </c>
    </row>
    <row r="904" spans="1:22">
      <c r="A904" t="str">
        <f>ParticipantesCrossSectionTable[[#This Row],[firm_id]]</f>
        <v>F0002</v>
      </c>
      <c r="B904" s="12" t="str">
        <f>ParticipantesCrossSectionTable[[#This Row],[sector]]</f>
        <v>Energy</v>
      </c>
      <c r="C904" s="14">
        <f>ParticipantesCrossSectionTable[[#This Row],[fcf_reported_mm]]/ParticipantesCrossSectionTable[[#This Row],[revenue_reported_mm]]</f>
        <v>-1.2789381272501007E-2</v>
      </c>
      <c r="D904" s="14">
        <f>VLOOKUP(B904,Umbrales!$A$2:$F$6,2,FALSE)</f>
        <v>0.31196392892080216</v>
      </c>
      <c r="E904" s="14">
        <f>VLOOKUP(B904,Umbrales!$A$2:$F$6,3,FALSE)</f>
        <v>0.22086835207327621</v>
      </c>
      <c r="F904" s="14">
        <f>VLOOKUP(B904,Umbrales!$A$2:$F$6,4,FALSE)</f>
        <v>0.28991454849456905</v>
      </c>
      <c r="G904" s="13">
        <f>VLOOKUP(B904,Umbrales!$A$2:$F$6,5,FALSE)</f>
        <v>2.8980395452652274</v>
      </c>
      <c r="H904" s="14">
        <f>VLOOKUP(B904,Umbrales!$A$2:$F$6,6,FALSE)</f>
        <v>-5.1192663180992054E-2</v>
      </c>
      <c r="I904">
        <f>IF(AND(Datos!AE904&gt;D904,Datos!AF904&gt;E904,Datos!AG904&gt;F904,Datos!AS904&gt;G904,C904&lt;H904),1,0)</f>
        <v>0</v>
      </c>
      <c r="J904" s="14">
        <f>ParticipantesCrossSectionTable[[#This Row],[dcf_fcf_gap_mm]]/ParticipantesCrossSectionTable[[#This Row],[revenue_reported_mm]]</f>
        <v>9.6336629098778687E-2</v>
      </c>
      <c r="K904" s="14">
        <f>VLOOKUP(B904,Umbrales!$A$2:$H$6,7,FALSE)</f>
        <v>0.58288412137280288</v>
      </c>
      <c r="L904" s="14">
        <f>VLOOKUP(B904,Umbrales!$A$2:$H$6,8,FALSE)</f>
        <v>0.120912265441879</v>
      </c>
      <c r="M904">
        <f>IF(AND(Datos!S904&gt;0,Datos!AH904&lt;K904,Datos!AL904&gt;=1,Datos!AM904&lt;1,J904&gt;L904),1,0)</f>
        <v>0</v>
      </c>
      <c r="N904" s="14">
        <f>VLOOKUP(B904,Umbrales!$A$2:$J$6,9,FALSE)</f>
        <v>0</v>
      </c>
      <c r="O904" s="14">
        <f>VLOOKUP(B904,Umbrales!$A$2:$J$6,10,FALSE)</f>
        <v>0</v>
      </c>
      <c r="P904">
        <f>IF(AND(Datos!C904="Financials",Datos!AA904&gt;N904,Datos!AD904&lt;0,Datos!AQ904&lt;O904),1,0)</f>
        <v>0</v>
      </c>
      <c r="Q904" s="14">
        <f>VLOOKUP(B904,Umbrales!$A$2:$K$6,11,FALSE)</f>
        <v>0.95246281107254693</v>
      </c>
      <c r="R904">
        <f>IF(AND(Datos!AN904&lt;0.85,Datos!AN904&lt;Q904),1,0)</f>
        <v>0</v>
      </c>
      <c r="S904">
        <f>1+IF(Datos!S904&gt;0,1,0)+IF(Datos!C904="Financials",1.2,0)+1.3</f>
        <v>3.3</v>
      </c>
      <c r="T904" s="14">
        <f>(I904*1+M904*IF(Datos!S904&gt;0,1,0)+P904*IF(Datos!C904="Financials",1,0)+R904*1.3)/S904</f>
        <v>0</v>
      </c>
      <c r="U904" s="14">
        <f t="shared" si="28"/>
        <v>0</v>
      </c>
      <c r="V904" s="12" t="str">
        <f t="shared" si="29"/>
        <v/>
      </c>
    </row>
    <row r="905" spans="1:22">
      <c r="A905" t="str">
        <f>ParticipantesCrossSectionTable[[#This Row],[firm_id]]</f>
        <v>F0865</v>
      </c>
      <c r="B905" s="12" t="str">
        <f>ParticipantesCrossSectionTable[[#This Row],[sector]]</f>
        <v>Consumer</v>
      </c>
      <c r="C905" s="14">
        <f>ParticipantesCrossSectionTable[[#This Row],[fcf_reported_mm]]/ParticipantesCrossSectionTable[[#This Row],[revenue_reported_mm]]</f>
        <v>6.9828005223775622E-2</v>
      </c>
      <c r="D905" s="14">
        <f>VLOOKUP(B905,Umbrales!$A$2:$F$6,2,FALSE)</f>
        <v>0.18290795794828921</v>
      </c>
      <c r="E905" s="14">
        <f>VLOOKUP(B905,Umbrales!$A$2:$F$6,3,FALSE)</f>
        <v>0.12205009004875801</v>
      </c>
      <c r="F905" s="14">
        <f>VLOOKUP(B905,Umbrales!$A$2:$F$6,4,FALSE)</f>
        <v>7.7863508878423693E-2</v>
      </c>
      <c r="G905" s="13">
        <f>VLOOKUP(B905,Umbrales!$A$2:$F$6,5,FALSE)</f>
        <v>1.5232588938928779</v>
      </c>
      <c r="H905" s="14">
        <f>VLOOKUP(B905,Umbrales!$A$2:$F$6,6,FALSE)</f>
        <v>3.1674636202413592E-2</v>
      </c>
      <c r="I905">
        <f>IF(AND(Datos!AE905&gt;D905,Datos!AF905&gt;E905,Datos!AG905&gt;F905,Datos!AS905&gt;G905,C905&lt;H905),1,0)</f>
        <v>0</v>
      </c>
      <c r="J905" s="14">
        <f>ParticipantesCrossSectionTable[[#This Row],[dcf_fcf_gap_mm]]/ParticipantesCrossSectionTable[[#This Row],[revenue_reported_mm]]</f>
        <v>2.3346802084966631E-2</v>
      </c>
      <c r="K905" s="14">
        <f>VLOOKUP(B905,Umbrales!$A$2:$H$6,7,FALSE)</f>
        <v>0.50851978099047102</v>
      </c>
      <c r="L905" s="14">
        <f>VLOOKUP(B905,Umbrales!$A$2:$H$6,8,FALSE)</f>
        <v>6.0665521451900774E-2</v>
      </c>
      <c r="M905">
        <f>IF(AND(Datos!S905&gt;0,Datos!AH905&lt;K905,Datos!AL905&gt;=1,Datos!AM905&lt;1,J905&gt;L905),1,0)</f>
        <v>0</v>
      </c>
      <c r="N905" s="14">
        <f>VLOOKUP(B905,Umbrales!$A$2:$J$6,9,FALSE)</f>
        <v>0</v>
      </c>
      <c r="O905" s="14">
        <f>VLOOKUP(B905,Umbrales!$A$2:$J$6,10,FALSE)</f>
        <v>0</v>
      </c>
      <c r="P905">
        <f>IF(AND(Datos!C905="Financials",Datos!AA905&gt;N905,Datos!AD905&lt;0,Datos!AQ905&lt;O905),1,0)</f>
        <v>0</v>
      </c>
      <c r="Q905" s="14">
        <f>VLOOKUP(B905,Umbrales!$A$2:$K$6,11,FALSE)</f>
        <v>0.94977598367308969</v>
      </c>
      <c r="R905">
        <f>IF(AND(Datos!AN905&lt;0.85,Datos!AN905&lt;Q905),1,0)</f>
        <v>0</v>
      </c>
      <c r="S905">
        <f>1+IF(Datos!S905&gt;0,1,0)+IF(Datos!C905="Financials",1.2,0)+1.3</f>
        <v>3.3</v>
      </c>
      <c r="T905" s="14">
        <f>(I905*1+M905*IF(Datos!S905&gt;0,1,0)+P905*IF(Datos!C905="Financials",1,0)+R905*1.3)/S905</f>
        <v>0</v>
      </c>
      <c r="U905" s="14">
        <f t="shared" si="28"/>
        <v>0</v>
      </c>
      <c r="V905" s="12" t="str">
        <f t="shared" si="29"/>
        <v/>
      </c>
    </row>
    <row r="906" spans="1:22">
      <c r="A906" t="str">
        <f>ParticipantesCrossSectionTable[[#This Row],[firm_id]]</f>
        <v>F0771</v>
      </c>
      <c r="B906" s="12" t="str">
        <f>ParticipantesCrossSectionTable[[#This Row],[sector]]</f>
        <v>Industrials</v>
      </c>
      <c r="C906" s="14">
        <f>ParticipantesCrossSectionTable[[#This Row],[fcf_reported_mm]]/ParticipantesCrossSectionTable[[#This Row],[revenue_reported_mm]]</f>
        <v>-3.2344421171535867E-2</v>
      </c>
      <c r="D906" s="14">
        <f>VLOOKUP(B906,Umbrales!$A$2:$F$6,2,FALSE)</f>
        <v>0.20187192862209885</v>
      </c>
      <c r="E906" s="14">
        <f>VLOOKUP(B906,Umbrales!$A$2:$F$6,3,FALSE)</f>
        <v>0.13780715755654266</v>
      </c>
      <c r="F906" s="14">
        <f>VLOOKUP(B906,Umbrales!$A$2:$F$6,4,FALSE)</f>
        <v>0.14324173030339896</v>
      </c>
      <c r="G906" s="13">
        <f>VLOOKUP(B906,Umbrales!$A$2:$F$6,5,FALSE)</f>
        <v>2.1323076743804079</v>
      </c>
      <c r="H906" s="14">
        <f>VLOOKUP(B906,Umbrales!$A$2:$F$6,6,FALSE)</f>
        <v>-3.5903294130974449E-3</v>
      </c>
      <c r="I906">
        <f>IF(AND(Datos!AE906&gt;D906,Datos!AF906&gt;E906,Datos!AG906&gt;F906,Datos!AS906&gt;G906,C906&lt;H906),1,0)</f>
        <v>0</v>
      </c>
      <c r="J906" s="14">
        <f>ParticipantesCrossSectionTable[[#This Row],[dcf_fcf_gap_mm]]/ParticipantesCrossSectionTable[[#This Row],[revenue_reported_mm]]</f>
        <v>8.9784614733811274E-2</v>
      </c>
      <c r="K906" s="14">
        <f>VLOOKUP(B906,Umbrales!$A$2:$H$6,7,FALSE)</f>
        <v>0.50521966232143278</v>
      </c>
      <c r="L906" s="14">
        <f>VLOOKUP(B906,Umbrales!$A$2:$H$6,8,FALSE)</f>
        <v>7.7995567229432863E-2</v>
      </c>
      <c r="M906">
        <f>IF(AND(Datos!S906&gt;0,Datos!AH906&lt;K906,Datos!AL906&gt;=1,Datos!AM906&lt;1,J906&gt;L906),1,0)</f>
        <v>0</v>
      </c>
      <c r="N906" s="14">
        <f>VLOOKUP(B906,Umbrales!$A$2:$J$6,9,FALSE)</f>
        <v>0</v>
      </c>
      <c r="O906" s="14">
        <f>VLOOKUP(B906,Umbrales!$A$2:$J$6,10,FALSE)</f>
        <v>0</v>
      </c>
      <c r="P906">
        <f>IF(AND(Datos!C906="Financials",Datos!AA906&gt;N906,Datos!AD906&lt;0,Datos!AQ906&lt;O906),1,0)</f>
        <v>0</v>
      </c>
      <c r="Q906" s="14">
        <f>VLOOKUP(B906,Umbrales!$A$2:$K$6,11,FALSE)</f>
        <v>0.94976269166978411</v>
      </c>
      <c r="R906">
        <f>IF(AND(Datos!AN906&lt;0.85,Datos!AN906&lt;Q906),1,0)</f>
        <v>0</v>
      </c>
      <c r="S906">
        <f>1+IF(Datos!S906&gt;0,1,0)+IF(Datos!C906="Financials",1.2,0)+1.3</f>
        <v>3.3</v>
      </c>
      <c r="T906" s="14">
        <f>(I906*1+M906*IF(Datos!S906&gt;0,1,0)+P906*IF(Datos!C906="Financials",1,0)+R906*1.3)/S906</f>
        <v>0</v>
      </c>
      <c r="U906" s="14">
        <f t="shared" si="28"/>
        <v>0</v>
      </c>
      <c r="V906" s="12" t="str">
        <f t="shared" si="29"/>
        <v/>
      </c>
    </row>
    <row r="907" spans="1:22">
      <c r="A907" t="str">
        <f>ParticipantesCrossSectionTable[[#This Row],[firm_id]]</f>
        <v>F0072</v>
      </c>
      <c r="B907" s="12" t="str">
        <f>ParticipantesCrossSectionTable[[#This Row],[sector]]</f>
        <v>Energy</v>
      </c>
      <c r="C907" s="14">
        <f>ParticipantesCrossSectionTable[[#This Row],[fcf_reported_mm]]/ParticipantesCrossSectionTable[[#This Row],[revenue_reported_mm]]</f>
        <v>-0.15461266990871397</v>
      </c>
      <c r="D907" s="14">
        <f>VLOOKUP(B907,Umbrales!$A$2:$F$6,2,FALSE)</f>
        <v>0.31196392892080216</v>
      </c>
      <c r="E907" s="14">
        <f>VLOOKUP(B907,Umbrales!$A$2:$F$6,3,FALSE)</f>
        <v>0.22086835207327621</v>
      </c>
      <c r="F907" s="14">
        <f>VLOOKUP(B907,Umbrales!$A$2:$F$6,4,FALSE)</f>
        <v>0.28991454849456905</v>
      </c>
      <c r="G907" s="13">
        <f>VLOOKUP(B907,Umbrales!$A$2:$F$6,5,FALSE)</f>
        <v>2.8980395452652274</v>
      </c>
      <c r="H907" s="14">
        <f>VLOOKUP(B907,Umbrales!$A$2:$F$6,6,FALSE)</f>
        <v>-5.1192663180992054E-2</v>
      </c>
      <c r="I907">
        <f>IF(AND(Datos!AE907&gt;D907,Datos!AF907&gt;E907,Datos!AG907&gt;F907,Datos!AS907&gt;G907,C907&lt;H907),1,0)</f>
        <v>0</v>
      </c>
      <c r="J907" s="14">
        <f>ParticipantesCrossSectionTable[[#This Row],[dcf_fcf_gap_mm]]/ParticipantesCrossSectionTable[[#This Row],[revenue_reported_mm]]</f>
        <v>0.1401076770115568</v>
      </c>
      <c r="K907" s="14">
        <f>VLOOKUP(B907,Umbrales!$A$2:$H$6,7,FALSE)</f>
        <v>0.58288412137280288</v>
      </c>
      <c r="L907" s="14">
        <f>VLOOKUP(B907,Umbrales!$A$2:$H$6,8,FALSE)</f>
        <v>0.120912265441879</v>
      </c>
      <c r="M907">
        <f>IF(AND(Datos!S907&gt;0,Datos!AH907&lt;K907,Datos!AL907&gt;=1,Datos!AM907&lt;1,J907&gt;L907),1,0)</f>
        <v>0</v>
      </c>
      <c r="N907" s="14">
        <f>VLOOKUP(B907,Umbrales!$A$2:$J$6,9,FALSE)</f>
        <v>0</v>
      </c>
      <c r="O907" s="14">
        <f>VLOOKUP(B907,Umbrales!$A$2:$J$6,10,FALSE)</f>
        <v>0</v>
      </c>
      <c r="P907">
        <f>IF(AND(Datos!C907="Financials",Datos!AA907&gt;N907,Datos!AD907&lt;0,Datos!AQ907&lt;O907),1,0)</f>
        <v>0</v>
      </c>
      <c r="Q907" s="14">
        <f>VLOOKUP(B907,Umbrales!$A$2:$K$6,11,FALSE)</f>
        <v>0.95246281107254693</v>
      </c>
      <c r="R907">
        <f>IF(AND(Datos!AN907&lt;0.85,Datos!AN907&lt;Q907),1,0)</f>
        <v>0</v>
      </c>
      <c r="S907">
        <f>1+IF(Datos!S907&gt;0,1,0)+IF(Datos!C907="Financials",1.2,0)+1.3</f>
        <v>3.3</v>
      </c>
      <c r="T907" s="14">
        <f>(I907*1+M907*IF(Datos!S907&gt;0,1,0)+P907*IF(Datos!C907="Financials",1,0)+R907*1.3)/S907</f>
        <v>0</v>
      </c>
      <c r="U907" s="14">
        <f t="shared" si="28"/>
        <v>0</v>
      </c>
      <c r="V907" s="12" t="str">
        <f t="shared" si="29"/>
        <v/>
      </c>
    </row>
    <row r="908" spans="1:22">
      <c r="A908" t="str">
        <f>ParticipantesCrossSectionTable[[#This Row],[firm_id]]</f>
        <v>F0473</v>
      </c>
      <c r="B908" s="12" t="str">
        <f>ParticipantesCrossSectionTable[[#This Row],[sector]]</f>
        <v>Technology</v>
      </c>
      <c r="C908" s="14">
        <f>ParticipantesCrossSectionTable[[#This Row],[fcf_reported_mm]]/ParticipantesCrossSectionTable[[#This Row],[revenue_reported_mm]]</f>
        <v>0.18481600267618625</v>
      </c>
      <c r="D908" s="14">
        <f>VLOOKUP(B908,Umbrales!$A$2:$F$6,2,FALSE)</f>
        <v>0.29147891994228936</v>
      </c>
      <c r="E908" s="14">
        <f>VLOOKUP(B908,Umbrales!$A$2:$F$6,3,FALSE)</f>
        <v>0.20310034693031653</v>
      </c>
      <c r="F908" s="14">
        <f>VLOOKUP(B908,Umbrales!$A$2:$F$6,4,FALSE)</f>
        <v>8.594459935328938E-2</v>
      </c>
      <c r="G908" s="13">
        <f>VLOOKUP(B908,Umbrales!$A$2:$F$6,5,FALSE)</f>
        <v>1.6026025182564763</v>
      </c>
      <c r="H908" s="14">
        <f>VLOOKUP(B908,Umbrales!$A$2:$F$6,6,FALSE)</f>
        <v>0.11012364032004683</v>
      </c>
      <c r="I908">
        <f>IF(AND(Datos!AE908&gt;D908,Datos!AF908&gt;E908,Datos!AG908&gt;F908,Datos!AS908&gt;G908,C908&lt;H908),1,0)</f>
        <v>0</v>
      </c>
      <c r="J908" s="14">
        <f>ParticipantesCrossSectionTable[[#This Row],[dcf_fcf_gap_mm]]/ParticipantesCrossSectionTable[[#This Row],[revenue_reported_mm]]</f>
        <v>-2.5575041389373086E-2</v>
      </c>
      <c r="K908" s="14">
        <f>VLOOKUP(B908,Umbrales!$A$2:$H$6,7,FALSE)</f>
        <v>0.41762511454643481</v>
      </c>
      <c r="L908" s="14">
        <f>VLOOKUP(B908,Umbrales!$A$2:$H$6,8,FALSE)</f>
        <v>5.4196815684636399E-2</v>
      </c>
      <c r="M908">
        <f>IF(AND(Datos!S908&gt;0,Datos!AH908&lt;K908,Datos!AL908&gt;=1,Datos!AM908&lt;1,J908&gt;L908),1,0)</f>
        <v>0</v>
      </c>
      <c r="N908" s="14">
        <f>VLOOKUP(B908,Umbrales!$A$2:$J$6,9,FALSE)</f>
        <v>0</v>
      </c>
      <c r="O908" s="14">
        <f>VLOOKUP(B908,Umbrales!$A$2:$J$6,10,FALSE)</f>
        <v>0</v>
      </c>
      <c r="P908">
        <f>IF(AND(Datos!C908="Financials",Datos!AA908&gt;N908,Datos!AD908&lt;0,Datos!AQ908&lt;O908),1,0)</f>
        <v>0</v>
      </c>
      <c r="Q908" s="14">
        <f>VLOOKUP(B908,Umbrales!$A$2:$K$6,11,FALSE)</f>
        <v>0.94630804495569043</v>
      </c>
      <c r="R908">
        <f>IF(AND(Datos!AN908&lt;0.85,Datos!AN908&lt;Q908),1,0)</f>
        <v>0</v>
      </c>
      <c r="S908">
        <f>1+IF(Datos!S908&gt;0,1,0)+IF(Datos!C908="Financials",1.2,0)+1.3</f>
        <v>3.3</v>
      </c>
      <c r="T908" s="14">
        <f>(I908*1+M908*IF(Datos!S908&gt;0,1,0)+P908*IF(Datos!C908="Financials",1,0)+R908*1.3)/S908</f>
        <v>0</v>
      </c>
      <c r="U908" s="14">
        <f t="shared" si="28"/>
        <v>0</v>
      </c>
      <c r="V908" s="12" t="str">
        <f t="shared" si="29"/>
        <v/>
      </c>
    </row>
    <row r="909" spans="1:22">
      <c r="A909" t="str">
        <f>ParticipantesCrossSectionTable[[#This Row],[firm_id]]</f>
        <v>F0732</v>
      </c>
      <c r="B909" s="12" t="str">
        <f>ParticipantesCrossSectionTable[[#This Row],[sector]]</f>
        <v>Industrials</v>
      </c>
      <c r="C909" s="14">
        <f>ParticipantesCrossSectionTable[[#This Row],[fcf_reported_mm]]/ParticipantesCrossSectionTable[[#This Row],[revenue_reported_mm]]</f>
        <v>5.5382179215999871E-3</v>
      </c>
      <c r="D909" s="14">
        <f>VLOOKUP(B909,Umbrales!$A$2:$F$6,2,FALSE)</f>
        <v>0.20187192862209885</v>
      </c>
      <c r="E909" s="14">
        <f>VLOOKUP(B909,Umbrales!$A$2:$F$6,3,FALSE)</f>
        <v>0.13780715755654266</v>
      </c>
      <c r="F909" s="14">
        <f>VLOOKUP(B909,Umbrales!$A$2:$F$6,4,FALSE)</f>
        <v>0.14324173030339896</v>
      </c>
      <c r="G909" s="13">
        <f>VLOOKUP(B909,Umbrales!$A$2:$F$6,5,FALSE)</f>
        <v>2.1323076743804079</v>
      </c>
      <c r="H909" s="14">
        <f>VLOOKUP(B909,Umbrales!$A$2:$F$6,6,FALSE)</f>
        <v>-3.5903294130974449E-3</v>
      </c>
      <c r="I909">
        <f>IF(AND(Datos!AE909&gt;D909,Datos!AF909&gt;E909,Datos!AG909&gt;F909,Datos!AS909&gt;G909,C909&lt;H909),1,0)</f>
        <v>0</v>
      </c>
      <c r="J909" s="14">
        <f>ParticipantesCrossSectionTable[[#This Row],[dcf_fcf_gap_mm]]/ParticipantesCrossSectionTable[[#This Row],[revenue_reported_mm]]</f>
        <v>6.5306783149720396E-2</v>
      </c>
      <c r="K909" s="14">
        <f>VLOOKUP(B909,Umbrales!$A$2:$H$6,7,FALSE)</f>
        <v>0.50521966232143278</v>
      </c>
      <c r="L909" s="14">
        <f>VLOOKUP(B909,Umbrales!$A$2:$H$6,8,FALSE)</f>
        <v>7.7995567229432863E-2</v>
      </c>
      <c r="M909">
        <f>IF(AND(Datos!S909&gt;0,Datos!AH909&lt;K909,Datos!AL909&gt;=1,Datos!AM909&lt;1,J909&gt;L909),1,0)</f>
        <v>0</v>
      </c>
      <c r="N909" s="14">
        <f>VLOOKUP(B909,Umbrales!$A$2:$J$6,9,FALSE)</f>
        <v>0</v>
      </c>
      <c r="O909" s="14">
        <f>VLOOKUP(B909,Umbrales!$A$2:$J$6,10,FALSE)</f>
        <v>0</v>
      </c>
      <c r="P909">
        <f>IF(AND(Datos!C909="Financials",Datos!AA909&gt;N909,Datos!AD909&lt;0,Datos!AQ909&lt;O909),1,0)</f>
        <v>0</v>
      </c>
      <c r="Q909" s="14">
        <f>VLOOKUP(B909,Umbrales!$A$2:$K$6,11,FALSE)</f>
        <v>0.94976269166978411</v>
      </c>
      <c r="R909">
        <f>IF(AND(Datos!AN909&lt;0.85,Datos!AN909&lt;Q909),1,0)</f>
        <v>0</v>
      </c>
      <c r="S909">
        <f>1+IF(Datos!S909&gt;0,1,0)+IF(Datos!C909="Financials",1.2,0)+1.3</f>
        <v>3.3</v>
      </c>
      <c r="T909" s="14">
        <f>(I909*1+M909*IF(Datos!S909&gt;0,1,0)+P909*IF(Datos!C909="Financials",1,0)+R909*1.3)/S909</f>
        <v>0</v>
      </c>
      <c r="U909" s="14">
        <f t="shared" si="28"/>
        <v>0</v>
      </c>
      <c r="V909" s="12" t="str">
        <f t="shared" si="29"/>
        <v/>
      </c>
    </row>
    <row r="910" spans="1:22">
      <c r="A910" t="str">
        <f>ParticipantesCrossSectionTable[[#This Row],[firm_id]]</f>
        <v>F0723</v>
      </c>
      <c r="B910" s="12" t="str">
        <f>ParticipantesCrossSectionTable[[#This Row],[sector]]</f>
        <v>Industrials</v>
      </c>
      <c r="C910" s="14">
        <f>ParticipantesCrossSectionTable[[#This Row],[fcf_reported_mm]]/ParticipantesCrossSectionTable[[#This Row],[revenue_reported_mm]]</f>
        <v>3.3941040482398009E-2</v>
      </c>
      <c r="D910" s="14">
        <f>VLOOKUP(B910,Umbrales!$A$2:$F$6,2,FALSE)</f>
        <v>0.20187192862209885</v>
      </c>
      <c r="E910" s="14">
        <f>VLOOKUP(B910,Umbrales!$A$2:$F$6,3,FALSE)</f>
        <v>0.13780715755654266</v>
      </c>
      <c r="F910" s="14">
        <f>VLOOKUP(B910,Umbrales!$A$2:$F$6,4,FALSE)</f>
        <v>0.14324173030339896</v>
      </c>
      <c r="G910" s="13">
        <f>VLOOKUP(B910,Umbrales!$A$2:$F$6,5,FALSE)</f>
        <v>2.1323076743804079</v>
      </c>
      <c r="H910" s="14">
        <f>VLOOKUP(B910,Umbrales!$A$2:$F$6,6,FALSE)</f>
        <v>-3.5903294130974449E-3</v>
      </c>
      <c r="I910">
        <f>IF(AND(Datos!AE910&gt;D910,Datos!AF910&gt;E910,Datos!AG910&gt;F910,Datos!AS910&gt;G910,C910&lt;H910),1,0)</f>
        <v>0</v>
      </c>
      <c r="J910" s="14">
        <f>ParticipantesCrossSectionTable[[#This Row],[dcf_fcf_gap_mm]]/ParticipantesCrossSectionTable[[#This Row],[revenue_reported_mm]]</f>
        <v>4.9637294031501446E-2</v>
      </c>
      <c r="K910" s="14">
        <f>VLOOKUP(B910,Umbrales!$A$2:$H$6,7,FALSE)</f>
        <v>0.50521966232143278</v>
      </c>
      <c r="L910" s="14">
        <f>VLOOKUP(B910,Umbrales!$A$2:$H$6,8,FALSE)</f>
        <v>7.7995567229432863E-2</v>
      </c>
      <c r="M910">
        <f>IF(AND(Datos!S910&gt;0,Datos!AH910&lt;K910,Datos!AL910&gt;=1,Datos!AM910&lt;1,J910&gt;L910),1,0)</f>
        <v>0</v>
      </c>
      <c r="N910" s="14">
        <f>VLOOKUP(B910,Umbrales!$A$2:$J$6,9,FALSE)</f>
        <v>0</v>
      </c>
      <c r="O910" s="14">
        <f>VLOOKUP(B910,Umbrales!$A$2:$J$6,10,FALSE)</f>
        <v>0</v>
      </c>
      <c r="P910">
        <f>IF(AND(Datos!C910="Financials",Datos!AA910&gt;N910,Datos!AD910&lt;0,Datos!AQ910&lt;O910),1,0)</f>
        <v>0</v>
      </c>
      <c r="Q910" s="14">
        <f>VLOOKUP(B910,Umbrales!$A$2:$K$6,11,FALSE)</f>
        <v>0.94976269166978411</v>
      </c>
      <c r="R910">
        <f>IF(AND(Datos!AN910&lt;0.85,Datos!AN910&lt;Q910),1,0)</f>
        <v>0</v>
      </c>
      <c r="S910">
        <f>1+IF(Datos!S910&gt;0,1,0)+IF(Datos!C910="Financials",1.2,0)+1.3</f>
        <v>3.3</v>
      </c>
      <c r="T910" s="14">
        <f>(I910*1+M910*IF(Datos!S910&gt;0,1,0)+P910*IF(Datos!C910="Financials",1,0)+R910*1.3)/S910</f>
        <v>0</v>
      </c>
      <c r="U910" s="14">
        <f t="shared" si="28"/>
        <v>0</v>
      </c>
      <c r="V910" s="12" t="str">
        <f t="shared" si="29"/>
        <v/>
      </c>
    </row>
    <row r="911" spans="1:22">
      <c r="A911" t="str">
        <f>ParticipantesCrossSectionTable[[#This Row],[firm_id]]</f>
        <v>F0535</v>
      </c>
      <c r="B911" s="12" t="str">
        <f>ParticipantesCrossSectionTable[[#This Row],[sector]]</f>
        <v>Technology</v>
      </c>
      <c r="C911" s="14">
        <f>ParticipantesCrossSectionTable[[#This Row],[fcf_reported_mm]]/ParticipantesCrossSectionTable[[#This Row],[revenue_reported_mm]]</f>
        <v>0.10127622908139351</v>
      </c>
      <c r="D911" s="14">
        <f>VLOOKUP(B911,Umbrales!$A$2:$F$6,2,FALSE)</f>
        <v>0.29147891994228936</v>
      </c>
      <c r="E911" s="14">
        <f>VLOOKUP(B911,Umbrales!$A$2:$F$6,3,FALSE)</f>
        <v>0.20310034693031653</v>
      </c>
      <c r="F911" s="14">
        <f>VLOOKUP(B911,Umbrales!$A$2:$F$6,4,FALSE)</f>
        <v>8.594459935328938E-2</v>
      </c>
      <c r="G911" s="13">
        <f>VLOOKUP(B911,Umbrales!$A$2:$F$6,5,FALSE)</f>
        <v>1.6026025182564763</v>
      </c>
      <c r="H911" s="14">
        <f>VLOOKUP(B911,Umbrales!$A$2:$F$6,6,FALSE)</f>
        <v>0.11012364032004683</v>
      </c>
      <c r="I911">
        <f>IF(AND(Datos!AE911&gt;D911,Datos!AF911&gt;E911,Datos!AG911&gt;F911,Datos!AS911&gt;G911,C911&lt;H911),1,0)</f>
        <v>0</v>
      </c>
      <c r="J911" s="14">
        <f>ParticipantesCrossSectionTable[[#This Row],[dcf_fcf_gap_mm]]/ParticipantesCrossSectionTable[[#This Row],[revenue_reported_mm]]</f>
        <v>6.5306669628155234E-2</v>
      </c>
      <c r="K911" s="14">
        <f>VLOOKUP(B911,Umbrales!$A$2:$H$6,7,FALSE)</f>
        <v>0.41762511454643481</v>
      </c>
      <c r="L911" s="14">
        <f>VLOOKUP(B911,Umbrales!$A$2:$H$6,8,FALSE)</f>
        <v>5.4196815684636399E-2</v>
      </c>
      <c r="M911">
        <f>IF(AND(Datos!S911&gt;0,Datos!AH911&lt;K911,Datos!AL911&gt;=1,Datos!AM911&lt;1,J911&gt;L911),1,0)</f>
        <v>0</v>
      </c>
      <c r="N911" s="14">
        <f>VLOOKUP(B911,Umbrales!$A$2:$J$6,9,FALSE)</f>
        <v>0</v>
      </c>
      <c r="O911" s="14">
        <f>VLOOKUP(B911,Umbrales!$A$2:$J$6,10,FALSE)</f>
        <v>0</v>
      </c>
      <c r="P911">
        <f>IF(AND(Datos!C911="Financials",Datos!AA911&gt;N911,Datos!AD911&lt;0,Datos!AQ911&lt;O911),1,0)</f>
        <v>0</v>
      </c>
      <c r="Q911" s="14">
        <f>VLOOKUP(B911,Umbrales!$A$2:$K$6,11,FALSE)</f>
        <v>0.94630804495569043</v>
      </c>
      <c r="R911">
        <f>IF(AND(Datos!AN911&lt;0.85,Datos!AN911&lt;Q911),1,0)</f>
        <v>0</v>
      </c>
      <c r="S911">
        <f>1+IF(Datos!S911&gt;0,1,0)+IF(Datos!C911="Financials",1.2,0)+1.3</f>
        <v>3.3</v>
      </c>
      <c r="T911" s="14">
        <f>(I911*1+M911*IF(Datos!S911&gt;0,1,0)+P911*IF(Datos!C911="Financials",1,0)+R911*1.3)/S911</f>
        <v>0</v>
      </c>
      <c r="U911" s="14">
        <f t="shared" si="28"/>
        <v>0</v>
      </c>
      <c r="V911" s="12" t="str">
        <f t="shared" si="29"/>
        <v/>
      </c>
    </row>
    <row r="912" spans="1:22">
      <c r="A912" t="str">
        <f>ParticipantesCrossSectionTable[[#This Row],[firm_id]]</f>
        <v>F0479</v>
      </c>
      <c r="B912" s="12" t="str">
        <f>ParticipantesCrossSectionTable[[#This Row],[sector]]</f>
        <v>Technology</v>
      </c>
      <c r="C912" s="14">
        <f>ParticipantesCrossSectionTable[[#This Row],[fcf_reported_mm]]/ParticipantesCrossSectionTable[[#This Row],[revenue_reported_mm]]</f>
        <v>0.11400378343638402</v>
      </c>
      <c r="D912" s="14">
        <f>VLOOKUP(B912,Umbrales!$A$2:$F$6,2,FALSE)</f>
        <v>0.29147891994228936</v>
      </c>
      <c r="E912" s="14">
        <f>VLOOKUP(B912,Umbrales!$A$2:$F$6,3,FALSE)</f>
        <v>0.20310034693031653</v>
      </c>
      <c r="F912" s="14">
        <f>VLOOKUP(B912,Umbrales!$A$2:$F$6,4,FALSE)</f>
        <v>8.594459935328938E-2</v>
      </c>
      <c r="G912" s="13">
        <f>VLOOKUP(B912,Umbrales!$A$2:$F$6,5,FALSE)</f>
        <v>1.6026025182564763</v>
      </c>
      <c r="H912" s="14">
        <f>VLOOKUP(B912,Umbrales!$A$2:$F$6,6,FALSE)</f>
        <v>0.11012364032004683</v>
      </c>
      <c r="I912">
        <f>IF(AND(Datos!AE912&gt;D912,Datos!AF912&gt;E912,Datos!AG912&gt;F912,Datos!AS912&gt;G912,C912&lt;H912),1,0)</f>
        <v>0</v>
      </c>
      <c r="J912" s="14">
        <f>ParticipantesCrossSectionTable[[#This Row],[dcf_fcf_gap_mm]]/ParticipantesCrossSectionTable[[#This Row],[revenue_reported_mm]]</f>
        <v>5.2356148900972017E-2</v>
      </c>
      <c r="K912" s="14">
        <f>VLOOKUP(B912,Umbrales!$A$2:$H$6,7,FALSE)</f>
        <v>0.41762511454643481</v>
      </c>
      <c r="L912" s="14">
        <f>VLOOKUP(B912,Umbrales!$A$2:$H$6,8,FALSE)</f>
        <v>5.4196815684636399E-2</v>
      </c>
      <c r="M912">
        <f>IF(AND(Datos!S912&gt;0,Datos!AH912&lt;K912,Datos!AL912&gt;=1,Datos!AM912&lt;1,J912&gt;L912),1,0)</f>
        <v>0</v>
      </c>
      <c r="N912" s="14">
        <f>VLOOKUP(B912,Umbrales!$A$2:$J$6,9,FALSE)</f>
        <v>0</v>
      </c>
      <c r="O912" s="14">
        <f>VLOOKUP(B912,Umbrales!$A$2:$J$6,10,FALSE)</f>
        <v>0</v>
      </c>
      <c r="P912">
        <f>IF(AND(Datos!C912="Financials",Datos!AA912&gt;N912,Datos!AD912&lt;0,Datos!AQ912&lt;O912),1,0)</f>
        <v>0</v>
      </c>
      <c r="Q912" s="14">
        <f>VLOOKUP(B912,Umbrales!$A$2:$K$6,11,FALSE)</f>
        <v>0.94630804495569043</v>
      </c>
      <c r="R912">
        <f>IF(AND(Datos!AN912&lt;0.85,Datos!AN912&lt;Q912),1,0)</f>
        <v>1</v>
      </c>
      <c r="S912">
        <f>1+IF(Datos!S912&gt;0,1,0)+IF(Datos!C912="Financials",1.2,0)+1.3</f>
        <v>3.3</v>
      </c>
      <c r="T912" s="14">
        <f>(I912*1+M912*IF(Datos!S912&gt;0,1,0)+P912*IF(Datos!C912="Financials",1,0)+R912*1.3)/S912</f>
        <v>0.39393939393939398</v>
      </c>
      <c r="U912" s="14">
        <f t="shared" si="28"/>
        <v>1</v>
      </c>
      <c r="V912" s="12" t="str">
        <f t="shared" si="29"/>
        <v xml:space="preserve">Flag4 </v>
      </c>
    </row>
    <row r="913" spans="1:22">
      <c r="A913" t="str">
        <f>ParticipantesCrossSectionTable[[#This Row],[firm_id]]</f>
        <v>F0524</v>
      </c>
      <c r="B913" s="12" t="str">
        <f>ParticipantesCrossSectionTable[[#This Row],[sector]]</f>
        <v>Technology</v>
      </c>
      <c r="C913" s="14">
        <f>ParticipantesCrossSectionTable[[#This Row],[fcf_reported_mm]]/ParticipantesCrossSectionTable[[#This Row],[revenue_reported_mm]]</f>
        <v>6.0268682704364196E-2</v>
      </c>
      <c r="D913" s="14">
        <f>VLOOKUP(B913,Umbrales!$A$2:$F$6,2,FALSE)</f>
        <v>0.29147891994228936</v>
      </c>
      <c r="E913" s="14">
        <f>VLOOKUP(B913,Umbrales!$A$2:$F$6,3,FALSE)</f>
        <v>0.20310034693031653</v>
      </c>
      <c r="F913" s="14">
        <f>VLOOKUP(B913,Umbrales!$A$2:$F$6,4,FALSE)</f>
        <v>8.594459935328938E-2</v>
      </c>
      <c r="G913" s="13">
        <f>VLOOKUP(B913,Umbrales!$A$2:$F$6,5,FALSE)</f>
        <v>1.6026025182564763</v>
      </c>
      <c r="H913" s="14">
        <f>VLOOKUP(B913,Umbrales!$A$2:$F$6,6,FALSE)</f>
        <v>0.11012364032004683</v>
      </c>
      <c r="I913">
        <f>IF(AND(Datos!AE913&gt;D913,Datos!AF913&gt;E913,Datos!AG913&gt;F913,Datos!AS913&gt;G913,C913&lt;H913),1,0)</f>
        <v>0</v>
      </c>
      <c r="J913" s="14">
        <f>ParticipantesCrossSectionTable[[#This Row],[dcf_fcf_gap_mm]]/ParticipantesCrossSectionTable[[#This Row],[revenue_reported_mm]]</f>
        <v>5.6154021506499022E-2</v>
      </c>
      <c r="K913" s="14">
        <f>VLOOKUP(B913,Umbrales!$A$2:$H$6,7,FALSE)</f>
        <v>0.41762511454643481</v>
      </c>
      <c r="L913" s="14">
        <f>VLOOKUP(B913,Umbrales!$A$2:$H$6,8,FALSE)</f>
        <v>5.4196815684636399E-2</v>
      </c>
      <c r="M913">
        <f>IF(AND(Datos!S913&gt;0,Datos!AH913&lt;K913,Datos!AL913&gt;=1,Datos!AM913&lt;1,J913&gt;L913),1,0)</f>
        <v>0</v>
      </c>
      <c r="N913" s="14">
        <f>VLOOKUP(B913,Umbrales!$A$2:$J$6,9,FALSE)</f>
        <v>0</v>
      </c>
      <c r="O913" s="14">
        <f>VLOOKUP(B913,Umbrales!$A$2:$J$6,10,FALSE)</f>
        <v>0</v>
      </c>
      <c r="P913">
        <f>IF(AND(Datos!C913="Financials",Datos!AA913&gt;N913,Datos!AD913&lt;0,Datos!AQ913&lt;O913),1,0)</f>
        <v>0</v>
      </c>
      <c r="Q913" s="14">
        <f>VLOOKUP(B913,Umbrales!$A$2:$K$6,11,FALSE)</f>
        <v>0.94630804495569043</v>
      </c>
      <c r="R913">
        <f>IF(AND(Datos!AN913&lt;0.85,Datos!AN913&lt;Q913),1,0)</f>
        <v>0</v>
      </c>
      <c r="S913">
        <f>1+IF(Datos!S913&gt;0,1,0)+IF(Datos!C913="Financials",1.2,0)+1.3</f>
        <v>3.3</v>
      </c>
      <c r="T913" s="14">
        <f>(I913*1+M913*IF(Datos!S913&gt;0,1,0)+P913*IF(Datos!C913="Financials",1,0)+R913*1.3)/S913</f>
        <v>0</v>
      </c>
      <c r="U913" s="14">
        <f t="shared" si="28"/>
        <v>0</v>
      </c>
      <c r="V913" s="12" t="str">
        <f t="shared" si="29"/>
        <v/>
      </c>
    </row>
    <row r="914" spans="1:22">
      <c r="A914" t="str">
        <f>ParticipantesCrossSectionTable[[#This Row],[firm_id]]</f>
        <v>F0065</v>
      </c>
      <c r="B914" s="12" t="str">
        <f>ParticipantesCrossSectionTable[[#This Row],[sector]]</f>
        <v>Energy</v>
      </c>
      <c r="C914" s="14">
        <f>ParticipantesCrossSectionTable[[#This Row],[fcf_reported_mm]]/ParticipantesCrossSectionTable[[#This Row],[revenue_reported_mm]]</f>
        <v>-5.8251137399470396E-2</v>
      </c>
      <c r="D914" s="14">
        <f>VLOOKUP(B914,Umbrales!$A$2:$F$6,2,FALSE)</f>
        <v>0.31196392892080216</v>
      </c>
      <c r="E914" s="14">
        <f>VLOOKUP(B914,Umbrales!$A$2:$F$6,3,FALSE)</f>
        <v>0.22086835207327621</v>
      </c>
      <c r="F914" s="14">
        <f>VLOOKUP(B914,Umbrales!$A$2:$F$6,4,FALSE)</f>
        <v>0.28991454849456905</v>
      </c>
      <c r="G914" s="13">
        <f>VLOOKUP(B914,Umbrales!$A$2:$F$6,5,FALSE)</f>
        <v>2.8980395452652274</v>
      </c>
      <c r="H914" s="14">
        <f>VLOOKUP(B914,Umbrales!$A$2:$F$6,6,FALSE)</f>
        <v>-5.1192663180992054E-2</v>
      </c>
      <c r="I914">
        <f>IF(AND(Datos!AE914&gt;D914,Datos!AF914&gt;E914,Datos!AG914&gt;F914,Datos!AS914&gt;G914,C914&lt;H914),1,0)</f>
        <v>0</v>
      </c>
      <c r="J914" s="14">
        <f>ParticipantesCrossSectionTable[[#This Row],[dcf_fcf_gap_mm]]/ParticipantesCrossSectionTable[[#This Row],[revenue_reported_mm]]</f>
        <v>0.1407989409211462</v>
      </c>
      <c r="K914" s="14">
        <f>VLOOKUP(B914,Umbrales!$A$2:$H$6,7,FALSE)</f>
        <v>0.58288412137280288</v>
      </c>
      <c r="L914" s="14">
        <f>VLOOKUP(B914,Umbrales!$A$2:$H$6,8,FALSE)</f>
        <v>0.120912265441879</v>
      </c>
      <c r="M914">
        <f>IF(AND(Datos!S914&gt;0,Datos!AH914&lt;K914,Datos!AL914&gt;=1,Datos!AM914&lt;1,J914&gt;L914),1,0)</f>
        <v>1</v>
      </c>
      <c r="N914" s="14">
        <f>VLOOKUP(B914,Umbrales!$A$2:$J$6,9,FALSE)</f>
        <v>0</v>
      </c>
      <c r="O914" s="14">
        <f>VLOOKUP(B914,Umbrales!$A$2:$J$6,10,FALSE)</f>
        <v>0</v>
      </c>
      <c r="P914">
        <f>IF(AND(Datos!C914="Financials",Datos!AA914&gt;N914,Datos!AD914&lt;0,Datos!AQ914&lt;O914),1,0)</f>
        <v>0</v>
      </c>
      <c r="Q914" s="14">
        <f>VLOOKUP(B914,Umbrales!$A$2:$K$6,11,FALSE)</f>
        <v>0.95246281107254693</v>
      </c>
      <c r="R914">
        <f>IF(AND(Datos!AN914&lt;0.85,Datos!AN914&lt;Q914),1,0)</f>
        <v>0</v>
      </c>
      <c r="S914">
        <f>1+IF(Datos!S914&gt;0,1,0)+IF(Datos!C914="Financials",1.2,0)+1.3</f>
        <v>3.3</v>
      </c>
      <c r="T914" s="14">
        <f>(I914*1+M914*IF(Datos!S914&gt;0,1,0)+P914*IF(Datos!C914="Financials",1,0)+R914*1.3)/S914</f>
        <v>0.30303030303030304</v>
      </c>
      <c r="U914" s="14">
        <f t="shared" si="28"/>
        <v>1</v>
      </c>
      <c r="V914" s="12" t="str">
        <f t="shared" si="29"/>
        <v xml:space="preserve">Flag2 </v>
      </c>
    </row>
    <row r="915" spans="1:22">
      <c r="A915" t="str">
        <f>ParticipantesCrossSectionTable[[#This Row],[firm_id]]</f>
        <v>F0023</v>
      </c>
      <c r="B915" s="12" t="str">
        <f>ParticipantesCrossSectionTable[[#This Row],[sector]]</f>
        <v>Energy</v>
      </c>
      <c r="C915" s="14">
        <f>ParticipantesCrossSectionTable[[#This Row],[fcf_reported_mm]]/ParticipantesCrossSectionTable[[#This Row],[revenue_reported_mm]]</f>
        <v>-5.4280997782586521E-2</v>
      </c>
      <c r="D915" s="14">
        <f>VLOOKUP(B915,Umbrales!$A$2:$F$6,2,FALSE)</f>
        <v>0.31196392892080216</v>
      </c>
      <c r="E915" s="14">
        <f>VLOOKUP(B915,Umbrales!$A$2:$F$6,3,FALSE)</f>
        <v>0.22086835207327621</v>
      </c>
      <c r="F915" s="14">
        <f>VLOOKUP(B915,Umbrales!$A$2:$F$6,4,FALSE)</f>
        <v>0.28991454849456905</v>
      </c>
      <c r="G915" s="13">
        <f>VLOOKUP(B915,Umbrales!$A$2:$F$6,5,FALSE)</f>
        <v>2.8980395452652274</v>
      </c>
      <c r="H915" s="14">
        <f>VLOOKUP(B915,Umbrales!$A$2:$F$6,6,FALSE)</f>
        <v>-5.1192663180992054E-2</v>
      </c>
      <c r="I915">
        <f>IF(AND(Datos!AE915&gt;D915,Datos!AF915&gt;E915,Datos!AG915&gt;F915,Datos!AS915&gt;G915,C915&lt;H915),1,0)</f>
        <v>0</v>
      </c>
      <c r="J915" s="14">
        <f>ParticipantesCrossSectionTable[[#This Row],[dcf_fcf_gap_mm]]/ParticipantesCrossSectionTable[[#This Row],[revenue_reported_mm]]</f>
        <v>8.8418443255704041E-2</v>
      </c>
      <c r="K915" s="14">
        <f>VLOOKUP(B915,Umbrales!$A$2:$H$6,7,FALSE)</f>
        <v>0.58288412137280288</v>
      </c>
      <c r="L915" s="14">
        <f>VLOOKUP(B915,Umbrales!$A$2:$H$6,8,FALSE)</f>
        <v>0.120912265441879</v>
      </c>
      <c r="M915">
        <f>IF(AND(Datos!S915&gt;0,Datos!AH915&lt;K915,Datos!AL915&gt;=1,Datos!AM915&lt;1,J915&gt;L915),1,0)</f>
        <v>0</v>
      </c>
      <c r="N915" s="14">
        <f>VLOOKUP(B915,Umbrales!$A$2:$J$6,9,FALSE)</f>
        <v>0</v>
      </c>
      <c r="O915" s="14">
        <f>VLOOKUP(B915,Umbrales!$A$2:$J$6,10,FALSE)</f>
        <v>0</v>
      </c>
      <c r="P915">
        <f>IF(AND(Datos!C915="Financials",Datos!AA915&gt;N915,Datos!AD915&lt;0,Datos!AQ915&lt;O915),1,0)</f>
        <v>0</v>
      </c>
      <c r="Q915" s="14">
        <f>VLOOKUP(B915,Umbrales!$A$2:$K$6,11,FALSE)</f>
        <v>0.95246281107254693</v>
      </c>
      <c r="R915">
        <f>IF(AND(Datos!AN915&lt;0.85,Datos!AN915&lt;Q915),1,0)</f>
        <v>0</v>
      </c>
      <c r="S915">
        <f>1+IF(Datos!S915&gt;0,1,0)+IF(Datos!C915="Financials",1.2,0)+1.3</f>
        <v>3.3</v>
      </c>
      <c r="T915" s="14">
        <f>(I915*1+M915*IF(Datos!S915&gt;0,1,0)+P915*IF(Datos!C915="Financials",1,0)+R915*1.3)/S915</f>
        <v>0</v>
      </c>
      <c r="U915" s="14">
        <f t="shared" si="28"/>
        <v>0</v>
      </c>
      <c r="V915" s="12" t="str">
        <f t="shared" si="29"/>
        <v/>
      </c>
    </row>
    <row r="916" spans="1:22">
      <c r="A916" t="str">
        <f>ParticipantesCrossSectionTable[[#This Row],[firm_id]]</f>
        <v>F0963</v>
      </c>
      <c r="B916" s="12" t="str">
        <f>ParticipantesCrossSectionTable[[#This Row],[sector]]</f>
        <v>Consumer</v>
      </c>
      <c r="C916" s="14">
        <f>ParticipantesCrossSectionTable[[#This Row],[fcf_reported_mm]]/ParticipantesCrossSectionTable[[#This Row],[revenue_reported_mm]]</f>
        <v>3.6598318954052446E-2</v>
      </c>
      <c r="D916" s="14">
        <f>VLOOKUP(B916,Umbrales!$A$2:$F$6,2,FALSE)</f>
        <v>0.18290795794828921</v>
      </c>
      <c r="E916" s="14">
        <f>VLOOKUP(B916,Umbrales!$A$2:$F$6,3,FALSE)</f>
        <v>0.12205009004875801</v>
      </c>
      <c r="F916" s="14">
        <f>VLOOKUP(B916,Umbrales!$A$2:$F$6,4,FALSE)</f>
        <v>7.7863508878423693E-2</v>
      </c>
      <c r="G916" s="13">
        <f>VLOOKUP(B916,Umbrales!$A$2:$F$6,5,FALSE)</f>
        <v>1.5232588938928779</v>
      </c>
      <c r="H916" s="14">
        <f>VLOOKUP(B916,Umbrales!$A$2:$F$6,6,FALSE)</f>
        <v>3.1674636202413592E-2</v>
      </c>
      <c r="I916">
        <f>IF(AND(Datos!AE916&gt;D916,Datos!AF916&gt;E916,Datos!AG916&gt;F916,Datos!AS916&gt;G916,C916&lt;H916),1,0)</f>
        <v>0</v>
      </c>
      <c r="J916" s="14">
        <f>ParticipantesCrossSectionTable[[#This Row],[dcf_fcf_gap_mm]]/ParticipantesCrossSectionTable[[#This Row],[revenue_reported_mm]]</f>
        <v>5.8824014902357093E-2</v>
      </c>
      <c r="K916" s="14">
        <f>VLOOKUP(B916,Umbrales!$A$2:$H$6,7,FALSE)</f>
        <v>0.50851978099047102</v>
      </c>
      <c r="L916" s="14">
        <f>VLOOKUP(B916,Umbrales!$A$2:$H$6,8,FALSE)</f>
        <v>6.0665521451900774E-2</v>
      </c>
      <c r="M916">
        <f>IF(AND(Datos!S916&gt;0,Datos!AH916&lt;K916,Datos!AL916&gt;=1,Datos!AM916&lt;1,J916&gt;L916),1,0)</f>
        <v>0</v>
      </c>
      <c r="N916" s="14">
        <f>VLOOKUP(B916,Umbrales!$A$2:$J$6,9,FALSE)</f>
        <v>0</v>
      </c>
      <c r="O916" s="14">
        <f>VLOOKUP(B916,Umbrales!$A$2:$J$6,10,FALSE)</f>
        <v>0</v>
      </c>
      <c r="P916">
        <f>IF(AND(Datos!C916="Financials",Datos!AA916&gt;N916,Datos!AD916&lt;0,Datos!AQ916&lt;O916),1,0)</f>
        <v>0</v>
      </c>
      <c r="Q916" s="14">
        <f>VLOOKUP(B916,Umbrales!$A$2:$K$6,11,FALSE)</f>
        <v>0.94977598367308969</v>
      </c>
      <c r="R916">
        <f>IF(AND(Datos!AN916&lt;0.85,Datos!AN916&lt;Q916),1,0)</f>
        <v>0</v>
      </c>
      <c r="S916">
        <f>1+IF(Datos!S916&gt;0,1,0)+IF(Datos!C916="Financials",1.2,0)+1.3</f>
        <v>3.3</v>
      </c>
      <c r="T916" s="14">
        <f>(I916*1+M916*IF(Datos!S916&gt;0,1,0)+P916*IF(Datos!C916="Financials",1,0)+R916*1.3)/S916</f>
        <v>0</v>
      </c>
      <c r="U916" s="14">
        <f t="shared" si="28"/>
        <v>0</v>
      </c>
      <c r="V916" s="12" t="str">
        <f t="shared" si="29"/>
        <v/>
      </c>
    </row>
    <row r="917" spans="1:22">
      <c r="A917" t="str">
        <f>ParticipantesCrossSectionTable[[#This Row],[firm_id]]</f>
        <v>F0754</v>
      </c>
      <c r="B917" s="12" t="str">
        <f>ParticipantesCrossSectionTable[[#This Row],[sector]]</f>
        <v>Industrials</v>
      </c>
      <c r="C917" s="14">
        <f>ParticipantesCrossSectionTable[[#This Row],[fcf_reported_mm]]/ParticipantesCrossSectionTable[[#This Row],[revenue_reported_mm]]</f>
        <v>1.4307613522050679E-2</v>
      </c>
      <c r="D917" s="14">
        <f>VLOOKUP(B917,Umbrales!$A$2:$F$6,2,FALSE)</f>
        <v>0.20187192862209885</v>
      </c>
      <c r="E917" s="14">
        <f>VLOOKUP(B917,Umbrales!$A$2:$F$6,3,FALSE)</f>
        <v>0.13780715755654266</v>
      </c>
      <c r="F917" s="14">
        <f>VLOOKUP(B917,Umbrales!$A$2:$F$6,4,FALSE)</f>
        <v>0.14324173030339896</v>
      </c>
      <c r="G917" s="13">
        <f>VLOOKUP(B917,Umbrales!$A$2:$F$6,5,FALSE)</f>
        <v>2.1323076743804079</v>
      </c>
      <c r="H917" s="14">
        <f>VLOOKUP(B917,Umbrales!$A$2:$F$6,6,FALSE)</f>
        <v>-3.5903294130974449E-3</v>
      </c>
      <c r="I917">
        <f>IF(AND(Datos!AE917&gt;D917,Datos!AF917&gt;E917,Datos!AG917&gt;F917,Datos!AS917&gt;G917,C917&lt;H917),1,0)</f>
        <v>0</v>
      </c>
      <c r="J917" s="14">
        <f>ParticipantesCrossSectionTable[[#This Row],[dcf_fcf_gap_mm]]/ParticipantesCrossSectionTable[[#This Row],[revenue_reported_mm]]</f>
        <v>3.0613425793879764E-2</v>
      </c>
      <c r="K917" s="14">
        <f>VLOOKUP(B917,Umbrales!$A$2:$H$6,7,FALSE)</f>
        <v>0.50521966232143278</v>
      </c>
      <c r="L917" s="14">
        <f>VLOOKUP(B917,Umbrales!$A$2:$H$6,8,FALSE)</f>
        <v>7.7995567229432863E-2</v>
      </c>
      <c r="M917">
        <f>IF(AND(Datos!S917&gt;0,Datos!AH917&lt;K917,Datos!AL917&gt;=1,Datos!AM917&lt;1,J917&gt;L917),1,0)</f>
        <v>0</v>
      </c>
      <c r="N917" s="14">
        <f>VLOOKUP(B917,Umbrales!$A$2:$J$6,9,FALSE)</f>
        <v>0</v>
      </c>
      <c r="O917" s="14">
        <f>VLOOKUP(B917,Umbrales!$A$2:$J$6,10,FALSE)</f>
        <v>0</v>
      </c>
      <c r="P917">
        <f>IF(AND(Datos!C917="Financials",Datos!AA917&gt;N917,Datos!AD917&lt;0,Datos!AQ917&lt;O917),1,0)</f>
        <v>0</v>
      </c>
      <c r="Q917" s="14">
        <f>VLOOKUP(B917,Umbrales!$A$2:$K$6,11,FALSE)</f>
        <v>0.94976269166978411</v>
      </c>
      <c r="R917">
        <f>IF(AND(Datos!AN917&lt;0.85,Datos!AN917&lt;Q917),1,0)</f>
        <v>0</v>
      </c>
      <c r="S917">
        <f>1+IF(Datos!S917&gt;0,1,0)+IF(Datos!C917="Financials",1.2,0)+1.3</f>
        <v>3.3</v>
      </c>
      <c r="T917" s="14">
        <f>(I917*1+M917*IF(Datos!S917&gt;0,1,0)+P917*IF(Datos!C917="Financials",1,0)+R917*1.3)/S917</f>
        <v>0</v>
      </c>
      <c r="U917" s="14">
        <f t="shared" si="28"/>
        <v>0</v>
      </c>
      <c r="V917" s="12" t="str">
        <f t="shared" si="29"/>
        <v/>
      </c>
    </row>
    <row r="918" spans="1:22">
      <c r="A918" t="str">
        <f>ParticipantesCrossSectionTable[[#This Row],[firm_id]]</f>
        <v>F0642</v>
      </c>
      <c r="B918" s="12" t="str">
        <f>ParticipantesCrossSectionTable[[#This Row],[sector]]</f>
        <v>Industrials</v>
      </c>
      <c r="C918" s="14">
        <f>ParticipantesCrossSectionTable[[#This Row],[fcf_reported_mm]]/ParticipantesCrossSectionTable[[#This Row],[revenue_reported_mm]]</f>
        <v>-5.4351571977361603E-2</v>
      </c>
      <c r="D918" s="14">
        <f>VLOOKUP(B918,Umbrales!$A$2:$F$6,2,FALSE)</f>
        <v>0.20187192862209885</v>
      </c>
      <c r="E918" s="14">
        <f>VLOOKUP(B918,Umbrales!$A$2:$F$6,3,FALSE)</f>
        <v>0.13780715755654266</v>
      </c>
      <c r="F918" s="14">
        <f>VLOOKUP(B918,Umbrales!$A$2:$F$6,4,FALSE)</f>
        <v>0.14324173030339896</v>
      </c>
      <c r="G918" s="13">
        <f>VLOOKUP(B918,Umbrales!$A$2:$F$6,5,FALSE)</f>
        <v>2.1323076743804079</v>
      </c>
      <c r="H918" s="14">
        <f>VLOOKUP(B918,Umbrales!$A$2:$F$6,6,FALSE)</f>
        <v>-3.5903294130974449E-3</v>
      </c>
      <c r="I918">
        <f>IF(AND(Datos!AE918&gt;D918,Datos!AF918&gt;E918,Datos!AG918&gt;F918,Datos!AS918&gt;G918,C918&lt;H918),1,0)</f>
        <v>0</v>
      </c>
      <c r="J918" s="14">
        <f>ParticipantesCrossSectionTable[[#This Row],[dcf_fcf_gap_mm]]/ParticipantesCrossSectionTable[[#This Row],[revenue_reported_mm]]</f>
        <v>7.5098923227868791E-2</v>
      </c>
      <c r="K918" s="14">
        <f>VLOOKUP(B918,Umbrales!$A$2:$H$6,7,FALSE)</f>
        <v>0.50521966232143278</v>
      </c>
      <c r="L918" s="14">
        <f>VLOOKUP(B918,Umbrales!$A$2:$H$6,8,FALSE)</f>
        <v>7.7995567229432863E-2</v>
      </c>
      <c r="M918">
        <f>IF(AND(Datos!S918&gt;0,Datos!AH918&lt;K918,Datos!AL918&gt;=1,Datos!AM918&lt;1,J918&gt;L918),1,0)</f>
        <v>0</v>
      </c>
      <c r="N918" s="14">
        <f>VLOOKUP(B918,Umbrales!$A$2:$J$6,9,FALSE)</f>
        <v>0</v>
      </c>
      <c r="O918" s="14">
        <f>VLOOKUP(B918,Umbrales!$A$2:$J$6,10,FALSE)</f>
        <v>0</v>
      </c>
      <c r="P918">
        <f>IF(AND(Datos!C918="Financials",Datos!AA918&gt;N918,Datos!AD918&lt;0,Datos!AQ918&lt;O918),1,0)</f>
        <v>0</v>
      </c>
      <c r="Q918" s="14">
        <f>VLOOKUP(B918,Umbrales!$A$2:$K$6,11,FALSE)</f>
        <v>0.94976269166978411</v>
      </c>
      <c r="R918">
        <f>IF(AND(Datos!AN918&lt;0.85,Datos!AN918&lt;Q918),1,0)</f>
        <v>0</v>
      </c>
      <c r="S918">
        <f>1+IF(Datos!S918&gt;0,1,0)+IF(Datos!C918="Financials",1.2,0)+1.3</f>
        <v>3.3</v>
      </c>
      <c r="T918" s="14">
        <f>(I918*1+M918*IF(Datos!S918&gt;0,1,0)+P918*IF(Datos!C918="Financials",1,0)+R918*1.3)/S918</f>
        <v>0</v>
      </c>
      <c r="U918" s="14">
        <f t="shared" si="28"/>
        <v>0</v>
      </c>
      <c r="V918" s="12" t="str">
        <f t="shared" si="29"/>
        <v/>
      </c>
    </row>
    <row r="919" spans="1:22">
      <c r="A919" t="str">
        <f>ParticipantesCrossSectionTable[[#This Row],[firm_id]]</f>
        <v>F0148</v>
      </c>
      <c r="B919" s="12" t="str">
        <f>ParticipantesCrossSectionTable[[#This Row],[sector]]</f>
        <v>Energy</v>
      </c>
      <c r="C919" s="14">
        <f>ParticipantesCrossSectionTable[[#This Row],[fcf_reported_mm]]/ParticipantesCrossSectionTable[[#This Row],[revenue_reported_mm]]</f>
        <v>1.7270115167078999E-2</v>
      </c>
      <c r="D919" s="14">
        <f>VLOOKUP(B919,Umbrales!$A$2:$F$6,2,FALSE)</f>
        <v>0.31196392892080216</v>
      </c>
      <c r="E919" s="14">
        <f>VLOOKUP(B919,Umbrales!$A$2:$F$6,3,FALSE)</f>
        <v>0.22086835207327621</v>
      </c>
      <c r="F919" s="14">
        <f>VLOOKUP(B919,Umbrales!$A$2:$F$6,4,FALSE)</f>
        <v>0.28991454849456905</v>
      </c>
      <c r="G919" s="13">
        <f>VLOOKUP(B919,Umbrales!$A$2:$F$6,5,FALSE)</f>
        <v>2.8980395452652274</v>
      </c>
      <c r="H919" s="14">
        <f>VLOOKUP(B919,Umbrales!$A$2:$F$6,6,FALSE)</f>
        <v>-5.1192663180992054E-2</v>
      </c>
      <c r="I919">
        <f>IF(AND(Datos!AE919&gt;D919,Datos!AF919&gt;E919,Datos!AG919&gt;F919,Datos!AS919&gt;G919,C919&lt;H919),1,0)</f>
        <v>0</v>
      </c>
      <c r="J919" s="14">
        <f>ParticipantesCrossSectionTable[[#This Row],[dcf_fcf_gap_mm]]/ParticipantesCrossSectionTable[[#This Row],[revenue_reported_mm]]</f>
        <v>5.5736420572650248E-2</v>
      </c>
      <c r="K919" s="14">
        <f>VLOOKUP(B919,Umbrales!$A$2:$H$6,7,FALSE)</f>
        <v>0.58288412137280288</v>
      </c>
      <c r="L919" s="14">
        <f>VLOOKUP(B919,Umbrales!$A$2:$H$6,8,FALSE)</f>
        <v>0.120912265441879</v>
      </c>
      <c r="M919">
        <f>IF(AND(Datos!S919&gt;0,Datos!AH919&lt;K919,Datos!AL919&gt;=1,Datos!AM919&lt;1,J919&gt;L919),1,0)</f>
        <v>0</v>
      </c>
      <c r="N919" s="14">
        <f>VLOOKUP(B919,Umbrales!$A$2:$J$6,9,FALSE)</f>
        <v>0</v>
      </c>
      <c r="O919" s="14">
        <f>VLOOKUP(B919,Umbrales!$A$2:$J$6,10,FALSE)</f>
        <v>0</v>
      </c>
      <c r="P919">
        <f>IF(AND(Datos!C919="Financials",Datos!AA919&gt;N919,Datos!AD919&lt;0,Datos!AQ919&lt;O919),1,0)</f>
        <v>0</v>
      </c>
      <c r="Q919" s="14">
        <f>VLOOKUP(B919,Umbrales!$A$2:$K$6,11,FALSE)</f>
        <v>0.95246281107254693</v>
      </c>
      <c r="R919">
        <f>IF(AND(Datos!AN919&lt;0.85,Datos!AN919&lt;Q919),1,0)</f>
        <v>0</v>
      </c>
      <c r="S919">
        <f>1+IF(Datos!S919&gt;0,1,0)+IF(Datos!C919="Financials",1.2,0)+1.3</f>
        <v>3.3</v>
      </c>
      <c r="T919" s="14">
        <f>(I919*1+M919*IF(Datos!S919&gt;0,1,0)+P919*IF(Datos!C919="Financials",1,0)+R919*1.3)/S919</f>
        <v>0</v>
      </c>
      <c r="U919" s="14">
        <f t="shared" si="28"/>
        <v>0</v>
      </c>
      <c r="V919" s="12" t="str">
        <f t="shared" si="29"/>
        <v/>
      </c>
    </row>
    <row r="920" spans="1:22">
      <c r="A920" t="str">
        <f>ParticipantesCrossSectionTable[[#This Row],[firm_id]]</f>
        <v>F0556</v>
      </c>
      <c r="B920" s="12" t="str">
        <f>ParticipantesCrossSectionTable[[#This Row],[sector]]</f>
        <v>Technology</v>
      </c>
      <c r="C920" s="14">
        <f>ParticipantesCrossSectionTable[[#This Row],[fcf_reported_mm]]/ParticipantesCrossSectionTable[[#This Row],[revenue_reported_mm]]</f>
        <v>8.558210474854798E-2</v>
      </c>
      <c r="D920" s="14">
        <f>VLOOKUP(B920,Umbrales!$A$2:$F$6,2,FALSE)</f>
        <v>0.29147891994228936</v>
      </c>
      <c r="E920" s="14">
        <f>VLOOKUP(B920,Umbrales!$A$2:$F$6,3,FALSE)</f>
        <v>0.20310034693031653</v>
      </c>
      <c r="F920" s="14">
        <f>VLOOKUP(B920,Umbrales!$A$2:$F$6,4,FALSE)</f>
        <v>8.594459935328938E-2</v>
      </c>
      <c r="G920" s="13">
        <f>VLOOKUP(B920,Umbrales!$A$2:$F$6,5,FALSE)</f>
        <v>1.6026025182564763</v>
      </c>
      <c r="H920" s="14">
        <f>VLOOKUP(B920,Umbrales!$A$2:$F$6,6,FALSE)</f>
        <v>0.11012364032004683</v>
      </c>
      <c r="I920">
        <f>IF(AND(Datos!AE920&gt;D920,Datos!AF920&gt;E920,Datos!AG920&gt;F920,Datos!AS920&gt;G920,C920&lt;H920),1,0)</f>
        <v>0</v>
      </c>
      <c r="J920" s="14">
        <f>ParticipantesCrossSectionTable[[#This Row],[dcf_fcf_gap_mm]]/ParticipantesCrossSectionTable[[#This Row],[revenue_reported_mm]]</f>
        <v>4.9357581367466125E-2</v>
      </c>
      <c r="K920" s="14">
        <f>VLOOKUP(B920,Umbrales!$A$2:$H$6,7,FALSE)</f>
        <v>0.41762511454643481</v>
      </c>
      <c r="L920" s="14">
        <f>VLOOKUP(B920,Umbrales!$A$2:$H$6,8,FALSE)</f>
        <v>5.4196815684636399E-2</v>
      </c>
      <c r="M920">
        <f>IF(AND(Datos!S920&gt;0,Datos!AH920&lt;K920,Datos!AL920&gt;=1,Datos!AM920&lt;1,J920&gt;L920),1,0)</f>
        <v>0</v>
      </c>
      <c r="N920" s="14">
        <f>VLOOKUP(B920,Umbrales!$A$2:$J$6,9,FALSE)</f>
        <v>0</v>
      </c>
      <c r="O920" s="14">
        <f>VLOOKUP(B920,Umbrales!$A$2:$J$6,10,FALSE)</f>
        <v>0</v>
      </c>
      <c r="P920">
        <f>IF(AND(Datos!C920="Financials",Datos!AA920&gt;N920,Datos!AD920&lt;0,Datos!AQ920&lt;O920),1,0)</f>
        <v>0</v>
      </c>
      <c r="Q920" s="14">
        <f>VLOOKUP(B920,Umbrales!$A$2:$K$6,11,FALSE)</f>
        <v>0.94630804495569043</v>
      </c>
      <c r="R920">
        <f>IF(AND(Datos!AN920&lt;0.85,Datos!AN920&lt;Q920),1,0)</f>
        <v>0</v>
      </c>
      <c r="S920">
        <f>1+IF(Datos!S920&gt;0,1,0)+IF(Datos!C920="Financials",1.2,0)+1.3</f>
        <v>3.3</v>
      </c>
      <c r="T920" s="14">
        <f>(I920*1+M920*IF(Datos!S920&gt;0,1,0)+P920*IF(Datos!C920="Financials",1,0)+R920*1.3)/S920</f>
        <v>0</v>
      </c>
      <c r="U920" s="14">
        <f t="shared" si="28"/>
        <v>0</v>
      </c>
      <c r="V920" s="12" t="str">
        <f t="shared" si="29"/>
        <v/>
      </c>
    </row>
    <row r="921" spans="1:22">
      <c r="A921" t="str">
        <f>ParticipantesCrossSectionTable[[#This Row],[firm_id]]</f>
        <v>F0643</v>
      </c>
      <c r="B921" s="12" t="str">
        <f>ParticipantesCrossSectionTable[[#This Row],[sector]]</f>
        <v>Industrials</v>
      </c>
      <c r="C921" s="14">
        <f>ParticipantesCrossSectionTable[[#This Row],[fcf_reported_mm]]/ParticipantesCrossSectionTable[[#This Row],[revenue_reported_mm]]</f>
        <v>0.10561110020781296</v>
      </c>
      <c r="D921" s="14">
        <f>VLOOKUP(B921,Umbrales!$A$2:$F$6,2,FALSE)</f>
        <v>0.20187192862209885</v>
      </c>
      <c r="E921" s="14">
        <f>VLOOKUP(B921,Umbrales!$A$2:$F$6,3,FALSE)</f>
        <v>0.13780715755654266</v>
      </c>
      <c r="F921" s="14">
        <f>VLOOKUP(B921,Umbrales!$A$2:$F$6,4,FALSE)</f>
        <v>0.14324173030339896</v>
      </c>
      <c r="G921" s="13">
        <f>VLOOKUP(B921,Umbrales!$A$2:$F$6,5,FALSE)</f>
        <v>2.1323076743804079</v>
      </c>
      <c r="H921" s="14">
        <f>VLOOKUP(B921,Umbrales!$A$2:$F$6,6,FALSE)</f>
        <v>-3.5903294130974449E-3</v>
      </c>
      <c r="I921">
        <f>IF(AND(Datos!AE921&gt;D921,Datos!AF921&gt;E921,Datos!AG921&gt;F921,Datos!AS921&gt;G921,C921&lt;H921),1,0)</f>
        <v>0</v>
      </c>
      <c r="J921" s="14">
        <f>ParticipantesCrossSectionTable[[#This Row],[dcf_fcf_gap_mm]]/ParticipantesCrossSectionTable[[#This Row],[revenue_reported_mm]]</f>
        <v>-7.8432956980035787E-3</v>
      </c>
      <c r="K921" s="14">
        <f>VLOOKUP(B921,Umbrales!$A$2:$H$6,7,FALSE)</f>
        <v>0.50521966232143278</v>
      </c>
      <c r="L921" s="14">
        <f>VLOOKUP(B921,Umbrales!$A$2:$H$6,8,FALSE)</f>
        <v>7.7995567229432863E-2</v>
      </c>
      <c r="M921">
        <f>IF(AND(Datos!S921&gt;0,Datos!AH921&lt;K921,Datos!AL921&gt;=1,Datos!AM921&lt;1,J921&gt;L921),1,0)</f>
        <v>0</v>
      </c>
      <c r="N921" s="14">
        <f>VLOOKUP(B921,Umbrales!$A$2:$J$6,9,FALSE)</f>
        <v>0</v>
      </c>
      <c r="O921" s="14">
        <f>VLOOKUP(B921,Umbrales!$A$2:$J$6,10,FALSE)</f>
        <v>0</v>
      </c>
      <c r="P921">
        <f>IF(AND(Datos!C921="Financials",Datos!AA921&gt;N921,Datos!AD921&lt;0,Datos!AQ921&lt;O921),1,0)</f>
        <v>0</v>
      </c>
      <c r="Q921" s="14">
        <f>VLOOKUP(B921,Umbrales!$A$2:$K$6,11,FALSE)</f>
        <v>0.94976269166978411</v>
      </c>
      <c r="R921">
        <f>IF(AND(Datos!AN921&lt;0.85,Datos!AN921&lt;Q921),1,0)</f>
        <v>0</v>
      </c>
      <c r="S921">
        <f>1+IF(Datos!S921&gt;0,1,0)+IF(Datos!C921="Financials",1.2,0)+1.3</f>
        <v>3.3</v>
      </c>
      <c r="T921" s="14">
        <f>(I921*1+M921*IF(Datos!S921&gt;0,1,0)+P921*IF(Datos!C921="Financials",1,0)+R921*1.3)/S921</f>
        <v>0</v>
      </c>
      <c r="U921" s="14">
        <f t="shared" si="28"/>
        <v>0</v>
      </c>
      <c r="V921" s="12" t="str">
        <f t="shared" si="29"/>
        <v/>
      </c>
    </row>
    <row r="922" spans="1:22">
      <c r="A922" t="str">
        <f>ParticipantesCrossSectionTable[[#This Row],[firm_id]]</f>
        <v>F0612</v>
      </c>
      <c r="B922" s="12" t="str">
        <f>ParticipantesCrossSectionTable[[#This Row],[sector]]</f>
        <v>Industrials</v>
      </c>
      <c r="C922" s="14">
        <f>ParticipantesCrossSectionTable[[#This Row],[fcf_reported_mm]]/ParticipantesCrossSectionTable[[#This Row],[revenue_reported_mm]]</f>
        <v>3.4297487896844158E-3</v>
      </c>
      <c r="D922" s="14">
        <f>VLOOKUP(B922,Umbrales!$A$2:$F$6,2,FALSE)</f>
        <v>0.20187192862209885</v>
      </c>
      <c r="E922" s="14">
        <f>VLOOKUP(B922,Umbrales!$A$2:$F$6,3,FALSE)</f>
        <v>0.13780715755654266</v>
      </c>
      <c r="F922" s="14">
        <f>VLOOKUP(B922,Umbrales!$A$2:$F$6,4,FALSE)</f>
        <v>0.14324173030339896</v>
      </c>
      <c r="G922" s="13">
        <f>VLOOKUP(B922,Umbrales!$A$2:$F$6,5,FALSE)</f>
        <v>2.1323076743804079</v>
      </c>
      <c r="H922" s="14">
        <f>VLOOKUP(B922,Umbrales!$A$2:$F$6,6,FALSE)</f>
        <v>-3.5903294130974449E-3</v>
      </c>
      <c r="I922">
        <f>IF(AND(Datos!AE922&gt;D922,Datos!AF922&gt;E922,Datos!AG922&gt;F922,Datos!AS922&gt;G922,C922&lt;H922),1,0)</f>
        <v>0</v>
      </c>
      <c r="J922" s="14">
        <f>ParticipantesCrossSectionTable[[#This Row],[dcf_fcf_gap_mm]]/ParticipantesCrossSectionTable[[#This Row],[revenue_reported_mm]]</f>
        <v>6.3867926462184463E-2</v>
      </c>
      <c r="K922" s="14">
        <f>VLOOKUP(B922,Umbrales!$A$2:$H$6,7,FALSE)</f>
        <v>0.50521966232143278</v>
      </c>
      <c r="L922" s="14">
        <f>VLOOKUP(B922,Umbrales!$A$2:$H$6,8,FALSE)</f>
        <v>7.7995567229432863E-2</v>
      </c>
      <c r="M922">
        <f>IF(AND(Datos!S922&gt;0,Datos!AH922&lt;K922,Datos!AL922&gt;=1,Datos!AM922&lt;1,J922&gt;L922),1,0)</f>
        <v>0</v>
      </c>
      <c r="N922" s="14">
        <f>VLOOKUP(B922,Umbrales!$A$2:$J$6,9,FALSE)</f>
        <v>0</v>
      </c>
      <c r="O922" s="14">
        <f>VLOOKUP(B922,Umbrales!$A$2:$J$6,10,FALSE)</f>
        <v>0</v>
      </c>
      <c r="P922">
        <f>IF(AND(Datos!C922="Financials",Datos!AA922&gt;N922,Datos!AD922&lt;0,Datos!AQ922&lt;O922),1,0)</f>
        <v>0</v>
      </c>
      <c r="Q922" s="14">
        <f>VLOOKUP(B922,Umbrales!$A$2:$K$6,11,FALSE)</f>
        <v>0.94976269166978411</v>
      </c>
      <c r="R922">
        <f>IF(AND(Datos!AN922&lt;0.85,Datos!AN922&lt;Q922),1,0)</f>
        <v>0</v>
      </c>
      <c r="S922">
        <f>1+IF(Datos!S922&gt;0,1,0)+IF(Datos!C922="Financials",1.2,0)+1.3</f>
        <v>3.3</v>
      </c>
      <c r="T922" s="14">
        <f>(I922*1+M922*IF(Datos!S922&gt;0,1,0)+P922*IF(Datos!C922="Financials",1,0)+R922*1.3)/S922</f>
        <v>0</v>
      </c>
      <c r="U922" s="14">
        <f t="shared" si="28"/>
        <v>0</v>
      </c>
      <c r="V922" s="12" t="str">
        <f t="shared" si="29"/>
        <v/>
      </c>
    </row>
    <row r="923" spans="1:22">
      <c r="A923" t="str">
        <f>ParticipantesCrossSectionTable[[#This Row],[firm_id]]</f>
        <v>F0214</v>
      </c>
      <c r="B923" s="12" t="str">
        <f>ParticipantesCrossSectionTable[[#This Row],[sector]]</f>
        <v>Financials</v>
      </c>
      <c r="C923" s="14">
        <f>ParticipantesCrossSectionTable[[#This Row],[fcf_reported_mm]]/ParticipantesCrossSectionTable[[#This Row],[revenue_reported_mm]]</f>
        <v>0.22711537771535686</v>
      </c>
      <c r="D923" s="14">
        <f>VLOOKUP(B923,Umbrales!$A$2:$F$6,2,FALSE)</f>
        <v>0.388774346882514</v>
      </c>
      <c r="E923" s="14">
        <f>VLOOKUP(B923,Umbrales!$A$2:$F$6,3,FALSE)</f>
        <v>0.2842719606666555</v>
      </c>
      <c r="F923" s="14">
        <f>VLOOKUP(B923,Umbrales!$A$2:$F$6,4,FALSE)</f>
        <v>3.7547324588306716E-2</v>
      </c>
      <c r="G923" s="13">
        <f>VLOOKUP(B923,Umbrales!$A$2:$F$6,5,FALSE)</f>
        <v>5.6564154445784265</v>
      </c>
      <c r="H923" s="14">
        <f>VLOOKUP(B923,Umbrales!$A$2:$F$6,6,FALSE)</f>
        <v>0.21790144142181125</v>
      </c>
      <c r="I923">
        <f>IF(AND(Datos!AE923&gt;D923,Datos!AF923&gt;E923,Datos!AG923&gt;F923,Datos!AS923&gt;G923,C923&lt;H923),1,0)</f>
        <v>0</v>
      </c>
      <c r="J923" s="14">
        <f>ParticipantesCrossSectionTable[[#This Row],[dcf_fcf_gap_mm]]/ParticipantesCrossSectionTable[[#This Row],[revenue_reported_mm]]</f>
        <v>-5.9697143672083383E-4</v>
      </c>
      <c r="K923" s="14">
        <f>VLOOKUP(B923,Umbrales!$A$2:$H$6,7,FALSE)</f>
        <v>0.45222619371524486</v>
      </c>
      <c r="L923" s="14">
        <f>VLOOKUP(B923,Umbrales!$A$2:$H$6,8,FALSE)</f>
        <v>1.8748568215778003E-2</v>
      </c>
      <c r="M923">
        <f>IF(AND(Datos!S923&gt;0,Datos!AH923&lt;K923,Datos!AL923&gt;=1,Datos!AM923&lt;1,J923&gt;L923),1,0)</f>
        <v>0</v>
      </c>
      <c r="N923" s="14">
        <f>VLOOKUP(B923,Umbrales!$A$2:$J$6,9,FALSE)</f>
        <v>0.2055436255630648</v>
      </c>
      <c r="O923" s="14">
        <f>VLOOKUP(B923,Umbrales!$A$2:$J$6,10,FALSE)</f>
        <v>0.33577848833803048</v>
      </c>
      <c r="P923">
        <f>IF(AND(Datos!C923="Financials",Datos!AA923&gt;N923,Datos!AD923&lt;0,Datos!AQ923&lt;O923),1,0)</f>
        <v>0</v>
      </c>
      <c r="Q923" s="14">
        <f>VLOOKUP(B923,Umbrales!$A$2:$K$6,11,FALSE)</f>
        <v>0.94867619108199597</v>
      </c>
      <c r="R923">
        <f>IF(AND(Datos!AN923&lt;0.85,Datos!AN923&lt;Q923),1,0)</f>
        <v>0</v>
      </c>
      <c r="S923">
        <f>1+IF(Datos!S923&gt;0,1,0)+IF(Datos!C923="Financials",1.2,0)+1.3</f>
        <v>4.5</v>
      </c>
      <c r="T923" s="14">
        <f>(I923*1+M923*IF(Datos!S923&gt;0,1,0)+P923*IF(Datos!C923="Financials",1,0)+R923*1.3)/S923</f>
        <v>0</v>
      </c>
      <c r="U923" s="14">
        <f t="shared" si="28"/>
        <v>0</v>
      </c>
      <c r="V923" s="12" t="str">
        <f t="shared" si="29"/>
        <v/>
      </c>
    </row>
    <row r="924" spans="1:22">
      <c r="A924" t="str">
        <f>ParticipantesCrossSectionTable[[#This Row],[firm_id]]</f>
        <v>F0598</v>
      </c>
      <c r="B924" s="12" t="str">
        <f>ParticipantesCrossSectionTable[[#This Row],[sector]]</f>
        <v>Technology</v>
      </c>
      <c r="C924" s="14">
        <f>ParticipantesCrossSectionTable[[#This Row],[fcf_reported_mm]]/ParticipantesCrossSectionTable[[#This Row],[revenue_reported_mm]]</f>
        <v>0.13241125162599737</v>
      </c>
      <c r="D924" s="14">
        <f>VLOOKUP(B924,Umbrales!$A$2:$F$6,2,FALSE)</f>
        <v>0.29147891994228936</v>
      </c>
      <c r="E924" s="14">
        <f>VLOOKUP(B924,Umbrales!$A$2:$F$6,3,FALSE)</f>
        <v>0.20310034693031653</v>
      </c>
      <c r="F924" s="14">
        <f>VLOOKUP(B924,Umbrales!$A$2:$F$6,4,FALSE)</f>
        <v>8.594459935328938E-2</v>
      </c>
      <c r="G924" s="13">
        <f>VLOOKUP(B924,Umbrales!$A$2:$F$6,5,FALSE)</f>
        <v>1.6026025182564763</v>
      </c>
      <c r="H924" s="14">
        <f>VLOOKUP(B924,Umbrales!$A$2:$F$6,6,FALSE)</f>
        <v>0.11012364032004683</v>
      </c>
      <c r="I924">
        <f>IF(AND(Datos!AE924&gt;D924,Datos!AF924&gt;E924,Datos!AG924&gt;F924,Datos!AS924&gt;G924,C924&lt;H924),1,0)</f>
        <v>0</v>
      </c>
      <c r="J924" s="14">
        <f>ParticipantesCrossSectionTable[[#This Row],[dcf_fcf_gap_mm]]/ParticipantesCrossSectionTable[[#This Row],[revenue_reported_mm]]</f>
        <v>3.5963573541673469E-2</v>
      </c>
      <c r="K924" s="14">
        <f>VLOOKUP(B924,Umbrales!$A$2:$H$6,7,FALSE)</f>
        <v>0.41762511454643481</v>
      </c>
      <c r="L924" s="14">
        <f>VLOOKUP(B924,Umbrales!$A$2:$H$6,8,FALSE)</f>
        <v>5.4196815684636399E-2</v>
      </c>
      <c r="M924">
        <f>IF(AND(Datos!S924&gt;0,Datos!AH924&lt;K924,Datos!AL924&gt;=1,Datos!AM924&lt;1,J924&gt;L924),1,0)</f>
        <v>0</v>
      </c>
      <c r="N924" s="14">
        <f>VLOOKUP(B924,Umbrales!$A$2:$J$6,9,FALSE)</f>
        <v>0</v>
      </c>
      <c r="O924" s="14">
        <f>VLOOKUP(B924,Umbrales!$A$2:$J$6,10,FALSE)</f>
        <v>0</v>
      </c>
      <c r="P924">
        <f>IF(AND(Datos!C924="Financials",Datos!AA924&gt;N924,Datos!AD924&lt;0,Datos!AQ924&lt;O924),1,0)</f>
        <v>0</v>
      </c>
      <c r="Q924" s="14">
        <f>VLOOKUP(B924,Umbrales!$A$2:$K$6,11,FALSE)</f>
        <v>0.94630804495569043</v>
      </c>
      <c r="R924">
        <f>IF(AND(Datos!AN924&lt;0.85,Datos!AN924&lt;Q924),1,0)</f>
        <v>0</v>
      </c>
      <c r="S924">
        <f>1+IF(Datos!S924&gt;0,1,0)+IF(Datos!C924="Financials",1.2,0)+1.3</f>
        <v>3.3</v>
      </c>
      <c r="T924" s="14">
        <f>(I924*1+M924*IF(Datos!S924&gt;0,1,0)+P924*IF(Datos!C924="Financials",1,0)+R924*1.3)/S924</f>
        <v>0</v>
      </c>
      <c r="U924" s="14">
        <f t="shared" si="28"/>
        <v>0</v>
      </c>
      <c r="V924" s="12" t="str">
        <f t="shared" si="29"/>
        <v/>
      </c>
    </row>
    <row r="925" spans="1:22">
      <c r="A925" t="str">
        <f>ParticipantesCrossSectionTable[[#This Row],[firm_id]]</f>
        <v>F0425</v>
      </c>
      <c r="B925" s="12" t="str">
        <f>ParticipantesCrossSectionTable[[#This Row],[sector]]</f>
        <v>Technology</v>
      </c>
      <c r="C925" s="14">
        <f>ParticipantesCrossSectionTable[[#This Row],[fcf_reported_mm]]/ParticipantesCrossSectionTable[[#This Row],[revenue_reported_mm]]</f>
        <v>0.11020333582905145</v>
      </c>
      <c r="D925" s="14">
        <f>VLOOKUP(B925,Umbrales!$A$2:$F$6,2,FALSE)</f>
        <v>0.29147891994228936</v>
      </c>
      <c r="E925" s="14">
        <f>VLOOKUP(B925,Umbrales!$A$2:$F$6,3,FALSE)</f>
        <v>0.20310034693031653</v>
      </c>
      <c r="F925" s="14">
        <f>VLOOKUP(B925,Umbrales!$A$2:$F$6,4,FALSE)</f>
        <v>8.594459935328938E-2</v>
      </c>
      <c r="G925" s="13">
        <f>VLOOKUP(B925,Umbrales!$A$2:$F$6,5,FALSE)</f>
        <v>1.6026025182564763</v>
      </c>
      <c r="H925" s="14">
        <f>VLOOKUP(B925,Umbrales!$A$2:$F$6,6,FALSE)</f>
        <v>0.11012364032004683</v>
      </c>
      <c r="I925">
        <f>IF(AND(Datos!AE925&gt;D925,Datos!AF925&gt;E925,Datos!AG925&gt;F925,Datos!AS925&gt;G925,C925&lt;H925),1,0)</f>
        <v>0</v>
      </c>
      <c r="J925" s="14">
        <f>ParticipantesCrossSectionTable[[#This Row],[dcf_fcf_gap_mm]]/ParticipantesCrossSectionTable[[#This Row],[revenue_reported_mm]]</f>
        <v>7.7265547167182327E-2</v>
      </c>
      <c r="K925" s="14">
        <f>VLOOKUP(B925,Umbrales!$A$2:$H$6,7,FALSE)</f>
        <v>0.41762511454643481</v>
      </c>
      <c r="L925" s="14">
        <f>VLOOKUP(B925,Umbrales!$A$2:$H$6,8,FALSE)</f>
        <v>5.4196815684636399E-2</v>
      </c>
      <c r="M925">
        <f>IF(AND(Datos!S925&gt;0,Datos!AH925&lt;K925,Datos!AL925&gt;=1,Datos!AM925&lt;1,J925&gt;L925),1,0)</f>
        <v>0</v>
      </c>
      <c r="N925" s="14">
        <f>VLOOKUP(B925,Umbrales!$A$2:$J$6,9,FALSE)</f>
        <v>0</v>
      </c>
      <c r="O925" s="14">
        <f>VLOOKUP(B925,Umbrales!$A$2:$J$6,10,FALSE)</f>
        <v>0</v>
      </c>
      <c r="P925">
        <f>IF(AND(Datos!C925="Financials",Datos!AA925&gt;N925,Datos!AD925&lt;0,Datos!AQ925&lt;O925),1,0)</f>
        <v>0</v>
      </c>
      <c r="Q925" s="14">
        <f>VLOOKUP(B925,Umbrales!$A$2:$K$6,11,FALSE)</f>
        <v>0.94630804495569043</v>
      </c>
      <c r="R925">
        <f>IF(AND(Datos!AN925&lt;0.85,Datos!AN925&lt;Q925),1,0)</f>
        <v>0</v>
      </c>
      <c r="S925">
        <f>1+IF(Datos!S925&gt;0,1,0)+IF(Datos!C925="Financials",1.2,0)+1.3</f>
        <v>3.3</v>
      </c>
      <c r="T925" s="14">
        <f>(I925*1+M925*IF(Datos!S925&gt;0,1,0)+P925*IF(Datos!C925="Financials",1,0)+R925*1.3)/S925</f>
        <v>0</v>
      </c>
      <c r="U925" s="14">
        <f t="shared" si="28"/>
        <v>0</v>
      </c>
      <c r="V925" s="12" t="str">
        <f t="shared" si="29"/>
        <v/>
      </c>
    </row>
    <row r="926" spans="1:22">
      <c r="A926" t="str">
        <f>ParticipantesCrossSectionTable[[#This Row],[firm_id]]</f>
        <v>F0572</v>
      </c>
      <c r="B926" s="12" t="str">
        <f>ParticipantesCrossSectionTable[[#This Row],[sector]]</f>
        <v>Technology</v>
      </c>
      <c r="C926" s="14">
        <f>ParticipantesCrossSectionTable[[#This Row],[fcf_reported_mm]]/ParticipantesCrossSectionTable[[#This Row],[revenue_reported_mm]]</f>
        <v>0.17148219736375783</v>
      </c>
      <c r="D926" s="14">
        <f>VLOOKUP(B926,Umbrales!$A$2:$F$6,2,FALSE)</f>
        <v>0.29147891994228936</v>
      </c>
      <c r="E926" s="14">
        <f>VLOOKUP(B926,Umbrales!$A$2:$F$6,3,FALSE)</f>
        <v>0.20310034693031653</v>
      </c>
      <c r="F926" s="14">
        <f>VLOOKUP(B926,Umbrales!$A$2:$F$6,4,FALSE)</f>
        <v>8.594459935328938E-2</v>
      </c>
      <c r="G926" s="13">
        <f>VLOOKUP(B926,Umbrales!$A$2:$F$6,5,FALSE)</f>
        <v>1.6026025182564763</v>
      </c>
      <c r="H926" s="14">
        <f>VLOOKUP(B926,Umbrales!$A$2:$F$6,6,FALSE)</f>
        <v>0.11012364032004683</v>
      </c>
      <c r="I926">
        <f>IF(AND(Datos!AE926&gt;D926,Datos!AF926&gt;E926,Datos!AG926&gt;F926,Datos!AS926&gt;G926,C926&lt;H926),1,0)</f>
        <v>0</v>
      </c>
      <c r="J926" s="14">
        <f>ParticipantesCrossSectionTable[[#This Row],[dcf_fcf_gap_mm]]/ParticipantesCrossSectionTable[[#This Row],[revenue_reported_mm]]</f>
        <v>-1.692733678768193E-3</v>
      </c>
      <c r="K926" s="14">
        <f>VLOOKUP(B926,Umbrales!$A$2:$H$6,7,FALSE)</f>
        <v>0.41762511454643481</v>
      </c>
      <c r="L926" s="14">
        <f>VLOOKUP(B926,Umbrales!$A$2:$H$6,8,FALSE)</f>
        <v>5.4196815684636399E-2</v>
      </c>
      <c r="M926">
        <f>IF(AND(Datos!S926&gt;0,Datos!AH926&lt;K926,Datos!AL926&gt;=1,Datos!AM926&lt;1,J926&gt;L926),1,0)</f>
        <v>0</v>
      </c>
      <c r="N926" s="14">
        <f>VLOOKUP(B926,Umbrales!$A$2:$J$6,9,FALSE)</f>
        <v>0</v>
      </c>
      <c r="O926" s="14">
        <f>VLOOKUP(B926,Umbrales!$A$2:$J$6,10,FALSE)</f>
        <v>0</v>
      </c>
      <c r="P926">
        <f>IF(AND(Datos!C926="Financials",Datos!AA926&gt;N926,Datos!AD926&lt;0,Datos!AQ926&lt;O926),1,0)</f>
        <v>0</v>
      </c>
      <c r="Q926" s="14">
        <f>VLOOKUP(B926,Umbrales!$A$2:$K$6,11,FALSE)</f>
        <v>0.94630804495569043</v>
      </c>
      <c r="R926">
        <f>IF(AND(Datos!AN926&lt;0.85,Datos!AN926&lt;Q926),1,0)</f>
        <v>0</v>
      </c>
      <c r="S926">
        <f>1+IF(Datos!S926&gt;0,1,0)+IF(Datos!C926="Financials",1.2,0)+1.3</f>
        <v>3.3</v>
      </c>
      <c r="T926" s="14">
        <f>(I926*1+M926*IF(Datos!S926&gt;0,1,0)+P926*IF(Datos!C926="Financials",1,0)+R926*1.3)/S926</f>
        <v>0</v>
      </c>
      <c r="U926" s="14">
        <f t="shared" si="28"/>
        <v>0</v>
      </c>
      <c r="V926" s="12" t="str">
        <f t="shared" si="29"/>
        <v/>
      </c>
    </row>
    <row r="927" spans="1:22">
      <c r="A927" t="str">
        <f>ParticipantesCrossSectionTable[[#This Row],[firm_id]]</f>
        <v>F0086</v>
      </c>
      <c r="B927" s="12" t="str">
        <f>ParticipantesCrossSectionTable[[#This Row],[sector]]</f>
        <v>Energy</v>
      </c>
      <c r="C927" s="14">
        <f>ParticipantesCrossSectionTable[[#This Row],[fcf_reported_mm]]/ParticipantesCrossSectionTable[[#This Row],[revenue_reported_mm]]</f>
        <v>-0.10526480544293777</v>
      </c>
      <c r="D927" s="14">
        <f>VLOOKUP(B927,Umbrales!$A$2:$F$6,2,FALSE)</f>
        <v>0.31196392892080216</v>
      </c>
      <c r="E927" s="14">
        <f>VLOOKUP(B927,Umbrales!$A$2:$F$6,3,FALSE)</f>
        <v>0.22086835207327621</v>
      </c>
      <c r="F927" s="14">
        <f>VLOOKUP(B927,Umbrales!$A$2:$F$6,4,FALSE)</f>
        <v>0.28991454849456905</v>
      </c>
      <c r="G927" s="13">
        <f>VLOOKUP(B927,Umbrales!$A$2:$F$6,5,FALSE)</f>
        <v>2.8980395452652274</v>
      </c>
      <c r="H927" s="14">
        <f>VLOOKUP(B927,Umbrales!$A$2:$F$6,6,FALSE)</f>
        <v>-5.1192663180992054E-2</v>
      </c>
      <c r="I927">
        <f>IF(AND(Datos!AE927&gt;D927,Datos!AF927&gt;E927,Datos!AG927&gt;F927,Datos!AS927&gt;G927,C927&lt;H927),1,0)</f>
        <v>0</v>
      </c>
      <c r="J927" s="14">
        <f>ParticipantesCrossSectionTable[[#This Row],[dcf_fcf_gap_mm]]/ParticipantesCrossSectionTable[[#This Row],[revenue_reported_mm]]</f>
        <v>0.15526410895961315</v>
      </c>
      <c r="K927" s="14">
        <f>VLOOKUP(B927,Umbrales!$A$2:$H$6,7,FALSE)</f>
        <v>0.58288412137280288</v>
      </c>
      <c r="L927" s="14">
        <f>VLOOKUP(B927,Umbrales!$A$2:$H$6,8,FALSE)</f>
        <v>0.120912265441879</v>
      </c>
      <c r="M927">
        <f>IF(AND(Datos!S927&gt;0,Datos!AH927&lt;K927,Datos!AL927&gt;=1,Datos!AM927&lt;1,J927&gt;L927),1,0)</f>
        <v>1</v>
      </c>
      <c r="N927" s="14">
        <f>VLOOKUP(B927,Umbrales!$A$2:$J$6,9,FALSE)</f>
        <v>0</v>
      </c>
      <c r="O927" s="14">
        <f>VLOOKUP(B927,Umbrales!$A$2:$J$6,10,FALSE)</f>
        <v>0</v>
      </c>
      <c r="P927">
        <f>IF(AND(Datos!C927="Financials",Datos!AA927&gt;N927,Datos!AD927&lt;0,Datos!AQ927&lt;O927),1,0)</f>
        <v>0</v>
      </c>
      <c r="Q927" s="14">
        <f>VLOOKUP(B927,Umbrales!$A$2:$K$6,11,FALSE)</f>
        <v>0.95246281107254693</v>
      </c>
      <c r="R927">
        <f>IF(AND(Datos!AN927&lt;0.85,Datos!AN927&lt;Q927),1,0)</f>
        <v>1</v>
      </c>
      <c r="S927">
        <f>1+IF(Datos!S927&gt;0,1,0)+IF(Datos!C927="Financials",1.2,0)+1.3</f>
        <v>3.3</v>
      </c>
      <c r="T927" s="14">
        <f>(I927*1+M927*IF(Datos!S927&gt;0,1,0)+P927*IF(Datos!C927="Financials",1,0)+R927*1.3)/S927</f>
        <v>0.69696969696969691</v>
      </c>
      <c r="U927" s="14">
        <f t="shared" si="28"/>
        <v>2</v>
      </c>
      <c r="V927" s="12" t="str">
        <f t="shared" si="29"/>
        <v xml:space="preserve">Flag2 Flag4 </v>
      </c>
    </row>
    <row r="928" spans="1:22">
      <c r="A928" t="str">
        <f>ParticipantesCrossSectionTable[[#This Row],[firm_id]]</f>
        <v>F0083</v>
      </c>
      <c r="B928" s="12" t="str">
        <f>ParticipantesCrossSectionTable[[#This Row],[sector]]</f>
        <v>Energy</v>
      </c>
      <c r="C928" s="14">
        <f>ParticipantesCrossSectionTable[[#This Row],[fcf_reported_mm]]/ParticipantesCrossSectionTable[[#This Row],[revenue_reported_mm]]</f>
        <v>-1.6957813229046173E-2</v>
      </c>
      <c r="D928" s="14">
        <f>VLOOKUP(B928,Umbrales!$A$2:$F$6,2,FALSE)</f>
        <v>0.31196392892080216</v>
      </c>
      <c r="E928" s="14">
        <f>VLOOKUP(B928,Umbrales!$A$2:$F$6,3,FALSE)</f>
        <v>0.22086835207327621</v>
      </c>
      <c r="F928" s="14">
        <f>VLOOKUP(B928,Umbrales!$A$2:$F$6,4,FALSE)</f>
        <v>0.28991454849456905</v>
      </c>
      <c r="G928" s="13">
        <f>VLOOKUP(B928,Umbrales!$A$2:$F$6,5,FALSE)</f>
        <v>2.8980395452652274</v>
      </c>
      <c r="H928" s="14">
        <f>VLOOKUP(B928,Umbrales!$A$2:$F$6,6,FALSE)</f>
        <v>-5.1192663180992054E-2</v>
      </c>
      <c r="I928">
        <f>IF(AND(Datos!AE928&gt;D928,Datos!AF928&gt;E928,Datos!AG928&gt;F928,Datos!AS928&gt;G928,C928&lt;H928),1,0)</f>
        <v>0</v>
      </c>
      <c r="J928" s="14">
        <f>ParticipantesCrossSectionTable[[#This Row],[dcf_fcf_gap_mm]]/ParticipantesCrossSectionTable[[#This Row],[revenue_reported_mm]]</f>
        <v>0.11160518983619544</v>
      </c>
      <c r="K928" s="14">
        <f>VLOOKUP(B928,Umbrales!$A$2:$H$6,7,FALSE)</f>
        <v>0.58288412137280288</v>
      </c>
      <c r="L928" s="14">
        <f>VLOOKUP(B928,Umbrales!$A$2:$H$6,8,FALSE)</f>
        <v>0.120912265441879</v>
      </c>
      <c r="M928">
        <f>IF(AND(Datos!S928&gt;0,Datos!AH928&lt;K928,Datos!AL928&gt;=1,Datos!AM928&lt;1,J928&gt;L928),1,0)</f>
        <v>0</v>
      </c>
      <c r="N928" s="14">
        <f>VLOOKUP(B928,Umbrales!$A$2:$J$6,9,FALSE)</f>
        <v>0</v>
      </c>
      <c r="O928" s="14">
        <f>VLOOKUP(B928,Umbrales!$A$2:$J$6,10,FALSE)</f>
        <v>0</v>
      </c>
      <c r="P928">
        <f>IF(AND(Datos!C928="Financials",Datos!AA928&gt;N928,Datos!AD928&lt;0,Datos!AQ928&lt;O928),1,0)</f>
        <v>0</v>
      </c>
      <c r="Q928" s="14">
        <f>VLOOKUP(B928,Umbrales!$A$2:$K$6,11,FALSE)</f>
        <v>0.95246281107254693</v>
      </c>
      <c r="R928">
        <f>IF(AND(Datos!AN928&lt;0.85,Datos!AN928&lt;Q928),1,0)</f>
        <v>0</v>
      </c>
      <c r="S928">
        <f>1+IF(Datos!S928&gt;0,1,0)+IF(Datos!C928="Financials",1.2,0)+1.3</f>
        <v>3.3</v>
      </c>
      <c r="T928" s="14">
        <f>(I928*1+M928*IF(Datos!S928&gt;0,1,0)+P928*IF(Datos!C928="Financials",1,0)+R928*1.3)/S928</f>
        <v>0</v>
      </c>
      <c r="U928" s="14">
        <f t="shared" si="28"/>
        <v>0</v>
      </c>
      <c r="V928" s="12" t="str">
        <f t="shared" si="29"/>
        <v/>
      </c>
    </row>
    <row r="929" spans="1:22">
      <c r="A929" t="str">
        <f>ParticipantesCrossSectionTable[[#This Row],[firm_id]]</f>
        <v>F0569</v>
      </c>
      <c r="B929" s="12" t="str">
        <f>ParticipantesCrossSectionTable[[#This Row],[sector]]</f>
        <v>Technology</v>
      </c>
      <c r="C929" s="14">
        <f>ParticipantesCrossSectionTable[[#This Row],[fcf_reported_mm]]/ParticipantesCrossSectionTable[[#This Row],[revenue_reported_mm]]</f>
        <v>7.1665990280606676E-2</v>
      </c>
      <c r="D929" s="14">
        <f>VLOOKUP(B929,Umbrales!$A$2:$F$6,2,FALSE)</f>
        <v>0.29147891994228936</v>
      </c>
      <c r="E929" s="14">
        <f>VLOOKUP(B929,Umbrales!$A$2:$F$6,3,FALSE)</f>
        <v>0.20310034693031653</v>
      </c>
      <c r="F929" s="14">
        <f>VLOOKUP(B929,Umbrales!$A$2:$F$6,4,FALSE)</f>
        <v>8.594459935328938E-2</v>
      </c>
      <c r="G929" s="13">
        <f>VLOOKUP(B929,Umbrales!$A$2:$F$6,5,FALSE)</f>
        <v>1.6026025182564763</v>
      </c>
      <c r="H929" s="14">
        <f>VLOOKUP(B929,Umbrales!$A$2:$F$6,6,FALSE)</f>
        <v>0.11012364032004683</v>
      </c>
      <c r="I929">
        <f>IF(AND(Datos!AE929&gt;D929,Datos!AF929&gt;E929,Datos!AG929&gt;F929,Datos!AS929&gt;G929,C929&lt;H929),1,0)</f>
        <v>0</v>
      </c>
      <c r="J929" s="14">
        <f>ParticipantesCrossSectionTable[[#This Row],[dcf_fcf_gap_mm]]/ParticipantesCrossSectionTable[[#This Row],[revenue_reported_mm]]</f>
        <v>3.2400260353315301E-2</v>
      </c>
      <c r="K929" s="14">
        <f>VLOOKUP(B929,Umbrales!$A$2:$H$6,7,FALSE)</f>
        <v>0.41762511454643481</v>
      </c>
      <c r="L929" s="14">
        <f>VLOOKUP(B929,Umbrales!$A$2:$H$6,8,FALSE)</f>
        <v>5.4196815684636399E-2</v>
      </c>
      <c r="M929">
        <f>IF(AND(Datos!S929&gt;0,Datos!AH929&lt;K929,Datos!AL929&gt;=1,Datos!AM929&lt;1,J929&gt;L929),1,0)</f>
        <v>0</v>
      </c>
      <c r="N929" s="14">
        <f>VLOOKUP(B929,Umbrales!$A$2:$J$6,9,FALSE)</f>
        <v>0</v>
      </c>
      <c r="O929" s="14">
        <f>VLOOKUP(B929,Umbrales!$A$2:$J$6,10,FALSE)</f>
        <v>0</v>
      </c>
      <c r="P929">
        <f>IF(AND(Datos!C929="Financials",Datos!AA929&gt;N929,Datos!AD929&lt;0,Datos!AQ929&lt;O929),1,0)</f>
        <v>0</v>
      </c>
      <c r="Q929" s="14">
        <f>VLOOKUP(B929,Umbrales!$A$2:$K$6,11,FALSE)</f>
        <v>0.94630804495569043</v>
      </c>
      <c r="R929">
        <f>IF(AND(Datos!AN929&lt;0.85,Datos!AN929&lt;Q929),1,0)</f>
        <v>0</v>
      </c>
      <c r="S929">
        <f>1+IF(Datos!S929&gt;0,1,0)+IF(Datos!C929="Financials",1.2,0)+1.3</f>
        <v>3.3</v>
      </c>
      <c r="T929" s="14">
        <f>(I929*1+M929*IF(Datos!S929&gt;0,1,0)+P929*IF(Datos!C929="Financials",1,0)+R929*1.3)/S929</f>
        <v>0</v>
      </c>
      <c r="U929" s="14">
        <f t="shared" si="28"/>
        <v>0</v>
      </c>
      <c r="V929" s="12" t="str">
        <f t="shared" si="29"/>
        <v/>
      </c>
    </row>
    <row r="930" spans="1:22">
      <c r="A930" t="str">
        <f>ParticipantesCrossSectionTable[[#This Row],[firm_id]]</f>
        <v>F0975</v>
      </c>
      <c r="B930" s="12" t="str">
        <f>ParticipantesCrossSectionTable[[#This Row],[sector]]</f>
        <v>Consumer</v>
      </c>
      <c r="C930" s="14">
        <f>ParticipantesCrossSectionTable[[#This Row],[fcf_reported_mm]]/ParticipantesCrossSectionTable[[#This Row],[revenue_reported_mm]]</f>
        <v>-1.5729006465320515E-2</v>
      </c>
      <c r="D930" s="14">
        <f>VLOOKUP(B930,Umbrales!$A$2:$F$6,2,FALSE)</f>
        <v>0.18290795794828921</v>
      </c>
      <c r="E930" s="14">
        <f>VLOOKUP(B930,Umbrales!$A$2:$F$6,3,FALSE)</f>
        <v>0.12205009004875801</v>
      </c>
      <c r="F930" s="14">
        <f>VLOOKUP(B930,Umbrales!$A$2:$F$6,4,FALSE)</f>
        <v>7.7863508878423693E-2</v>
      </c>
      <c r="G930" s="13">
        <f>VLOOKUP(B930,Umbrales!$A$2:$F$6,5,FALSE)</f>
        <v>1.5232588938928779</v>
      </c>
      <c r="H930" s="14">
        <f>VLOOKUP(B930,Umbrales!$A$2:$F$6,6,FALSE)</f>
        <v>3.1674636202413592E-2</v>
      </c>
      <c r="I930">
        <f>IF(AND(Datos!AE930&gt;D930,Datos!AF930&gt;E930,Datos!AG930&gt;F930,Datos!AS930&gt;G930,C930&lt;H930),1,0)</f>
        <v>0</v>
      </c>
      <c r="J930" s="14">
        <f>ParticipantesCrossSectionTable[[#This Row],[dcf_fcf_gap_mm]]/ParticipantesCrossSectionTable[[#This Row],[revenue_reported_mm]]</f>
        <v>5.5162354113124375E-2</v>
      </c>
      <c r="K930" s="14">
        <f>VLOOKUP(B930,Umbrales!$A$2:$H$6,7,FALSE)</f>
        <v>0.50851978099047102</v>
      </c>
      <c r="L930" s="14">
        <f>VLOOKUP(B930,Umbrales!$A$2:$H$6,8,FALSE)</f>
        <v>6.0665521451900774E-2</v>
      </c>
      <c r="M930">
        <f>IF(AND(Datos!S930&gt;0,Datos!AH930&lt;K930,Datos!AL930&gt;=1,Datos!AM930&lt;1,J930&gt;L930),1,0)</f>
        <v>0</v>
      </c>
      <c r="N930" s="14">
        <f>VLOOKUP(B930,Umbrales!$A$2:$J$6,9,FALSE)</f>
        <v>0</v>
      </c>
      <c r="O930" s="14">
        <f>VLOOKUP(B930,Umbrales!$A$2:$J$6,10,FALSE)</f>
        <v>0</v>
      </c>
      <c r="P930">
        <f>IF(AND(Datos!C930="Financials",Datos!AA930&gt;N930,Datos!AD930&lt;0,Datos!AQ930&lt;O930),1,0)</f>
        <v>0</v>
      </c>
      <c r="Q930" s="14">
        <f>VLOOKUP(B930,Umbrales!$A$2:$K$6,11,FALSE)</f>
        <v>0.94977598367308969</v>
      </c>
      <c r="R930">
        <f>IF(AND(Datos!AN930&lt;0.85,Datos!AN930&lt;Q930),1,0)</f>
        <v>0</v>
      </c>
      <c r="S930">
        <f>1+IF(Datos!S930&gt;0,1,0)+IF(Datos!C930="Financials",1.2,0)+1.3</f>
        <v>3.3</v>
      </c>
      <c r="T930" s="14">
        <f>(I930*1+M930*IF(Datos!S930&gt;0,1,0)+P930*IF(Datos!C930="Financials",1,0)+R930*1.3)/S930</f>
        <v>0</v>
      </c>
      <c r="U930" s="14">
        <f t="shared" si="28"/>
        <v>0</v>
      </c>
      <c r="V930" s="12" t="str">
        <f t="shared" si="29"/>
        <v/>
      </c>
    </row>
    <row r="931" spans="1:22">
      <c r="A931" t="str">
        <f>ParticipantesCrossSectionTable[[#This Row],[firm_id]]</f>
        <v>F0068</v>
      </c>
      <c r="B931" s="12" t="str">
        <f>ParticipantesCrossSectionTable[[#This Row],[sector]]</f>
        <v>Energy</v>
      </c>
      <c r="C931" s="14">
        <f>ParticipantesCrossSectionTable[[#This Row],[fcf_reported_mm]]/ParticipantesCrossSectionTable[[#This Row],[revenue_reported_mm]]</f>
        <v>-6.345685334499504E-2</v>
      </c>
      <c r="D931" s="14">
        <f>VLOOKUP(B931,Umbrales!$A$2:$F$6,2,FALSE)</f>
        <v>0.31196392892080216</v>
      </c>
      <c r="E931" s="14">
        <f>VLOOKUP(B931,Umbrales!$A$2:$F$6,3,FALSE)</f>
        <v>0.22086835207327621</v>
      </c>
      <c r="F931" s="14">
        <f>VLOOKUP(B931,Umbrales!$A$2:$F$6,4,FALSE)</f>
        <v>0.28991454849456905</v>
      </c>
      <c r="G931" s="13">
        <f>VLOOKUP(B931,Umbrales!$A$2:$F$6,5,FALSE)</f>
        <v>2.8980395452652274</v>
      </c>
      <c r="H931" s="14">
        <f>VLOOKUP(B931,Umbrales!$A$2:$F$6,6,FALSE)</f>
        <v>-5.1192663180992054E-2</v>
      </c>
      <c r="I931">
        <f>IF(AND(Datos!AE931&gt;D931,Datos!AF931&gt;E931,Datos!AG931&gt;F931,Datos!AS931&gt;G931,C931&lt;H931),1,0)</f>
        <v>0</v>
      </c>
      <c r="J931" s="14">
        <f>ParticipantesCrossSectionTable[[#This Row],[dcf_fcf_gap_mm]]/ParticipantesCrossSectionTable[[#This Row],[revenue_reported_mm]]</f>
        <v>4.2731954572863738E-2</v>
      </c>
      <c r="K931" s="14">
        <f>VLOOKUP(B931,Umbrales!$A$2:$H$6,7,FALSE)</f>
        <v>0.58288412137280288</v>
      </c>
      <c r="L931" s="14">
        <f>VLOOKUP(B931,Umbrales!$A$2:$H$6,8,FALSE)</f>
        <v>0.120912265441879</v>
      </c>
      <c r="M931">
        <f>IF(AND(Datos!S931&gt;0,Datos!AH931&lt;K931,Datos!AL931&gt;=1,Datos!AM931&lt;1,J931&gt;L931),1,0)</f>
        <v>0</v>
      </c>
      <c r="N931" s="14">
        <f>VLOOKUP(B931,Umbrales!$A$2:$J$6,9,FALSE)</f>
        <v>0</v>
      </c>
      <c r="O931" s="14">
        <f>VLOOKUP(B931,Umbrales!$A$2:$J$6,10,FALSE)</f>
        <v>0</v>
      </c>
      <c r="P931">
        <f>IF(AND(Datos!C931="Financials",Datos!AA931&gt;N931,Datos!AD931&lt;0,Datos!AQ931&lt;O931),1,0)</f>
        <v>0</v>
      </c>
      <c r="Q931" s="14">
        <f>VLOOKUP(B931,Umbrales!$A$2:$K$6,11,FALSE)</f>
        <v>0.95246281107254693</v>
      </c>
      <c r="R931">
        <f>IF(AND(Datos!AN931&lt;0.85,Datos!AN931&lt;Q931),1,0)</f>
        <v>0</v>
      </c>
      <c r="S931">
        <f>1+IF(Datos!S931&gt;0,1,0)+IF(Datos!C931="Financials",1.2,0)+1.3</f>
        <v>3.3</v>
      </c>
      <c r="T931" s="14">
        <f>(I931*1+M931*IF(Datos!S931&gt;0,1,0)+P931*IF(Datos!C931="Financials",1,0)+R931*1.3)/S931</f>
        <v>0</v>
      </c>
      <c r="U931" s="14">
        <f t="shared" si="28"/>
        <v>0</v>
      </c>
      <c r="V931" s="12" t="str">
        <f t="shared" si="29"/>
        <v/>
      </c>
    </row>
    <row r="932" spans="1:22">
      <c r="A932" t="str">
        <f>ParticipantesCrossSectionTable[[#This Row],[firm_id]]</f>
        <v>F0882</v>
      </c>
      <c r="B932" s="12" t="str">
        <f>ParticipantesCrossSectionTable[[#This Row],[sector]]</f>
        <v>Consumer</v>
      </c>
      <c r="C932" s="14">
        <f>ParticipantesCrossSectionTable[[#This Row],[fcf_reported_mm]]/ParticipantesCrossSectionTable[[#This Row],[revenue_reported_mm]]</f>
        <v>4.1970356577738219E-2</v>
      </c>
      <c r="D932" s="14">
        <f>VLOOKUP(B932,Umbrales!$A$2:$F$6,2,FALSE)</f>
        <v>0.18290795794828921</v>
      </c>
      <c r="E932" s="14">
        <f>VLOOKUP(B932,Umbrales!$A$2:$F$6,3,FALSE)</f>
        <v>0.12205009004875801</v>
      </c>
      <c r="F932" s="14">
        <f>VLOOKUP(B932,Umbrales!$A$2:$F$6,4,FALSE)</f>
        <v>7.7863508878423693E-2</v>
      </c>
      <c r="G932" s="13">
        <f>VLOOKUP(B932,Umbrales!$A$2:$F$6,5,FALSE)</f>
        <v>1.5232588938928779</v>
      </c>
      <c r="H932" s="14">
        <f>VLOOKUP(B932,Umbrales!$A$2:$F$6,6,FALSE)</f>
        <v>3.1674636202413592E-2</v>
      </c>
      <c r="I932">
        <f>IF(AND(Datos!AE932&gt;D932,Datos!AF932&gt;E932,Datos!AG932&gt;F932,Datos!AS932&gt;G932,C932&lt;H932),1,0)</f>
        <v>0</v>
      </c>
      <c r="J932" s="14">
        <f>ParticipantesCrossSectionTable[[#This Row],[dcf_fcf_gap_mm]]/ParticipantesCrossSectionTable[[#This Row],[revenue_reported_mm]]</f>
        <v>2.158103092830806E-2</v>
      </c>
      <c r="K932" s="14">
        <f>VLOOKUP(B932,Umbrales!$A$2:$H$6,7,FALSE)</f>
        <v>0.50851978099047102</v>
      </c>
      <c r="L932" s="14">
        <f>VLOOKUP(B932,Umbrales!$A$2:$H$6,8,FALSE)</f>
        <v>6.0665521451900774E-2</v>
      </c>
      <c r="M932">
        <f>IF(AND(Datos!S932&gt;0,Datos!AH932&lt;K932,Datos!AL932&gt;=1,Datos!AM932&lt;1,J932&gt;L932),1,0)</f>
        <v>0</v>
      </c>
      <c r="N932" s="14">
        <f>VLOOKUP(B932,Umbrales!$A$2:$J$6,9,FALSE)</f>
        <v>0</v>
      </c>
      <c r="O932" s="14">
        <f>VLOOKUP(B932,Umbrales!$A$2:$J$6,10,FALSE)</f>
        <v>0</v>
      </c>
      <c r="P932">
        <f>IF(AND(Datos!C932="Financials",Datos!AA932&gt;N932,Datos!AD932&lt;0,Datos!AQ932&lt;O932),1,0)</f>
        <v>0</v>
      </c>
      <c r="Q932" s="14">
        <f>VLOOKUP(B932,Umbrales!$A$2:$K$6,11,FALSE)</f>
        <v>0.94977598367308969</v>
      </c>
      <c r="R932">
        <f>IF(AND(Datos!AN932&lt;0.85,Datos!AN932&lt;Q932),1,0)</f>
        <v>0</v>
      </c>
      <c r="S932">
        <f>1+IF(Datos!S932&gt;0,1,0)+IF(Datos!C932="Financials",1.2,0)+1.3</f>
        <v>3.3</v>
      </c>
      <c r="T932" s="14">
        <f>(I932*1+M932*IF(Datos!S932&gt;0,1,0)+P932*IF(Datos!C932="Financials",1,0)+R932*1.3)/S932</f>
        <v>0</v>
      </c>
      <c r="U932" s="14">
        <f t="shared" si="28"/>
        <v>0</v>
      </c>
      <c r="V932" s="12" t="str">
        <f t="shared" si="29"/>
        <v/>
      </c>
    </row>
    <row r="933" spans="1:22">
      <c r="A933" t="str">
        <f>ParticipantesCrossSectionTable[[#This Row],[firm_id]]</f>
        <v>F0752</v>
      </c>
      <c r="B933" s="12" t="str">
        <f>ParticipantesCrossSectionTable[[#This Row],[sector]]</f>
        <v>Industrials</v>
      </c>
      <c r="C933" s="14">
        <f>ParticipantesCrossSectionTable[[#This Row],[fcf_reported_mm]]/ParticipantesCrossSectionTable[[#This Row],[revenue_reported_mm]]</f>
        <v>-7.2916444620385837E-2</v>
      </c>
      <c r="D933" s="14">
        <f>VLOOKUP(B933,Umbrales!$A$2:$F$6,2,FALSE)</f>
        <v>0.20187192862209885</v>
      </c>
      <c r="E933" s="14">
        <f>VLOOKUP(B933,Umbrales!$A$2:$F$6,3,FALSE)</f>
        <v>0.13780715755654266</v>
      </c>
      <c r="F933" s="14">
        <f>VLOOKUP(B933,Umbrales!$A$2:$F$6,4,FALSE)</f>
        <v>0.14324173030339896</v>
      </c>
      <c r="G933" s="13">
        <f>VLOOKUP(B933,Umbrales!$A$2:$F$6,5,FALSE)</f>
        <v>2.1323076743804079</v>
      </c>
      <c r="H933" s="14">
        <f>VLOOKUP(B933,Umbrales!$A$2:$F$6,6,FALSE)</f>
        <v>-3.5903294130974449E-3</v>
      </c>
      <c r="I933">
        <f>IF(AND(Datos!AE933&gt;D933,Datos!AF933&gt;E933,Datos!AG933&gt;F933,Datos!AS933&gt;G933,C933&lt;H933),1,0)</f>
        <v>0</v>
      </c>
      <c r="J933" s="14">
        <f>ParticipantesCrossSectionTable[[#This Row],[dcf_fcf_gap_mm]]/ParticipantesCrossSectionTable[[#This Row],[revenue_reported_mm]]</f>
        <v>7.7044004455288695E-2</v>
      </c>
      <c r="K933" s="14">
        <f>VLOOKUP(B933,Umbrales!$A$2:$H$6,7,FALSE)</f>
        <v>0.50521966232143278</v>
      </c>
      <c r="L933" s="14">
        <f>VLOOKUP(B933,Umbrales!$A$2:$H$6,8,FALSE)</f>
        <v>7.7995567229432863E-2</v>
      </c>
      <c r="M933">
        <f>IF(AND(Datos!S933&gt;0,Datos!AH933&lt;K933,Datos!AL933&gt;=1,Datos!AM933&lt;1,J933&gt;L933),1,0)</f>
        <v>0</v>
      </c>
      <c r="N933" s="14">
        <f>VLOOKUP(B933,Umbrales!$A$2:$J$6,9,FALSE)</f>
        <v>0</v>
      </c>
      <c r="O933" s="14">
        <f>VLOOKUP(B933,Umbrales!$A$2:$J$6,10,FALSE)</f>
        <v>0</v>
      </c>
      <c r="P933">
        <f>IF(AND(Datos!C933="Financials",Datos!AA933&gt;N933,Datos!AD933&lt;0,Datos!AQ933&lt;O933),1,0)</f>
        <v>0</v>
      </c>
      <c r="Q933" s="14">
        <f>VLOOKUP(B933,Umbrales!$A$2:$K$6,11,FALSE)</f>
        <v>0.94976269166978411</v>
      </c>
      <c r="R933">
        <f>IF(AND(Datos!AN933&lt;0.85,Datos!AN933&lt;Q933),1,0)</f>
        <v>1</v>
      </c>
      <c r="S933">
        <f>1+IF(Datos!S933&gt;0,1,0)+IF(Datos!C933="Financials",1.2,0)+1.3</f>
        <v>3.3</v>
      </c>
      <c r="T933" s="14">
        <f>(I933*1+M933*IF(Datos!S933&gt;0,1,0)+P933*IF(Datos!C933="Financials",1,0)+R933*1.3)/S933</f>
        <v>0.39393939393939398</v>
      </c>
      <c r="U933" s="14">
        <f t="shared" si="28"/>
        <v>1</v>
      </c>
      <c r="V933" s="12" t="str">
        <f t="shared" si="29"/>
        <v xml:space="preserve">Flag4 </v>
      </c>
    </row>
    <row r="934" spans="1:22">
      <c r="A934" t="str">
        <f>ParticipantesCrossSectionTable[[#This Row],[firm_id]]</f>
        <v>F0256</v>
      </c>
      <c r="B934" s="12" t="str">
        <f>ParticipantesCrossSectionTable[[#This Row],[sector]]</f>
        <v>Financials</v>
      </c>
      <c r="C934" s="14">
        <f>ParticipantesCrossSectionTable[[#This Row],[fcf_reported_mm]]/ParticipantesCrossSectionTable[[#This Row],[revenue_reported_mm]]</f>
        <v>4.3923702621473264E-2</v>
      </c>
      <c r="D934" s="14">
        <f>VLOOKUP(B934,Umbrales!$A$2:$F$6,2,FALSE)</f>
        <v>0.388774346882514</v>
      </c>
      <c r="E934" s="14">
        <f>VLOOKUP(B934,Umbrales!$A$2:$F$6,3,FALSE)</f>
        <v>0.2842719606666555</v>
      </c>
      <c r="F934" s="14">
        <f>VLOOKUP(B934,Umbrales!$A$2:$F$6,4,FALSE)</f>
        <v>3.7547324588306716E-2</v>
      </c>
      <c r="G934" s="13">
        <f>VLOOKUP(B934,Umbrales!$A$2:$F$6,5,FALSE)</f>
        <v>5.6564154445784265</v>
      </c>
      <c r="H934" s="14">
        <f>VLOOKUP(B934,Umbrales!$A$2:$F$6,6,FALSE)</f>
        <v>0.21790144142181125</v>
      </c>
      <c r="I934">
        <f>IF(AND(Datos!AE934&gt;D934,Datos!AF934&gt;E934,Datos!AG934&gt;F934,Datos!AS934&gt;G934,C934&lt;H934),1,0)</f>
        <v>0</v>
      </c>
      <c r="J934" s="14">
        <f>ParticipantesCrossSectionTable[[#This Row],[dcf_fcf_gap_mm]]/ParticipantesCrossSectionTable[[#This Row],[revenue_reported_mm]]</f>
        <v>5.626064138643596E-2</v>
      </c>
      <c r="K934" s="14">
        <f>VLOOKUP(B934,Umbrales!$A$2:$H$6,7,FALSE)</f>
        <v>0.45222619371524486</v>
      </c>
      <c r="L934" s="14">
        <f>VLOOKUP(B934,Umbrales!$A$2:$H$6,8,FALSE)</f>
        <v>1.8748568215778003E-2</v>
      </c>
      <c r="M934">
        <f>IF(AND(Datos!S934&gt;0,Datos!AH934&lt;K934,Datos!AL934&gt;=1,Datos!AM934&lt;1,J934&gt;L934),1,0)</f>
        <v>0</v>
      </c>
      <c r="N934" s="14">
        <f>VLOOKUP(B934,Umbrales!$A$2:$J$6,9,FALSE)</f>
        <v>0.2055436255630648</v>
      </c>
      <c r="O934" s="14">
        <f>VLOOKUP(B934,Umbrales!$A$2:$J$6,10,FALSE)</f>
        <v>0.33577848833803048</v>
      </c>
      <c r="P934">
        <f>IF(AND(Datos!C934="Financials",Datos!AA934&gt;N934,Datos!AD934&lt;0,Datos!AQ934&lt;O934),1,0)</f>
        <v>0</v>
      </c>
      <c r="Q934" s="14">
        <f>VLOOKUP(B934,Umbrales!$A$2:$K$6,11,FALSE)</f>
        <v>0.94867619108199597</v>
      </c>
      <c r="R934">
        <f>IF(AND(Datos!AN934&lt;0.85,Datos!AN934&lt;Q934),1,0)</f>
        <v>0</v>
      </c>
      <c r="S934">
        <f>1+IF(Datos!S934&gt;0,1,0)+IF(Datos!C934="Financials",1.2,0)+1.3</f>
        <v>4.5</v>
      </c>
      <c r="T934" s="14">
        <f>(I934*1+M934*IF(Datos!S934&gt;0,1,0)+P934*IF(Datos!C934="Financials",1,0)+R934*1.3)/S934</f>
        <v>0</v>
      </c>
      <c r="U934" s="14">
        <f t="shared" si="28"/>
        <v>0</v>
      </c>
      <c r="V934" s="12" t="str">
        <f t="shared" si="29"/>
        <v/>
      </c>
    </row>
    <row r="935" spans="1:22">
      <c r="A935" t="str">
        <f>ParticipantesCrossSectionTable[[#This Row],[firm_id]]</f>
        <v>F0638</v>
      </c>
      <c r="B935" s="12" t="str">
        <f>ParticipantesCrossSectionTable[[#This Row],[sector]]</f>
        <v>Industrials</v>
      </c>
      <c r="C935" s="14">
        <f>ParticipantesCrossSectionTable[[#This Row],[fcf_reported_mm]]/ParticipantesCrossSectionTable[[#This Row],[revenue_reported_mm]]</f>
        <v>2.2304901413852933E-2</v>
      </c>
      <c r="D935" s="14">
        <f>VLOOKUP(B935,Umbrales!$A$2:$F$6,2,FALSE)</f>
        <v>0.20187192862209885</v>
      </c>
      <c r="E935" s="14">
        <f>VLOOKUP(B935,Umbrales!$A$2:$F$6,3,FALSE)</f>
        <v>0.13780715755654266</v>
      </c>
      <c r="F935" s="14">
        <f>VLOOKUP(B935,Umbrales!$A$2:$F$6,4,FALSE)</f>
        <v>0.14324173030339896</v>
      </c>
      <c r="G935" s="13">
        <f>VLOOKUP(B935,Umbrales!$A$2:$F$6,5,FALSE)</f>
        <v>2.1323076743804079</v>
      </c>
      <c r="H935" s="14">
        <f>VLOOKUP(B935,Umbrales!$A$2:$F$6,6,FALSE)</f>
        <v>-3.5903294130974449E-3</v>
      </c>
      <c r="I935">
        <f>IF(AND(Datos!AE935&gt;D935,Datos!AF935&gt;E935,Datos!AG935&gt;F935,Datos!AS935&gt;G935,C935&lt;H935),1,0)</f>
        <v>0</v>
      </c>
      <c r="J935" s="14">
        <f>ParticipantesCrossSectionTable[[#This Row],[dcf_fcf_gap_mm]]/ParticipantesCrossSectionTable[[#This Row],[revenue_reported_mm]]</f>
        <v>6.6910167210410779E-2</v>
      </c>
      <c r="K935" s="14">
        <f>VLOOKUP(B935,Umbrales!$A$2:$H$6,7,FALSE)</f>
        <v>0.50521966232143278</v>
      </c>
      <c r="L935" s="14">
        <f>VLOOKUP(B935,Umbrales!$A$2:$H$6,8,FALSE)</f>
        <v>7.7995567229432863E-2</v>
      </c>
      <c r="M935">
        <f>IF(AND(Datos!S935&gt;0,Datos!AH935&lt;K935,Datos!AL935&gt;=1,Datos!AM935&lt;1,J935&gt;L935),1,0)</f>
        <v>0</v>
      </c>
      <c r="N935" s="14">
        <f>VLOOKUP(B935,Umbrales!$A$2:$J$6,9,FALSE)</f>
        <v>0</v>
      </c>
      <c r="O935" s="14">
        <f>VLOOKUP(B935,Umbrales!$A$2:$J$6,10,FALSE)</f>
        <v>0</v>
      </c>
      <c r="P935">
        <f>IF(AND(Datos!C935="Financials",Datos!AA935&gt;N935,Datos!AD935&lt;0,Datos!AQ935&lt;O935),1,0)</f>
        <v>0</v>
      </c>
      <c r="Q935" s="14">
        <f>VLOOKUP(B935,Umbrales!$A$2:$K$6,11,FALSE)</f>
        <v>0.94976269166978411</v>
      </c>
      <c r="R935">
        <f>IF(AND(Datos!AN935&lt;0.85,Datos!AN935&lt;Q935),1,0)</f>
        <v>0</v>
      </c>
      <c r="S935">
        <f>1+IF(Datos!S935&gt;0,1,0)+IF(Datos!C935="Financials",1.2,0)+1.3</f>
        <v>3.3</v>
      </c>
      <c r="T935" s="14">
        <f>(I935*1+M935*IF(Datos!S935&gt;0,1,0)+P935*IF(Datos!C935="Financials",1,0)+R935*1.3)/S935</f>
        <v>0</v>
      </c>
      <c r="U935" s="14">
        <f t="shared" si="28"/>
        <v>0</v>
      </c>
      <c r="V935" s="12" t="str">
        <f t="shared" si="29"/>
        <v/>
      </c>
    </row>
    <row r="936" spans="1:22">
      <c r="A936" t="str">
        <f>ParticipantesCrossSectionTable[[#This Row],[firm_id]]</f>
        <v>F0161</v>
      </c>
      <c r="B936" s="12" t="str">
        <f>ParticipantesCrossSectionTable[[#This Row],[sector]]</f>
        <v>Energy</v>
      </c>
      <c r="C936" s="14">
        <f>ParticipantesCrossSectionTable[[#This Row],[fcf_reported_mm]]/ParticipantesCrossSectionTable[[#This Row],[revenue_reported_mm]]</f>
        <v>-0.15629773888814436</v>
      </c>
      <c r="D936" s="14">
        <f>VLOOKUP(B936,Umbrales!$A$2:$F$6,2,FALSE)</f>
        <v>0.31196392892080216</v>
      </c>
      <c r="E936" s="14">
        <f>VLOOKUP(B936,Umbrales!$A$2:$F$6,3,FALSE)</f>
        <v>0.22086835207327621</v>
      </c>
      <c r="F936" s="14">
        <f>VLOOKUP(B936,Umbrales!$A$2:$F$6,4,FALSE)</f>
        <v>0.28991454849456905</v>
      </c>
      <c r="G936" s="13">
        <f>VLOOKUP(B936,Umbrales!$A$2:$F$6,5,FALSE)</f>
        <v>2.8980395452652274</v>
      </c>
      <c r="H936" s="14">
        <f>VLOOKUP(B936,Umbrales!$A$2:$F$6,6,FALSE)</f>
        <v>-5.1192663180992054E-2</v>
      </c>
      <c r="I936">
        <f>IF(AND(Datos!AE936&gt;D936,Datos!AF936&gt;E936,Datos!AG936&gt;F936,Datos!AS936&gt;G936,C936&lt;H936),1,0)</f>
        <v>0</v>
      </c>
      <c r="J936" s="14">
        <f>ParticipantesCrossSectionTable[[#This Row],[dcf_fcf_gap_mm]]/ParticipantesCrossSectionTable[[#This Row],[revenue_reported_mm]]</f>
        <v>0.12368477831273375</v>
      </c>
      <c r="K936" s="14">
        <f>VLOOKUP(B936,Umbrales!$A$2:$H$6,7,FALSE)</f>
        <v>0.58288412137280288</v>
      </c>
      <c r="L936" s="14">
        <f>VLOOKUP(B936,Umbrales!$A$2:$H$6,8,FALSE)</f>
        <v>0.120912265441879</v>
      </c>
      <c r="M936">
        <f>IF(AND(Datos!S936&gt;0,Datos!AH936&lt;K936,Datos!AL936&gt;=1,Datos!AM936&lt;1,J936&gt;L936),1,0)</f>
        <v>0</v>
      </c>
      <c r="N936" s="14">
        <f>VLOOKUP(B936,Umbrales!$A$2:$J$6,9,FALSE)</f>
        <v>0</v>
      </c>
      <c r="O936" s="14">
        <f>VLOOKUP(B936,Umbrales!$A$2:$J$6,10,FALSE)</f>
        <v>0</v>
      </c>
      <c r="P936">
        <f>IF(AND(Datos!C936="Financials",Datos!AA936&gt;N936,Datos!AD936&lt;0,Datos!AQ936&lt;O936),1,0)</f>
        <v>0</v>
      </c>
      <c r="Q936" s="14">
        <f>VLOOKUP(B936,Umbrales!$A$2:$K$6,11,FALSE)</f>
        <v>0.95246281107254693</v>
      </c>
      <c r="R936">
        <f>IF(AND(Datos!AN936&lt;0.85,Datos!AN936&lt;Q936),1,0)</f>
        <v>0</v>
      </c>
      <c r="S936">
        <f>1+IF(Datos!S936&gt;0,1,0)+IF(Datos!C936="Financials",1.2,0)+1.3</f>
        <v>3.3</v>
      </c>
      <c r="T936" s="14">
        <f>(I936*1+M936*IF(Datos!S936&gt;0,1,0)+P936*IF(Datos!C936="Financials",1,0)+R936*1.3)/S936</f>
        <v>0</v>
      </c>
      <c r="U936" s="14">
        <f t="shared" si="28"/>
        <v>0</v>
      </c>
      <c r="V936" s="12" t="str">
        <f t="shared" si="29"/>
        <v/>
      </c>
    </row>
    <row r="937" spans="1:22">
      <c r="A937" t="str">
        <f>ParticipantesCrossSectionTable[[#This Row],[firm_id]]</f>
        <v>F0648</v>
      </c>
      <c r="B937" s="12" t="str">
        <f>ParticipantesCrossSectionTable[[#This Row],[sector]]</f>
        <v>Industrials</v>
      </c>
      <c r="C937" s="14">
        <f>ParticipantesCrossSectionTable[[#This Row],[fcf_reported_mm]]/ParticipantesCrossSectionTable[[#This Row],[revenue_reported_mm]]</f>
        <v>2.4187094972545958E-3</v>
      </c>
      <c r="D937" s="14">
        <f>VLOOKUP(B937,Umbrales!$A$2:$F$6,2,FALSE)</f>
        <v>0.20187192862209885</v>
      </c>
      <c r="E937" s="14">
        <f>VLOOKUP(B937,Umbrales!$A$2:$F$6,3,FALSE)</f>
        <v>0.13780715755654266</v>
      </c>
      <c r="F937" s="14">
        <f>VLOOKUP(B937,Umbrales!$A$2:$F$6,4,FALSE)</f>
        <v>0.14324173030339896</v>
      </c>
      <c r="G937" s="13">
        <f>VLOOKUP(B937,Umbrales!$A$2:$F$6,5,FALSE)</f>
        <v>2.1323076743804079</v>
      </c>
      <c r="H937" s="14">
        <f>VLOOKUP(B937,Umbrales!$A$2:$F$6,6,FALSE)</f>
        <v>-3.5903294130974449E-3</v>
      </c>
      <c r="I937">
        <f>IF(AND(Datos!AE937&gt;D937,Datos!AF937&gt;E937,Datos!AG937&gt;F937,Datos!AS937&gt;G937,C937&lt;H937),1,0)</f>
        <v>0</v>
      </c>
      <c r="J937" s="14">
        <f>ParticipantesCrossSectionTable[[#This Row],[dcf_fcf_gap_mm]]/ParticipantesCrossSectionTable[[#This Row],[revenue_reported_mm]]</f>
        <v>5.3112897785130703E-2</v>
      </c>
      <c r="K937" s="14">
        <f>VLOOKUP(B937,Umbrales!$A$2:$H$6,7,FALSE)</f>
        <v>0.50521966232143278</v>
      </c>
      <c r="L937" s="14">
        <f>VLOOKUP(B937,Umbrales!$A$2:$H$6,8,FALSE)</f>
        <v>7.7995567229432863E-2</v>
      </c>
      <c r="M937">
        <f>IF(AND(Datos!S937&gt;0,Datos!AH937&lt;K937,Datos!AL937&gt;=1,Datos!AM937&lt;1,J937&gt;L937),1,0)</f>
        <v>0</v>
      </c>
      <c r="N937" s="14">
        <f>VLOOKUP(B937,Umbrales!$A$2:$J$6,9,FALSE)</f>
        <v>0</v>
      </c>
      <c r="O937" s="14">
        <f>VLOOKUP(B937,Umbrales!$A$2:$J$6,10,FALSE)</f>
        <v>0</v>
      </c>
      <c r="P937">
        <f>IF(AND(Datos!C937="Financials",Datos!AA937&gt;N937,Datos!AD937&lt;0,Datos!AQ937&lt;O937),1,0)</f>
        <v>0</v>
      </c>
      <c r="Q937" s="14">
        <f>VLOOKUP(B937,Umbrales!$A$2:$K$6,11,FALSE)</f>
        <v>0.94976269166978411</v>
      </c>
      <c r="R937">
        <f>IF(AND(Datos!AN937&lt;0.85,Datos!AN937&lt;Q937),1,0)</f>
        <v>0</v>
      </c>
      <c r="S937">
        <f>1+IF(Datos!S937&gt;0,1,0)+IF(Datos!C937="Financials",1.2,0)+1.3</f>
        <v>3.3</v>
      </c>
      <c r="T937" s="14">
        <f>(I937*1+M937*IF(Datos!S937&gt;0,1,0)+P937*IF(Datos!C937="Financials",1,0)+R937*1.3)/S937</f>
        <v>0</v>
      </c>
      <c r="U937" s="14">
        <f t="shared" si="28"/>
        <v>0</v>
      </c>
      <c r="V937" s="12" t="str">
        <f t="shared" si="29"/>
        <v/>
      </c>
    </row>
    <row r="938" spans="1:22">
      <c r="A938" t="str">
        <f>ParticipantesCrossSectionTable[[#This Row],[firm_id]]</f>
        <v>F0827</v>
      </c>
      <c r="B938" s="12" t="str">
        <f>ParticipantesCrossSectionTable[[#This Row],[sector]]</f>
        <v>Consumer</v>
      </c>
      <c r="C938" s="14">
        <f>ParticipantesCrossSectionTable[[#This Row],[fcf_reported_mm]]/ParticipantesCrossSectionTable[[#This Row],[revenue_reported_mm]]</f>
        <v>3.3767870428615798E-3</v>
      </c>
      <c r="D938" s="14">
        <f>VLOOKUP(B938,Umbrales!$A$2:$F$6,2,FALSE)</f>
        <v>0.18290795794828921</v>
      </c>
      <c r="E938" s="14">
        <f>VLOOKUP(B938,Umbrales!$A$2:$F$6,3,FALSE)</f>
        <v>0.12205009004875801</v>
      </c>
      <c r="F938" s="14">
        <f>VLOOKUP(B938,Umbrales!$A$2:$F$6,4,FALSE)</f>
        <v>7.7863508878423693E-2</v>
      </c>
      <c r="G938" s="13">
        <f>VLOOKUP(B938,Umbrales!$A$2:$F$6,5,FALSE)</f>
        <v>1.5232588938928779</v>
      </c>
      <c r="H938" s="14">
        <f>VLOOKUP(B938,Umbrales!$A$2:$F$6,6,FALSE)</f>
        <v>3.1674636202413592E-2</v>
      </c>
      <c r="I938">
        <f>IF(AND(Datos!AE938&gt;D938,Datos!AF938&gt;E938,Datos!AG938&gt;F938,Datos!AS938&gt;G938,C938&lt;H938),1,0)</f>
        <v>0</v>
      </c>
      <c r="J938" s="14">
        <f>ParticipantesCrossSectionTable[[#This Row],[dcf_fcf_gap_mm]]/ParticipantesCrossSectionTable[[#This Row],[revenue_reported_mm]]</f>
        <v>0.11127096393514443</v>
      </c>
      <c r="K938" s="14">
        <f>VLOOKUP(B938,Umbrales!$A$2:$H$6,7,FALSE)</f>
        <v>0.50851978099047102</v>
      </c>
      <c r="L938" s="14">
        <f>VLOOKUP(B938,Umbrales!$A$2:$H$6,8,FALSE)</f>
        <v>6.0665521451900774E-2</v>
      </c>
      <c r="M938">
        <f>IF(AND(Datos!S938&gt;0,Datos!AH938&lt;K938,Datos!AL938&gt;=1,Datos!AM938&lt;1,J938&gt;L938),1,0)</f>
        <v>1</v>
      </c>
      <c r="N938" s="14">
        <f>VLOOKUP(B938,Umbrales!$A$2:$J$6,9,FALSE)</f>
        <v>0</v>
      </c>
      <c r="O938" s="14">
        <f>VLOOKUP(B938,Umbrales!$A$2:$J$6,10,FALSE)</f>
        <v>0</v>
      </c>
      <c r="P938">
        <f>IF(AND(Datos!C938="Financials",Datos!AA938&gt;N938,Datos!AD938&lt;0,Datos!AQ938&lt;O938),1,0)</f>
        <v>0</v>
      </c>
      <c r="Q938" s="14">
        <f>VLOOKUP(B938,Umbrales!$A$2:$K$6,11,FALSE)</f>
        <v>0.94977598367308969</v>
      </c>
      <c r="R938">
        <f>IF(AND(Datos!AN938&lt;0.85,Datos!AN938&lt;Q938),1,0)</f>
        <v>0</v>
      </c>
      <c r="S938">
        <f>1+IF(Datos!S938&gt;0,1,0)+IF(Datos!C938="Financials",1.2,0)+1.3</f>
        <v>3.3</v>
      </c>
      <c r="T938" s="14">
        <f>(I938*1+M938*IF(Datos!S938&gt;0,1,0)+P938*IF(Datos!C938="Financials",1,0)+R938*1.3)/S938</f>
        <v>0.30303030303030304</v>
      </c>
      <c r="U938" s="14">
        <f t="shared" si="28"/>
        <v>1</v>
      </c>
      <c r="V938" s="12" t="str">
        <f t="shared" si="29"/>
        <v xml:space="preserve">Flag2 </v>
      </c>
    </row>
    <row r="939" spans="1:22">
      <c r="A939" t="str">
        <f>ParticipantesCrossSectionTable[[#This Row],[firm_id]]</f>
        <v>F0030</v>
      </c>
      <c r="B939" s="12" t="str">
        <f>ParticipantesCrossSectionTable[[#This Row],[sector]]</f>
        <v>Energy</v>
      </c>
      <c r="C939" s="14">
        <f>ParticipantesCrossSectionTable[[#This Row],[fcf_reported_mm]]/ParticipantesCrossSectionTable[[#This Row],[revenue_reported_mm]]</f>
        <v>-0.18044608595215722</v>
      </c>
      <c r="D939" s="14">
        <f>VLOOKUP(B939,Umbrales!$A$2:$F$6,2,FALSE)</f>
        <v>0.31196392892080216</v>
      </c>
      <c r="E939" s="14">
        <f>VLOOKUP(B939,Umbrales!$A$2:$F$6,3,FALSE)</f>
        <v>0.22086835207327621</v>
      </c>
      <c r="F939" s="14">
        <f>VLOOKUP(B939,Umbrales!$A$2:$F$6,4,FALSE)</f>
        <v>0.28991454849456905</v>
      </c>
      <c r="G939" s="13">
        <f>VLOOKUP(B939,Umbrales!$A$2:$F$6,5,FALSE)</f>
        <v>2.8980395452652274</v>
      </c>
      <c r="H939" s="14">
        <f>VLOOKUP(B939,Umbrales!$A$2:$F$6,6,FALSE)</f>
        <v>-5.1192663180992054E-2</v>
      </c>
      <c r="I939">
        <f>IF(AND(Datos!AE939&gt;D939,Datos!AF939&gt;E939,Datos!AG939&gt;F939,Datos!AS939&gt;G939,C939&lt;H939),1,0)</f>
        <v>0</v>
      </c>
      <c r="J939" s="14">
        <f>ParticipantesCrossSectionTable[[#This Row],[dcf_fcf_gap_mm]]/ParticipantesCrossSectionTable[[#This Row],[revenue_reported_mm]]</f>
        <v>0.14072939346524727</v>
      </c>
      <c r="K939" s="14">
        <f>VLOOKUP(B939,Umbrales!$A$2:$H$6,7,FALSE)</f>
        <v>0.58288412137280288</v>
      </c>
      <c r="L939" s="14">
        <f>VLOOKUP(B939,Umbrales!$A$2:$H$6,8,FALSE)</f>
        <v>0.120912265441879</v>
      </c>
      <c r="M939">
        <f>IF(AND(Datos!S939&gt;0,Datos!AH939&lt;K939,Datos!AL939&gt;=1,Datos!AM939&lt;1,J939&gt;L939),1,0)</f>
        <v>0</v>
      </c>
      <c r="N939" s="14">
        <f>VLOOKUP(B939,Umbrales!$A$2:$J$6,9,FALSE)</f>
        <v>0</v>
      </c>
      <c r="O939" s="14">
        <f>VLOOKUP(B939,Umbrales!$A$2:$J$6,10,FALSE)</f>
        <v>0</v>
      </c>
      <c r="P939">
        <f>IF(AND(Datos!C939="Financials",Datos!AA939&gt;N939,Datos!AD939&lt;0,Datos!AQ939&lt;O939),1,0)</f>
        <v>0</v>
      </c>
      <c r="Q939" s="14">
        <f>VLOOKUP(B939,Umbrales!$A$2:$K$6,11,FALSE)</f>
        <v>0.95246281107254693</v>
      </c>
      <c r="R939">
        <f>IF(AND(Datos!AN939&lt;0.85,Datos!AN939&lt;Q939),1,0)</f>
        <v>0</v>
      </c>
      <c r="S939">
        <f>1+IF(Datos!S939&gt;0,1,0)+IF(Datos!C939="Financials",1.2,0)+1.3</f>
        <v>3.3</v>
      </c>
      <c r="T939" s="14">
        <f>(I939*1+M939*IF(Datos!S939&gt;0,1,0)+P939*IF(Datos!C939="Financials",1,0)+R939*1.3)/S939</f>
        <v>0</v>
      </c>
      <c r="U939" s="14">
        <f t="shared" si="28"/>
        <v>0</v>
      </c>
      <c r="V939" s="12" t="str">
        <f t="shared" si="29"/>
        <v/>
      </c>
    </row>
    <row r="940" spans="1:22">
      <c r="A940" t="str">
        <f>ParticipantesCrossSectionTable[[#This Row],[firm_id]]</f>
        <v>F0222</v>
      </c>
      <c r="B940" s="12" t="str">
        <f>ParticipantesCrossSectionTable[[#This Row],[sector]]</f>
        <v>Financials</v>
      </c>
      <c r="C940" s="14">
        <f>ParticipantesCrossSectionTable[[#This Row],[fcf_reported_mm]]/ParticipantesCrossSectionTable[[#This Row],[revenue_reported_mm]]</f>
        <v>0.12433377131163474</v>
      </c>
      <c r="D940" s="14">
        <f>VLOOKUP(B940,Umbrales!$A$2:$F$6,2,FALSE)</f>
        <v>0.388774346882514</v>
      </c>
      <c r="E940" s="14">
        <f>VLOOKUP(B940,Umbrales!$A$2:$F$6,3,FALSE)</f>
        <v>0.2842719606666555</v>
      </c>
      <c r="F940" s="14">
        <f>VLOOKUP(B940,Umbrales!$A$2:$F$6,4,FALSE)</f>
        <v>3.7547324588306716E-2</v>
      </c>
      <c r="G940" s="13">
        <f>VLOOKUP(B940,Umbrales!$A$2:$F$6,5,FALSE)</f>
        <v>5.6564154445784265</v>
      </c>
      <c r="H940" s="14">
        <f>VLOOKUP(B940,Umbrales!$A$2:$F$6,6,FALSE)</f>
        <v>0.21790144142181125</v>
      </c>
      <c r="I940">
        <f>IF(AND(Datos!AE940&gt;D940,Datos!AF940&gt;E940,Datos!AG940&gt;F940,Datos!AS940&gt;G940,C940&lt;H940),1,0)</f>
        <v>0</v>
      </c>
      <c r="J940" s="14">
        <f>ParticipantesCrossSectionTable[[#This Row],[dcf_fcf_gap_mm]]/ParticipantesCrossSectionTable[[#This Row],[revenue_reported_mm]]</f>
        <v>-1.2870972167212431E-2</v>
      </c>
      <c r="K940" s="14">
        <f>VLOOKUP(B940,Umbrales!$A$2:$H$6,7,FALSE)</f>
        <v>0.45222619371524486</v>
      </c>
      <c r="L940" s="14">
        <f>VLOOKUP(B940,Umbrales!$A$2:$H$6,8,FALSE)</f>
        <v>1.8748568215778003E-2</v>
      </c>
      <c r="M940">
        <f>IF(AND(Datos!S940&gt;0,Datos!AH940&lt;K940,Datos!AL940&gt;=1,Datos!AM940&lt;1,J940&gt;L940),1,0)</f>
        <v>0</v>
      </c>
      <c r="N940" s="14">
        <f>VLOOKUP(B940,Umbrales!$A$2:$J$6,9,FALSE)</f>
        <v>0.2055436255630648</v>
      </c>
      <c r="O940" s="14">
        <f>VLOOKUP(B940,Umbrales!$A$2:$J$6,10,FALSE)</f>
        <v>0.33577848833803048</v>
      </c>
      <c r="P940">
        <f>IF(AND(Datos!C940="Financials",Datos!AA940&gt;N940,Datos!AD940&lt;0,Datos!AQ940&lt;O940),1,0)</f>
        <v>0</v>
      </c>
      <c r="Q940" s="14">
        <f>VLOOKUP(B940,Umbrales!$A$2:$K$6,11,FALSE)</f>
        <v>0.94867619108199597</v>
      </c>
      <c r="R940">
        <f>IF(AND(Datos!AN940&lt;0.85,Datos!AN940&lt;Q940),1,0)</f>
        <v>0</v>
      </c>
      <c r="S940">
        <f>1+IF(Datos!S940&gt;0,1,0)+IF(Datos!C940="Financials",1.2,0)+1.3</f>
        <v>4.5</v>
      </c>
      <c r="T940" s="14">
        <f>(I940*1+M940*IF(Datos!S940&gt;0,1,0)+P940*IF(Datos!C940="Financials",1,0)+R940*1.3)/S940</f>
        <v>0</v>
      </c>
      <c r="U940" s="14">
        <f t="shared" si="28"/>
        <v>0</v>
      </c>
      <c r="V940" s="12" t="str">
        <f t="shared" si="29"/>
        <v/>
      </c>
    </row>
    <row r="941" spans="1:22">
      <c r="A941" t="str">
        <f>ParticipantesCrossSectionTable[[#This Row],[firm_id]]</f>
        <v>F0993</v>
      </c>
      <c r="B941" s="12" t="str">
        <f>ParticipantesCrossSectionTable[[#This Row],[sector]]</f>
        <v>Consumer</v>
      </c>
      <c r="C941" s="14">
        <f>ParticipantesCrossSectionTable[[#This Row],[fcf_reported_mm]]/ParticipantesCrossSectionTable[[#This Row],[revenue_reported_mm]]</f>
        <v>4.945282888473547E-2</v>
      </c>
      <c r="D941" s="14">
        <f>VLOOKUP(B941,Umbrales!$A$2:$F$6,2,FALSE)</f>
        <v>0.18290795794828921</v>
      </c>
      <c r="E941" s="14">
        <f>VLOOKUP(B941,Umbrales!$A$2:$F$6,3,FALSE)</f>
        <v>0.12205009004875801</v>
      </c>
      <c r="F941" s="14">
        <f>VLOOKUP(B941,Umbrales!$A$2:$F$6,4,FALSE)</f>
        <v>7.7863508878423693E-2</v>
      </c>
      <c r="G941" s="13">
        <f>VLOOKUP(B941,Umbrales!$A$2:$F$6,5,FALSE)</f>
        <v>1.5232588938928779</v>
      </c>
      <c r="H941" s="14">
        <f>VLOOKUP(B941,Umbrales!$A$2:$F$6,6,FALSE)</f>
        <v>3.1674636202413592E-2</v>
      </c>
      <c r="I941">
        <f>IF(AND(Datos!AE941&gt;D941,Datos!AF941&gt;E941,Datos!AG941&gt;F941,Datos!AS941&gt;G941,C941&lt;H941),1,0)</f>
        <v>0</v>
      </c>
      <c r="J941" s="14">
        <f>ParticipantesCrossSectionTable[[#This Row],[dcf_fcf_gap_mm]]/ParticipantesCrossSectionTable[[#This Row],[revenue_reported_mm]]</f>
        <v>2.0468066137247942E-2</v>
      </c>
      <c r="K941" s="14">
        <f>VLOOKUP(B941,Umbrales!$A$2:$H$6,7,FALSE)</f>
        <v>0.50851978099047102</v>
      </c>
      <c r="L941" s="14">
        <f>VLOOKUP(B941,Umbrales!$A$2:$H$6,8,FALSE)</f>
        <v>6.0665521451900774E-2</v>
      </c>
      <c r="M941">
        <f>IF(AND(Datos!S941&gt;0,Datos!AH941&lt;K941,Datos!AL941&gt;=1,Datos!AM941&lt;1,J941&gt;L941),1,0)</f>
        <v>0</v>
      </c>
      <c r="N941" s="14">
        <f>VLOOKUP(B941,Umbrales!$A$2:$J$6,9,FALSE)</f>
        <v>0</v>
      </c>
      <c r="O941" s="14">
        <f>VLOOKUP(B941,Umbrales!$A$2:$J$6,10,FALSE)</f>
        <v>0</v>
      </c>
      <c r="P941">
        <f>IF(AND(Datos!C941="Financials",Datos!AA941&gt;N941,Datos!AD941&lt;0,Datos!AQ941&lt;O941),1,0)</f>
        <v>0</v>
      </c>
      <c r="Q941" s="14">
        <f>VLOOKUP(B941,Umbrales!$A$2:$K$6,11,FALSE)</f>
        <v>0.94977598367308969</v>
      </c>
      <c r="R941">
        <f>IF(AND(Datos!AN941&lt;0.85,Datos!AN941&lt;Q941),1,0)</f>
        <v>0</v>
      </c>
      <c r="S941">
        <f>1+IF(Datos!S941&gt;0,1,0)+IF(Datos!C941="Financials",1.2,0)+1.3</f>
        <v>3.3</v>
      </c>
      <c r="T941" s="14">
        <f>(I941*1+M941*IF(Datos!S941&gt;0,1,0)+P941*IF(Datos!C941="Financials",1,0)+R941*1.3)/S941</f>
        <v>0</v>
      </c>
      <c r="U941" s="14">
        <f t="shared" si="28"/>
        <v>0</v>
      </c>
      <c r="V941" s="12" t="str">
        <f t="shared" si="29"/>
        <v/>
      </c>
    </row>
    <row r="942" spans="1:22">
      <c r="A942" t="str">
        <f>ParticipantesCrossSectionTable[[#This Row],[firm_id]]</f>
        <v>F0567</v>
      </c>
      <c r="B942" s="12" t="str">
        <f>ParticipantesCrossSectionTable[[#This Row],[sector]]</f>
        <v>Technology</v>
      </c>
      <c r="C942" s="14">
        <f>ParticipantesCrossSectionTable[[#This Row],[fcf_reported_mm]]/ParticipantesCrossSectionTable[[#This Row],[revenue_reported_mm]]</f>
        <v>9.8193160508105587E-2</v>
      </c>
      <c r="D942" s="14">
        <f>VLOOKUP(B942,Umbrales!$A$2:$F$6,2,FALSE)</f>
        <v>0.29147891994228936</v>
      </c>
      <c r="E942" s="14">
        <f>VLOOKUP(B942,Umbrales!$A$2:$F$6,3,FALSE)</f>
        <v>0.20310034693031653</v>
      </c>
      <c r="F942" s="14">
        <f>VLOOKUP(B942,Umbrales!$A$2:$F$6,4,FALSE)</f>
        <v>8.594459935328938E-2</v>
      </c>
      <c r="G942" s="13">
        <f>VLOOKUP(B942,Umbrales!$A$2:$F$6,5,FALSE)</f>
        <v>1.6026025182564763</v>
      </c>
      <c r="H942" s="14">
        <f>VLOOKUP(B942,Umbrales!$A$2:$F$6,6,FALSE)</f>
        <v>0.11012364032004683</v>
      </c>
      <c r="I942">
        <f>IF(AND(Datos!AE942&gt;D942,Datos!AF942&gt;E942,Datos!AG942&gt;F942,Datos!AS942&gt;G942,C942&lt;H942),1,0)</f>
        <v>0</v>
      </c>
      <c r="J942" s="14">
        <f>ParticipantesCrossSectionTable[[#This Row],[dcf_fcf_gap_mm]]/ParticipantesCrossSectionTable[[#This Row],[revenue_reported_mm]]</f>
        <v>5.0967697518734145E-2</v>
      </c>
      <c r="K942" s="14">
        <f>VLOOKUP(B942,Umbrales!$A$2:$H$6,7,FALSE)</f>
        <v>0.41762511454643481</v>
      </c>
      <c r="L942" s="14">
        <f>VLOOKUP(B942,Umbrales!$A$2:$H$6,8,FALSE)</f>
        <v>5.4196815684636399E-2</v>
      </c>
      <c r="M942">
        <f>IF(AND(Datos!S942&gt;0,Datos!AH942&lt;K942,Datos!AL942&gt;=1,Datos!AM942&lt;1,J942&gt;L942),1,0)</f>
        <v>0</v>
      </c>
      <c r="N942" s="14">
        <f>VLOOKUP(B942,Umbrales!$A$2:$J$6,9,FALSE)</f>
        <v>0</v>
      </c>
      <c r="O942" s="14">
        <f>VLOOKUP(B942,Umbrales!$A$2:$J$6,10,FALSE)</f>
        <v>0</v>
      </c>
      <c r="P942">
        <f>IF(AND(Datos!C942="Financials",Datos!AA942&gt;N942,Datos!AD942&lt;0,Datos!AQ942&lt;O942),1,0)</f>
        <v>0</v>
      </c>
      <c r="Q942" s="14">
        <f>VLOOKUP(B942,Umbrales!$A$2:$K$6,11,FALSE)</f>
        <v>0.94630804495569043</v>
      </c>
      <c r="R942">
        <f>IF(AND(Datos!AN942&lt;0.85,Datos!AN942&lt;Q942),1,0)</f>
        <v>0</v>
      </c>
      <c r="S942">
        <f>1+IF(Datos!S942&gt;0,1,0)+IF(Datos!C942="Financials",1.2,0)+1.3</f>
        <v>3.3</v>
      </c>
      <c r="T942" s="14">
        <f>(I942*1+M942*IF(Datos!S942&gt;0,1,0)+P942*IF(Datos!C942="Financials",1,0)+R942*1.3)/S942</f>
        <v>0</v>
      </c>
      <c r="U942" s="14">
        <f t="shared" si="28"/>
        <v>0</v>
      </c>
      <c r="V942" s="12" t="str">
        <f t="shared" si="29"/>
        <v/>
      </c>
    </row>
    <row r="943" spans="1:22">
      <c r="A943" t="str">
        <f>ParticipantesCrossSectionTable[[#This Row],[firm_id]]</f>
        <v>F0699</v>
      </c>
      <c r="B943" s="12" t="str">
        <f>ParticipantesCrossSectionTable[[#This Row],[sector]]</f>
        <v>Industrials</v>
      </c>
      <c r="C943" s="14">
        <f>ParticipantesCrossSectionTable[[#This Row],[fcf_reported_mm]]/ParticipantesCrossSectionTable[[#This Row],[revenue_reported_mm]]</f>
        <v>3.3330461467354452E-2</v>
      </c>
      <c r="D943" s="14">
        <f>VLOOKUP(B943,Umbrales!$A$2:$F$6,2,FALSE)</f>
        <v>0.20187192862209885</v>
      </c>
      <c r="E943" s="14">
        <f>VLOOKUP(B943,Umbrales!$A$2:$F$6,3,FALSE)</f>
        <v>0.13780715755654266</v>
      </c>
      <c r="F943" s="14">
        <f>VLOOKUP(B943,Umbrales!$A$2:$F$6,4,FALSE)</f>
        <v>0.14324173030339896</v>
      </c>
      <c r="G943" s="13">
        <f>VLOOKUP(B943,Umbrales!$A$2:$F$6,5,FALSE)</f>
        <v>2.1323076743804079</v>
      </c>
      <c r="H943" s="14">
        <f>VLOOKUP(B943,Umbrales!$A$2:$F$6,6,FALSE)</f>
        <v>-3.5903294130974449E-3</v>
      </c>
      <c r="I943">
        <f>IF(AND(Datos!AE943&gt;D943,Datos!AF943&gt;E943,Datos!AG943&gt;F943,Datos!AS943&gt;G943,C943&lt;H943),1,0)</f>
        <v>0</v>
      </c>
      <c r="J943" s="14">
        <f>ParticipantesCrossSectionTable[[#This Row],[dcf_fcf_gap_mm]]/ParticipantesCrossSectionTable[[#This Row],[revenue_reported_mm]]</f>
        <v>3.1444696903796192E-2</v>
      </c>
      <c r="K943" s="14">
        <f>VLOOKUP(B943,Umbrales!$A$2:$H$6,7,FALSE)</f>
        <v>0.50521966232143278</v>
      </c>
      <c r="L943" s="14">
        <f>VLOOKUP(B943,Umbrales!$A$2:$H$6,8,FALSE)</f>
        <v>7.7995567229432863E-2</v>
      </c>
      <c r="M943">
        <f>IF(AND(Datos!S943&gt;0,Datos!AH943&lt;K943,Datos!AL943&gt;=1,Datos!AM943&lt;1,J943&gt;L943),1,0)</f>
        <v>0</v>
      </c>
      <c r="N943" s="14">
        <f>VLOOKUP(B943,Umbrales!$A$2:$J$6,9,FALSE)</f>
        <v>0</v>
      </c>
      <c r="O943" s="14">
        <f>VLOOKUP(B943,Umbrales!$A$2:$J$6,10,FALSE)</f>
        <v>0</v>
      </c>
      <c r="P943">
        <f>IF(AND(Datos!C943="Financials",Datos!AA943&gt;N943,Datos!AD943&lt;0,Datos!AQ943&lt;O943),1,0)</f>
        <v>0</v>
      </c>
      <c r="Q943" s="14">
        <f>VLOOKUP(B943,Umbrales!$A$2:$K$6,11,FALSE)</f>
        <v>0.94976269166978411</v>
      </c>
      <c r="R943">
        <f>IF(AND(Datos!AN943&lt;0.85,Datos!AN943&lt;Q943),1,0)</f>
        <v>0</v>
      </c>
      <c r="S943">
        <f>1+IF(Datos!S943&gt;0,1,0)+IF(Datos!C943="Financials",1.2,0)+1.3</f>
        <v>3.3</v>
      </c>
      <c r="T943" s="14">
        <f>(I943*1+M943*IF(Datos!S943&gt;0,1,0)+P943*IF(Datos!C943="Financials",1,0)+R943*1.3)/S943</f>
        <v>0</v>
      </c>
      <c r="U943" s="14">
        <f t="shared" si="28"/>
        <v>0</v>
      </c>
      <c r="V943" s="12" t="str">
        <f t="shared" si="29"/>
        <v/>
      </c>
    </row>
    <row r="944" spans="1:22">
      <c r="A944" t="str">
        <f>ParticipantesCrossSectionTable[[#This Row],[firm_id]]</f>
        <v>F0064</v>
      </c>
      <c r="B944" s="12" t="str">
        <f>ParticipantesCrossSectionTable[[#This Row],[sector]]</f>
        <v>Energy</v>
      </c>
      <c r="C944" s="14">
        <f>ParticipantesCrossSectionTable[[#This Row],[fcf_reported_mm]]/ParticipantesCrossSectionTable[[#This Row],[revenue_reported_mm]]</f>
        <v>-2.3858498678485017E-2</v>
      </c>
      <c r="D944" s="14">
        <f>VLOOKUP(B944,Umbrales!$A$2:$F$6,2,FALSE)</f>
        <v>0.31196392892080216</v>
      </c>
      <c r="E944" s="14">
        <f>VLOOKUP(B944,Umbrales!$A$2:$F$6,3,FALSE)</f>
        <v>0.22086835207327621</v>
      </c>
      <c r="F944" s="14">
        <f>VLOOKUP(B944,Umbrales!$A$2:$F$6,4,FALSE)</f>
        <v>0.28991454849456905</v>
      </c>
      <c r="G944" s="13">
        <f>VLOOKUP(B944,Umbrales!$A$2:$F$6,5,FALSE)</f>
        <v>2.8980395452652274</v>
      </c>
      <c r="H944" s="14">
        <f>VLOOKUP(B944,Umbrales!$A$2:$F$6,6,FALSE)</f>
        <v>-5.1192663180992054E-2</v>
      </c>
      <c r="I944">
        <f>IF(AND(Datos!AE944&gt;D944,Datos!AF944&gt;E944,Datos!AG944&gt;F944,Datos!AS944&gt;G944,C944&lt;H944),1,0)</f>
        <v>0</v>
      </c>
      <c r="J944" s="14">
        <f>ParticipantesCrossSectionTable[[#This Row],[dcf_fcf_gap_mm]]/ParticipantesCrossSectionTable[[#This Row],[revenue_reported_mm]]</f>
        <v>4.5837412882394971E-2</v>
      </c>
      <c r="K944" s="14">
        <f>VLOOKUP(B944,Umbrales!$A$2:$H$6,7,FALSE)</f>
        <v>0.58288412137280288</v>
      </c>
      <c r="L944" s="14">
        <f>VLOOKUP(B944,Umbrales!$A$2:$H$6,8,FALSE)</f>
        <v>0.120912265441879</v>
      </c>
      <c r="M944">
        <f>IF(AND(Datos!S944&gt;0,Datos!AH944&lt;K944,Datos!AL944&gt;=1,Datos!AM944&lt;1,J944&gt;L944),1,0)</f>
        <v>0</v>
      </c>
      <c r="N944" s="14">
        <f>VLOOKUP(B944,Umbrales!$A$2:$J$6,9,FALSE)</f>
        <v>0</v>
      </c>
      <c r="O944" s="14">
        <f>VLOOKUP(B944,Umbrales!$A$2:$J$6,10,FALSE)</f>
        <v>0</v>
      </c>
      <c r="P944">
        <f>IF(AND(Datos!C944="Financials",Datos!AA944&gt;N944,Datos!AD944&lt;0,Datos!AQ944&lt;O944),1,0)</f>
        <v>0</v>
      </c>
      <c r="Q944" s="14">
        <f>VLOOKUP(B944,Umbrales!$A$2:$K$6,11,FALSE)</f>
        <v>0.95246281107254693</v>
      </c>
      <c r="R944">
        <f>IF(AND(Datos!AN944&lt;0.85,Datos!AN944&lt;Q944),1,0)</f>
        <v>0</v>
      </c>
      <c r="S944">
        <f>1+IF(Datos!S944&gt;0,1,0)+IF(Datos!C944="Financials",1.2,0)+1.3</f>
        <v>3.3</v>
      </c>
      <c r="T944" s="14">
        <f>(I944*1+M944*IF(Datos!S944&gt;0,1,0)+P944*IF(Datos!C944="Financials",1,0)+R944*1.3)/S944</f>
        <v>0</v>
      </c>
      <c r="U944" s="14">
        <f t="shared" si="28"/>
        <v>0</v>
      </c>
      <c r="V944" s="12" t="str">
        <f t="shared" si="29"/>
        <v/>
      </c>
    </row>
    <row r="945" spans="1:22">
      <c r="A945" t="str">
        <f>ParticipantesCrossSectionTable[[#This Row],[firm_id]]</f>
        <v>F0017</v>
      </c>
      <c r="B945" s="12" t="str">
        <f>ParticipantesCrossSectionTable[[#This Row],[sector]]</f>
        <v>Energy</v>
      </c>
      <c r="C945" s="14">
        <f>ParticipantesCrossSectionTable[[#This Row],[fcf_reported_mm]]/ParticipantesCrossSectionTable[[#This Row],[revenue_reported_mm]]</f>
        <v>8.5738289868666942E-4</v>
      </c>
      <c r="D945" s="14">
        <f>VLOOKUP(B945,Umbrales!$A$2:$F$6,2,FALSE)</f>
        <v>0.31196392892080216</v>
      </c>
      <c r="E945" s="14">
        <f>VLOOKUP(B945,Umbrales!$A$2:$F$6,3,FALSE)</f>
        <v>0.22086835207327621</v>
      </c>
      <c r="F945" s="14">
        <f>VLOOKUP(B945,Umbrales!$A$2:$F$6,4,FALSE)</f>
        <v>0.28991454849456905</v>
      </c>
      <c r="G945" s="13">
        <f>VLOOKUP(B945,Umbrales!$A$2:$F$6,5,FALSE)</f>
        <v>2.8980395452652274</v>
      </c>
      <c r="H945" s="14">
        <f>VLOOKUP(B945,Umbrales!$A$2:$F$6,6,FALSE)</f>
        <v>-5.1192663180992054E-2</v>
      </c>
      <c r="I945">
        <f>IF(AND(Datos!AE945&gt;D945,Datos!AF945&gt;E945,Datos!AG945&gt;F945,Datos!AS945&gt;G945,C945&lt;H945),1,0)</f>
        <v>0</v>
      </c>
      <c r="J945" s="14">
        <f>ParticipantesCrossSectionTable[[#This Row],[dcf_fcf_gap_mm]]/ParticipantesCrossSectionTable[[#This Row],[revenue_reported_mm]]</f>
        <v>5.0693896518307566E-2</v>
      </c>
      <c r="K945" s="14">
        <f>VLOOKUP(B945,Umbrales!$A$2:$H$6,7,FALSE)</f>
        <v>0.58288412137280288</v>
      </c>
      <c r="L945" s="14">
        <f>VLOOKUP(B945,Umbrales!$A$2:$H$6,8,FALSE)</f>
        <v>0.120912265441879</v>
      </c>
      <c r="M945">
        <f>IF(AND(Datos!S945&gt;0,Datos!AH945&lt;K945,Datos!AL945&gt;=1,Datos!AM945&lt;1,J945&gt;L945),1,0)</f>
        <v>0</v>
      </c>
      <c r="N945" s="14">
        <f>VLOOKUP(B945,Umbrales!$A$2:$J$6,9,FALSE)</f>
        <v>0</v>
      </c>
      <c r="O945" s="14">
        <f>VLOOKUP(B945,Umbrales!$A$2:$J$6,10,FALSE)</f>
        <v>0</v>
      </c>
      <c r="P945">
        <f>IF(AND(Datos!C945="Financials",Datos!AA945&gt;N945,Datos!AD945&lt;0,Datos!AQ945&lt;O945),1,0)</f>
        <v>0</v>
      </c>
      <c r="Q945" s="14">
        <f>VLOOKUP(B945,Umbrales!$A$2:$K$6,11,FALSE)</f>
        <v>0.95246281107254693</v>
      </c>
      <c r="R945">
        <f>IF(AND(Datos!AN945&lt;0.85,Datos!AN945&lt;Q945),1,0)</f>
        <v>0</v>
      </c>
      <c r="S945">
        <f>1+IF(Datos!S945&gt;0,1,0)+IF(Datos!C945="Financials",1.2,0)+1.3</f>
        <v>3.3</v>
      </c>
      <c r="T945" s="14">
        <f>(I945*1+M945*IF(Datos!S945&gt;0,1,0)+P945*IF(Datos!C945="Financials",1,0)+R945*1.3)/S945</f>
        <v>0</v>
      </c>
      <c r="U945" s="14">
        <f t="shared" si="28"/>
        <v>0</v>
      </c>
      <c r="V945" s="12" t="str">
        <f t="shared" si="29"/>
        <v/>
      </c>
    </row>
    <row r="946" spans="1:22">
      <c r="A946" t="str">
        <f>ParticipantesCrossSectionTable[[#This Row],[firm_id]]</f>
        <v>F0513</v>
      </c>
      <c r="B946" s="12" t="str">
        <f>ParticipantesCrossSectionTable[[#This Row],[sector]]</f>
        <v>Technology</v>
      </c>
      <c r="C946" s="14">
        <f>ParticipantesCrossSectionTable[[#This Row],[fcf_reported_mm]]/ParticipantesCrossSectionTable[[#This Row],[revenue_reported_mm]]</f>
        <v>0.11201100298885648</v>
      </c>
      <c r="D946" s="14">
        <f>VLOOKUP(B946,Umbrales!$A$2:$F$6,2,FALSE)</f>
        <v>0.29147891994228936</v>
      </c>
      <c r="E946" s="14">
        <f>VLOOKUP(B946,Umbrales!$A$2:$F$6,3,FALSE)</f>
        <v>0.20310034693031653</v>
      </c>
      <c r="F946" s="14">
        <f>VLOOKUP(B946,Umbrales!$A$2:$F$6,4,FALSE)</f>
        <v>8.594459935328938E-2</v>
      </c>
      <c r="G946" s="13">
        <f>VLOOKUP(B946,Umbrales!$A$2:$F$6,5,FALSE)</f>
        <v>1.6026025182564763</v>
      </c>
      <c r="H946" s="14">
        <f>VLOOKUP(B946,Umbrales!$A$2:$F$6,6,FALSE)</f>
        <v>0.11012364032004683</v>
      </c>
      <c r="I946">
        <f>IF(AND(Datos!AE946&gt;D946,Datos!AF946&gt;E946,Datos!AG946&gt;F946,Datos!AS946&gt;G946,C946&lt;H946),1,0)</f>
        <v>0</v>
      </c>
      <c r="J946" s="14">
        <f>ParticipantesCrossSectionTable[[#This Row],[dcf_fcf_gap_mm]]/ParticipantesCrossSectionTable[[#This Row],[revenue_reported_mm]]</f>
        <v>5.7399379615923556E-2</v>
      </c>
      <c r="K946" s="14">
        <f>VLOOKUP(B946,Umbrales!$A$2:$H$6,7,FALSE)</f>
        <v>0.41762511454643481</v>
      </c>
      <c r="L946" s="14">
        <f>VLOOKUP(B946,Umbrales!$A$2:$H$6,8,FALSE)</f>
        <v>5.4196815684636399E-2</v>
      </c>
      <c r="M946">
        <f>IF(AND(Datos!S946&gt;0,Datos!AH946&lt;K946,Datos!AL946&gt;=1,Datos!AM946&lt;1,J946&gt;L946),1,0)</f>
        <v>0</v>
      </c>
      <c r="N946" s="14">
        <f>VLOOKUP(B946,Umbrales!$A$2:$J$6,9,FALSE)</f>
        <v>0</v>
      </c>
      <c r="O946" s="14">
        <f>VLOOKUP(B946,Umbrales!$A$2:$J$6,10,FALSE)</f>
        <v>0</v>
      </c>
      <c r="P946">
        <f>IF(AND(Datos!C946="Financials",Datos!AA946&gt;N946,Datos!AD946&lt;0,Datos!AQ946&lt;O946),1,0)</f>
        <v>0</v>
      </c>
      <c r="Q946" s="14">
        <f>VLOOKUP(B946,Umbrales!$A$2:$K$6,11,FALSE)</f>
        <v>0.94630804495569043</v>
      </c>
      <c r="R946">
        <f>IF(AND(Datos!AN946&lt;0.85,Datos!AN946&lt;Q946),1,0)</f>
        <v>0</v>
      </c>
      <c r="S946">
        <f>1+IF(Datos!S946&gt;0,1,0)+IF(Datos!C946="Financials",1.2,0)+1.3</f>
        <v>3.3</v>
      </c>
      <c r="T946" s="14">
        <f>(I946*1+M946*IF(Datos!S946&gt;0,1,0)+P946*IF(Datos!C946="Financials",1,0)+R946*1.3)/S946</f>
        <v>0</v>
      </c>
      <c r="U946" s="14">
        <f t="shared" si="28"/>
        <v>0</v>
      </c>
      <c r="V946" s="12" t="str">
        <f t="shared" si="29"/>
        <v/>
      </c>
    </row>
    <row r="947" spans="1:22">
      <c r="A947" t="str">
        <f>ParticipantesCrossSectionTable[[#This Row],[firm_id]]</f>
        <v>F0424</v>
      </c>
      <c r="B947" s="12" t="str">
        <f>ParticipantesCrossSectionTable[[#This Row],[sector]]</f>
        <v>Technology</v>
      </c>
      <c r="C947" s="14">
        <f>ParticipantesCrossSectionTable[[#This Row],[fcf_reported_mm]]/ParticipantesCrossSectionTable[[#This Row],[revenue_reported_mm]]</f>
        <v>0.10992164129352991</v>
      </c>
      <c r="D947" s="14">
        <f>VLOOKUP(B947,Umbrales!$A$2:$F$6,2,FALSE)</f>
        <v>0.29147891994228936</v>
      </c>
      <c r="E947" s="14">
        <f>VLOOKUP(B947,Umbrales!$A$2:$F$6,3,FALSE)</f>
        <v>0.20310034693031653</v>
      </c>
      <c r="F947" s="14">
        <f>VLOOKUP(B947,Umbrales!$A$2:$F$6,4,FALSE)</f>
        <v>8.594459935328938E-2</v>
      </c>
      <c r="G947" s="13">
        <f>VLOOKUP(B947,Umbrales!$A$2:$F$6,5,FALSE)</f>
        <v>1.6026025182564763</v>
      </c>
      <c r="H947" s="14">
        <f>VLOOKUP(B947,Umbrales!$A$2:$F$6,6,FALSE)</f>
        <v>0.11012364032004683</v>
      </c>
      <c r="I947">
        <f>IF(AND(Datos!AE947&gt;D947,Datos!AF947&gt;E947,Datos!AG947&gt;F947,Datos!AS947&gt;G947,C947&lt;H947),1,0)</f>
        <v>0</v>
      </c>
      <c r="J947" s="14">
        <f>ParticipantesCrossSectionTable[[#This Row],[dcf_fcf_gap_mm]]/ParticipantesCrossSectionTable[[#This Row],[revenue_reported_mm]]</f>
        <v>3.0969380383336517E-2</v>
      </c>
      <c r="K947" s="14">
        <f>VLOOKUP(B947,Umbrales!$A$2:$H$6,7,FALSE)</f>
        <v>0.41762511454643481</v>
      </c>
      <c r="L947" s="14">
        <f>VLOOKUP(B947,Umbrales!$A$2:$H$6,8,FALSE)</f>
        <v>5.4196815684636399E-2</v>
      </c>
      <c r="M947">
        <f>IF(AND(Datos!S947&gt;0,Datos!AH947&lt;K947,Datos!AL947&gt;=1,Datos!AM947&lt;1,J947&gt;L947),1,0)</f>
        <v>0</v>
      </c>
      <c r="N947" s="14">
        <f>VLOOKUP(B947,Umbrales!$A$2:$J$6,9,FALSE)</f>
        <v>0</v>
      </c>
      <c r="O947" s="14">
        <f>VLOOKUP(B947,Umbrales!$A$2:$J$6,10,FALSE)</f>
        <v>0</v>
      </c>
      <c r="P947">
        <f>IF(AND(Datos!C947="Financials",Datos!AA947&gt;N947,Datos!AD947&lt;0,Datos!AQ947&lt;O947),1,0)</f>
        <v>0</v>
      </c>
      <c r="Q947" s="14">
        <f>VLOOKUP(B947,Umbrales!$A$2:$K$6,11,FALSE)</f>
        <v>0.94630804495569043</v>
      </c>
      <c r="R947">
        <f>IF(AND(Datos!AN947&lt;0.85,Datos!AN947&lt;Q947),1,0)</f>
        <v>0</v>
      </c>
      <c r="S947">
        <f>1+IF(Datos!S947&gt;0,1,0)+IF(Datos!C947="Financials",1.2,0)+1.3</f>
        <v>3.3</v>
      </c>
      <c r="T947" s="14">
        <f>(I947*1+M947*IF(Datos!S947&gt;0,1,0)+P947*IF(Datos!C947="Financials",1,0)+R947*1.3)/S947</f>
        <v>0</v>
      </c>
      <c r="U947" s="14">
        <f t="shared" si="28"/>
        <v>0</v>
      </c>
      <c r="V947" s="12" t="str">
        <f t="shared" si="29"/>
        <v/>
      </c>
    </row>
    <row r="948" spans="1:22">
      <c r="A948" t="str">
        <f>ParticipantesCrossSectionTable[[#This Row],[firm_id]]</f>
        <v>F0683</v>
      </c>
      <c r="B948" s="12" t="str">
        <f>ParticipantesCrossSectionTable[[#This Row],[sector]]</f>
        <v>Industrials</v>
      </c>
      <c r="C948" s="14">
        <f>ParticipantesCrossSectionTable[[#This Row],[fcf_reported_mm]]/ParticipantesCrossSectionTable[[#This Row],[revenue_reported_mm]]</f>
        <v>3.1383266966928614E-2</v>
      </c>
      <c r="D948" s="14">
        <f>VLOOKUP(B948,Umbrales!$A$2:$F$6,2,FALSE)</f>
        <v>0.20187192862209885</v>
      </c>
      <c r="E948" s="14">
        <f>VLOOKUP(B948,Umbrales!$A$2:$F$6,3,FALSE)</f>
        <v>0.13780715755654266</v>
      </c>
      <c r="F948" s="14">
        <f>VLOOKUP(B948,Umbrales!$A$2:$F$6,4,FALSE)</f>
        <v>0.14324173030339896</v>
      </c>
      <c r="G948" s="13">
        <f>VLOOKUP(B948,Umbrales!$A$2:$F$6,5,FALSE)</f>
        <v>2.1323076743804079</v>
      </c>
      <c r="H948" s="14">
        <f>VLOOKUP(B948,Umbrales!$A$2:$F$6,6,FALSE)</f>
        <v>-3.5903294130974449E-3</v>
      </c>
      <c r="I948">
        <f>IF(AND(Datos!AE948&gt;D948,Datos!AF948&gt;E948,Datos!AG948&gt;F948,Datos!AS948&gt;G948,C948&lt;H948),1,0)</f>
        <v>0</v>
      </c>
      <c r="J948" s="14">
        <f>ParticipantesCrossSectionTable[[#This Row],[dcf_fcf_gap_mm]]/ParticipantesCrossSectionTable[[#This Row],[revenue_reported_mm]]</f>
        <v>4.5862785894433829E-2</v>
      </c>
      <c r="K948" s="14">
        <f>VLOOKUP(B948,Umbrales!$A$2:$H$6,7,FALSE)</f>
        <v>0.50521966232143278</v>
      </c>
      <c r="L948" s="14">
        <f>VLOOKUP(B948,Umbrales!$A$2:$H$6,8,FALSE)</f>
        <v>7.7995567229432863E-2</v>
      </c>
      <c r="M948">
        <f>IF(AND(Datos!S948&gt;0,Datos!AH948&lt;K948,Datos!AL948&gt;=1,Datos!AM948&lt;1,J948&gt;L948),1,0)</f>
        <v>0</v>
      </c>
      <c r="N948" s="14">
        <f>VLOOKUP(B948,Umbrales!$A$2:$J$6,9,FALSE)</f>
        <v>0</v>
      </c>
      <c r="O948" s="14">
        <f>VLOOKUP(B948,Umbrales!$A$2:$J$6,10,FALSE)</f>
        <v>0</v>
      </c>
      <c r="P948">
        <f>IF(AND(Datos!C948="Financials",Datos!AA948&gt;N948,Datos!AD948&lt;0,Datos!AQ948&lt;O948),1,0)</f>
        <v>0</v>
      </c>
      <c r="Q948" s="14">
        <f>VLOOKUP(B948,Umbrales!$A$2:$K$6,11,FALSE)</f>
        <v>0.94976269166978411</v>
      </c>
      <c r="R948">
        <f>IF(AND(Datos!AN948&lt;0.85,Datos!AN948&lt;Q948),1,0)</f>
        <v>0</v>
      </c>
      <c r="S948">
        <f>1+IF(Datos!S948&gt;0,1,0)+IF(Datos!C948="Financials",1.2,0)+1.3</f>
        <v>3.3</v>
      </c>
      <c r="T948" s="14">
        <f>(I948*1+M948*IF(Datos!S948&gt;0,1,0)+P948*IF(Datos!C948="Financials",1,0)+R948*1.3)/S948</f>
        <v>0</v>
      </c>
      <c r="U948" s="14">
        <f t="shared" si="28"/>
        <v>0</v>
      </c>
      <c r="V948" s="12" t="str">
        <f t="shared" si="29"/>
        <v/>
      </c>
    </row>
    <row r="949" spans="1:22">
      <c r="A949" t="str">
        <f>ParticipantesCrossSectionTable[[#This Row],[firm_id]]</f>
        <v>F0727</v>
      </c>
      <c r="B949" s="12" t="str">
        <f>ParticipantesCrossSectionTable[[#This Row],[sector]]</f>
        <v>Industrials</v>
      </c>
      <c r="C949" s="14">
        <f>ParticipantesCrossSectionTable[[#This Row],[fcf_reported_mm]]/ParticipantesCrossSectionTable[[#This Row],[revenue_reported_mm]]</f>
        <v>1.2226452621228899E-2</v>
      </c>
      <c r="D949" s="14">
        <f>VLOOKUP(B949,Umbrales!$A$2:$F$6,2,FALSE)</f>
        <v>0.20187192862209885</v>
      </c>
      <c r="E949" s="14">
        <f>VLOOKUP(B949,Umbrales!$A$2:$F$6,3,FALSE)</f>
        <v>0.13780715755654266</v>
      </c>
      <c r="F949" s="14">
        <f>VLOOKUP(B949,Umbrales!$A$2:$F$6,4,FALSE)</f>
        <v>0.14324173030339896</v>
      </c>
      <c r="G949" s="13">
        <f>VLOOKUP(B949,Umbrales!$A$2:$F$6,5,FALSE)</f>
        <v>2.1323076743804079</v>
      </c>
      <c r="H949" s="14">
        <f>VLOOKUP(B949,Umbrales!$A$2:$F$6,6,FALSE)</f>
        <v>-3.5903294130974449E-3</v>
      </c>
      <c r="I949">
        <f>IF(AND(Datos!AE949&gt;D949,Datos!AF949&gt;E949,Datos!AG949&gt;F949,Datos!AS949&gt;G949,C949&lt;H949),1,0)</f>
        <v>0</v>
      </c>
      <c r="J949" s="14">
        <f>ParticipantesCrossSectionTable[[#This Row],[dcf_fcf_gap_mm]]/ParticipantesCrossSectionTable[[#This Row],[revenue_reported_mm]]</f>
        <v>3.3869385427745008E-2</v>
      </c>
      <c r="K949" s="14">
        <f>VLOOKUP(B949,Umbrales!$A$2:$H$6,7,FALSE)</f>
        <v>0.50521966232143278</v>
      </c>
      <c r="L949" s="14">
        <f>VLOOKUP(B949,Umbrales!$A$2:$H$6,8,FALSE)</f>
        <v>7.7995567229432863E-2</v>
      </c>
      <c r="M949">
        <f>IF(AND(Datos!S949&gt;0,Datos!AH949&lt;K949,Datos!AL949&gt;=1,Datos!AM949&lt;1,J949&gt;L949),1,0)</f>
        <v>0</v>
      </c>
      <c r="N949" s="14">
        <f>VLOOKUP(B949,Umbrales!$A$2:$J$6,9,FALSE)</f>
        <v>0</v>
      </c>
      <c r="O949" s="14">
        <f>VLOOKUP(B949,Umbrales!$A$2:$J$6,10,FALSE)</f>
        <v>0</v>
      </c>
      <c r="P949">
        <f>IF(AND(Datos!C949="Financials",Datos!AA949&gt;N949,Datos!AD949&lt;0,Datos!AQ949&lt;O949),1,0)</f>
        <v>0</v>
      </c>
      <c r="Q949" s="14">
        <f>VLOOKUP(B949,Umbrales!$A$2:$K$6,11,FALSE)</f>
        <v>0.94976269166978411</v>
      </c>
      <c r="R949">
        <f>IF(AND(Datos!AN949&lt;0.85,Datos!AN949&lt;Q949),1,0)</f>
        <v>0</v>
      </c>
      <c r="S949">
        <f>1+IF(Datos!S949&gt;0,1,0)+IF(Datos!C949="Financials",1.2,0)+1.3</f>
        <v>3.3</v>
      </c>
      <c r="T949" s="14">
        <f>(I949*1+M949*IF(Datos!S949&gt;0,1,0)+P949*IF(Datos!C949="Financials",1,0)+R949*1.3)/S949</f>
        <v>0</v>
      </c>
      <c r="U949" s="14">
        <f t="shared" si="28"/>
        <v>0</v>
      </c>
      <c r="V949" s="12" t="str">
        <f t="shared" si="29"/>
        <v/>
      </c>
    </row>
    <row r="950" spans="1:22">
      <c r="A950" t="str">
        <f>ParticipantesCrossSectionTable[[#This Row],[firm_id]]</f>
        <v>F0897</v>
      </c>
      <c r="B950" s="12" t="str">
        <f>ParticipantesCrossSectionTable[[#This Row],[sector]]</f>
        <v>Consumer</v>
      </c>
      <c r="C950" s="14">
        <f>ParticipantesCrossSectionTable[[#This Row],[fcf_reported_mm]]/ParticipantesCrossSectionTable[[#This Row],[revenue_reported_mm]]</f>
        <v>-2.880671547544849E-2</v>
      </c>
      <c r="D950" s="14">
        <f>VLOOKUP(B950,Umbrales!$A$2:$F$6,2,FALSE)</f>
        <v>0.18290795794828921</v>
      </c>
      <c r="E950" s="14">
        <f>VLOOKUP(B950,Umbrales!$A$2:$F$6,3,FALSE)</f>
        <v>0.12205009004875801</v>
      </c>
      <c r="F950" s="14">
        <f>VLOOKUP(B950,Umbrales!$A$2:$F$6,4,FALSE)</f>
        <v>7.7863508878423693E-2</v>
      </c>
      <c r="G950" s="13">
        <f>VLOOKUP(B950,Umbrales!$A$2:$F$6,5,FALSE)</f>
        <v>1.5232588938928779</v>
      </c>
      <c r="H950" s="14">
        <f>VLOOKUP(B950,Umbrales!$A$2:$F$6,6,FALSE)</f>
        <v>3.1674636202413592E-2</v>
      </c>
      <c r="I950">
        <f>IF(AND(Datos!AE950&gt;D950,Datos!AF950&gt;E950,Datos!AG950&gt;F950,Datos!AS950&gt;G950,C950&lt;H950),1,0)</f>
        <v>0</v>
      </c>
      <c r="J950" s="14">
        <f>ParticipantesCrossSectionTable[[#This Row],[dcf_fcf_gap_mm]]/ParticipantesCrossSectionTable[[#This Row],[revenue_reported_mm]]</f>
        <v>6.1620124375181065E-2</v>
      </c>
      <c r="K950" s="14">
        <f>VLOOKUP(B950,Umbrales!$A$2:$H$6,7,FALSE)</f>
        <v>0.50851978099047102</v>
      </c>
      <c r="L950" s="14">
        <f>VLOOKUP(B950,Umbrales!$A$2:$H$6,8,FALSE)</f>
        <v>6.0665521451900774E-2</v>
      </c>
      <c r="M950">
        <f>IF(AND(Datos!S950&gt;0,Datos!AH950&lt;K950,Datos!AL950&gt;=1,Datos!AM950&lt;1,J950&gt;L950),1,0)</f>
        <v>0</v>
      </c>
      <c r="N950" s="14">
        <f>VLOOKUP(B950,Umbrales!$A$2:$J$6,9,FALSE)</f>
        <v>0</v>
      </c>
      <c r="O950" s="14">
        <f>VLOOKUP(B950,Umbrales!$A$2:$J$6,10,FALSE)</f>
        <v>0</v>
      </c>
      <c r="P950">
        <f>IF(AND(Datos!C950="Financials",Datos!AA950&gt;N950,Datos!AD950&lt;0,Datos!AQ950&lt;O950),1,0)</f>
        <v>0</v>
      </c>
      <c r="Q950" s="14">
        <f>VLOOKUP(B950,Umbrales!$A$2:$K$6,11,FALSE)</f>
        <v>0.94977598367308969</v>
      </c>
      <c r="R950">
        <f>IF(AND(Datos!AN950&lt;0.85,Datos!AN950&lt;Q950),1,0)</f>
        <v>0</v>
      </c>
      <c r="S950">
        <f>1+IF(Datos!S950&gt;0,1,0)+IF(Datos!C950="Financials",1.2,0)+1.3</f>
        <v>3.3</v>
      </c>
      <c r="T950" s="14">
        <f>(I950*1+M950*IF(Datos!S950&gt;0,1,0)+P950*IF(Datos!C950="Financials",1,0)+R950*1.3)/S950</f>
        <v>0</v>
      </c>
      <c r="U950" s="14">
        <f t="shared" si="28"/>
        <v>0</v>
      </c>
      <c r="V950" s="12" t="str">
        <f t="shared" si="29"/>
        <v/>
      </c>
    </row>
    <row r="951" spans="1:22">
      <c r="A951" t="str">
        <f>ParticipantesCrossSectionTable[[#This Row],[firm_id]]</f>
        <v>F0575</v>
      </c>
      <c r="B951" s="12" t="str">
        <f>ParticipantesCrossSectionTable[[#This Row],[sector]]</f>
        <v>Technology</v>
      </c>
      <c r="C951" s="14">
        <f>ParticipantesCrossSectionTable[[#This Row],[fcf_reported_mm]]/ParticipantesCrossSectionTable[[#This Row],[revenue_reported_mm]]</f>
        <v>0.12181519142716551</v>
      </c>
      <c r="D951" s="14">
        <f>VLOOKUP(B951,Umbrales!$A$2:$F$6,2,FALSE)</f>
        <v>0.29147891994228936</v>
      </c>
      <c r="E951" s="14">
        <f>VLOOKUP(B951,Umbrales!$A$2:$F$6,3,FALSE)</f>
        <v>0.20310034693031653</v>
      </c>
      <c r="F951" s="14">
        <f>VLOOKUP(B951,Umbrales!$A$2:$F$6,4,FALSE)</f>
        <v>8.594459935328938E-2</v>
      </c>
      <c r="G951" s="13">
        <f>VLOOKUP(B951,Umbrales!$A$2:$F$6,5,FALSE)</f>
        <v>1.6026025182564763</v>
      </c>
      <c r="H951" s="14">
        <f>VLOOKUP(B951,Umbrales!$A$2:$F$6,6,FALSE)</f>
        <v>0.11012364032004683</v>
      </c>
      <c r="I951">
        <f>IF(AND(Datos!AE951&gt;D951,Datos!AF951&gt;E951,Datos!AG951&gt;F951,Datos!AS951&gt;G951,C951&lt;H951),1,0)</f>
        <v>0</v>
      </c>
      <c r="J951" s="14">
        <f>ParticipantesCrossSectionTable[[#This Row],[dcf_fcf_gap_mm]]/ParticipantesCrossSectionTable[[#This Row],[revenue_reported_mm]]</f>
        <v>9.526099916183741E-4</v>
      </c>
      <c r="K951" s="14">
        <f>VLOOKUP(B951,Umbrales!$A$2:$H$6,7,FALSE)</f>
        <v>0.41762511454643481</v>
      </c>
      <c r="L951" s="14">
        <f>VLOOKUP(B951,Umbrales!$A$2:$H$6,8,FALSE)</f>
        <v>5.4196815684636399E-2</v>
      </c>
      <c r="M951">
        <f>IF(AND(Datos!S951&gt;0,Datos!AH951&lt;K951,Datos!AL951&gt;=1,Datos!AM951&lt;1,J951&gt;L951),1,0)</f>
        <v>0</v>
      </c>
      <c r="N951" s="14">
        <f>VLOOKUP(B951,Umbrales!$A$2:$J$6,9,FALSE)</f>
        <v>0</v>
      </c>
      <c r="O951" s="14">
        <f>VLOOKUP(B951,Umbrales!$A$2:$J$6,10,FALSE)</f>
        <v>0</v>
      </c>
      <c r="P951">
        <f>IF(AND(Datos!C951="Financials",Datos!AA951&gt;N951,Datos!AD951&lt;0,Datos!AQ951&lt;O951),1,0)</f>
        <v>0</v>
      </c>
      <c r="Q951" s="14">
        <f>VLOOKUP(B951,Umbrales!$A$2:$K$6,11,FALSE)</f>
        <v>0.94630804495569043</v>
      </c>
      <c r="R951">
        <f>IF(AND(Datos!AN951&lt;0.85,Datos!AN951&lt;Q951),1,0)</f>
        <v>0</v>
      </c>
      <c r="S951">
        <f>1+IF(Datos!S951&gt;0,1,0)+IF(Datos!C951="Financials",1.2,0)+1.3</f>
        <v>3.3</v>
      </c>
      <c r="T951" s="14">
        <f>(I951*1+M951*IF(Datos!S951&gt;0,1,0)+P951*IF(Datos!C951="Financials",1,0)+R951*1.3)/S951</f>
        <v>0</v>
      </c>
      <c r="U951" s="14">
        <f t="shared" si="28"/>
        <v>0</v>
      </c>
      <c r="V951" s="12" t="str">
        <f t="shared" si="29"/>
        <v/>
      </c>
    </row>
    <row r="952" spans="1:22">
      <c r="A952" t="str">
        <f>ParticipantesCrossSectionTable[[#This Row],[firm_id]]</f>
        <v>F0521</v>
      </c>
      <c r="B952" s="12" t="str">
        <f>ParticipantesCrossSectionTable[[#This Row],[sector]]</f>
        <v>Technology</v>
      </c>
      <c r="C952" s="14">
        <f>ParticipantesCrossSectionTable[[#This Row],[fcf_reported_mm]]/ParticipantesCrossSectionTable[[#This Row],[revenue_reported_mm]]</f>
        <v>6.0833301707981839E-2</v>
      </c>
      <c r="D952" s="14">
        <f>VLOOKUP(B952,Umbrales!$A$2:$F$6,2,FALSE)</f>
        <v>0.29147891994228936</v>
      </c>
      <c r="E952" s="14">
        <f>VLOOKUP(B952,Umbrales!$A$2:$F$6,3,FALSE)</f>
        <v>0.20310034693031653</v>
      </c>
      <c r="F952" s="14">
        <f>VLOOKUP(B952,Umbrales!$A$2:$F$6,4,FALSE)</f>
        <v>8.594459935328938E-2</v>
      </c>
      <c r="G952" s="13">
        <f>VLOOKUP(B952,Umbrales!$A$2:$F$6,5,FALSE)</f>
        <v>1.6026025182564763</v>
      </c>
      <c r="H952" s="14">
        <f>VLOOKUP(B952,Umbrales!$A$2:$F$6,6,FALSE)</f>
        <v>0.11012364032004683</v>
      </c>
      <c r="I952">
        <f>IF(AND(Datos!AE952&gt;D952,Datos!AF952&gt;E952,Datos!AG952&gt;F952,Datos!AS952&gt;G952,C952&lt;H952),1,0)</f>
        <v>0</v>
      </c>
      <c r="J952" s="14">
        <f>ParticipantesCrossSectionTable[[#This Row],[dcf_fcf_gap_mm]]/ParticipantesCrossSectionTable[[#This Row],[revenue_reported_mm]]</f>
        <v>5.3005666746286553E-2</v>
      </c>
      <c r="K952" s="14">
        <f>VLOOKUP(B952,Umbrales!$A$2:$H$6,7,FALSE)</f>
        <v>0.41762511454643481</v>
      </c>
      <c r="L952" s="14">
        <f>VLOOKUP(B952,Umbrales!$A$2:$H$6,8,FALSE)</f>
        <v>5.4196815684636399E-2</v>
      </c>
      <c r="M952">
        <f>IF(AND(Datos!S952&gt;0,Datos!AH952&lt;K952,Datos!AL952&gt;=1,Datos!AM952&lt;1,J952&gt;L952),1,0)</f>
        <v>0</v>
      </c>
      <c r="N952" s="14">
        <f>VLOOKUP(B952,Umbrales!$A$2:$J$6,9,FALSE)</f>
        <v>0</v>
      </c>
      <c r="O952" s="14">
        <f>VLOOKUP(B952,Umbrales!$A$2:$J$6,10,FALSE)</f>
        <v>0</v>
      </c>
      <c r="P952">
        <f>IF(AND(Datos!C952="Financials",Datos!AA952&gt;N952,Datos!AD952&lt;0,Datos!AQ952&lt;O952),1,0)</f>
        <v>0</v>
      </c>
      <c r="Q952" s="14">
        <f>VLOOKUP(B952,Umbrales!$A$2:$K$6,11,FALSE)</f>
        <v>0.94630804495569043</v>
      </c>
      <c r="R952">
        <f>IF(AND(Datos!AN952&lt;0.85,Datos!AN952&lt;Q952),1,0)</f>
        <v>0</v>
      </c>
      <c r="S952">
        <f>1+IF(Datos!S952&gt;0,1,0)+IF(Datos!C952="Financials",1.2,0)+1.3</f>
        <v>3.3</v>
      </c>
      <c r="T952" s="14">
        <f>(I952*1+M952*IF(Datos!S952&gt;0,1,0)+P952*IF(Datos!C952="Financials",1,0)+R952*1.3)/S952</f>
        <v>0</v>
      </c>
      <c r="U952" s="14">
        <f t="shared" si="28"/>
        <v>0</v>
      </c>
      <c r="V952" s="12" t="str">
        <f t="shared" si="29"/>
        <v/>
      </c>
    </row>
    <row r="953" spans="1:22">
      <c r="A953" t="str">
        <f>ParticipantesCrossSectionTable[[#This Row],[firm_id]]</f>
        <v>F0293</v>
      </c>
      <c r="B953" s="12" t="str">
        <f>ParticipantesCrossSectionTable[[#This Row],[sector]]</f>
        <v>Financials</v>
      </c>
      <c r="C953" s="14">
        <f>ParticipantesCrossSectionTable[[#This Row],[fcf_reported_mm]]/ParticipantesCrossSectionTable[[#This Row],[revenue_reported_mm]]</f>
        <v>0.30656020080191038</v>
      </c>
      <c r="D953" s="14">
        <f>VLOOKUP(B953,Umbrales!$A$2:$F$6,2,FALSE)</f>
        <v>0.388774346882514</v>
      </c>
      <c r="E953" s="14">
        <f>VLOOKUP(B953,Umbrales!$A$2:$F$6,3,FALSE)</f>
        <v>0.2842719606666555</v>
      </c>
      <c r="F953" s="14">
        <f>VLOOKUP(B953,Umbrales!$A$2:$F$6,4,FALSE)</f>
        <v>3.7547324588306716E-2</v>
      </c>
      <c r="G953" s="13">
        <f>VLOOKUP(B953,Umbrales!$A$2:$F$6,5,FALSE)</f>
        <v>5.6564154445784265</v>
      </c>
      <c r="H953" s="14">
        <f>VLOOKUP(B953,Umbrales!$A$2:$F$6,6,FALSE)</f>
        <v>0.21790144142181125</v>
      </c>
      <c r="I953">
        <f>IF(AND(Datos!AE953&gt;D953,Datos!AF953&gt;E953,Datos!AG953&gt;F953,Datos!AS953&gt;G953,C953&lt;H953),1,0)</f>
        <v>0</v>
      </c>
      <c r="J953" s="14">
        <f>ParticipantesCrossSectionTable[[#This Row],[dcf_fcf_gap_mm]]/ParticipantesCrossSectionTable[[#This Row],[revenue_reported_mm]]</f>
        <v>-7.1348370882330245E-2</v>
      </c>
      <c r="K953" s="14">
        <f>VLOOKUP(B953,Umbrales!$A$2:$H$6,7,FALSE)</f>
        <v>0.45222619371524486</v>
      </c>
      <c r="L953" s="14">
        <f>VLOOKUP(B953,Umbrales!$A$2:$H$6,8,FALSE)</f>
        <v>1.8748568215778003E-2</v>
      </c>
      <c r="M953">
        <f>IF(AND(Datos!S953&gt;0,Datos!AH953&lt;K953,Datos!AL953&gt;=1,Datos!AM953&lt;1,J953&gt;L953),1,0)</f>
        <v>0</v>
      </c>
      <c r="N953" s="14">
        <f>VLOOKUP(B953,Umbrales!$A$2:$J$6,9,FALSE)</f>
        <v>0.2055436255630648</v>
      </c>
      <c r="O953" s="14">
        <f>VLOOKUP(B953,Umbrales!$A$2:$J$6,10,FALSE)</f>
        <v>0.33577848833803048</v>
      </c>
      <c r="P953">
        <f>IF(AND(Datos!C953="Financials",Datos!AA953&gt;N953,Datos!AD953&lt;0,Datos!AQ953&lt;O953),1,0)</f>
        <v>0</v>
      </c>
      <c r="Q953" s="14">
        <f>VLOOKUP(B953,Umbrales!$A$2:$K$6,11,FALSE)</f>
        <v>0.94867619108199597</v>
      </c>
      <c r="R953">
        <f>IF(AND(Datos!AN953&lt;0.85,Datos!AN953&lt;Q953),1,0)</f>
        <v>0</v>
      </c>
      <c r="S953">
        <f>1+IF(Datos!S953&gt;0,1,0)+IF(Datos!C953="Financials",1.2,0)+1.3</f>
        <v>4.5</v>
      </c>
      <c r="T953" s="14">
        <f>(I953*1+M953*IF(Datos!S953&gt;0,1,0)+P953*IF(Datos!C953="Financials",1,0)+R953*1.3)/S953</f>
        <v>0</v>
      </c>
      <c r="U953" s="14">
        <f t="shared" si="28"/>
        <v>0</v>
      </c>
      <c r="V953" s="12" t="str">
        <f t="shared" si="29"/>
        <v/>
      </c>
    </row>
    <row r="954" spans="1:22">
      <c r="A954" t="str">
        <f>ParticipantesCrossSectionTable[[#This Row],[firm_id]]</f>
        <v>F0067</v>
      </c>
      <c r="B954" s="12" t="str">
        <f>ParticipantesCrossSectionTable[[#This Row],[sector]]</f>
        <v>Energy</v>
      </c>
      <c r="C954" s="14">
        <f>ParticipantesCrossSectionTable[[#This Row],[fcf_reported_mm]]/ParticipantesCrossSectionTable[[#This Row],[revenue_reported_mm]]</f>
        <v>7.1086073554975815E-2</v>
      </c>
      <c r="D954" s="14">
        <f>VLOOKUP(B954,Umbrales!$A$2:$F$6,2,FALSE)</f>
        <v>0.31196392892080216</v>
      </c>
      <c r="E954" s="14">
        <f>VLOOKUP(B954,Umbrales!$A$2:$F$6,3,FALSE)</f>
        <v>0.22086835207327621</v>
      </c>
      <c r="F954" s="14">
        <f>VLOOKUP(B954,Umbrales!$A$2:$F$6,4,FALSE)</f>
        <v>0.28991454849456905</v>
      </c>
      <c r="G954" s="13">
        <f>VLOOKUP(B954,Umbrales!$A$2:$F$6,5,FALSE)</f>
        <v>2.8980395452652274</v>
      </c>
      <c r="H954" s="14">
        <f>VLOOKUP(B954,Umbrales!$A$2:$F$6,6,FALSE)</f>
        <v>-5.1192663180992054E-2</v>
      </c>
      <c r="I954">
        <f>IF(AND(Datos!AE954&gt;D954,Datos!AF954&gt;E954,Datos!AG954&gt;F954,Datos!AS954&gt;G954,C954&lt;H954),1,0)</f>
        <v>0</v>
      </c>
      <c r="J954" s="14">
        <f>ParticipantesCrossSectionTable[[#This Row],[dcf_fcf_gap_mm]]/ParticipantesCrossSectionTable[[#This Row],[revenue_reported_mm]]</f>
        <v>1.4943309411288004E-2</v>
      </c>
      <c r="K954" s="14">
        <f>VLOOKUP(B954,Umbrales!$A$2:$H$6,7,FALSE)</f>
        <v>0.58288412137280288</v>
      </c>
      <c r="L954" s="14">
        <f>VLOOKUP(B954,Umbrales!$A$2:$H$6,8,FALSE)</f>
        <v>0.120912265441879</v>
      </c>
      <c r="M954">
        <f>IF(AND(Datos!S954&gt;0,Datos!AH954&lt;K954,Datos!AL954&gt;=1,Datos!AM954&lt;1,J954&gt;L954),1,0)</f>
        <v>0</v>
      </c>
      <c r="N954" s="14">
        <f>VLOOKUP(B954,Umbrales!$A$2:$J$6,9,FALSE)</f>
        <v>0</v>
      </c>
      <c r="O954" s="14">
        <f>VLOOKUP(B954,Umbrales!$A$2:$J$6,10,FALSE)</f>
        <v>0</v>
      </c>
      <c r="P954">
        <f>IF(AND(Datos!C954="Financials",Datos!AA954&gt;N954,Datos!AD954&lt;0,Datos!AQ954&lt;O954),1,0)</f>
        <v>0</v>
      </c>
      <c r="Q954" s="14">
        <f>VLOOKUP(B954,Umbrales!$A$2:$K$6,11,FALSE)</f>
        <v>0.95246281107254693</v>
      </c>
      <c r="R954">
        <f>IF(AND(Datos!AN954&lt;0.85,Datos!AN954&lt;Q954),1,0)</f>
        <v>0</v>
      </c>
      <c r="S954">
        <f>1+IF(Datos!S954&gt;0,1,0)+IF(Datos!C954="Financials",1.2,0)+1.3</f>
        <v>3.3</v>
      </c>
      <c r="T954" s="14">
        <f>(I954*1+M954*IF(Datos!S954&gt;0,1,0)+P954*IF(Datos!C954="Financials",1,0)+R954*1.3)/S954</f>
        <v>0</v>
      </c>
      <c r="U954" s="14">
        <f t="shared" si="28"/>
        <v>0</v>
      </c>
      <c r="V954" s="12" t="str">
        <f t="shared" si="29"/>
        <v/>
      </c>
    </row>
    <row r="955" spans="1:22">
      <c r="A955" t="str">
        <f>ParticipantesCrossSectionTable[[#This Row],[firm_id]]</f>
        <v>F0014</v>
      </c>
      <c r="B955" s="12" t="str">
        <f>ParticipantesCrossSectionTable[[#This Row],[sector]]</f>
        <v>Energy</v>
      </c>
      <c r="C955" s="14">
        <f>ParticipantesCrossSectionTable[[#This Row],[fcf_reported_mm]]/ParticipantesCrossSectionTable[[#This Row],[revenue_reported_mm]]</f>
        <v>-0.19161949444969181</v>
      </c>
      <c r="D955" s="14">
        <f>VLOOKUP(B955,Umbrales!$A$2:$F$6,2,FALSE)</f>
        <v>0.31196392892080216</v>
      </c>
      <c r="E955" s="14">
        <f>VLOOKUP(B955,Umbrales!$A$2:$F$6,3,FALSE)</f>
        <v>0.22086835207327621</v>
      </c>
      <c r="F955" s="14">
        <f>VLOOKUP(B955,Umbrales!$A$2:$F$6,4,FALSE)</f>
        <v>0.28991454849456905</v>
      </c>
      <c r="G955" s="13">
        <f>VLOOKUP(B955,Umbrales!$A$2:$F$6,5,FALSE)</f>
        <v>2.8980395452652274</v>
      </c>
      <c r="H955" s="14">
        <f>VLOOKUP(B955,Umbrales!$A$2:$F$6,6,FALSE)</f>
        <v>-5.1192663180992054E-2</v>
      </c>
      <c r="I955">
        <f>IF(AND(Datos!AE955&gt;D955,Datos!AF955&gt;E955,Datos!AG955&gt;F955,Datos!AS955&gt;G955,C955&lt;H955),1,0)</f>
        <v>0</v>
      </c>
      <c r="J955" s="14">
        <f>ParticipantesCrossSectionTable[[#This Row],[dcf_fcf_gap_mm]]/ParticipantesCrossSectionTable[[#This Row],[revenue_reported_mm]]</f>
        <v>0.10753471328842094</v>
      </c>
      <c r="K955" s="14">
        <f>VLOOKUP(B955,Umbrales!$A$2:$H$6,7,FALSE)</f>
        <v>0.58288412137280288</v>
      </c>
      <c r="L955" s="14">
        <f>VLOOKUP(B955,Umbrales!$A$2:$H$6,8,FALSE)</f>
        <v>0.120912265441879</v>
      </c>
      <c r="M955">
        <f>IF(AND(Datos!S955&gt;0,Datos!AH955&lt;K955,Datos!AL955&gt;=1,Datos!AM955&lt;1,J955&gt;L955),1,0)</f>
        <v>0</v>
      </c>
      <c r="N955" s="14">
        <f>VLOOKUP(B955,Umbrales!$A$2:$J$6,9,FALSE)</f>
        <v>0</v>
      </c>
      <c r="O955" s="14">
        <f>VLOOKUP(B955,Umbrales!$A$2:$J$6,10,FALSE)</f>
        <v>0</v>
      </c>
      <c r="P955">
        <f>IF(AND(Datos!C955="Financials",Datos!AA955&gt;N955,Datos!AD955&lt;0,Datos!AQ955&lt;O955),1,0)</f>
        <v>0</v>
      </c>
      <c r="Q955" s="14">
        <f>VLOOKUP(B955,Umbrales!$A$2:$K$6,11,FALSE)</f>
        <v>0.95246281107254693</v>
      </c>
      <c r="R955">
        <f>IF(AND(Datos!AN955&lt;0.85,Datos!AN955&lt;Q955),1,0)</f>
        <v>0</v>
      </c>
      <c r="S955">
        <f>1+IF(Datos!S955&gt;0,1,0)+IF(Datos!C955="Financials",1.2,0)+1.3</f>
        <v>3.3</v>
      </c>
      <c r="T955" s="14">
        <f>(I955*1+M955*IF(Datos!S955&gt;0,1,0)+P955*IF(Datos!C955="Financials",1,0)+R955*1.3)/S955</f>
        <v>0</v>
      </c>
      <c r="U955" s="14">
        <f t="shared" si="28"/>
        <v>0</v>
      </c>
      <c r="V955" s="12" t="str">
        <f t="shared" si="29"/>
        <v/>
      </c>
    </row>
    <row r="956" spans="1:22">
      <c r="A956" t="str">
        <f>ParticipantesCrossSectionTable[[#This Row],[firm_id]]</f>
        <v>F0206</v>
      </c>
      <c r="B956" s="12" t="str">
        <f>ParticipantesCrossSectionTable[[#This Row],[sector]]</f>
        <v>Financials</v>
      </c>
      <c r="C956" s="14">
        <f>ParticipantesCrossSectionTable[[#This Row],[fcf_reported_mm]]/ParticipantesCrossSectionTable[[#This Row],[revenue_reported_mm]]</f>
        <v>0.1082417936509224</v>
      </c>
      <c r="D956" s="14">
        <f>VLOOKUP(B956,Umbrales!$A$2:$F$6,2,FALSE)</f>
        <v>0.388774346882514</v>
      </c>
      <c r="E956" s="14">
        <f>VLOOKUP(B956,Umbrales!$A$2:$F$6,3,FALSE)</f>
        <v>0.2842719606666555</v>
      </c>
      <c r="F956" s="14">
        <f>VLOOKUP(B956,Umbrales!$A$2:$F$6,4,FALSE)</f>
        <v>3.7547324588306716E-2</v>
      </c>
      <c r="G956" s="13">
        <f>VLOOKUP(B956,Umbrales!$A$2:$F$6,5,FALSE)</f>
        <v>5.6564154445784265</v>
      </c>
      <c r="H956" s="14">
        <f>VLOOKUP(B956,Umbrales!$A$2:$F$6,6,FALSE)</f>
        <v>0.21790144142181125</v>
      </c>
      <c r="I956">
        <f>IF(AND(Datos!AE956&gt;D956,Datos!AF956&gt;E956,Datos!AG956&gt;F956,Datos!AS956&gt;G956,C956&lt;H956),1,0)</f>
        <v>0</v>
      </c>
      <c r="J956" s="14">
        <f>ParticipantesCrossSectionTable[[#This Row],[dcf_fcf_gap_mm]]/ParticipantesCrossSectionTable[[#This Row],[revenue_reported_mm]]</f>
        <v>2.4294162584011937E-2</v>
      </c>
      <c r="K956" s="14">
        <f>VLOOKUP(B956,Umbrales!$A$2:$H$6,7,FALSE)</f>
        <v>0.45222619371524486</v>
      </c>
      <c r="L956" s="14">
        <f>VLOOKUP(B956,Umbrales!$A$2:$H$6,8,FALSE)</f>
        <v>1.8748568215778003E-2</v>
      </c>
      <c r="M956">
        <f>IF(AND(Datos!S956&gt;0,Datos!AH956&lt;K956,Datos!AL956&gt;=1,Datos!AM956&lt;1,J956&gt;L956),1,0)</f>
        <v>0</v>
      </c>
      <c r="N956" s="14">
        <f>VLOOKUP(B956,Umbrales!$A$2:$J$6,9,FALSE)</f>
        <v>0.2055436255630648</v>
      </c>
      <c r="O956" s="14">
        <f>VLOOKUP(B956,Umbrales!$A$2:$J$6,10,FALSE)</f>
        <v>0.33577848833803048</v>
      </c>
      <c r="P956">
        <f>IF(AND(Datos!C956="Financials",Datos!AA956&gt;N956,Datos!AD956&lt;0,Datos!AQ956&lt;O956),1,0)</f>
        <v>0</v>
      </c>
      <c r="Q956" s="14">
        <f>VLOOKUP(B956,Umbrales!$A$2:$K$6,11,FALSE)</f>
        <v>0.94867619108199597</v>
      </c>
      <c r="R956">
        <f>IF(AND(Datos!AN956&lt;0.85,Datos!AN956&lt;Q956),1,0)</f>
        <v>0</v>
      </c>
      <c r="S956">
        <f>1+IF(Datos!S956&gt;0,1,0)+IF(Datos!C956="Financials",1.2,0)+1.3</f>
        <v>4.5</v>
      </c>
      <c r="T956" s="14">
        <f>(I956*1+M956*IF(Datos!S956&gt;0,1,0)+P956*IF(Datos!C956="Financials",1,0)+R956*1.3)/S956</f>
        <v>0</v>
      </c>
      <c r="U956" s="14">
        <f t="shared" si="28"/>
        <v>0</v>
      </c>
      <c r="V956" s="12" t="str">
        <f t="shared" si="29"/>
        <v/>
      </c>
    </row>
    <row r="957" spans="1:22">
      <c r="A957" t="str">
        <f>ParticipantesCrossSectionTable[[#This Row],[firm_id]]</f>
        <v>F0159</v>
      </c>
      <c r="B957" s="12" t="str">
        <f>ParticipantesCrossSectionTable[[#This Row],[sector]]</f>
        <v>Energy</v>
      </c>
      <c r="C957" s="14">
        <f>ParticipantesCrossSectionTable[[#This Row],[fcf_reported_mm]]/ParticipantesCrossSectionTable[[#This Row],[revenue_reported_mm]]</f>
        <v>-9.9870149936845773E-2</v>
      </c>
      <c r="D957" s="14">
        <f>VLOOKUP(B957,Umbrales!$A$2:$F$6,2,FALSE)</f>
        <v>0.31196392892080216</v>
      </c>
      <c r="E957" s="14">
        <f>VLOOKUP(B957,Umbrales!$A$2:$F$6,3,FALSE)</f>
        <v>0.22086835207327621</v>
      </c>
      <c r="F957" s="14">
        <f>VLOOKUP(B957,Umbrales!$A$2:$F$6,4,FALSE)</f>
        <v>0.28991454849456905</v>
      </c>
      <c r="G957" s="13">
        <f>VLOOKUP(B957,Umbrales!$A$2:$F$6,5,FALSE)</f>
        <v>2.8980395452652274</v>
      </c>
      <c r="H957" s="14">
        <f>VLOOKUP(B957,Umbrales!$A$2:$F$6,6,FALSE)</f>
        <v>-5.1192663180992054E-2</v>
      </c>
      <c r="I957">
        <f>IF(AND(Datos!AE957&gt;D957,Datos!AF957&gt;E957,Datos!AG957&gt;F957,Datos!AS957&gt;G957,C957&lt;H957),1,0)</f>
        <v>0</v>
      </c>
      <c r="J957" s="14">
        <f>ParticipantesCrossSectionTable[[#This Row],[dcf_fcf_gap_mm]]/ParticipantesCrossSectionTable[[#This Row],[revenue_reported_mm]]</f>
        <v>0.11321785107545496</v>
      </c>
      <c r="K957" s="14">
        <f>VLOOKUP(B957,Umbrales!$A$2:$H$6,7,FALSE)</f>
        <v>0.58288412137280288</v>
      </c>
      <c r="L957" s="14">
        <f>VLOOKUP(B957,Umbrales!$A$2:$H$6,8,FALSE)</f>
        <v>0.120912265441879</v>
      </c>
      <c r="M957">
        <f>IF(AND(Datos!S957&gt;0,Datos!AH957&lt;K957,Datos!AL957&gt;=1,Datos!AM957&lt;1,J957&gt;L957),1,0)</f>
        <v>0</v>
      </c>
      <c r="N957" s="14">
        <f>VLOOKUP(B957,Umbrales!$A$2:$J$6,9,FALSE)</f>
        <v>0</v>
      </c>
      <c r="O957" s="14">
        <f>VLOOKUP(B957,Umbrales!$A$2:$J$6,10,FALSE)</f>
        <v>0</v>
      </c>
      <c r="P957">
        <f>IF(AND(Datos!C957="Financials",Datos!AA957&gt;N957,Datos!AD957&lt;0,Datos!AQ957&lt;O957),1,0)</f>
        <v>0</v>
      </c>
      <c r="Q957" s="14">
        <f>VLOOKUP(B957,Umbrales!$A$2:$K$6,11,FALSE)</f>
        <v>0.95246281107254693</v>
      </c>
      <c r="R957">
        <f>IF(AND(Datos!AN957&lt;0.85,Datos!AN957&lt;Q957),1,0)</f>
        <v>0</v>
      </c>
      <c r="S957">
        <f>1+IF(Datos!S957&gt;0,1,0)+IF(Datos!C957="Financials",1.2,0)+1.3</f>
        <v>3.3</v>
      </c>
      <c r="T957" s="14">
        <f>(I957*1+M957*IF(Datos!S957&gt;0,1,0)+P957*IF(Datos!C957="Financials",1,0)+R957*1.3)/S957</f>
        <v>0</v>
      </c>
      <c r="U957" s="14">
        <f t="shared" si="28"/>
        <v>0</v>
      </c>
      <c r="V957" s="12" t="str">
        <f t="shared" si="29"/>
        <v/>
      </c>
    </row>
    <row r="958" spans="1:22">
      <c r="A958" t="str">
        <f>ParticipantesCrossSectionTable[[#This Row],[firm_id]]</f>
        <v>F0833</v>
      </c>
      <c r="B958" s="12" t="str">
        <f>ParticipantesCrossSectionTable[[#This Row],[sector]]</f>
        <v>Consumer</v>
      </c>
      <c r="C958" s="14">
        <f>ParticipantesCrossSectionTable[[#This Row],[fcf_reported_mm]]/ParticipantesCrossSectionTable[[#This Row],[revenue_reported_mm]]</f>
        <v>6.447077575458352E-4</v>
      </c>
      <c r="D958" s="14">
        <f>VLOOKUP(B958,Umbrales!$A$2:$F$6,2,FALSE)</f>
        <v>0.18290795794828921</v>
      </c>
      <c r="E958" s="14">
        <f>VLOOKUP(B958,Umbrales!$A$2:$F$6,3,FALSE)</f>
        <v>0.12205009004875801</v>
      </c>
      <c r="F958" s="14">
        <f>VLOOKUP(B958,Umbrales!$A$2:$F$6,4,FALSE)</f>
        <v>7.7863508878423693E-2</v>
      </c>
      <c r="G958" s="13">
        <f>VLOOKUP(B958,Umbrales!$A$2:$F$6,5,FALSE)</f>
        <v>1.5232588938928779</v>
      </c>
      <c r="H958" s="14">
        <f>VLOOKUP(B958,Umbrales!$A$2:$F$6,6,FALSE)</f>
        <v>3.1674636202413592E-2</v>
      </c>
      <c r="I958">
        <f>IF(AND(Datos!AE958&gt;D958,Datos!AF958&gt;E958,Datos!AG958&gt;F958,Datos!AS958&gt;G958,C958&lt;H958),1,0)</f>
        <v>0</v>
      </c>
      <c r="J958" s="14">
        <f>ParticipantesCrossSectionTable[[#This Row],[dcf_fcf_gap_mm]]/ParticipantesCrossSectionTable[[#This Row],[revenue_reported_mm]]</f>
        <v>7.1099836506577627E-2</v>
      </c>
      <c r="K958" s="14">
        <f>VLOOKUP(B958,Umbrales!$A$2:$H$6,7,FALSE)</f>
        <v>0.50851978099047102</v>
      </c>
      <c r="L958" s="14">
        <f>VLOOKUP(B958,Umbrales!$A$2:$H$6,8,FALSE)</f>
        <v>6.0665521451900774E-2</v>
      </c>
      <c r="M958">
        <f>IF(AND(Datos!S958&gt;0,Datos!AH958&lt;K958,Datos!AL958&gt;=1,Datos!AM958&lt;1,J958&gt;L958),1,0)</f>
        <v>0</v>
      </c>
      <c r="N958" s="14">
        <f>VLOOKUP(B958,Umbrales!$A$2:$J$6,9,FALSE)</f>
        <v>0</v>
      </c>
      <c r="O958" s="14">
        <f>VLOOKUP(B958,Umbrales!$A$2:$J$6,10,FALSE)</f>
        <v>0</v>
      </c>
      <c r="P958">
        <f>IF(AND(Datos!C958="Financials",Datos!AA958&gt;N958,Datos!AD958&lt;0,Datos!AQ958&lt;O958),1,0)</f>
        <v>0</v>
      </c>
      <c r="Q958" s="14">
        <f>VLOOKUP(B958,Umbrales!$A$2:$K$6,11,FALSE)</f>
        <v>0.94977598367308969</v>
      </c>
      <c r="R958">
        <f>IF(AND(Datos!AN958&lt;0.85,Datos!AN958&lt;Q958),1,0)</f>
        <v>0</v>
      </c>
      <c r="S958">
        <f>1+IF(Datos!S958&gt;0,1,0)+IF(Datos!C958="Financials",1.2,0)+1.3</f>
        <v>3.3</v>
      </c>
      <c r="T958" s="14">
        <f>(I958*1+M958*IF(Datos!S958&gt;0,1,0)+P958*IF(Datos!C958="Financials",1,0)+R958*1.3)/S958</f>
        <v>0</v>
      </c>
      <c r="U958" s="14">
        <f t="shared" si="28"/>
        <v>0</v>
      </c>
      <c r="V958" s="12" t="str">
        <f t="shared" si="29"/>
        <v/>
      </c>
    </row>
    <row r="959" spans="1:22">
      <c r="A959" t="str">
        <f>ParticipantesCrossSectionTable[[#This Row],[firm_id]]</f>
        <v>F0662</v>
      </c>
      <c r="B959" s="12" t="str">
        <f>ParticipantesCrossSectionTable[[#This Row],[sector]]</f>
        <v>Industrials</v>
      </c>
      <c r="C959" s="14">
        <f>ParticipantesCrossSectionTable[[#This Row],[fcf_reported_mm]]/ParticipantesCrossSectionTable[[#This Row],[revenue_reported_mm]]</f>
        <v>-5.2798851780967701E-2</v>
      </c>
      <c r="D959" s="14">
        <f>VLOOKUP(B959,Umbrales!$A$2:$F$6,2,FALSE)</f>
        <v>0.20187192862209885</v>
      </c>
      <c r="E959" s="14">
        <f>VLOOKUP(B959,Umbrales!$A$2:$F$6,3,FALSE)</f>
        <v>0.13780715755654266</v>
      </c>
      <c r="F959" s="14">
        <f>VLOOKUP(B959,Umbrales!$A$2:$F$6,4,FALSE)</f>
        <v>0.14324173030339896</v>
      </c>
      <c r="G959" s="13">
        <f>VLOOKUP(B959,Umbrales!$A$2:$F$6,5,FALSE)</f>
        <v>2.1323076743804079</v>
      </c>
      <c r="H959" s="14">
        <f>VLOOKUP(B959,Umbrales!$A$2:$F$6,6,FALSE)</f>
        <v>-3.5903294130974449E-3</v>
      </c>
      <c r="I959">
        <f>IF(AND(Datos!AE959&gt;D959,Datos!AF959&gt;E959,Datos!AG959&gt;F959,Datos!AS959&gt;G959,C959&lt;H959),1,0)</f>
        <v>0</v>
      </c>
      <c r="J959" s="14">
        <f>ParticipantesCrossSectionTable[[#This Row],[dcf_fcf_gap_mm]]/ParticipantesCrossSectionTable[[#This Row],[revenue_reported_mm]]</f>
        <v>4.9307147144828763E-2</v>
      </c>
      <c r="K959" s="14">
        <f>VLOOKUP(B959,Umbrales!$A$2:$H$6,7,FALSE)</f>
        <v>0.50521966232143278</v>
      </c>
      <c r="L959" s="14">
        <f>VLOOKUP(B959,Umbrales!$A$2:$H$6,8,FALSE)</f>
        <v>7.7995567229432863E-2</v>
      </c>
      <c r="M959">
        <f>IF(AND(Datos!S959&gt;0,Datos!AH959&lt;K959,Datos!AL959&gt;=1,Datos!AM959&lt;1,J959&gt;L959),1,0)</f>
        <v>0</v>
      </c>
      <c r="N959" s="14">
        <f>VLOOKUP(B959,Umbrales!$A$2:$J$6,9,FALSE)</f>
        <v>0</v>
      </c>
      <c r="O959" s="14">
        <f>VLOOKUP(B959,Umbrales!$A$2:$J$6,10,FALSE)</f>
        <v>0</v>
      </c>
      <c r="P959">
        <f>IF(AND(Datos!C959="Financials",Datos!AA959&gt;N959,Datos!AD959&lt;0,Datos!AQ959&lt;O959),1,0)</f>
        <v>0</v>
      </c>
      <c r="Q959" s="14">
        <f>VLOOKUP(B959,Umbrales!$A$2:$K$6,11,FALSE)</f>
        <v>0.94976269166978411</v>
      </c>
      <c r="R959">
        <f>IF(AND(Datos!AN959&lt;0.85,Datos!AN959&lt;Q959),1,0)</f>
        <v>0</v>
      </c>
      <c r="S959">
        <f>1+IF(Datos!S959&gt;0,1,0)+IF(Datos!C959="Financials",1.2,0)+1.3</f>
        <v>3.3</v>
      </c>
      <c r="T959" s="14">
        <f>(I959*1+M959*IF(Datos!S959&gt;0,1,0)+P959*IF(Datos!C959="Financials",1,0)+R959*1.3)/S959</f>
        <v>0</v>
      </c>
      <c r="U959" s="14">
        <f t="shared" si="28"/>
        <v>0</v>
      </c>
      <c r="V959" s="12" t="str">
        <f t="shared" si="29"/>
        <v/>
      </c>
    </row>
    <row r="960" spans="1:22">
      <c r="A960" t="str">
        <f>ParticipantesCrossSectionTable[[#This Row],[firm_id]]</f>
        <v>F0040</v>
      </c>
      <c r="B960" s="12" t="str">
        <f>ParticipantesCrossSectionTable[[#This Row],[sector]]</f>
        <v>Energy</v>
      </c>
      <c r="C960" s="14">
        <f>ParticipantesCrossSectionTable[[#This Row],[fcf_reported_mm]]/ParticipantesCrossSectionTable[[#This Row],[revenue_reported_mm]]</f>
        <v>-0.15287663874956248</v>
      </c>
      <c r="D960" s="14">
        <f>VLOOKUP(B960,Umbrales!$A$2:$F$6,2,FALSE)</f>
        <v>0.31196392892080216</v>
      </c>
      <c r="E960" s="14">
        <f>VLOOKUP(B960,Umbrales!$A$2:$F$6,3,FALSE)</f>
        <v>0.22086835207327621</v>
      </c>
      <c r="F960" s="14">
        <f>VLOOKUP(B960,Umbrales!$A$2:$F$6,4,FALSE)</f>
        <v>0.28991454849456905</v>
      </c>
      <c r="G960" s="13">
        <f>VLOOKUP(B960,Umbrales!$A$2:$F$6,5,FALSE)</f>
        <v>2.8980395452652274</v>
      </c>
      <c r="H960" s="14">
        <f>VLOOKUP(B960,Umbrales!$A$2:$F$6,6,FALSE)</f>
        <v>-5.1192663180992054E-2</v>
      </c>
      <c r="I960">
        <f>IF(AND(Datos!AE960&gt;D960,Datos!AF960&gt;E960,Datos!AG960&gt;F960,Datos!AS960&gt;G960,C960&lt;H960),1,0)</f>
        <v>0</v>
      </c>
      <c r="J960" s="14">
        <f>ParticipantesCrossSectionTable[[#This Row],[dcf_fcf_gap_mm]]/ParticipantesCrossSectionTable[[#This Row],[revenue_reported_mm]]</f>
        <v>6.4884578460116887E-2</v>
      </c>
      <c r="K960" s="14">
        <f>VLOOKUP(B960,Umbrales!$A$2:$H$6,7,FALSE)</f>
        <v>0.58288412137280288</v>
      </c>
      <c r="L960" s="14">
        <f>VLOOKUP(B960,Umbrales!$A$2:$H$6,8,FALSE)</f>
        <v>0.120912265441879</v>
      </c>
      <c r="M960">
        <f>IF(AND(Datos!S960&gt;0,Datos!AH960&lt;K960,Datos!AL960&gt;=1,Datos!AM960&lt;1,J960&gt;L960),1,0)</f>
        <v>0</v>
      </c>
      <c r="N960" s="14">
        <f>VLOOKUP(B960,Umbrales!$A$2:$J$6,9,FALSE)</f>
        <v>0</v>
      </c>
      <c r="O960" s="14">
        <f>VLOOKUP(B960,Umbrales!$A$2:$J$6,10,FALSE)</f>
        <v>0</v>
      </c>
      <c r="P960">
        <f>IF(AND(Datos!C960="Financials",Datos!AA960&gt;N960,Datos!AD960&lt;0,Datos!AQ960&lt;O960),1,0)</f>
        <v>0</v>
      </c>
      <c r="Q960" s="14">
        <f>VLOOKUP(B960,Umbrales!$A$2:$K$6,11,FALSE)</f>
        <v>0.95246281107254693</v>
      </c>
      <c r="R960">
        <f>IF(AND(Datos!AN960&lt;0.85,Datos!AN960&lt;Q960),1,0)</f>
        <v>0</v>
      </c>
      <c r="S960">
        <f>1+IF(Datos!S960&gt;0,1,0)+IF(Datos!C960="Financials",1.2,0)+1.3</f>
        <v>3.3</v>
      </c>
      <c r="T960" s="14">
        <f>(I960*1+M960*IF(Datos!S960&gt;0,1,0)+P960*IF(Datos!C960="Financials",1,0)+R960*1.3)/S960</f>
        <v>0</v>
      </c>
      <c r="U960" s="14">
        <f t="shared" si="28"/>
        <v>0</v>
      </c>
      <c r="V960" s="12" t="str">
        <f t="shared" si="29"/>
        <v/>
      </c>
    </row>
    <row r="961" spans="1:22">
      <c r="A961" t="str">
        <f>ParticipantesCrossSectionTable[[#This Row],[firm_id]]</f>
        <v>F0472</v>
      </c>
      <c r="B961" s="12" t="str">
        <f>ParticipantesCrossSectionTable[[#This Row],[sector]]</f>
        <v>Technology</v>
      </c>
      <c r="C961" s="14">
        <f>ParticipantesCrossSectionTable[[#This Row],[fcf_reported_mm]]/ParticipantesCrossSectionTable[[#This Row],[revenue_reported_mm]]</f>
        <v>0.15702606177555797</v>
      </c>
      <c r="D961" s="14">
        <f>VLOOKUP(B961,Umbrales!$A$2:$F$6,2,FALSE)</f>
        <v>0.29147891994228936</v>
      </c>
      <c r="E961" s="14">
        <f>VLOOKUP(B961,Umbrales!$A$2:$F$6,3,FALSE)</f>
        <v>0.20310034693031653</v>
      </c>
      <c r="F961" s="14">
        <f>VLOOKUP(B961,Umbrales!$A$2:$F$6,4,FALSE)</f>
        <v>8.594459935328938E-2</v>
      </c>
      <c r="G961" s="13">
        <f>VLOOKUP(B961,Umbrales!$A$2:$F$6,5,FALSE)</f>
        <v>1.6026025182564763</v>
      </c>
      <c r="H961" s="14">
        <f>VLOOKUP(B961,Umbrales!$A$2:$F$6,6,FALSE)</f>
        <v>0.11012364032004683</v>
      </c>
      <c r="I961">
        <f>IF(AND(Datos!AE961&gt;D961,Datos!AF961&gt;E961,Datos!AG961&gt;F961,Datos!AS961&gt;G961,C961&lt;H961),1,0)</f>
        <v>0</v>
      </c>
      <c r="J961" s="14">
        <f>ParticipantesCrossSectionTable[[#This Row],[dcf_fcf_gap_mm]]/ParticipantesCrossSectionTable[[#This Row],[revenue_reported_mm]]</f>
        <v>8.6238284068889254E-3</v>
      </c>
      <c r="K961" s="14">
        <f>VLOOKUP(B961,Umbrales!$A$2:$H$6,7,FALSE)</f>
        <v>0.41762511454643481</v>
      </c>
      <c r="L961" s="14">
        <f>VLOOKUP(B961,Umbrales!$A$2:$H$6,8,FALSE)</f>
        <v>5.4196815684636399E-2</v>
      </c>
      <c r="M961">
        <f>IF(AND(Datos!S961&gt;0,Datos!AH961&lt;K961,Datos!AL961&gt;=1,Datos!AM961&lt;1,J961&gt;L961),1,0)</f>
        <v>0</v>
      </c>
      <c r="N961" s="14">
        <f>VLOOKUP(B961,Umbrales!$A$2:$J$6,9,FALSE)</f>
        <v>0</v>
      </c>
      <c r="O961" s="14">
        <f>VLOOKUP(B961,Umbrales!$A$2:$J$6,10,FALSE)</f>
        <v>0</v>
      </c>
      <c r="P961">
        <f>IF(AND(Datos!C961="Financials",Datos!AA961&gt;N961,Datos!AD961&lt;0,Datos!AQ961&lt;O961),1,0)</f>
        <v>0</v>
      </c>
      <c r="Q961" s="14">
        <f>VLOOKUP(B961,Umbrales!$A$2:$K$6,11,FALSE)</f>
        <v>0.94630804495569043</v>
      </c>
      <c r="R961">
        <f>IF(AND(Datos!AN961&lt;0.85,Datos!AN961&lt;Q961),1,0)</f>
        <v>0</v>
      </c>
      <c r="S961">
        <f>1+IF(Datos!S961&gt;0,1,0)+IF(Datos!C961="Financials",1.2,0)+1.3</f>
        <v>3.3</v>
      </c>
      <c r="T961" s="14">
        <f>(I961*1+M961*IF(Datos!S961&gt;0,1,0)+P961*IF(Datos!C961="Financials",1,0)+R961*1.3)/S961</f>
        <v>0</v>
      </c>
      <c r="U961" s="14">
        <f t="shared" si="28"/>
        <v>0</v>
      </c>
      <c r="V961" s="12" t="str">
        <f t="shared" si="29"/>
        <v/>
      </c>
    </row>
    <row r="962" spans="1:22">
      <c r="A962" t="str">
        <f>ParticipantesCrossSectionTable[[#This Row],[firm_id]]</f>
        <v>F0555</v>
      </c>
      <c r="B962" s="12" t="str">
        <f>ParticipantesCrossSectionTable[[#This Row],[sector]]</f>
        <v>Technology</v>
      </c>
      <c r="C962" s="14">
        <f>ParticipantesCrossSectionTable[[#This Row],[fcf_reported_mm]]/ParticipantesCrossSectionTable[[#This Row],[revenue_reported_mm]]</f>
        <v>4.8105773099943683E-2</v>
      </c>
      <c r="D962" s="14">
        <f>VLOOKUP(B962,Umbrales!$A$2:$F$6,2,FALSE)</f>
        <v>0.29147891994228936</v>
      </c>
      <c r="E962" s="14">
        <f>VLOOKUP(B962,Umbrales!$A$2:$F$6,3,FALSE)</f>
        <v>0.20310034693031653</v>
      </c>
      <c r="F962" s="14">
        <f>VLOOKUP(B962,Umbrales!$A$2:$F$6,4,FALSE)</f>
        <v>8.594459935328938E-2</v>
      </c>
      <c r="G962" s="13">
        <f>VLOOKUP(B962,Umbrales!$A$2:$F$6,5,FALSE)</f>
        <v>1.6026025182564763</v>
      </c>
      <c r="H962" s="14">
        <f>VLOOKUP(B962,Umbrales!$A$2:$F$6,6,FALSE)</f>
        <v>0.11012364032004683</v>
      </c>
      <c r="I962">
        <f>IF(AND(Datos!AE962&gt;D962,Datos!AF962&gt;E962,Datos!AG962&gt;F962,Datos!AS962&gt;G962,C962&lt;H962),1,0)</f>
        <v>0</v>
      </c>
      <c r="J962" s="14">
        <f>ParticipantesCrossSectionTable[[#This Row],[dcf_fcf_gap_mm]]/ParticipantesCrossSectionTable[[#This Row],[revenue_reported_mm]]</f>
        <v>3.8653860113733125E-2</v>
      </c>
      <c r="K962" s="14">
        <f>VLOOKUP(B962,Umbrales!$A$2:$H$6,7,FALSE)</f>
        <v>0.41762511454643481</v>
      </c>
      <c r="L962" s="14">
        <f>VLOOKUP(B962,Umbrales!$A$2:$H$6,8,FALSE)</f>
        <v>5.4196815684636399E-2</v>
      </c>
      <c r="M962">
        <f>IF(AND(Datos!S962&gt;0,Datos!AH962&lt;K962,Datos!AL962&gt;=1,Datos!AM962&lt;1,J962&gt;L962),1,0)</f>
        <v>0</v>
      </c>
      <c r="N962" s="14">
        <f>VLOOKUP(B962,Umbrales!$A$2:$J$6,9,FALSE)</f>
        <v>0</v>
      </c>
      <c r="O962" s="14">
        <f>VLOOKUP(B962,Umbrales!$A$2:$J$6,10,FALSE)</f>
        <v>0</v>
      </c>
      <c r="P962">
        <f>IF(AND(Datos!C962="Financials",Datos!AA962&gt;N962,Datos!AD962&lt;0,Datos!AQ962&lt;O962),1,0)</f>
        <v>0</v>
      </c>
      <c r="Q962" s="14">
        <f>VLOOKUP(B962,Umbrales!$A$2:$K$6,11,FALSE)</f>
        <v>0.94630804495569043</v>
      </c>
      <c r="R962">
        <f>IF(AND(Datos!AN962&lt;0.85,Datos!AN962&lt;Q962),1,0)</f>
        <v>0</v>
      </c>
      <c r="S962">
        <f>1+IF(Datos!S962&gt;0,1,0)+IF(Datos!C962="Financials",1.2,0)+1.3</f>
        <v>3.3</v>
      </c>
      <c r="T962" s="14">
        <f>(I962*1+M962*IF(Datos!S962&gt;0,1,0)+P962*IF(Datos!C962="Financials",1,0)+R962*1.3)/S962</f>
        <v>0</v>
      </c>
      <c r="U962" s="14">
        <f t="shared" si="28"/>
        <v>0</v>
      </c>
      <c r="V962" s="12" t="str">
        <f t="shared" si="29"/>
        <v/>
      </c>
    </row>
    <row r="963" spans="1:22">
      <c r="A963" t="str">
        <f>ParticipantesCrossSectionTable[[#This Row],[firm_id]]</f>
        <v>F0624</v>
      </c>
      <c r="B963" s="12" t="str">
        <f>ParticipantesCrossSectionTable[[#This Row],[sector]]</f>
        <v>Industrials</v>
      </c>
      <c r="C963" s="14">
        <f>ParticipantesCrossSectionTable[[#This Row],[fcf_reported_mm]]/ParticipantesCrossSectionTable[[#This Row],[revenue_reported_mm]]</f>
        <v>-1.6910811627514288E-2</v>
      </c>
      <c r="D963" s="14">
        <f>VLOOKUP(B963,Umbrales!$A$2:$F$6,2,FALSE)</f>
        <v>0.20187192862209885</v>
      </c>
      <c r="E963" s="14">
        <f>VLOOKUP(B963,Umbrales!$A$2:$F$6,3,FALSE)</f>
        <v>0.13780715755654266</v>
      </c>
      <c r="F963" s="14">
        <f>VLOOKUP(B963,Umbrales!$A$2:$F$6,4,FALSE)</f>
        <v>0.14324173030339896</v>
      </c>
      <c r="G963" s="13">
        <f>VLOOKUP(B963,Umbrales!$A$2:$F$6,5,FALSE)</f>
        <v>2.1323076743804079</v>
      </c>
      <c r="H963" s="14">
        <f>VLOOKUP(B963,Umbrales!$A$2:$F$6,6,FALSE)</f>
        <v>-3.5903294130974449E-3</v>
      </c>
      <c r="I963">
        <f>IF(AND(Datos!AE963&gt;D963,Datos!AF963&gt;E963,Datos!AG963&gt;F963,Datos!AS963&gt;G963,C963&lt;H963),1,0)</f>
        <v>0</v>
      </c>
      <c r="J963" s="14">
        <f>ParticipantesCrossSectionTable[[#This Row],[dcf_fcf_gap_mm]]/ParticipantesCrossSectionTable[[#This Row],[revenue_reported_mm]]</f>
        <v>4.4296789457445196E-2</v>
      </c>
      <c r="K963" s="14">
        <f>VLOOKUP(B963,Umbrales!$A$2:$H$6,7,FALSE)</f>
        <v>0.50521966232143278</v>
      </c>
      <c r="L963" s="14">
        <f>VLOOKUP(B963,Umbrales!$A$2:$H$6,8,FALSE)</f>
        <v>7.7995567229432863E-2</v>
      </c>
      <c r="M963">
        <f>IF(AND(Datos!S963&gt;0,Datos!AH963&lt;K963,Datos!AL963&gt;=1,Datos!AM963&lt;1,J963&gt;L963),1,0)</f>
        <v>0</v>
      </c>
      <c r="N963" s="14">
        <f>VLOOKUP(B963,Umbrales!$A$2:$J$6,9,FALSE)</f>
        <v>0</v>
      </c>
      <c r="O963" s="14">
        <f>VLOOKUP(B963,Umbrales!$A$2:$J$6,10,FALSE)</f>
        <v>0</v>
      </c>
      <c r="P963">
        <f>IF(AND(Datos!C963="Financials",Datos!AA963&gt;N963,Datos!AD963&lt;0,Datos!AQ963&lt;O963),1,0)</f>
        <v>0</v>
      </c>
      <c r="Q963" s="14">
        <f>VLOOKUP(B963,Umbrales!$A$2:$K$6,11,FALSE)</f>
        <v>0.94976269166978411</v>
      </c>
      <c r="R963">
        <f>IF(AND(Datos!AN963&lt;0.85,Datos!AN963&lt;Q963),1,0)</f>
        <v>0</v>
      </c>
      <c r="S963">
        <f>1+IF(Datos!S963&gt;0,1,0)+IF(Datos!C963="Financials",1.2,0)+1.3</f>
        <v>3.3</v>
      </c>
      <c r="T963" s="14">
        <f>(I963*1+M963*IF(Datos!S963&gt;0,1,0)+P963*IF(Datos!C963="Financials",1,0)+R963*1.3)/S963</f>
        <v>0</v>
      </c>
      <c r="U963" s="14">
        <f t="shared" ref="U963:U1001" si="30">I963+M963+P963+R963</f>
        <v>0</v>
      </c>
      <c r="V963" s="12" t="str">
        <f t="shared" ref="V963:V1001" si="31">IF(I963=1,"Flag1 ","")&amp;IF(M963=1,"Flag2 ","")&amp;IF(P963=1,"Flag3 ","")&amp;IF(R963=1,"Flag4 ","")</f>
        <v/>
      </c>
    </row>
    <row r="964" spans="1:22">
      <c r="A964" t="str">
        <f>ParticipantesCrossSectionTable[[#This Row],[firm_id]]</f>
        <v>F0341</v>
      </c>
      <c r="B964" s="12" t="str">
        <f>ParticipantesCrossSectionTable[[#This Row],[sector]]</f>
        <v>Financials</v>
      </c>
      <c r="C964" s="14">
        <f>ParticipantesCrossSectionTable[[#This Row],[fcf_reported_mm]]/ParticipantesCrossSectionTable[[#This Row],[revenue_reported_mm]]</f>
        <v>0.26451926791618807</v>
      </c>
      <c r="D964" s="14">
        <f>VLOOKUP(B964,Umbrales!$A$2:$F$6,2,FALSE)</f>
        <v>0.388774346882514</v>
      </c>
      <c r="E964" s="14">
        <f>VLOOKUP(B964,Umbrales!$A$2:$F$6,3,FALSE)</f>
        <v>0.2842719606666555</v>
      </c>
      <c r="F964" s="14">
        <f>VLOOKUP(B964,Umbrales!$A$2:$F$6,4,FALSE)</f>
        <v>3.7547324588306716E-2</v>
      </c>
      <c r="G964" s="13">
        <f>VLOOKUP(B964,Umbrales!$A$2:$F$6,5,FALSE)</f>
        <v>5.6564154445784265</v>
      </c>
      <c r="H964" s="14">
        <f>VLOOKUP(B964,Umbrales!$A$2:$F$6,6,FALSE)</f>
        <v>0.21790144142181125</v>
      </c>
      <c r="I964">
        <f>IF(AND(Datos!AE964&gt;D964,Datos!AF964&gt;E964,Datos!AG964&gt;F964,Datos!AS964&gt;G964,C964&lt;H964),1,0)</f>
        <v>0</v>
      </c>
      <c r="J964" s="14">
        <f>ParticipantesCrossSectionTable[[#This Row],[dcf_fcf_gap_mm]]/ParticipantesCrossSectionTable[[#This Row],[revenue_reported_mm]]</f>
        <v>-7.5952320986554842E-2</v>
      </c>
      <c r="K964" s="14">
        <f>VLOOKUP(B964,Umbrales!$A$2:$H$6,7,FALSE)</f>
        <v>0.45222619371524486</v>
      </c>
      <c r="L964" s="14">
        <f>VLOOKUP(B964,Umbrales!$A$2:$H$6,8,FALSE)</f>
        <v>1.8748568215778003E-2</v>
      </c>
      <c r="M964">
        <f>IF(AND(Datos!S964&gt;0,Datos!AH964&lt;K964,Datos!AL964&gt;=1,Datos!AM964&lt;1,J964&gt;L964),1,0)</f>
        <v>0</v>
      </c>
      <c r="N964" s="14">
        <f>VLOOKUP(B964,Umbrales!$A$2:$J$6,9,FALSE)</f>
        <v>0.2055436255630648</v>
      </c>
      <c r="O964" s="14">
        <f>VLOOKUP(B964,Umbrales!$A$2:$J$6,10,FALSE)</f>
        <v>0.33577848833803048</v>
      </c>
      <c r="P964">
        <f>IF(AND(Datos!C964="Financials",Datos!AA964&gt;N964,Datos!AD964&lt;0,Datos!AQ964&lt;O964),1,0)</f>
        <v>0</v>
      </c>
      <c r="Q964" s="14">
        <f>VLOOKUP(B964,Umbrales!$A$2:$K$6,11,FALSE)</f>
        <v>0.94867619108199597</v>
      </c>
      <c r="R964">
        <f>IF(AND(Datos!AN964&lt;0.85,Datos!AN964&lt;Q964),1,0)</f>
        <v>0</v>
      </c>
      <c r="S964">
        <f>1+IF(Datos!S964&gt;0,1,0)+IF(Datos!C964="Financials",1.2,0)+1.3</f>
        <v>4.5</v>
      </c>
      <c r="T964" s="14">
        <f>(I964*1+M964*IF(Datos!S964&gt;0,1,0)+P964*IF(Datos!C964="Financials",1,0)+R964*1.3)/S964</f>
        <v>0</v>
      </c>
      <c r="U964" s="14">
        <f t="shared" si="30"/>
        <v>0</v>
      </c>
      <c r="V964" s="12" t="str">
        <f t="shared" si="31"/>
        <v/>
      </c>
    </row>
    <row r="965" spans="1:22">
      <c r="A965" t="str">
        <f>ParticipantesCrossSectionTable[[#This Row],[firm_id]]</f>
        <v>F0234</v>
      </c>
      <c r="B965" s="12" t="str">
        <f>ParticipantesCrossSectionTable[[#This Row],[sector]]</f>
        <v>Financials</v>
      </c>
      <c r="C965" s="14">
        <f>ParticipantesCrossSectionTable[[#This Row],[fcf_reported_mm]]/ParticipantesCrossSectionTable[[#This Row],[revenue_reported_mm]]</f>
        <v>0.24246206297640979</v>
      </c>
      <c r="D965" s="14">
        <f>VLOOKUP(B965,Umbrales!$A$2:$F$6,2,FALSE)</f>
        <v>0.388774346882514</v>
      </c>
      <c r="E965" s="14">
        <f>VLOOKUP(B965,Umbrales!$A$2:$F$6,3,FALSE)</f>
        <v>0.2842719606666555</v>
      </c>
      <c r="F965" s="14">
        <f>VLOOKUP(B965,Umbrales!$A$2:$F$6,4,FALSE)</f>
        <v>3.7547324588306716E-2</v>
      </c>
      <c r="G965" s="13">
        <f>VLOOKUP(B965,Umbrales!$A$2:$F$6,5,FALSE)</f>
        <v>5.6564154445784265</v>
      </c>
      <c r="H965" s="14">
        <f>VLOOKUP(B965,Umbrales!$A$2:$F$6,6,FALSE)</f>
        <v>0.21790144142181125</v>
      </c>
      <c r="I965">
        <f>IF(AND(Datos!AE965&gt;D965,Datos!AF965&gt;E965,Datos!AG965&gt;F965,Datos!AS965&gt;G965,C965&lt;H965),1,0)</f>
        <v>0</v>
      </c>
      <c r="J965" s="14">
        <f>ParticipantesCrossSectionTable[[#This Row],[dcf_fcf_gap_mm]]/ParticipantesCrossSectionTable[[#This Row],[revenue_reported_mm]]</f>
        <v>2.3399560114405895E-4</v>
      </c>
      <c r="K965" s="14">
        <f>VLOOKUP(B965,Umbrales!$A$2:$H$6,7,FALSE)</f>
        <v>0.45222619371524486</v>
      </c>
      <c r="L965" s="14">
        <f>VLOOKUP(B965,Umbrales!$A$2:$H$6,8,FALSE)</f>
        <v>1.8748568215778003E-2</v>
      </c>
      <c r="M965">
        <f>IF(AND(Datos!S965&gt;0,Datos!AH965&lt;K965,Datos!AL965&gt;=1,Datos!AM965&lt;1,J965&gt;L965),1,0)</f>
        <v>0</v>
      </c>
      <c r="N965" s="14">
        <f>VLOOKUP(B965,Umbrales!$A$2:$J$6,9,FALSE)</f>
        <v>0.2055436255630648</v>
      </c>
      <c r="O965" s="14">
        <f>VLOOKUP(B965,Umbrales!$A$2:$J$6,10,FALSE)</f>
        <v>0.33577848833803048</v>
      </c>
      <c r="P965">
        <f>IF(AND(Datos!C965="Financials",Datos!AA965&gt;N965,Datos!AD965&lt;0,Datos!AQ965&lt;O965),1,0)</f>
        <v>0</v>
      </c>
      <c r="Q965" s="14">
        <f>VLOOKUP(B965,Umbrales!$A$2:$K$6,11,FALSE)</f>
        <v>0.94867619108199597</v>
      </c>
      <c r="R965">
        <f>IF(AND(Datos!AN965&lt;0.85,Datos!AN965&lt;Q965),1,0)</f>
        <v>0</v>
      </c>
      <c r="S965">
        <f>1+IF(Datos!S965&gt;0,1,0)+IF(Datos!C965="Financials",1.2,0)+1.3</f>
        <v>4.5</v>
      </c>
      <c r="T965" s="14">
        <f>(I965*1+M965*IF(Datos!S965&gt;0,1,0)+P965*IF(Datos!C965="Financials",1,0)+R965*1.3)/S965</f>
        <v>0</v>
      </c>
      <c r="U965" s="14">
        <f t="shared" si="30"/>
        <v>0</v>
      </c>
      <c r="V965" s="12" t="str">
        <f t="shared" si="31"/>
        <v/>
      </c>
    </row>
    <row r="966" spans="1:22">
      <c r="A966" t="str">
        <f>ParticipantesCrossSectionTable[[#This Row],[firm_id]]</f>
        <v>F0247</v>
      </c>
      <c r="B966" s="12" t="str">
        <f>ParticipantesCrossSectionTable[[#This Row],[sector]]</f>
        <v>Financials</v>
      </c>
      <c r="C966" s="14">
        <f>ParticipantesCrossSectionTable[[#This Row],[fcf_reported_mm]]/ParticipantesCrossSectionTable[[#This Row],[revenue_reported_mm]]</f>
        <v>0.16126896311005795</v>
      </c>
      <c r="D966" s="14">
        <f>VLOOKUP(B966,Umbrales!$A$2:$F$6,2,FALSE)</f>
        <v>0.388774346882514</v>
      </c>
      <c r="E966" s="14">
        <f>VLOOKUP(B966,Umbrales!$A$2:$F$6,3,FALSE)</f>
        <v>0.2842719606666555</v>
      </c>
      <c r="F966" s="14">
        <f>VLOOKUP(B966,Umbrales!$A$2:$F$6,4,FALSE)</f>
        <v>3.7547324588306716E-2</v>
      </c>
      <c r="G966" s="13">
        <f>VLOOKUP(B966,Umbrales!$A$2:$F$6,5,FALSE)</f>
        <v>5.6564154445784265</v>
      </c>
      <c r="H966" s="14">
        <f>VLOOKUP(B966,Umbrales!$A$2:$F$6,6,FALSE)</f>
        <v>0.21790144142181125</v>
      </c>
      <c r="I966">
        <f>IF(AND(Datos!AE966&gt;D966,Datos!AF966&gt;E966,Datos!AG966&gt;F966,Datos!AS966&gt;G966,C966&lt;H966),1,0)</f>
        <v>0</v>
      </c>
      <c r="J966" s="14">
        <f>ParticipantesCrossSectionTable[[#This Row],[dcf_fcf_gap_mm]]/ParticipantesCrossSectionTable[[#This Row],[revenue_reported_mm]]</f>
        <v>1.4905508274205904E-2</v>
      </c>
      <c r="K966" s="14">
        <f>VLOOKUP(B966,Umbrales!$A$2:$H$6,7,FALSE)</f>
        <v>0.45222619371524486</v>
      </c>
      <c r="L966" s="14">
        <f>VLOOKUP(B966,Umbrales!$A$2:$H$6,8,FALSE)</f>
        <v>1.8748568215778003E-2</v>
      </c>
      <c r="M966">
        <f>IF(AND(Datos!S966&gt;0,Datos!AH966&lt;K966,Datos!AL966&gt;=1,Datos!AM966&lt;1,J966&gt;L966),1,0)</f>
        <v>0</v>
      </c>
      <c r="N966" s="14">
        <f>VLOOKUP(B966,Umbrales!$A$2:$J$6,9,FALSE)</f>
        <v>0.2055436255630648</v>
      </c>
      <c r="O966" s="14">
        <f>VLOOKUP(B966,Umbrales!$A$2:$J$6,10,FALSE)</f>
        <v>0.33577848833803048</v>
      </c>
      <c r="P966">
        <f>IF(AND(Datos!C966="Financials",Datos!AA966&gt;N966,Datos!AD966&lt;0,Datos!AQ966&lt;O966),1,0)</f>
        <v>0</v>
      </c>
      <c r="Q966" s="14">
        <f>VLOOKUP(B966,Umbrales!$A$2:$K$6,11,FALSE)</f>
        <v>0.94867619108199597</v>
      </c>
      <c r="R966">
        <f>IF(AND(Datos!AN966&lt;0.85,Datos!AN966&lt;Q966),1,0)</f>
        <v>0</v>
      </c>
      <c r="S966">
        <f>1+IF(Datos!S966&gt;0,1,0)+IF(Datos!C966="Financials",1.2,0)+1.3</f>
        <v>4.5</v>
      </c>
      <c r="T966" s="14">
        <f>(I966*1+M966*IF(Datos!S966&gt;0,1,0)+P966*IF(Datos!C966="Financials",1,0)+R966*1.3)/S966</f>
        <v>0</v>
      </c>
      <c r="U966" s="14">
        <f t="shared" si="30"/>
        <v>0</v>
      </c>
      <c r="V966" s="12" t="str">
        <f t="shared" si="31"/>
        <v/>
      </c>
    </row>
    <row r="967" spans="1:22">
      <c r="A967" t="str">
        <f>ParticipantesCrossSectionTable[[#This Row],[firm_id]]</f>
        <v>F0511</v>
      </c>
      <c r="B967" s="12" t="str">
        <f>ParticipantesCrossSectionTable[[#This Row],[sector]]</f>
        <v>Technology</v>
      </c>
      <c r="C967" s="14">
        <f>ParticipantesCrossSectionTable[[#This Row],[fcf_reported_mm]]/ParticipantesCrossSectionTable[[#This Row],[revenue_reported_mm]]</f>
        <v>1.2841691516274093E-2</v>
      </c>
      <c r="D967" s="14">
        <f>VLOOKUP(B967,Umbrales!$A$2:$F$6,2,FALSE)</f>
        <v>0.29147891994228936</v>
      </c>
      <c r="E967" s="14">
        <f>VLOOKUP(B967,Umbrales!$A$2:$F$6,3,FALSE)</f>
        <v>0.20310034693031653</v>
      </c>
      <c r="F967" s="14">
        <f>VLOOKUP(B967,Umbrales!$A$2:$F$6,4,FALSE)</f>
        <v>8.594459935328938E-2</v>
      </c>
      <c r="G967" s="13">
        <f>VLOOKUP(B967,Umbrales!$A$2:$F$6,5,FALSE)</f>
        <v>1.6026025182564763</v>
      </c>
      <c r="H967" s="14">
        <f>VLOOKUP(B967,Umbrales!$A$2:$F$6,6,FALSE)</f>
        <v>0.11012364032004683</v>
      </c>
      <c r="I967">
        <f>IF(AND(Datos!AE967&gt;D967,Datos!AF967&gt;E967,Datos!AG967&gt;F967,Datos!AS967&gt;G967,C967&lt;H967),1,0)</f>
        <v>0</v>
      </c>
      <c r="J967" s="14">
        <f>ParticipantesCrossSectionTable[[#This Row],[dcf_fcf_gap_mm]]/ParticipantesCrossSectionTable[[#This Row],[revenue_reported_mm]]</f>
        <v>2.4923164711257776E-2</v>
      </c>
      <c r="K967" s="14">
        <f>VLOOKUP(B967,Umbrales!$A$2:$H$6,7,FALSE)</f>
        <v>0.41762511454643481</v>
      </c>
      <c r="L967" s="14">
        <f>VLOOKUP(B967,Umbrales!$A$2:$H$6,8,FALSE)</f>
        <v>5.4196815684636399E-2</v>
      </c>
      <c r="M967">
        <f>IF(AND(Datos!S967&gt;0,Datos!AH967&lt;K967,Datos!AL967&gt;=1,Datos!AM967&lt;1,J967&gt;L967),1,0)</f>
        <v>0</v>
      </c>
      <c r="N967" s="14">
        <f>VLOOKUP(B967,Umbrales!$A$2:$J$6,9,FALSE)</f>
        <v>0</v>
      </c>
      <c r="O967" s="14">
        <f>VLOOKUP(B967,Umbrales!$A$2:$J$6,10,FALSE)</f>
        <v>0</v>
      </c>
      <c r="P967">
        <f>IF(AND(Datos!C967="Financials",Datos!AA967&gt;N967,Datos!AD967&lt;0,Datos!AQ967&lt;O967),1,0)</f>
        <v>0</v>
      </c>
      <c r="Q967" s="14">
        <f>VLOOKUP(B967,Umbrales!$A$2:$K$6,11,FALSE)</f>
        <v>0.94630804495569043</v>
      </c>
      <c r="R967">
        <f>IF(AND(Datos!AN967&lt;0.85,Datos!AN967&lt;Q967),1,0)</f>
        <v>0</v>
      </c>
      <c r="S967">
        <f>1+IF(Datos!S967&gt;0,1,0)+IF(Datos!C967="Financials",1.2,0)+1.3</f>
        <v>3.3</v>
      </c>
      <c r="T967" s="14">
        <f>(I967*1+M967*IF(Datos!S967&gt;0,1,0)+P967*IF(Datos!C967="Financials",1,0)+R967*1.3)/S967</f>
        <v>0</v>
      </c>
      <c r="U967" s="14">
        <f t="shared" si="30"/>
        <v>0</v>
      </c>
      <c r="V967" s="12" t="str">
        <f t="shared" si="31"/>
        <v/>
      </c>
    </row>
    <row r="968" spans="1:22">
      <c r="A968" t="str">
        <f>ParticipantesCrossSectionTable[[#This Row],[firm_id]]</f>
        <v>F0389</v>
      </c>
      <c r="B968" s="12" t="str">
        <f>ParticipantesCrossSectionTable[[#This Row],[sector]]</f>
        <v>Financials</v>
      </c>
      <c r="C968" s="14">
        <f>ParticipantesCrossSectionTable[[#This Row],[fcf_reported_mm]]/ParticipantesCrossSectionTable[[#This Row],[revenue_reported_mm]]</f>
        <v>0.23249260956644666</v>
      </c>
      <c r="D968" s="14">
        <f>VLOOKUP(B968,Umbrales!$A$2:$F$6,2,FALSE)</f>
        <v>0.388774346882514</v>
      </c>
      <c r="E968" s="14">
        <f>VLOOKUP(B968,Umbrales!$A$2:$F$6,3,FALSE)</f>
        <v>0.2842719606666555</v>
      </c>
      <c r="F968" s="14">
        <f>VLOOKUP(B968,Umbrales!$A$2:$F$6,4,FALSE)</f>
        <v>3.7547324588306716E-2</v>
      </c>
      <c r="G968" s="13">
        <f>VLOOKUP(B968,Umbrales!$A$2:$F$6,5,FALSE)</f>
        <v>5.6564154445784265</v>
      </c>
      <c r="H968" s="14">
        <f>VLOOKUP(B968,Umbrales!$A$2:$F$6,6,FALSE)</f>
        <v>0.21790144142181125</v>
      </c>
      <c r="I968">
        <f>IF(AND(Datos!AE968&gt;D968,Datos!AF968&gt;E968,Datos!AG968&gt;F968,Datos!AS968&gt;G968,C968&lt;H968),1,0)</f>
        <v>0</v>
      </c>
      <c r="J968" s="14">
        <f>ParticipantesCrossSectionTable[[#This Row],[dcf_fcf_gap_mm]]/ParticipantesCrossSectionTable[[#This Row],[revenue_reported_mm]]</f>
        <v>-3.9698009790800307E-2</v>
      </c>
      <c r="K968" s="14">
        <f>VLOOKUP(B968,Umbrales!$A$2:$H$6,7,FALSE)</f>
        <v>0.45222619371524486</v>
      </c>
      <c r="L968" s="14">
        <f>VLOOKUP(B968,Umbrales!$A$2:$H$6,8,FALSE)</f>
        <v>1.8748568215778003E-2</v>
      </c>
      <c r="M968">
        <f>IF(AND(Datos!S968&gt;0,Datos!AH968&lt;K968,Datos!AL968&gt;=1,Datos!AM968&lt;1,J968&gt;L968),1,0)</f>
        <v>0</v>
      </c>
      <c r="N968" s="14">
        <f>VLOOKUP(B968,Umbrales!$A$2:$J$6,9,FALSE)</f>
        <v>0.2055436255630648</v>
      </c>
      <c r="O968" s="14">
        <f>VLOOKUP(B968,Umbrales!$A$2:$J$6,10,FALSE)</f>
        <v>0.33577848833803048</v>
      </c>
      <c r="P968">
        <f>IF(AND(Datos!C968="Financials",Datos!AA968&gt;N968,Datos!AD968&lt;0,Datos!AQ968&lt;O968),1,0)</f>
        <v>0</v>
      </c>
      <c r="Q968" s="14">
        <f>VLOOKUP(B968,Umbrales!$A$2:$K$6,11,FALSE)</f>
        <v>0.94867619108199597</v>
      </c>
      <c r="R968">
        <f>IF(AND(Datos!AN968&lt;0.85,Datos!AN968&lt;Q968),1,0)</f>
        <v>0</v>
      </c>
      <c r="S968">
        <f>1+IF(Datos!S968&gt;0,1,0)+IF(Datos!C968="Financials",1.2,0)+1.3</f>
        <v>4.5</v>
      </c>
      <c r="T968" s="14">
        <f>(I968*1+M968*IF(Datos!S968&gt;0,1,0)+P968*IF(Datos!C968="Financials",1,0)+R968*1.3)/S968</f>
        <v>0</v>
      </c>
      <c r="U968" s="14">
        <f t="shared" si="30"/>
        <v>0</v>
      </c>
      <c r="V968" s="12" t="str">
        <f t="shared" si="31"/>
        <v/>
      </c>
    </row>
    <row r="969" spans="1:22">
      <c r="A969" t="str">
        <f>ParticipantesCrossSectionTable[[#This Row],[firm_id]]</f>
        <v>F0281</v>
      </c>
      <c r="B969" s="12" t="str">
        <f>ParticipantesCrossSectionTable[[#This Row],[sector]]</f>
        <v>Financials</v>
      </c>
      <c r="C969" s="14">
        <f>ParticipantesCrossSectionTable[[#This Row],[fcf_reported_mm]]/ParticipantesCrossSectionTable[[#This Row],[revenue_reported_mm]]</f>
        <v>0.18536011221529605</v>
      </c>
      <c r="D969" s="14">
        <f>VLOOKUP(B969,Umbrales!$A$2:$F$6,2,FALSE)</f>
        <v>0.388774346882514</v>
      </c>
      <c r="E969" s="14">
        <f>VLOOKUP(B969,Umbrales!$A$2:$F$6,3,FALSE)</f>
        <v>0.2842719606666555</v>
      </c>
      <c r="F969" s="14">
        <f>VLOOKUP(B969,Umbrales!$A$2:$F$6,4,FALSE)</f>
        <v>3.7547324588306716E-2</v>
      </c>
      <c r="G969" s="13">
        <f>VLOOKUP(B969,Umbrales!$A$2:$F$6,5,FALSE)</f>
        <v>5.6564154445784265</v>
      </c>
      <c r="H969" s="14">
        <f>VLOOKUP(B969,Umbrales!$A$2:$F$6,6,FALSE)</f>
        <v>0.21790144142181125</v>
      </c>
      <c r="I969">
        <f>IF(AND(Datos!AE969&gt;D969,Datos!AF969&gt;E969,Datos!AG969&gt;F969,Datos!AS969&gt;G969,C969&lt;H969),1,0)</f>
        <v>0</v>
      </c>
      <c r="J969" s="14">
        <f>ParticipantesCrossSectionTable[[#This Row],[dcf_fcf_gap_mm]]/ParticipantesCrossSectionTable[[#This Row],[revenue_reported_mm]]</f>
        <v>-4.7822587169170087E-2</v>
      </c>
      <c r="K969" s="14">
        <f>VLOOKUP(B969,Umbrales!$A$2:$H$6,7,FALSE)</f>
        <v>0.45222619371524486</v>
      </c>
      <c r="L969" s="14">
        <f>VLOOKUP(B969,Umbrales!$A$2:$H$6,8,FALSE)</f>
        <v>1.8748568215778003E-2</v>
      </c>
      <c r="M969">
        <f>IF(AND(Datos!S969&gt;0,Datos!AH969&lt;K969,Datos!AL969&gt;=1,Datos!AM969&lt;1,J969&gt;L969),1,0)</f>
        <v>0</v>
      </c>
      <c r="N969" s="14">
        <f>VLOOKUP(B969,Umbrales!$A$2:$J$6,9,FALSE)</f>
        <v>0.2055436255630648</v>
      </c>
      <c r="O969" s="14">
        <f>VLOOKUP(B969,Umbrales!$A$2:$J$6,10,FALSE)</f>
        <v>0.33577848833803048</v>
      </c>
      <c r="P969">
        <f>IF(AND(Datos!C969="Financials",Datos!AA969&gt;N969,Datos!AD969&lt;0,Datos!AQ969&lt;O969),1,0)</f>
        <v>0</v>
      </c>
      <c r="Q969" s="14">
        <f>VLOOKUP(B969,Umbrales!$A$2:$K$6,11,FALSE)</f>
        <v>0.94867619108199597</v>
      </c>
      <c r="R969">
        <f>IF(AND(Datos!AN969&lt;0.85,Datos!AN969&lt;Q969),1,0)</f>
        <v>0</v>
      </c>
      <c r="S969">
        <f>1+IF(Datos!S969&gt;0,1,0)+IF(Datos!C969="Financials",1.2,0)+1.3</f>
        <v>4.5</v>
      </c>
      <c r="T969" s="14">
        <f>(I969*1+M969*IF(Datos!S969&gt;0,1,0)+P969*IF(Datos!C969="Financials",1,0)+R969*1.3)/S969</f>
        <v>0</v>
      </c>
      <c r="U969" s="14">
        <f t="shared" si="30"/>
        <v>0</v>
      </c>
      <c r="V969" s="12" t="str">
        <f t="shared" si="31"/>
        <v/>
      </c>
    </row>
    <row r="970" spans="1:22">
      <c r="A970" t="str">
        <f>ParticipantesCrossSectionTable[[#This Row],[firm_id]]</f>
        <v>F0974</v>
      </c>
      <c r="B970" s="12" t="str">
        <f>ParticipantesCrossSectionTable[[#This Row],[sector]]</f>
        <v>Consumer</v>
      </c>
      <c r="C970" s="14">
        <f>ParticipantesCrossSectionTable[[#This Row],[fcf_reported_mm]]/ParticipantesCrossSectionTable[[#This Row],[revenue_reported_mm]]</f>
        <v>1.7998066271138521E-2</v>
      </c>
      <c r="D970" s="14">
        <f>VLOOKUP(B970,Umbrales!$A$2:$F$6,2,FALSE)</f>
        <v>0.18290795794828921</v>
      </c>
      <c r="E970" s="14">
        <f>VLOOKUP(B970,Umbrales!$A$2:$F$6,3,FALSE)</f>
        <v>0.12205009004875801</v>
      </c>
      <c r="F970" s="14">
        <f>VLOOKUP(B970,Umbrales!$A$2:$F$6,4,FALSE)</f>
        <v>7.7863508878423693E-2</v>
      </c>
      <c r="G970" s="13">
        <f>VLOOKUP(B970,Umbrales!$A$2:$F$6,5,FALSE)</f>
        <v>1.5232588938928779</v>
      </c>
      <c r="H970" s="14">
        <f>VLOOKUP(B970,Umbrales!$A$2:$F$6,6,FALSE)</f>
        <v>3.1674636202413592E-2</v>
      </c>
      <c r="I970">
        <f>IF(AND(Datos!AE970&gt;D970,Datos!AF970&gt;E970,Datos!AG970&gt;F970,Datos!AS970&gt;G970,C970&lt;H970),1,0)</f>
        <v>0</v>
      </c>
      <c r="J970" s="14">
        <f>ParticipantesCrossSectionTable[[#This Row],[dcf_fcf_gap_mm]]/ParticipantesCrossSectionTable[[#This Row],[revenue_reported_mm]]</f>
        <v>5.5947300421714745E-2</v>
      </c>
      <c r="K970" s="14">
        <f>VLOOKUP(B970,Umbrales!$A$2:$H$6,7,FALSE)</f>
        <v>0.50851978099047102</v>
      </c>
      <c r="L970" s="14">
        <f>VLOOKUP(B970,Umbrales!$A$2:$H$6,8,FALSE)</f>
        <v>6.0665521451900774E-2</v>
      </c>
      <c r="M970">
        <f>IF(AND(Datos!S970&gt;0,Datos!AH970&lt;K970,Datos!AL970&gt;=1,Datos!AM970&lt;1,J970&gt;L970),1,0)</f>
        <v>0</v>
      </c>
      <c r="N970" s="14">
        <f>VLOOKUP(B970,Umbrales!$A$2:$J$6,9,FALSE)</f>
        <v>0</v>
      </c>
      <c r="O970" s="14">
        <f>VLOOKUP(B970,Umbrales!$A$2:$J$6,10,FALSE)</f>
        <v>0</v>
      </c>
      <c r="P970">
        <f>IF(AND(Datos!C970="Financials",Datos!AA970&gt;N970,Datos!AD970&lt;0,Datos!AQ970&lt;O970),1,0)</f>
        <v>0</v>
      </c>
      <c r="Q970" s="14">
        <f>VLOOKUP(B970,Umbrales!$A$2:$K$6,11,FALSE)</f>
        <v>0.94977598367308969</v>
      </c>
      <c r="R970">
        <f>IF(AND(Datos!AN970&lt;0.85,Datos!AN970&lt;Q970),1,0)</f>
        <v>0</v>
      </c>
      <c r="S970">
        <f>1+IF(Datos!S970&gt;0,1,0)+IF(Datos!C970="Financials",1.2,0)+1.3</f>
        <v>3.3</v>
      </c>
      <c r="T970" s="14">
        <f>(I970*1+M970*IF(Datos!S970&gt;0,1,0)+P970*IF(Datos!C970="Financials",1,0)+R970*1.3)/S970</f>
        <v>0</v>
      </c>
      <c r="U970" s="14">
        <f t="shared" si="30"/>
        <v>0</v>
      </c>
      <c r="V970" s="12" t="str">
        <f t="shared" si="31"/>
        <v/>
      </c>
    </row>
    <row r="971" spans="1:22">
      <c r="A971" t="str">
        <f>ParticipantesCrossSectionTable[[#This Row],[firm_id]]</f>
        <v>F0864</v>
      </c>
      <c r="B971" s="12" t="str">
        <f>ParticipantesCrossSectionTable[[#This Row],[sector]]</f>
        <v>Consumer</v>
      </c>
      <c r="C971" s="14">
        <f>ParticipantesCrossSectionTable[[#This Row],[fcf_reported_mm]]/ParticipantesCrossSectionTable[[#This Row],[revenue_reported_mm]]</f>
        <v>-2.4938811738598694E-2</v>
      </c>
      <c r="D971" s="14">
        <f>VLOOKUP(B971,Umbrales!$A$2:$F$6,2,FALSE)</f>
        <v>0.18290795794828921</v>
      </c>
      <c r="E971" s="14">
        <f>VLOOKUP(B971,Umbrales!$A$2:$F$6,3,FALSE)</f>
        <v>0.12205009004875801</v>
      </c>
      <c r="F971" s="14">
        <f>VLOOKUP(B971,Umbrales!$A$2:$F$6,4,FALSE)</f>
        <v>7.7863508878423693E-2</v>
      </c>
      <c r="G971" s="13">
        <f>VLOOKUP(B971,Umbrales!$A$2:$F$6,5,FALSE)</f>
        <v>1.5232588938928779</v>
      </c>
      <c r="H971" s="14">
        <f>VLOOKUP(B971,Umbrales!$A$2:$F$6,6,FALSE)</f>
        <v>3.1674636202413592E-2</v>
      </c>
      <c r="I971">
        <f>IF(AND(Datos!AE971&gt;D971,Datos!AF971&gt;E971,Datos!AG971&gt;F971,Datos!AS971&gt;G971,C971&lt;H971),1,0)</f>
        <v>0</v>
      </c>
      <c r="J971" s="14">
        <f>ParticipantesCrossSectionTable[[#This Row],[dcf_fcf_gap_mm]]/ParticipantesCrossSectionTable[[#This Row],[revenue_reported_mm]]</f>
        <v>5.354253501902688E-2</v>
      </c>
      <c r="K971" s="14">
        <f>VLOOKUP(B971,Umbrales!$A$2:$H$6,7,FALSE)</f>
        <v>0.50851978099047102</v>
      </c>
      <c r="L971" s="14">
        <f>VLOOKUP(B971,Umbrales!$A$2:$H$6,8,FALSE)</f>
        <v>6.0665521451900774E-2</v>
      </c>
      <c r="M971">
        <f>IF(AND(Datos!S971&gt;0,Datos!AH971&lt;K971,Datos!AL971&gt;=1,Datos!AM971&lt;1,J971&gt;L971),1,0)</f>
        <v>0</v>
      </c>
      <c r="N971" s="14">
        <f>VLOOKUP(B971,Umbrales!$A$2:$J$6,9,FALSE)</f>
        <v>0</v>
      </c>
      <c r="O971" s="14">
        <f>VLOOKUP(B971,Umbrales!$A$2:$J$6,10,FALSE)</f>
        <v>0</v>
      </c>
      <c r="P971">
        <f>IF(AND(Datos!C971="Financials",Datos!AA971&gt;N971,Datos!AD971&lt;0,Datos!AQ971&lt;O971),1,0)</f>
        <v>0</v>
      </c>
      <c r="Q971" s="14">
        <f>VLOOKUP(B971,Umbrales!$A$2:$K$6,11,FALSE)</f>
        <v>0.94977598367308969</v>
      </c>
      <c r="R971">
        <f>IF(AND(Datos!AN971&lt;0.85,Datos!AN971&lt;Q971),1,0)</f>
        <v>0</v>
      </c>
      <c r="S971">
        <f>1+IF(Datos!S971&gt;0,1,0)+IF(Datos!C971="Financials",1.2,0)+1.3</f>
        <v>3.3</v>
      </c>
      <c r="T971" s="14">
        <f>(I971*1+M971*IF(Datos!S971&gt;0,1,0)+P971*IF(Datos!C971="Financials",1,0)+R971*1.3)/S971</f>
        <v>0</v>
      </c>
      <c r="U971" s="14">
        <f t="shared" si="30"/>
        <v>0</v>
      </c>
      <c r="V971" s="12" t="str">
        <f t="shared" si="31"/>
        <v/>
      </c>
    </row>
    <row r="972" spans="1:22">
      <c r="A972" t="str">
        <f>ParticipantesCrossSectionTable[[#This Row],[firm_id]]</f>
        <v>F0252</v>
      </c>
      <c r="B972" s="12" t="str">
        <f>ParticipantesCrossSectionTable[[#This Row],[sector]]</f>
        <v>Financials</v>
      </c>
      <c r="C972" s="14">
        <f>ParticipantesCrossSectionTable[[#This Row],[fcf_reported_mm]]/ParticipantesCrossSectionTable[[#This Row],[revenue_reported_mm]]</f>
        <v>0.21774933843811317</v>
      </c>
      <c r="D972" s="14">
        <f>VLOOKUP(B972,Umbrales!$A$2:$F$6,2,FALSE)</f>
        <v>0.388774346882514</v>
      </c>
      <c r="E972" s="14">
        <f>VLOOKUP(B972,Umbrales!$A$2:$F$6,3,FALSE)</f>
        <v>0.2842719606666555</v>
      </c>
      <c r="F972" s="14">
        <f>VLOOKUP(B972,Umbrales!$A$2:$F$6,4,FALSE)</f>
        <v>3.7547324588306716E-2</v>
      </c>
      <c r="G972" s="13">
        <f>VLOOKUP(B972,Umbrales!$A$2:$F$6,5,FALSE)</f>
        <v>5.6564154445784265</v>
      </c>
      <c r="H972" s="14">
        <f>VLOOKUP(B972,Umbrales!$A$2:$F$6,6,FALSE)</f>
        <v>0.21790144142181125</v>
      </c>
      <c r="I972">
        <f>IF(AND(Datos!AE972&gt;D972,Datos!AF972&gt;E972,Datos!AG972&gt;F972,Datos!AS972&gt;G972,C972&lt;H972),1,0)</f>
        <v>0</v>
      </c>
      <c r="J972" s="14">
        <f>ParticipantesCrossSectionTable[[#This Row],[dcf_fcf_gap_mm]]/ParticipantesCrossSectionTable[[#This Row],[revenue_reported_mm]]</f>
        <v>-3.3567091105515409E-2</v>
      </c>
      <c r="K972" s="14">
        <f>VLOOKUP(B972,Umbrales!$A$2:$H$6,7,FALSE)</f>
        <v>0.45222619371524486</v>
      </c>
      <c r="L972" s="14">
        <f>VLOOKUP(B972,Umbrales!$A$2:$H$6,8,FALSE)</f>
        <v>1.8748568215778003E-2</v>
      </c>
      <c r="M972">
        <f>IF(AND(Datos!S972&gt;0,Datos!AH972&lt;K972,Datos!AL972&gt;=1,Datos!AM972&lt;1,J972&gt;L972),1,0)</f>
        <v>0</v>
      </c>
      <c r="N972" s="14">
        <f>VLOOKUP(B972,Umbrales!$A$2:$J$6,9,FALSE)</f>
        <v>0.2055436255630648</v>
      </c>
      <c r="O972" s="14">
        <f>VLOOKUP(B972,Umbrales!$A$2:$J$6,10,FALSE)</f>
        <v>0.33577848833803048</v>
      </c>
      <c r="P972">
        <f>IF(AND(Datos!C972="Financials",Datos!AA972&gt;N972,Datos!AD972&lt;0,Datos!AQ972&lt;O972),1,0)</f>
        <v>0</v>
      </c>
      <c r="Q972" s="14">
        <f>VLOOKUP(B972,Umbrales!$A$2:$K$6,11,FALSE)</f>
        <v>0.94867619108199597</v>
      </c>
      <c r="R972">
        <f>IF(AND(Datos!AN972&lt;0.85,Datos!AN972&lt;Q972),1,0)</f>
        <v>0</v>
      </c>
      <c r="S972">
        <f>1+IF(Datos!S972&gt;0,1,0)+IF(Datos!C972="Financials",1.2,0)+1.3</f>
        <v>4.5</v>
      </c>
      <c r="T972" s="14">
        <f>(I972*1+M972*IF(Datos!S972&gt;0,1,0)+P972*IF(Datos!C972="Financials",1,0)+R972*1.3)/S972</f>
        <v>0</v>
      </c>
      <c r="U972" s="14">
        <f t="shared" si="30"/>
        <v>0</v>
      </c>
      <c r="V972" s="12" t="str">
        <f t="shared" si="31"/>
        <v/>
      </c>
    </row>
    <row r="973" spans="1:22">
      <c r="A973" t="str">
        <f>ParticipantesCrossSectionTable[[#This Row],[firm_id]]</f>
        <v>F0390</v>
      </c>
      <c r="B973" s="12" t="str">
        <f>ParticipantesCrossSectionTable[[#This Row],[sector]]</f>
        <v>Financials</v>
      </c>
      <c r="C973" s="14">
        <f>ParticipantesCrossSectionTable[[#This Row],[fcf_reported_mm]]/ParticipantesCrossSectionTable[[#This Row],[revenue_reported_mm]]</f>
        <v>0.21600066298970985</v>
      </c>
      <c r="D973" s="14">
        <f>VLOOKUP(B973,Umbrales!$A$2:$F$6,2,FALSE)</f>
        <v>0.388774346882514</v>
      </c>
      <c r="E973" s="14">
        <f>VLOOKUP(B973,Umbrales!$A$2:$F$6,3,FALSE)</f>
        <v>0.2842719606666555</v>
      </c>
      <c r="F973" s="14">
        <f>VLOOKUP(B973,Umbrales!$A$2:$F$6,4,FALSE)</f>
        <v>3.7547324588306716E-2</v>
      </c>
      <c r="G973" s="13">
        <f>VLOOKUP(B973,Umbrales!$A$2:$F$6,5,FALSE)</f>
        <v>5.6564154445784265</v>
      </c>
      <c r="H973" s="14">
        <f>VLOOKUP(B973,Umbrales!$A$2:$F$6,6,FALSE)</f>
        <v>0.21790144142181125</v>
      </c>
      <c r="I973">
        <f>IF(AND(Datos!AE973&gt;D973,Datos!AF973&gt;E973,Datos!AG973&gt;F973,Datos!AS973&gt;G973,C973&lt;H973),1,0)</f>
        <v>0</v>
      </c>
      <c r="J973" s="14">
        <f>ParticipantesCrossSectionTable[[#This Row],[dcf_fcf_gap_mm]]/ParticipantesCrossSectionTable[[#This Row],[revenue_reported_mm]]</f>
        <v>-1.0566470916323754E-2</v>
      </c>
      <c r="K973" s="14">
        <f>VLOOKUP(B973,Umbrales!$A$2:$H$6,7,FALSE)</f>
        <v>0.45222619371524486</v>
      </c>
      <c r="L973" s="14">
        <f>VLOOKUP(B973,Umbrales!$A$2:$H$6,8,FALSE)</f>
        <v>1.8748568215778003E-2</v>
      </c>
      <c r="M973">
        <f>IF(AND(Datos!S973&gt;0,Datos!AH973&lt;K973,Datos!AL973&gt;=1,Datos!AM973&lt;1,J973&gt;L973),1,0)</f>
        <v>0</v>
      </c>
      <c r="N973" s="14">
        <f>VLOOKUP(B973,Umbrales!$A$2:$J$6,9,FALSE)</f>
        <v>0.2055436255630648</v>
      </c>
      <c r="O973" s="14">
        <f>VLOOKUP(B973,Umbrales!$A$2:$J$6,10,FALSE)</f>
        <v>0.33577848833803048</v>
      </c>
      <c r="P973">
        <f>IF(AND(Datos!C973="Financials",Datos!AA973&gt;N973,Datos!AD973&lt;0,Datos!AQ973&lt;O973),1,0)</f>
        <v>0</v>
      </c>
      <c r="Q973" s="14">
        <f>VLOOKUP(B973,Umbrales!$A$2:$K$6,11,FALSE)</f>
        <v>0.94867619108199597</v>
      </c>
      <c r="R973">
        <f>IF(AND(Datos!AN973&lt;0.85,Datos!AN973&lt;Q973),1,0)</f>
        <v>0</v>
      </c>
      <c r="S973">
        <f>1+IF(Datos!S973&gt;0,1,0)+IF(Datos!C973="Financials",1.2,0)+1.3</f>
        <v>4.5</v>
      </c>
      <c r="T973" s="14">
        <f>(I973*1+M973*IF(Datos!S973&gt;0,1,0)+P973*IF(Datos!C973="Financials",1,0)+R973*1.3)/S973</f>
        <v>0</v>
      </c>
      <c r="U973" s="14">
        <f t="shared" si="30"/>
        <v>0</v>
      </c>
      <c r="V973" s="12" t="str">
        <f t="shared" si="31"/>
        <v/>
      </c>
    </row>
    <row r="974" spans="1:22">
      <c r="A974" t="str">
        <f>ParticipantesCrossSectionTable[[#This Row],[firm_id]]</f>
        <v>F0315</v>
      </c>
      <c r="B974" s="12" t="str">
        <f>ParticipantesCrossSectionTable[[#This Row],[sector]]</f>
        <v>Financials</v>
      </c>
      <c r="C974" s="14">
        <f>ParticipantesCrossSectionTable[[#This Row],[fcf_reported_mm]]/ParticipantesCrossSectionTable[[#This Row],[revenue_reported_mm]]</f>
        <v>0.24022507488881906</v>
      </c>
      <c r="D974" s="14">
        <f>VLOOKUP(B974,Umbrales!$A$2:$F$6,2,FALSE)</f>
        <v>0.388774346882514</v>
      </c>
      <c r="E974" s="14">
        <f>VLOOKUP(B974,Umbrales!$A$2:$F$6,3,FALSE)</f>
        <v>0.2842719606666555</v>
      </c>
      <c r="F974" s="14">
        <f>VLOOKUP(B974,Umbrales!$A$2:$F$6,4,FALSE)</f>
        <v>3.7547324588306716E-2</v>
      </c>
      <c r="G974" s="13">
        <f>VLOOKUP(B974,Umbrales!$A$2:$F$6,5,FALSE)</f>
        <v>5.6564154445784265</v>
      </c>
      <c r="H974" s="14">
        <f>VLOOKUP(B974,Umbrales!$A$2:$F$6,6,FALSE)</f>
        <v>0.21790144142181125</v>
      </c>
      <c r="I974">
        <f>IF(AND(Datos!AE974&gt;D974,Datos!AF974&gt;E974,Datos!AG974&gt;F974,Datos!AS974&gt;G974,C974&lt;H974),1,0)</f>
        <v>0</v>
      </c>
      <c r="J974" s="14">
        <f>ParticipantesCrossSectionTable[[#This Row],[dcf_fcf_gap_mm]]/ParticipantesCrossSectionTable[[#This Row],[revenue_reported_mm]]</f>
        <v>-2.9017490088889999E-2</v>
      </c>
      <c r="K974" s="14">
        <f>VLOOKUP(B974,Umbrales!$A$2:$H$6,7,FALSE)</f>
        <v>0.45222619371524486</v>
      </c>
      <c r="L974" s="14">
        <f>VLOOKUP(B974,Umbrales!$A$2:$H$6,8,FALSE)</f>
        <v>1.8748568215778003E-2</v>
      </c>
      <c r="M974">
        <f>IF(AND(Datos!S974&gt;0,Datos!AH974&lt;K974,Datos!AL974&gt;=1,Datos!AM974&lt;1,J974&gt;L974),1,0)</f>
        <v>0</v>
      </c>
      <c r="N974" s="14">
        <f>VLOOKUP(B974,Umbrales!$A$2:$J$6,9,FALSE)</f>
        <v>0.2055436255630648</v>
      </c>
      <c r="O974" s="14">
        <f>VLOOKUP(B974,Umbrales!$A$2:$J$6,10,FALSE)</f>
        <v>0.33577848833803048</v>
      </c>
      <c r="P974">
        <f>IF(AND(Datos!C974="Financials",Datos!AA974&gt;N974,Datos!AD974&lt;0,Datos!AQ974&lt;O974),1,0)</f>
        <v>0</v>
      </c>
      <c r="Q974" s="14">
        <f>VLOOKUP(B974,Umbrales!$A$2:$K$6,11,FALSE)</f>
        <v>0.94867619108199597</v>
      </c>
      <c r="R974">
        <f>IF(AND(Datos!AN974&lt;0.85,Datos!AN974&lt;Q974),1,0)</f>
        <v>0</v>
      </c>
      <c r="S974">
        <f>1+IF(Datos!S974&gt;0,1,0)+IF(Datos!C974="Financials",1.2,0)+1.3</f>
        <v>4.5</v>
      </c>
      <c r="T974" s="14">
        <f>(I974*1+M974*IF(Datos!S974&gt;0,1,0)+P974*IF(Datos!C974="Financials",1,0)+R974*1.3)/S974</f>
        <v>0</v>
      </c>
      <c r="U974" s="14">
        <f t="shared" si="30"/>
        <v>0</v>
      </c>
      <c r="V974" s="12" t="str">
        <f t="shared" si="31"/>
        <v/>
      </c>
    </row>
    <row r="975" spans="1:22">
      <c r="A975" t="str">
        <f>ParticipantesCrossSectionTable[[#This Row],[firm_id]]</f>
        <v>F0654</v>
      </c>
      <c r="B975" s="12" t="str">
        <f>ParticipantesCrossSectionTable[[#This Row],[sector]]</f>
        <v>Industrials</v>
      </c>
      <c r="C975" s="14">
        <f>ParticipantesCrossSectionTable[[#This Row],[fcf_reported_mm]]/ParticipantesCrossSectionTable[[#This Row],[revenue_reported_mm]]</f>
        <v>-3.2452248539145807E-2</v>
      </c>
      <c r="D975" s="14">
        <f>VLOOKUP(B975,Umbrales!$A$2:$F$6,2,FALSE)</f>
        <v>0.20187192862209885</v>
      </c>
      <c r="E975" s="14">
        <f>VLOOKUP(B975,Umbrales!$A$2:$F$6,3,FALSE)</f>
        <v>0.13780715755654266</v>
      </c>
      <c r="F975" s="14">
        <f>VLOOKUP(B975,Umbrales!$A$2:$F$6,4,FALSE)</f>
        <v>0.14324173030339896</v>
      </c>
      <c r="G975" s="13">
        <f>VLOOKUP(B975,Umbrales!$A$2:$F$6,5,FALSE)</f>
        <v>2.1323076743804079</v>
      </c>
      <c r="H975" s="14">
        <f>VLOOKUP(B975,Umbrales!$A$2:$F$6,6,FALSE)</f>
        <v>-3.5903294130974449E-3</v>
      </c>
      <c r="I975">
        <f>IF(AND(Datos!AE975&gt;D975,Datos!AF975&gt;E975,Datos!AG975&gt;F975,Datos!AS975&gt;G975,C975&lt;H975),1,0)</f>
        <v>0</v>
      </c>
      <c r="J975" s="14">
        <f>ParticipantesCrossSectionTable[[#This Row],[dcf_fcf_gap_mm]]/ParticipantesCrossSectionTable[[#This Row],[revenue_reported_mm]]</f>
        <v>4.0405029167264066E-2</v>
      </c>
      <c r="K975" s="14">
        <f>VLOOKUP(B975,Umbrales!$A$2:$H$6,7,FALSE)</f>
        <v>0.50521966232143278</v>
      </c>
      <c r="L975" s="14">
        <f>VLOOKUP(B975,Umbrales!$A$2:$H$6,8,FALSE)</f>
        <v>7.7995567229432863E-2</v>
      </c>
      <c r="M975">
        <f>IF(AND(Datos!S975&gt;0,Datos!AH975&lt;K975,Datos!AL975&gt;=1,Datos!AM975&lt;1,J975&gt;L975),1,0)</f>
        <v>0</v>
      </c>
      <c r="N975" s="14">
        <f>VLOOKUP(B975,Umbrales!$A$2:$J$6,9,FALSE)</f>
        <v>0</v>
      </c>
      <c r="O975" s="14">
        <f>VLOOKUP(B975,Umbrales!$A$2:$J$6,10,FALSE)</f>
        <v>0</v>
      </c>
      <c r="P975">
        <f>IF(AND(Datos!C975="Financials",Datos!AA975&gt;N975,Datos!AD975&lt;0,Datos!AQ975&lt;O975),1,0)</f>
        <v>0</v>
      </c>
      <c r="Q975" s="14">
        <f>VLOOKUP(B975,Umbrales!$A$2:$K$6,11,FALSE)</f>
        <v>0.94976269166978411</v>
      </c>
      <c r="R975">
        <f>IF(AND(Datos!AN975&lt;0.85,Datos!AN975&lt;Q975),1,0)</f>
        <v>0</v>
      </c>
      <c r="S975">
        <f>1+IF(Datos!S975&gt;0,1,0)+IF(Datos!C975="Financials",1.2,0)+1.3</f>
        <v>3.3</v>
      </c>
      <c r="T975" s="14">
        <f>(I975*1+M975*IF(Datos!S975&gt;0,1,0)+P975*IF(Datos!C975="Financials",1,0)+R975*1.3)/S975</f>
        <v>0</v>
      </c>
      <c r="U975" s="14">
        <f t="shared" si="30"/>
        <v>0</v>
      </c>
      <c r="V975" s="12" t="str">
        <f t="shared" si="31"/>
        <v/>
      </c>
    </row>
    <row r="976" spans="1:22">
      <c r="A976" t="str">
        <f>ParticipantesCrossSectionTable[[#This Row],[firm_id]]</f>
        <v>F0810</v>
      </c>
      <c r="B976" s="12" t="str">
        <f>ParticipantesCrossSectionTable[[#This Row],[sector]]</f>
        <v>Consumer</v>
      </c>
      <c r="C976" s="14">
        <f>ParticipantesCrossSectionTable[[#This Row],[fcf_reported_mm]]/ParticipantesCrossSectionTable[[#This Row],[revenue_reported_mm]]</f>
        <v>5.4276490019418235E-2</v>
      </c>
      <c r="D976" s="14">
        <f>VLOOKUP(B976,Umbrales!$A$2:$F$6,2,FALSE)</f>
        <v>0.18290795794828921</v>
      </c>
      <c r="E976" s="14">
        <f>VLOOKUP(B976,Umbrales!$A$2:$F$6,3,FALSE)</f>
        <v>0.12205009004875801</v>
      </c>
      <c r="F976" s="14">
        <f>VLOOKUP(B976,Umbrales!$A$2:$F$6,4,FALSE)</f>
        <v>7.7863508878423693E-2</v>
      </c>
      <c r="G976" s="13">
        <f>VLOOKUP(B976,Umbrales!$A$2:$F$6,5,FALSE)</f>
        <v>1.5232588938928779</v>
      </c>
      <c r="H976" s="14">
        <f>VLOOKUP(B976,Umbrales!$A$2:$F$6,6,FALSE)</f>
        <v>3.1674636202413592E-2</v>
      </c>
      <c r="I976">
        <f>IF(AND(Datos!AE976&gt;D976,Datos!AF976&gt;E976,Datos!AG976&gt;F976,Datos!AS976&gt;G976,C976&lt;H976),1,0)</f>
        <v>0</v>
      </c>
      <c r="J976" s="14">
        <f>ParticipantesCrossSectionTable[[#This Row],[dcf_fcf_gap_mm]]/ParticipantesCrossSectionTable[[#This Row],[revenue_reported_mm]]</f>
        <v>-4.6924176127655023E-3</v>
      </c>
      <c r="K976" s="14">
        <f>VLOOKUP(B976,Umbrales!$A$2:$H$6,7,FALSE)</f>
        <v>0.50851978099047102</v>
      </c>
      <c r="L976" s="14">
        <f>VLOOKUP(B976,Umbrales!$A$2:$H$6,8,FALSE)</f>
        <v>6.0665521451900774E-2</v>
      </c>
      <c r="M976">
        <f>IF(AND(Datos!S976&gt;0,Datos!AH976&lt;K976,Datos!AL976&gt;=1,Datos!AM976&lt;1,J976&gt;L976),1,0)</f>
        <v>0</v>
      </c>
      <c r="N976" s="14">
        <f>VLOOKUP(B976,Umbrales!$A$2:$J$6,9,FALSE)</f>
        <v>0</v>
      </c>
      <c r="O976" s="14">
        <f>VLOOKUP(B976,Umbrales!$A$2:$J$6,10,FALSE)</f>
        <v>0</v>
      </c>
      <c r="P976">
        <f>IF(AND(Datos!C976="Financials",Datos!AA976&gt;N976,Datos!AD976&lt;0,Datos!AQ976&lt;O976),1,0)</f>
        <v>0</v>
      </c>
      <c r="Q976" s="14">
        <f>VLOOKUP(B976,Umbrales!$A$2:$K$6,11,FALSE)</f>
        <v>0.94977598367308969</v>
      </c>
      <c r="R976">
        <f>IF(AND(Datos!AN976&lt;0.85,Datos!AN976&lt;Q976),1,0)</f>
        <v>0</v>
      </c>
      <c r="S976">
        <f>1+IF(Datos!S976&gt;0,1,0)+IF(Datos!C976="Financials",1.2,0)+1.3</f>
        <v>3.3</v>
      </c>
      <c r="T976" s="14">
        <f>(I976*1+M976*IF(Datos!S976&gt;0,1,0)+P976*IF(Datos!C976="Financials",1,0)+R976*1.3)/S976</f>
        <v>0</v>
      </c>
      <c r="U976" s="14">
        <f t="shared" si="30"/>
        <v>0</v>
      </c>
      <c r="V976" s="12" t="str">
        <f t="shared" si="31"/>
        <v/>
      </c>
    </row>
    <row r="977" spans="1:22">
      <c r="A977" t="str">
        <f>ParticipantesCrossSectionTable[[#This Row],[firm_id]]</f>
        <v>F0261</v>
      </c>
      <c r="B977" s="12" t="str">
        <f>ParticipantesCrossSectionTable[[#This Row],[sector]]</f>
        <v>Financials</v>
      </c>
      <c r="C977" s="14">
        <f>ParticipantesCrossSectionTable[[#This Row],[fcf_reported_mm]]/ParticipantesCrossSectionTable[[#This Row],[revenue_reported_mm]]</f>
        <v>0.27622199667845454</v>
      </c>
      <c r="D977" s="14">
        <f>VLOOKUP(B977,Umbrales!$A$2:$F$6,2,FALSE)</f>
        <v>0.388774346882514</v>
      </c>
      <c r="E977" s="14">
        <f>VLOOKUP(B977,Umbrales!$A$2:$F$6,3,FALSE)</f>
        <v>0.2842719606666555</v>
      </c>
      <c r="F977" s="14">
        <f>VLOOKUP(B977,Umbrales!$A$2:$F$6,4,FALSE)</f>
        <v>3.7547324588306716E-2</v>
      </c>
      <c r="G977" s="13">
        <f>VLOOKUP(B977,Umbrales!$A$2:$F$6,5,FALSE)</f>
        <v>5.6564154445784265</v>
      </c>
      <c r="H977" s="14">
        <f>VLOOKUP(B977,Umbrales!$A$2:$F$6,6,FALSE)</f>
        <v>0.21790144142181125</v>
      </c>
      <c r="I977">
        <f>IF(AND(Datos!AE977&gt;D977,Datos!AF977&gt;E977,Datos!AG977&gt;F977,Datos!AS977&gt;G977,C977&lt;H977),1,0)</f>
        <v>0</v>
      </c>
      <c r="J977" s="14">
        <f>ParticipantesCrossSectionTable[[#This Row],[dcf_fcf_gap_mm]]/ParticipantesCrossSectionTable[[#This Row],[revenue_reported_mm]]</f>
        <v>-4.3669890317988534E-2</v>
      </c>
      <c r="K977" s="14">
        <f>VLOOKUP(B977,Umbrales!$A$2:$H$6,7,FALSE)</f>
        <v>0.45222619371524486</v>
      </c>
      <c r="L977" s="14">
        <f>VLOOKUP(B977,Umbrales!$A$2:$H$6,8,FALSE)</f>
        <v>1.8748568215778003E-2</v>
      </c>
      <c r="M977">
        <f>IF(AND(Datos!S977&gt;0,Datos!AH977&lt;K977,Datos!AL977&gt;=1,Datos!AM977&lt;1,J977&gt;L977),1,0)</f>
        <v>0</v>
      </c>
      <c r="N977" s="14">
        <f>VLOOKUP(B977,Umbrales!$A$2:$J$6,9,FALSE)</f>
        <v>0.2055436255630648</v>
      </c>
      <c r="O977" s="14">
        <f>VLOOKUP(B977,Umbrales!$A$2:$J$6,10,FALSE)</f>
        <v>0.33577848833803048</v>
      </c>
      <c r="P977">
        <f>IF(AND(Datos!C977="Financials",Datos!AA977&gt;N977,Datos!AD977&lt;0,Datos!AQ977&lt;O977),1,0)</f>
        <v>0</v>
      </c>
      <c r="Q977" s="14">
        <f>VLOOKUP(B977,Umbrales!$A$2:$K$6,11,FALSE)</f>
        <v>0.94867619108199597</v>
      </c>
      <c r="R977">
        <f>IF(AND(Datos!AN977&lt;0.85,Datos!AN977&lt;Q977),1,0)</f>
        <v>0</v>
      </c>
      <c r="S977">
        <f>1+IF(Datos!S977&gt;0,1,0)+IF(Datos!C977="Financials",1.2,0)+1.3</f>
        <v>4.5</v>
      </c>
      <c r="T977" s="14">
        <f>(I977*1+M977*IF(Datos!S977&gt;0,1,0)+P977*IF(Datos!C977="Financials",1,0)+R977*1.3)/S977</f>
        <v>0</v>
      </c>
      <c r="U977" s="14">
        <f t="shared" si="30"/>
        <v>0</v>
      </c>
      <c r="V977" s="12" t="str">
        <f t="shared" si="31"/>
        <v/>
      </c>
    </row>
    <row r="978" spans="1:22">
      <c r="A978" t="str">
        <f>ParticipantesCrossSectionTable[[#This Row],[firm_id]]</f>
        <v>F0889</v>
      </c>
      <c r="B978" s="12" t="str">
        <f>ParticipantesCrossSectionTable[[#This Row],[sector]]</f>
        <v>Consumer</v>
      </c>
      <c r="C978" s="14">
        <f>ParticipantesCrossSectionTable[[#This Row],[fcf_reported_mm]]/ParticipantesCrossSectionTable[[#This Row],[revenue_reported_mm]]</f>
        <v>0.10605217405307681</v>
      </c>
      <c r="D978" s="14">
        <f>VLOOKUP(B978,Umbrales!$A$2:$F$6,2,FALSE)</f>
        <v>0.18290795794828921</v>
      </c>
      <c r="E978" s="14">
        <f>VLOOKUP(B978,Umbrales!$A$2:$F$6,3,FALSE)</f>
        <v>0.12205009004875801</v>
      </c>
      <c r="F978" s="14">
        <f>VLOOKUP(B978,Umbrales!$A$2:$F$6,4,FALSE)</f>
        <v>7.7863508878423693E-2</v>
      </c>
      <c r="G978" s="13">
        <f>VLOOKUP(B978,Umbrales!$A$2:$F$6,5,FALSE)</f>
        <v>1.5232588938928779</v>
      </c>
      <c r="H978" s="14">
        <f>VLOOKUP(B978,Umbrales!$A$2:$F$6,6,FALSE)</f>
        <v>3.1674636202413592E-2</v>
      </c>
      <c r="I978">
        <f>IF(AND(Datos!AE978&gt;D978,Datos!AF978&gt;E978,Datos!AG978&gt;F978,Datos!AS978&gt;G978,C978&lt;H978),1,0)</f>
        <v>0</v>
      </c>
      <c r="J978" s="14">
        <f>ParticipantesCrossSectionTable[[#This Row],[dcf_fcf_gap_mm]]/ParticipantesCrossSectionTable[[#This Row],[revenue_reported_mm]]</f>
        <v>2.9000209746963147E-2</v>
      </c>
      <c r="K978" s="14">
        <f>VLOOKUP(B978,Umbrales!$A$2:$H$6,7,FALSE)</f>
        <v>0.50851978099047102</v>
      </c>
      <c r="L978" s="14">
        <f>VLOOKUP(B978,Umbrales!$A$2:$H$6,8,FALSE)</f>
        <v>6.0665521451900774E-2</v>
      </c>
      <c r="M978">
        <f>IF(AND(Datos!S978&gt;0,Datos!AH978&lt;K978,Datos!AL978&gt;=1,Datos!AM978&lt;1,J978&gt;L978),1,0)</f>
        <v>0</v>
      </c>
      <c r="N978" s="14">
        <f>VLOOKUP(B978,Umbrales!$A$2:$J$6,9,FALSE)</f>
        <v>0</v>
      </c>
      <c r="O978" s="14">
        <f>VLOOKUP(B978,Umbrales!$A$2:$J$6,10,FALSE)</f>
        <v>0</v>
      </c>
      <c r="P978">
        <f>IF(AND(Datos!C978="Financials",Datos!AA978&gt;N978,Datos!AD978&lt;0,Datos!AQ978&lt;O978),1,0)</f>
        <v>0</v>
      </c>
      <c r="Q978" s="14">
        <f>VLOOKUP(B978,Umbrales!$A$2:$K$6,11,FALSE)</f>
        <v>0.94977598367308969</v>
      </c>
      <c r="R978">
        <f>IF(AND(Datos!AN978&lt;0.85,Datos!AN978&lt;Q978),1,0)</f>
        <v>0</v>
      </c>
      <c r="S978">
        <f>1+IF(Datos!S978&gt;0,1,0)+IF(Datos!C978="Financials",1.2,0)+1.3</f>
        <v>3.3</v>
      </c>
      <c r="T978" s="14">
        <f>(I978*1+M978*IF(Datos!S978&gt;0,1,0)+P978*IF(Datos!C978="Financials",1,0)+R978*1.3)/S978</f>
        <v>0</v>
      </c>
      <c r="U978" s="14">
        <f t="shared" si="30"/>
        <v>0</v>
      </c>
      <c r="V978" s="12" t="str">
        <f t="shared" si="31"/>
        <v/>
      </c>
    </row>
    <row r="979" spans="1:22">
      <c r="A979" t="str">
        <f>ParticipantesCrossSectionTable[[#This Row],[firm_id]]</f>
        <v>F0413</v>
      </c>
      <c r="B979" s="12" t="str">
        <f>ParticipantesCrossSectionTable[[#This Row],[sector]]</f>
        <v>Technology</v>
      </c>
      <c r="C979" s="14">
        <f>ParticipantesCrossSectionTable[[#This Row],[fcf_reported_mm]]/ParticipantesCrossSectionTable[[#This Row],[revenue_reported_mm]]</f>
        <v>6.710006175434758E-3</v>
      </c>
      <c r="D979" s="14">
        <f>VLOOKUP(B979,Umbrales!$A$2:$F$6,2,FALSE)</f>
        <v>0.29147891994228936</v>
      </c>
      <c r="E979" s="14">
        <f>VLOOKUP(B979,Umbrales!$A$2:$F$6,3,FALSE)</f>
        <v>0.20310034693031653</v>
      </c>
      <c r="F979" s="14">
        <f>VLOOKUP(B979,Umbrales!$A$2:$F$6,4,FALSE)</f>
        <v>8.594459935328938E-2</v>
      </c>
      <c r="G979" s="13">
        <f>VLOOKUP(B979,Umbrales!$A$2:$F$6,5,FALSE)</f>
        <v>1.6026025182564763</v>
      </c>
      <c r="H979" s="14">
        <f>VLOOKUP(B979,Umbrales!$A$2:$F$6,6,FALSE)</f>
        <v>0.11012364032004683</v>
      </c>
      <c r="I979">
        <f>IF(AND(Datos!AE979&gt;D979,Datos!AF979&gt;E979,Datos!AG979&gt;F979,Datos!AS979&gt;G979,C979&lt;H979),1,0)</f>
        <v>0</v>
      </c>
      <c r="J979" s="14">
        <f>ParticipantesCrossSectionTable[[#This Row],[dcf_fcf_gap_mm]]/ParticipantesCrossSectionTable[[#This Row],[revenue_reported_mm]]</f>
        <v>6.2143609454530638E-2</v>
      </c>
      <c r="K979" s="14">
        <f>VLOOKUP(B979,Umbrales!$A$2:$H$6,7,FALSE)</f>
        <v>0.41762511454643481</v>
      </c>
      <c r="L979" s="14">
        <f>VLOOKUP(B979,Umbrales!$A$2:$H$6,8,FALSE)</f>
        <v>5.4196815684636399E-2</v>
      </c>
      <c r="M979">
        <f>IF(AND(Datos!S979&gt;0,Datos!AH979&lt;K979,Datos!AL979&gt;=1,Datos!AM979&lt;1,J979&gt;L979),1,0)</f>
        <v>0</v>
      </c>
      <c r="N979" s="14">
        <f>VLOOKUP(B979,Umbrales!$A$2:$J$6,9,FALSE)</f>
        <v>0</v>
      </c>
      <c r="O979" s="14">
        <f>VLOOKUP(B979,Umbrales!$A$2:$J$6,10,FALSE)</f>
        <v>0</v>
      </c>
      <c r="P979">
        <f>IF(AND(Datos!C979="Financials",Datos!AA979&gt;N979,Datos!AD979&lt;0,Datos!AQ979&lt;O979),1,0)</f>
        <v>0</v>
      </c>
      <c r="Q979" s="14">
        <f>VLOOKUP(B979,Umbrales!$A$2:$K$6,11,FALSE)</f>
        <v>0.94630804495569043</v>
      </c>
      <c r="R979">
        <f>IF(AND(Datos!AN979&lt;0.85,Datos!AN979&lt;Q979),1,0)</f>
        <v>0</v>
      </c>
      <c r="S979">
        <f>1+IF(Datos!S979&gt;0,1,0)+IF(Datos!C979="Financials",1.2,0)+1.3</f>
        <v>3.3</v>
      </c>
      <c r="T979" s="14">
        <f>(I979*1+M979*IF(Datos!S979&gt;0,1,0)+P979*IF(Datos!C979="Financials",1,0)+R979*1.3)/S979</f>
        <v>0</v>
      </c>
      <c r="U979" s="14">
        <f t="shared" si="30"/>
        <v>0</v>
      </c>
      <c r="V979" s="12" t="str">
        <f t="shared" si="31"/>
        <v/>
      </c>
    </row>
    <row r="980" spans="1:22">
      <c r="A980" t="str">
        <f>ParticipantesCrossSectionTable[[#This Row],[firm_id]]</f>
        <v>F0478</v>
      </c>
      <c r="B980" s="12" t="str">
        <f>ParticipantesCrossSectionTable[[#This Row],[sector]]</f>
        <v>Technology</v>
      </c>
      <c r="C980" s="14">
        <f>ParticipantesCrossSectionTable[[#This Row],[fcf_reported_mm]]/ParticipantesCrossSectionTable[[#This Row],[revenue_reported_mm]]</f>
        <v>0.13649946023337015</v>
      </c>
      <c r="D980" s="14">
        <f>VLOOKUP(B980,Umbrales!$A$2:$F$6,2,FALSE)</f>
        <v>0.29147891994228936</v>
      </c>
      <c r="E980" s="14">
        <f>VLOOKUP(B980,Umbrales!$A$2:$F$6,3,FALSE)</f>
        <v>0.20310034693031653</v>
      </c>
      <c r="F980" s="14">
        <f>VLOOKUP(B980,Umbrales!$A$2:$F$6,4,FALSE)</f>
        <v>8.594459935328938E-2</v>
      </c>
      <c r="G980" s="13">
        <f>VLOOKUP(B980,Umbrales!$A$2:$F$6,5,FALSE)</f>
        <v>1.6026025182564763</v>
      </c>
      <c r="H980" s="14">
        <f>VLOOKUP(B980,Umbrales!$A$2:$F$6,6,FALSE)</f>
        <v>0.11012364032004683</v>
      </c>
      <c r="I980">
        <f>IF(AND(Datos!AE980&gt;D980,Datos!AF980&gt;E980,Datos!AG980&gt;F980,Datos!AS980&gt;G980,C980&lt;H980),1,0)</f>
        <v>0</v>
      </c>
      <c r="J980" s="14">
        <f>ParticipantesCrossSectionTable[[#This Row],[dcf_fcf_gap_mm]]/ParticipantesCrossSectionTable[[#This Row],[revenue_reported_mm]]</f>
        <v>3.5863038416102964E-2</v>
      </c>
      <c r="K980" s="14">
        <f>VLOOKUP(B980,Umbrales!$A$2:$H$6,7,FALSE)</f>
        <v>0.41762511454643481</v>
      </c>
      <c r="L980" s="14">
        <f>VLOOKUP(B980,Umbrales!$A$2:$H$6,8,FALSE)</f>
        <v>5.4196815684636399E-2</v>
      </c>
      <c r="M980">
        <f>IF(AND(Datos!S980&gt;0,Datos!AH980&lt;K980,Datos!AL980&gt;=1,Datos!AM980&lt;1,J980&gt;L980),1,0)</f>
        <v>0</v>
      </c>
      <c r="N980" s="14">
        <f>VLOOKUP(B980,Umbrales!$A$2:$J$6,9,FALSE)</f>
        <v>0</v>
      </c>
      <c r="O980" s="14">
        <f>VLOOKUP(B980,Umbrales!$A$2:$J$6,10,FALSE)</f>
        <v>0</v>
      </c>
      <c r="P980">
        <f>IF(AND(Datos!C980="Financials",Datos!AA980&gt;N980,Datos!AD980&lt;0,Datos!AQ980&lt;O980),1,0)</f>
        <v>0</v>
      </c>
      <c r="Q980" s="14">
        <f>VLOOKUP(B980,Umbrales!$A$2:$K$6,11,FALSE)</f>
        <v>0.94630804495569043</v>
      </c>
      <c r="R980">
        <f>IF(AND(Datos!AN980&lt;0.85,Datos!AN980&lt;Q980),1,0)</f>
        <v>0</v>
      </c>
      <c r="S980">
        <f>1+IF(Datos!S980&gt;0,1,0)+IF(Datos!C980="Financials",1.2,0)+1.3</f>
        <v>3.3</v>
      </c>
      <c r="T980" s="14">
        <f>(I980*1+M980*IF(Datos!S980&gt;0,1,0)+P980*IF(Datos!C980="Financials",1,0)+R980*1.3)/S980</f>
        <v>0</v>
      </c>
      <c r="U980" s="14">
        <f t="shared" si="30"/>
        <v>0</v>
      </c>
      <c r="V980" s="12" t="str">
        <f t="shared" si="31"/>
        <v/>
      </c>
    </row>
    <row r="981" spans="1:22">
      <c r="A981" t="str">
        <f>ParticipantesCrossSectionTable[[#This Row],[firm_id]]</f>
        <v>F0776</v>
      </c>
      <c r="B981" s="12" t="str">
        <f>ParticipantesCrossSectionTable[[#This Row],[sector]]</f>
        <v>Industrials</v>
      </c>
      <c r="C981" s="14">
        <f>ParticipantesCrossSectionTable[[#This Row],[fcf_reported_mm]]/ParticipantesCrossSectionTable[[#This Row],[revenue_reported_mm]]</f>
        <v>2.0513663479620785E-2</v>
      </c>
      <c r="D981" s="14">
        <f>VLOOKUP(B981,Umbrales!$A$2:$F$6,2,FALSE)</f>
        <v>0.20187192862209885</v>
      </c>
      <c r="E981" s="14">
        <f>VLOOKUP(B981,Umbrales!$A$2:$F$6,3,FALSE)</f>
        <v>0.13780715755654266</v>
      </c>
      <c r="F981" s="14">
        <f>VLOOKUP(B981,Umbrales!$A$2:$F$6,4,FALSE)</f>
        <v>0.14324173030339896</v>
      </c>
      <c r="G981" s="13">
        <f>VLOOKUP(B981,Umbrales!$A$2:$F$6,5,FALSE)</f>
        <v>2.1323076743804079</v>
      </c>
      <c r="H981" s="14">
        <f>VLOOKUP(B981,Umbrales!$A$2:$F$6,6,FALSE)</f>
        <v>-3.5903294130974449E-3</v>
      </c>
      <c r="I981">
        <f>IF(AND(Datos!AE981&gt;D981,Datos!AF981&gt;E981,Datos!AG981&gt;F981,Datos!AS981&gt;G981,C981&lt;H981),1,0)</f>
        <v>0</v>
      </c>
      <c r="J981" s="14">
        <f>ParticipantesCrossSectionTable[[#This Row],[dcf_fcf_gap_mm]]/ParticipantesCrossSectionTable[[#This Row],[revenue_reported_mm]]</f>
        <v>3.563207780624756E-2</v>
      </c>
      <c r="K981" s="14">
        <f>VLOOKUP(B981,Umbrales!$A$2:$H$6,7,FALSE)</f>
        <v>0.50521966232143278</v>
      </c>
      <c r="L981" s="14">
        <f>VLOOKUP(B981,Umbrales!$A$2:$H$6,8,FALSE)</f>
        <v>7.7995567229432863E-2</v>
      </c>
      <c r="M981">
        <f>IF(AND(Datos!S981&gt;0,Datos!AH981&lt;K981,Datos!AL981&gt;=1,Datos!AM981&lt;1,J981&gt;L981),1,0)</f>
        <v>0</v>
      </c>
      <c r="N981" s="14">
        <f>VLOOKUP(B981,Umbrales!$A$2:$J$6,9,FALSE)</f>
        <v>0</v>
      </c>
      <c r="O981" s="14">
        <f>VLOOKUP(B981,Umbrales!$A$2:$J$6,10,FALSE)</f>
        <v>0</v>
      </c>
      <c r="P981">
        <f>IF(AND(Datos!C981="Financials",Datos!AA981&gt;N981,Datos!AD981&lt;0,Datos!AQ981&lt;O981),1,0)</f>
        <v>0</v>
      </c>
      <c r="Q981" s="14">
        <f>VLOOKUP(B981,Umbrales!$A$2:$K$6,11,FALSE)</f>
        <v>0.94976269166978411</v>
      </c>
      <c r="R981">
        <f>IF(AND(Datos!AN981&lt;0.85,Datos!AN981&lt;Q981),1,0)</f>
        <v>0</v>
      </c>
      <c r="S981">
        <f>1+IF(Datos!S981&gt;0,1,0)+IF(Datos!C981="Financials",1.2,0)+1.3</f>
        <v>3.3</v>
      </c>
      <c r="T981" s="14">
        <f>(I981*1+M981*IF(Datos!S981&gt;0,1,0)+P981*IF(Datos!C981="Financials",1,0)+R981*1.3)/S981</f>
        <v>0</v>
      </c>
      <c r="U981" s="14">
        <f t="shared" si="30"/>
        <v>0</v>
      </c>
      <c r="V981" s="12" t="str">
        <f t="shared" si="31"/>
        <v/>
      </c>
    </row>
    <row r="982" spans="1:22">
      <c r="A982" t="str">
        <f>ParticipantesCrossSectionTable[[#This Row],[firm_id]]</f>
        <v>F0596</v>
      </c>
      <c r="B982" s="12" t="str">
        <f>ParticipantesCrossSectionTable[[#This Row],[sector]]</f>
        <v>Technology</v>
      </c>
      <c r="C982" s="14">
        <f>ParticipantesCrossSectionTable[[#This Row],[fcf_reported_mm]]/ParticipantesCrossSectionTable[[#This Row],[revenue_reported_mm]]</f>
        <v>0.16839696931980219</v>
      </c>
      <c r="D982" s="14">
        <f>VLOOKUP(B982,Umbrales!$A$2:$F$6,2,FALSE)</f>
        <v>0.29147891994228936</v>
      </c>
      <c r="E982" s="14">
        <f>VLOOKUP(B982,Umbrales!$A$2:$F$6,3,FALSE)</f>
        <v>0.20310034693031653</v>
      </c>
      <c r="F982" s="14">
        <f>VLOOKUP(B982,Umbrales!$A$2:$F$6,4,FALSE)</f>
        <v>8.594459935328938E-2</v>
      </c>
      <c r="G982" s="13">
        <f>VLOOKUP(B982,Umbrales!$A$2:$F$6,5,FALSE)</f>
        <v>1.6026025182564763</v>
      </c>
      <c r="H982" s="14">
        <f>VLOOKUP(B982,Umbrales!$A$2:$F$6,6,FALSE)</f>
        <v>0.11012364032004683</v>
      </c>
      <c r="I982">
        <f>IF(AND(Datos!AE982&gt;D982,Datos!AF982&gt;E982,Datos!AG982&gt;F982,Datos!AS982&gt;G982,C982&lt;H982),1,0)</f>
        <v>0</v>
      </c>
      <c r="J982" s="14">
        <f>ParticipantesCrossSectionTable[[#This Row],[dcf_fcf_gap_mm]]/ParticipantesCrossSectionTable[[#This Row],[revenue_reported_mm]]</f>
        <v>3.7866786170798764E-2</v>
      </c>
      <c r="K982" s="14">
        <f>VLOOKUP(B982,Umbrales!$A$2:$H$6,7,FALSE)</f>
        <v>0.41762511454643481</v>
      </c>
      <c r="L982" s="14">
        <f>VLOOKUP(B982,Umbrales!$A$2:$H$6,8,FALSE)</f>
        <v>5.4196815684636399E-2</v>
      </c>
      <c r="M982">
        <f>IF(AND(Datos!S982&gt;0,Datos!AH982&lt;K982,Datos!AL982&gt;=1,Datos!AM982&lt;1,J982&gt;L982),1,0)</f>
        <v>0</v>
      </c>
      <c r="N982" s="14">
        <f>VLOOKUP(B982,Umbrales!$A$2:$J$6,9,FALSE)</f>
        <v>0</v>
      </c>
      <c r="O982" s="14">
        <f>VLOOKUP(B982,Umbrales!$A$2:$J$6,10,FALSE)</f>
        <v>0</v>
      </c>
      <c r="P982">
        <f>IF(AND(Datos!C982="Financials",Datos!AA982&gt;N982,Datos!AD982&lt;0,Datos!AQ982&lt;O982),1,0)</f>
        <v>0</v>
      </c>
      <c r="Q982" s="14">
        <f>VLOOKUP(B982,Umbrales!$A$2:$K$6,11,FALSE)</f>
        <v>0.94630804495569043</v>
      </c>
      <c r="R982">
        <f>IF(AND(Datos!AN982&lt;0.85,Datos!AN982&lt;Q982),1,0)</f>
        <v>0</v>
      </c>
      <c r="S982">
        <f>1+IF(Datos!S982&gt;0,1,0)+IF(Datos!C982="Financials",1.2,0)+1.3</f>
        <v>3.3</v>
      </c>
      <c r="T982" s="14">
        <f>(I982*1+M982*IF(Datos!S982&gt;0,1,0)+P982*IF(Datos!C982="Financials",1,0)+R982*1.3)/S982</f>
        <v>0</v>
      </c>
      <c r="U982" s="14">
        <f t="shared" si="30"/>
        <v>0</v>
      </c>
      <c r="V982" s="12" t="str">
        <f t="shared" si="31"/>
        <v/>
      </c>
    </row>
    <row r="983" spans="1:22">
      <c r="A983" t="str">
        <f>ParticipantesCrossSectionTable[[#This Row],[firm_id]]</f>
        <v>F0081</v>
      </c>
      <c r="B983" s="12" t="str">
        <f>ParticipantesCrossSectionTable[[#This Row],[sector]]</f>
        <v>Energy</v>
      </c>
      <c r="C983" s="14">
        <f>ParticipantesCrossSectionTable[[#This Row],[fcf_reported_mm]]/ParticipantesCrossSectionTable[[#This Row],[revenue_reported_mm]]</f>
        <v>-0.18809244422137897</v>
      </c>
      <c r="D983" s="14">
        <f>VLOOKUP(B983,Umbrales!$A$2:$F$6,2,FALSE)</f>
        <v>0.31196392892080216</v>
      </c>
      <c r="E983" s="14">
        <f>VLOOKUP(B983,Umbrales!$A$2:$F$6,3,FALSE)</f>
        <v>0.22086835207327621</v>
      </c>
      <c r="F983" s="14">
        <f>VLOOKUP(B983,Umbrales!$A$2:$F$6,4,FALSE)</f>
        <v>0.28991454849456905</v>
      </c>
      <c r="G983" s="13">
        <f>VLOOKUP(B983,Umbrales!$A$2:$F$6,5,FALSE)</f>
        <v>2.8980395452652274</v>
      </c>
      <c r="H983" s="14">
        <f>VLOOKUP(B983,Umbrales!$A$2:$F$6,6,FALSE)</f>
        <v>-5.1192663180992054E-2</v>
      </c>
      <c r="I983">
        <f>IF(AND(Datos!AE983&gt;D983,Datos!AF983&gt;E983,Datos!AG983&gt;F983,Datos!AS983&gt;G983,C983&lt;H983),1,0)</f>
        <v>0</v>
      </c>
      <c r="J983" s="14">
        <f>ParticipantesCrossSectionTable[[#This Row],[dcf_fcf_gap_mm]]/ParticipantesCrossSectionTable[[#This Row],[revenue_reported_mm]]</f>
        <v>6.0200678787280859E-2</v>
      </c>
      <c r="K983" s="14">
        <f>VLOOKUP(B983,Umbrales!$A$2:$H$6,7,FALSE)</f>
        <v>0.58288412137280288</v>
      </c>
      <c r="L983" s="14">
        <f>VLOOKUP(B983,Umbrales!$A$2:$H$6,8,FALSE)</f>
        <v>0.120912265441879</v>
      </c>
      <c r="M983">
        <f>IF(AND(Datos!S983&gt;0,Datos!AH983&lt;K983,Datos!AL983&gt;=1,Datos!AM983&lt;1,J983&gt;L983),1,0)</f>
        <v>0</v>
      </c>
      <c r="N983" s="14">
        <f>VLOOKUP(B983,Umbrales!$A$2:$J$6,9,FALSE)</f>
        <v>0</v>
      </c>
      <c r="O983" s="14">
        <f>VLOOKUP(B983,Umbrales!$A$2:$J$6,10,FALSE)</f>
        <v>0</v>
      </c>
      <c r="P983">
        <f>IF(AND(Datos!C983="Financials",Datos!AA983&gt;N983,Datos!AD983&lt;0,Datos!AQ983&lt;O983),1,0)</f>
        <v>0</v>
      </c>
      <c r="Q983" s="14">
        <f>VLOOKUP(B983,Umbrales!$A$2:$K$6,11,FALSE)</f>
        <v>0.95246281107254693</v>
      </c>
      <c r="R983">
        <f>IF(AND(Datos!AN983&lt;0.85,Datos!AN983&lt;Q983),1,0)</f>
        <v>0</v>
      </c>
      <c r="S983">
        <f>1+IF(Datos!S983&gt;0,1,0)+IF(Datos!C983="Financials",1.2,0)+1.3</f>
        <v>3.3</v>
      </c>
      <c r="T983" s="14">
        <f>(I983*1+M983*IF(Datos!S983&gt;0,1,0)+P983*IF(Datos!C983="Financials",1,0)+R983*1.3)/S983</f>
        <v>0</v>
      </c>
      <c r="U983" s="14">
        <f t="shared" si="30"/>
        <v>0</v>
      </c>
      <c r="V983" s="12" t="str">
        <f t="shared" si="31"/>
        <v/>
      </c>
    </row>
    <row r="984" spans="1:22">
      <c r="A984" t="str">
        <f>ParticipantesCrossSectionTable[[#This Row],[firm_id]]</f>
        <v>F0489</v>
      </c>
      <c r="B984" s="12" t="str">
        <f>ParticipantesCrossSectionTable[[#This Row],[sector]]</f>
        <v>Technology</v>
      </c>
      <c r="C984" s="14">
        <f>ParticipantesCrossSectionTable[[#This Row],[fcf_reported_mm]]/ParticipantesCrossSectionTable[[#This Row],[revenue_reported_mm]]</f>
        <v>2.2514136323263786E-3</v>
      </c>
      <c r="D984" s="14">
        <f>VLOOKUP(B984,Umbrales!$A$2:$F$6,2,FALSE)</f>
        <v>0.29147891994228936</v>
      </c>
      <c r="E984" s="14">
        <f>VLOOKUP(B984,Umbrales!$A$2:$F$6,3,FALSE)</f>
        <v>0.20310034693031653</v>
      </c>
      <c r="F984" s="14">
        <f>VLOOKUP(B984,Umbrales!$A$2:$F$6,4,FALSE)</f>
        <v>8.594459935328938E-2</v>
      </c>
      <c r="G984" s="13">
        <f>VLOOKUP(B984,Umbrales!$A$2:$F$6,5,FALSE)</f>
        <v>1.6026025182564763</v>
      </c>
      <c r="H984" s="14">
        <f>VLOOKUP(B984,Umbrales!$A$2:$F$6,6,FALSE)</f>
        <v>0.11012364032004683</v>
      </c>
      <c r="I984">
        <f>IF(AND(Datos!AE984&gt;D984,Datos!AF984&gt;E984,Datos!AG984&gt;F984,Datos!AS984&gt;G984,C984&lt;H984),1,0)</f>
        <v>0</v>
      </c>
      <c r="J984" s="14">
        <f>ParticipantesCrossSectionTable[[#This Row],[dcf_fcf_gap_mm]]/ParticipantesCrossSectionTable[[#This Row],[revenue_reported_mm]]</f>
        <v>4.1154357296993911E-2</v>
      </c>
      <c r="K984" s="14">
        <f>VLOOKUP(B984,Umbrales!$A$2:$H$6,7,FALSE)</f>
        <v>0.41762511454643481</v>
      </c>
      <c r="L984" s="14">
        <f>VLOOKUP(B984,Umbrales!$A$2:$H$6,8,FALSE)</f>
        <v>5.4196815684636399E-2</v>
      </c>
      <c r="M984">
        <f>IF(AND(Datos!S984&gt;0,Datos!AH984&lt;K984,Datos!AL984&gt;=1,Datos!AM984&lt;1,J984&gt;L984),1,0)</f>
        <v>0</v>
      </c>
      <c r="N984" s="14">
        <f>VLOOKUP(B984,Umbrales!$A$2:$J$6,9,FALSE)</f>
        <v>0</v>
      </c>
      <c r="O984" s="14">
        <f>VLOOKUP(B984,Umbrales!$A$2:$J$6,10,FALSE)</f>
        <v>0</v>
      </c>
      <c r="P984">
        <f>IF(AND(Datos!C984="Financials",Datos!AA984&gt;N984,Datos!AD984&lt;0,Datos!AQ984&lt;O984),1,0)</f>
        <v>0</v>
      </c>
      <c r="Q984" s="14">
        <f>VLOOKUP(B984,Umbrales!$A$2:$K$6,11,FALSE)</f>
        <v>0.94630804495569043</v>
      </c>
      <c r="R984">
        <f>IF(AND(Datos!AN984&lt;0.85,Datos!AN984&lt;Q984),1,0)</f>
        <v>1</v>
      </c>
      <c r="S984">
        <f>1+IF(Datos!S984&gt;0,1,0)+IF(Datos!C984="Financials",1.2,0)+1.3</f>
        <v>3.3</v>
      </c>
      <c r="T984" s="14">
        <f>(I984*1+M984*IF(Datos!S984&gt;0,1,0)+P984*IF(Datos!C984="Financials",1,0)+R984*1.3)/S984</f>
        <v>0.39393939393939398</v>
      </c>
      <c r="U984" s="14">
        <f t="shared" si="30"/>
        <v>1</v>
      </c>
      <c r="V984" s="12" t="str">
        <f t="shared" si="31"/>
        <v xml:space="preserve">Flag4 </v>
      </c>
    </row>
    <row r="985" spans="1:22">
      <c r="A985" t="str">
        <f>ParticipantesCrossSectionTable[[#This Row],[firm_id]]</f>
        <v>F0411</v>
      </c>
      <c r="B985" s="12" t="str">
        <f>ParticipantesCrossSectionTable[[#This Row],[sector]]</f>
        <v>Technology</v>
      </c>
      <c r="C985" s="14">
        <f>ParticipantesCrossSectionTable[[#This Row],[fcf_reported_mm]]/ParticipantesCrossSectionTable[[#This Row],[revenue_reported_mm]]</f>
        <v>0.13936181542854142</v>
      </c>
      <c r="D985" s="14">
        <f>VLOOKUP(B985,Umbrales!$A$2:$F$6,2,FALSE)</f>
        <v>0.29147891994228936</v>
      </c>
      <c r="E985" s="14">
        <f>VLOOKUP(B985,Umbrales!$A$2:$F$6,3,FALSE)</f>
        <v>0.20310034693031653</v>
      </c>
      <c r="F985" s="14">
        <f>VLOOKUP(B985,Umbrales!$A$2:$F$6,4,FALSE)</f>
        <v>8.594459935328938E-2</v>
      </c>
      <c r="G985" s="13">
        <f>VLOOKUP(B985,Umbrales!$A$2:$F$6,5,FALSE)</f>
        <v>1.6026025182564763</v>
      </c>
      <c r="H985" s="14">
        <f>VLOOKUP(B985,Umbrales!$A$2:$F$6,6,FALSE)</f>
        <v>0.11012364032004683</v>
      </c>
      <c r="I985">
        <f>IF(AND(Datos!AE985&gt;D985,Datos!AF985&gt;E985,Datos!AG985&gt;F985,Datos!AS985&gt;G985,C985&lt;H985),1,0)</f>
        <v>0</v>
      </c>
      <c r="J985" s="14">
        <f>ParticipantesCrossSectionTable[[#This Row],[dcf_fcf_gap_mm]]/ParticipantesCrossSectionTable[[#This Row],[revenue_reported_mm]]</f>
        <v>1.975261631639616E-2</v>
      </c>
      <c r="K985" s="14">
        <f>VLOOKUP(B985,Umbrales!$A$2:$H$6,7,FALSE)</f>
        <v>0.41762511454643481</v>
      </c>
      <c r="L985" s="14">
        <f>VLOOKUP(B985,Umbrales!$A$2:$H$6,8,FALSE)</f>
        <v>5.4196815684636399E-2</v>
      </c>
      <c r="M985">
        <f>IF(AND(Datos!S985&gt;0,Datos!AH985&lt;K985,Datos!AL985&gt;=1,Datos!AM985&lt;1,J985&gt;L985),1,0)</f>
        <v>0</v>
      </c>
      <c r="N985" s="14">
        <f>VLOOKUP(B985,Umbrales!$A$2:$J$6,9,FALSE)</f>
        <v>0</v>
      </c>
      <c r="O985" s="14">
        <f>VLOOKUP(B985,Umbrales!$A$2:$J$6,10,FALSE)</f>
        <v>0</v>
      </c>
      <c r="P985">
        <f>IF(AND(Datos!C985="Financials",Datos!AA985&gt;N985,Datos!AD985&lt;0,Datos!AQ985&lt;O985),1,0)</f>
        <v>0</v>
      </c>
      <c r="Q985" s="14">
        <f>VLOOKUP(B985,Umbrales!$A$2:$K$6,11,FALSE)</f>
        <v>0.94630804495569043</v>
      </c>
      <c r="R985">
        <f>IF(AND(Datos!AN985&lt;0.85,Datos!AN985&lt;Q985),1,0)</f>
        <v>0</v>
      </c>
      <c r="S985">
        <f>1+IF(Datos!S985&gt;0,1,0)+IF(Datos!C985="Financials",1.2,0)+1.3</f>
        <v>3.3</v>
      </c>
      <c r="T985" s="14">
        <f>(I985*1+M985*IF(Datos!S985&gt;0,1,0)+P985*IF(Datos!C985="Financials",1,0)+R985*1.3)/S985</f>
        <v>0</v>
      </c>
      <c r="U985" s="14">
        <f t="shared" si="30"/>
        <v>0</v>
      </c>
      <c r="V985" s="12" t="str">
        <f t="shared" si="31"/>
        <v/>
      </c>
    </row>
    <row r="986" spans="1:22">
      <c r="A986" t="str">
        <f>ParticipantesCrossSectionTable[[#This Row],[firm_id]]</f>
        <v>F0278</v>
      </c>
      <c r="B986" s="12" t="str">
        <f>ParticipantesCrossSectionTable[[#This Row],[sector]]</f>
        <v>Financials</v>
      </c>
      <c r="C986" s="14">
        <f>ParticipantesCrossSectionTable[[#This Row],[fcf_reported_mm]]/ParticipantesCrossSectionTable[[#This Row],[revenue_reported_mm]]</f>
        <v>0.31497777008288641</v>
      </c>
      <c r="D986" s="14">
        <f>VLOOKUP(B986,Umbrales!$A$2:$F$6,2,FALSE)</f>
        <v>0.388774346882514</v>
      </c>
      <c r="E986" s="14">
        <f>VLOOKUP(B986,Umbrales!$A$2:$F$6,3,FALSE)</f>
        <v>0.2842719606666555</v>
      </c>
      <c r="F986" s="14">
        <f>VLOOKUP(B986,Umbrales!$A$2:$F$6,4,FALSE)</f>
        <v>3.7547324588306716E-2</v>
      </c>
      <c r="G986" s="13">
        <f>VLOOKUP(B986,Umbrales!$A$2:$F$6,5,FALSE)</f>
        <v>5.6564154445784265</v>
      </c>
      <c r="H986" s="14">
        <f>VLOOKUP(B986,Umbrales!$A$2:$F$6,6,FALSE)</f>
        <v>0.21790144142181125</v>
      </c>
      <c r="I986">
        <f>IF(AND(Datos!AE986&gt;D986,Datos!AF986&gt;E986,Datos!AG986&gt;F986,Datos!AS986&gt;G986,C986&lt;H986),1,0)</f>
        <v>0</v>
      </c>
      <c r="J986" s="14">
        <f>ParticipantesCrossSectionTable[[#This Row],[dcf_fcf_gap_mm]]/ParticipantesCrossSectionTable[[#This Row],[revenue_reported_mm]]</f>
        <v>-9.3918832586606191E-3</v>
      </c>
      <c r="K986" s="14">
        <f>VLOOKUP(B986,Umbrales!$A$2:$H$6,7,FALSE)</f>
        <v>0.45222619371524486</v>
      </c>
      <c r="L986" s="14">
        <f>VLOOKUP(B986,Umbrales!$A$2:$H$6,8,FALSE)</f>
        <v>1.8748568215778003E-2</v>
      </c>
      <c r="M986">
        <f>IF(AND(Datos!S986&gt;0,Datos!AH986&lt;K986,Datos!AL986&gt;=1,Datos!AM986&lt;1,J986&gt;L986),1,0)</f>
        <v>0</v>
      </c>
      <c r="N986" s="14">
        <f>VLOOKUP(B986,Umbrales!$A$2:$J$6,9,FALSE)</f>
        <v>0.2055436255630648</v>
      </c>
      <c r="O986" s="14">
        <f>VLOOKUP(B986,Umbrales!$A$2:$J$6,10,FALSE)</f>
        <v>0.33577848833803048</v>
      </c>
      <c r="P986">
        <f>IF(AND(Datos!C986="Financials",Datos!AA986&gt;N986,Datos!AD986&lt;0,Datos!AQ986&lt;O986),1,0)</f>
        <v>0</v>
      </c>
      <c r="Q986" s="14">
        <f>VLOOKUP(B986,Umbrales!$A$2:$K$6,11,FALSE)</f>
        <v>0.94867619108199597</v>
      </c>
      <c r="R986">
        <f>IF(AND(Datos!AN986&lt;0.85,Datos!AN986&lt;Q986),1,0)</f>
        <v>0</v>
      </c>
      <c r="S986">
        <f>1+IF(Datos!S986&gt;0,1,0)+IF(Datos!C986="Financials",1.2,0)+1.3</f>
        <v>4.5</v>
      </c>
      <c r="T986" s="14">
        <f>(I986*1+M986*IF(Datos!S986&gt;0,1,0)+P986*IF(Datos!C986="Financials",1,0)+R986*1.3)/S986</f>
        <v>0</v>
      </c>
      <c r="U986" s="14">
        <f t="shared" si="30"/>
        <v>0</v>
      </c>
      <c r="V986" s="12" t="str">
        <f t="shared" si="31"/>
        <v/>
      </c>
    </row>
    <row r="987" spans="1:22">
      <c r="A987" t="str">
        <f>ParticipantesCrossSectionTable[[#This Row],[firm_id]]</f>
        <v>F0384</v>
      </c>
      <c r="B987" s="12" t="str">
        <f>ParticipantesCrossSectionTable[[#This Row],[sector]]</f>
        <v>Financials</v>
      </c>
      <c r="C987" s="14">
        <f>ParticipantesCrossSectionTable[[#This Row],[fcf_reported_mm]]/ParticipantesCrossSectionTable[[#This Row],[revenue_reported_mm]]</f>
        <v>0.21733310205677012</v>
      </c>
      <c r="D987" s="14">
        <f>VLOOKUP(B987,Umbrales!$A$2:$F$6,2,FALSE)</f>
        <v>0.388774346882514</v>
      </c>
      <c r="E987" s="14">
        <f>VLOOKUP(B987,Umbrales!$A$2:$F$6,3,FALSE)</f>
        <v>0.2842719606666555</v>
      </c>
      <c r="F987" s="14">
        <f>VLOOKUP(B987,Umbrales!$A$2:$F$6,4,FALSE)</f>
        <v>3.7547324588306716E-2</v>
      </c>
      <c r="G987" s="13">
        <f>VLOOKUP(B987,Umbrales!$A$2:$F$6,5,FALSE)</f>
        <v>5.6564154445784265</v>
      </c>
      <c r="H987" s="14">
        <f>VLOOKUP(B987,Umbrales!$A$2:$F$6,6,FALSE)</f>
        <v>0.21790144142181125</v>
      </c>
      <c r="I987">
        <f>IF(AND(Datos!AE987&gt;D987,Datos!AF987&gt;E987,Datos!AG987&gt;F987,Datos!AS987&gt;G987,C987&lt;H987),1,0)</f>
        <v>0</v>
      </c>
      <c r="J987" s="14">
        <f>ParticipantesCrossSectionTable[[#This Row],[dcf_fcf_gap_mm]]/ParticipantesCrossSectionTable[[#This Row],[revenue_reported_mm]]</f>
        <v>-0.12403016933019755</v>
      </c>
      <c r="K987" s="14">
        <f>VLOOKUP(B987,Umbrales!$A$2:$H$6,7,FALSE)</f>
        <v>0.45222619371524486</v>
      </c>
      <c r="L987" s="14">
        <f>VLOOKUP(B987,Umbrales!$A$2:$H$6,8,FALSE)</f>
        <v>1.8748568215778003E-2</v>
      </c>
      <c r="M987">
        <f>IF(AND(Datos!S987&gt;0,Datos!AH987&lt;K987,Datos!AL987&gt;=1,Datos!AM987&lt;1,J987&gt;L987),1,0)</f>
        <v>0</v>
      </c>
      <c r="N987" s="14">
        <f>VLOOKUP(B987,Umbrales!$A$2:$J$6,9,FALSE)</f>
        <v>0.2055436255630648</v>
      </c>
      <c r="O987" s="14">
        <f>VLOOKUP(B987,Umbrales!$A$2:$J$6,10,FALSE)</f>
        <v>0.33577848833803048</v>
      </c>
      <c r="P987">
        <f>IF(AND(Datos!C987="Financials",Datos!AA987&gt;N987,Datos!AD987&lt;0,Datos!AQ987&lt;O987),1,0)</f>
        <v>1</v>
      </c>
      <c r="Q987" s="14">
        <f>VLOOKUP(B987,Umbrales!$A$2:$K$6,11,FALSE)</f>
        <v>0.94867619108199597</v>
      </c>
      <c r="R987">
        <f>IF(AND(Datos!AN987&lt;0.85,Datos!AN987&lt;Q987),1,0)</f>
        <v>0</v>
      </c>
      <c r="S987">
        <f>1+IF(Datos!S987&gt;0,1,0)+IF(Datos!C987="Financials",1.2,0)+1.3</f>
        <v>4.5</v>
      </c>
      <c r="T987" s="14">
        <f>(I987*1+M987*IF(Datos!S987&gt;0,1,0)+P987*IF(Datos!C987="Financials",1,0)+R987*1.3)/S987</f>
        <v>0.22222222222222221</v>
      </c>
      <c r="U987" s="14">
        <f t="shared" si="30"/>
        <v>1</v>
      </c>
      <c r="V987" s="12" t="str">
        <f t="shared" si="31"/>
        <v xml:space="preserve">Flag3 </v>
      </c>
    </row>
    <row r="988" spans="1:22">
      <c r="A988" t="str">
        <f>ParticipantesCrossSectionTable[[#This Row],[firm_id]]</f>
        <v>F0832</v>
      </c>
      <c r="B988" s="12" t="str">
        <f>ParticipantesCrossSectionTable[[#This Row],[sector]]</f>
        <v>Consumer</v>
      </c>
      <c r="C988" s="14">
        <f>ParticipantesCrossSectionTable[[#This Row],[fcf_reported_mm]]/ParticipantesCrossSectionTable[[#This Row],[revenue_reported_mm]]</f>
        <v>1.5684882361632815E-2</v>
      </c>
      <c r="D988" s="14">
        <f>VLOOKUP(B988,Umbrales!$A$2:$F$6,2,FALSE)</f>
        <v>0.18290795794828921</v>
      </c>
      <c r="E988" s="14">
        <f>VLOOKUP(B988,Umbrales!$A$2:$F$6,3,FALSE)</f>
        <v>0.12205009004875801</v>
      </c>
      <c r="F988" s="14">
        <f>VLOOKUP(B988,Umbrales!$A$2:$F$6,4,FALSE)</f>
        <v>7.7863508878423693E-2</v>
      </c>
      <c r="G988" s="13">
        <f>VLOOKUP(B988,Umbrales!$A$2:$F$6,5,FALSE)</f>
        <v>1.5232588938928779</v>
      </c>
      <c r="H988" s="14">
        <f>VLOOKUP(B988,Umbrales!$A$2:$F$6,6,FALSE)</f>
        <v>3.1674636202413592E-2</v>
      </c>
      <c r="I988">
        <f>IF(AND(Datos!AE988&gt;D988,Datos!AF988&gt;E988,Datos!AG988&gt;F988,Datos!AS988&gt;G988,C988&lt;H988),1,0)</f>
        <v>0</v>
      </c>
      <c r="J988" s="14">
        <f>ParticipantesCrossSectionTable[[#This Row],[dcf_fcf_gap_mm]]/ParticipantesCrossSectionTable[[#This Row],[revenue_reported_mm]]</f>
        <v>3.1315827307966559E-2</v>
      </c>
      <c r="K988" s="14">
        <f>VLOOKUP(B988,Umbrales!$A$2:$H$6,7,FALSE)</f>
        <v>0.50851978099047102</v>
      </c>
      <c r="L988" s="14">
        <f>VLOOKUP(B988,Umbrales!$A$2:$H$6,8,FALSE)</f>
        <v>6.0665521451900774E-2</v>
      </c>
      <c r="M988">
        <f>IF(AND(Datos!S988&gt;0,Datos!AH988&lt;K988,Datos!AL988&gt;=1,Datos!AM988&lt;1,J988&gt;L988),1,0)</f>
        <v>0</v>
      </c>
      <c r="N988" s="14">
        <f>VLOOKUP(B988,Umbrales!$A$2:$J$6,9,FALSE)</f>
        <v>0</v>
      </c>
      <c r="O988" s="14">
        <f>VLOOKUP(B988,Umbrales!$A$2:$J$6,10,FALSE)</f>
        <v>0</v>
      </c>
      <c r="P988">
        <f>IF(AND(Datos!C988="Financials",Datos!AA988&gt;N988,Datos!AD988&lt;0,Datos!AQ988&lt;O988),1,0)</f>
        <v>0</v>
      </c>
      <c r="Q988" s="14">
        <f>VLOOKUP(B988,Umbrales!$A$2:$K$6,11,FALSE)</f>
        <v>0.94977598367308969</v>
      </c>
      <c r="R988">
        <f>IF(AND(Datos!AN988&lt;0.85,Datos!AN988&lt;Q988),1,0)</f>
        <v>0</v>
      </c>
      <c r="S988">
        <f>1+IF(Datos!S988&gt;0,1,0)+IF(Datos!C988="Financials",1.2,0)+1.3</f>
        <v>3.3</v>
      </c>
      <c r="T988" s="14">
        <f>(I988*1+M988*IF(Datos!S988&gt;0,1,0)+P988*IF(Datos!C988="Financials",1,0)+R988*1.3)/S988</f>
        <v>0</v>
      </c>
      <c r="U988" s="14">
        <f t="shared" si="30"/>
        <v>0</v>
      </c>
      <c r="V988" s="12" t="str">
        <f t="shared" si="31"/>
        <v/>
      </c>
    </row>
    <row r="989" spans="1:22">
      <c r="A989" t="str">
        <f>ParticipantesCrossSectionTable[[#This Row],[firm_id]]</f>
        <v>F0331</v>
      </c>
      <c r="B989" s="12" t="str">
        <f>ParticipantesCrossSectionTable[[#This Row],[sector]]</f>
        <v>Financials</v>
      </c>
      <c r="C989" s="14">
        <f>ParticipantesCrossSectionTable[[#This Row],[fcf_reported_mm]]/ParticipantesCrossSectionTable[[#This Row],[revenue_reported_mm]]</f>
        <v>0.1901937127621961</v>
      </c>
      <c r="D989" s="14">
        <f>VLOOKUP(B989,Umbrales!$A$2:$F$6,2,FALSE)</f>
        <v>0.388774346882514</v>
      </c>
      <c r="E989" s="14">
        <f>VLOOKUP(B989,Umbrales!$A$2:$F$6,3,FALSE)</f>
        <v>0.2842719606666555</v>
      </c>
      <c r="F989" s="14">
        <f>VLOOKUP(B989,Umbrales!$A$2:$F$6,4,FALSE)</f>
        <v>3.7547324588306716E-2</v>
      </c>
      <c r="G989" s="13">
        <f>VLOOKUP(B989,Umbrales!$A$2:$F$6,5,FALSE)</f>
        <v>5.6564154445784265</v>
      </c>
      <c r="H989" s="14">
        <f>VLOOKUP(B989,Umbrales!$A$2:$F$6,6,FALSE)</f>
        <v>0.21790144142181125</v>
      </c>
      <c r="I989">
        <f>IF(AND(Datos!AE989&gt;D989,Datos!AF989&gt;E989,Datos!AG989&gt;F989,Datos!AS989&gt;G989,C989&lt;H989),1,0)</f>
        <v>0</v>
      </c>
      <c r="J989" s="14">
        <f>ParticipantesCrossSectionTable[[#This Row],[dcf_fcf_gap_mm]]/ParticipantesCrossSectionTable[[#This Row],[revenue_reported_mm]]</f>
        <v>1.8310549596976037E-2</v>
      </c>
      <c r="K989" s="14">
        <f>VLOOKUP(B989,Umbrales!$A$2:$H$6,7,FALSE)</f>
        <v>0.45222619371524486</v>
      </c>
      <c r="L989" s="14">
        <f>VLOOKUP(B989,Umbrales!$A$2:$H$6,8,FALSE)</f>
        <v>1.8748568215778003E-2</v>
      </c>
      <c r="M989">
        <f>IF(AND(Datos!S989&gt;0,Datos!AH989&lt;K989,Datos!AL989&gt;=1,Datos!AM989&lt;1,J989&gt;L989),1,0)</f>
        <v>0</v>
      </c>
      <c r="N989" s="14">
        <f>VLOOKUP(B989,Umbrales!$A$2:$J$6,9,FALSE)</f>
        <v>0.2055436255630648</v>
      </c>
      <c r="O989" s="14">
        <f>VLOOKUP(B989,Umbrales!$A$2:$J$6,10,FALSE)</f>
        <v>0.33577848833803048</v>
      </c>
      <c r="P989">
        <f>IF(AND(Datos!C989="Financials",Datos!AA989&gt;N989,Datos!AD989&lt;0,Datos!AQ989&lt;O989),1,0)</f>
        <v>0</v>
      </c>
      <c r="Q989" s="14">
        <f>VLOOKUP(B989,Umbrales!$A$2:$K$6,11,FALSE)</f>
        <v>0.94867619108199597</v>
      </c>
      <c r="R989">
        <f>IF(AND(Datos!AN989&lt;0.85,Datos!AN989&lt;Q989),1,0)</f>
        <v>0</v>
      </c>
      <c r="S989">
        <f>1+IF(Datos!S989&gt;0,1,0)+IF(Datos!C989="Financials",1.2,0)+1.3</f>
        <v>4.5</v>
      </c>
      <c r="T989" s="14">
        <f>(I989*1+M989*IF(Datos!S989&gt;0,1,0)+P989*IF(Datos!C989="Financials",1,0)+R989*1.3)/S989</f>
        <v>0</v>
      </c>
      <c r="U989" s="14">
        <f t="shared" si="30"/>
        <v>0</v>
      </c>
      <c r="V989" s="12" t="str">
        <f t="shared" si="31"/>
        <v/>
      </c>
    </row>
    <row r="990" spans="1:22">
      <c r="A990" t="str">
        <f>ParticipantesCrossSectionTable[[#This Row],[firm_id]]</f>
        <v>F0656</v>
      </c>
      <c r="B990" s="12" t="str">
        <f>ParticipantesCrossSectionTable[[#This Row],[sector]]</f>
        <v>Industrials</v>
      </c>
      <c r="C990" s="14">
        <f>ParticipantesCrossSectionTable[[#This Row],[fcf_reported_mm]]/ParticipantesCrossSectionTable[[#This Row],[revenue_reported_mm]]</f>
        <v>2.974594108845053E-2</v>
      </c>
      <c r="D990" s="14">
        <f>VLOOKUP(B990,Umbrales!$A$2:$F$6,2,FALSE)</f>
        <v>0.20187192862209885</v>
      </c>
      <c r="E990" s="14">
        <f>VLOOKUP(B990,Umbrales!$A$2:$F$6,3,FALSE)</f>
        <v>0.13780715755654266</v>
      </c>
      <c r="F990" s="14">
        <f>VLOOKUP(B990,Umbrales!$A$2:$F$6,4,FALSE)</f>
        <v>0.14324173030339896</v>
      </c>
      <c r="G990" s="13">
        <f>VLOOKUP(B990,Umbrales!$A$2:$F$6,5,FALSE)</f>
        <v>2.1323076743804079</v>
      </c>
      <c r="H990" s="14">
        <f>VLOOKUP(B990,Umbrales!$A$2:$F$6,6,FALSE)</f>
        <v>-3.5903294130974449E-3</v>
      </c>
      <c r="I990">
        <f>IF(AND(Datos!AE990&gt;D990,Datos!AF990&gt;E990,Datos!AG990&gt;F990,Datos!AS990&gt;G990,C990&lt;H990),1,0)</f>
        <v>0</v>
      </c>
      <c r="J990" s="14">
        <f>ParticipantesCrossSectionTable[[#This Row],[dcf_fcf_gap_mm]]/ParticipantesCrossSectionTable[[#This Row],[revenue_reported_mm]]</f>
        <v>2.72655758806956E-2</v>
      </c>
      <c r="K990" s="14">
        <f>VLOOKUP(B990,Umbrales!$A$2:$H$6,7,FALSE)</f>
        <v>0.50521966232143278</v>
      </c>
      <c r="L990" s="14">
        <f>VLOOKUP(B990,Umbrales!$A$2:$H$6,8,FALSE)</f>
        <v>7.7995567229432863E-2</v>
      </c>
      <c r="M990">
        <f>IF(AND(Datos!S990&gt;0,Datos!AH990&lt;K990,Datos!AL990&gt;=1,Datos!AM990&lt;1,J990&gt;L990),1,0)</f>
        <v>0</v>
      </c>
      <c r="N990" s="14">
        <f>VLOOKUP(B990,Umbrales!$A$2:$J$6,9,FALSE)</f>
        <v>0</v>
      </c>
      <c r="O990" s="14">
        <f>VLOOKUP(B990,Umbrales!$A$2:$J$6,10,FALSE)</f>
        <v>0</v>
      </c>
      <c r="P990">
        <f>IF(AND(Datos!C990="Financials",Datos!AA990&gt;N990,Datos!AD990&lt;0,Datos!AQ990&lt;O990),1,0)</f>
        <v>0</v>
      </c>
      <c r="Q990" s="14">
        <f>VLOOKUP(B990,Umbrales!$A$2:$K$6,11,FALSE)</f>
        <v>0.94976269166978411</v>
      </c>
      <c r="R990">
        <f>IF(AND(Datos!AN990&lt;0.85,Datos!AN990&lt;Q990),1,0)</f>
        <v>0</v>
      </c>
      <c r="S990">
        <f>1+IF(Datos!S990&gt;0,1,0)+IF(Datos!C990="Financials",1.2,0)+1.3</f>
        <v>3.3</v>
      </c>
      <c r="T990" s="14">
        <f>(I990*1+M990*IF(Datos!S990&gt;0,1,0)+P990*IF(Datos!C990="Financials",1,0)+R990*1.3)/S990</f>
        <v>0</v>
      </c>
      <c r="U990" s="14">
        <f t="shared" si="30"/>
        <v>0</v>
      </c>
      <c r="V990" s="12" t="str">
        <f t="shared" si="31"/>
        <v/>
      </c>
    </row>
    <row r="991" spans="1:22">
      <c r="A991" t="str">
        <f>ParticipantesCrossSectionTable[[#This Row],[firm_id]]</f>
        <v>F0941</v>
      </c>
      <c r="B991" s="12" t="str">
        <f>ParticipantesCrossSectionTable[[#This Row],[sector]]</f>
        <v>Consumer</v>
      </c>
      <c r="C991" s="14">
        <f>ParticipantesCrossSectionTable[[#This Row],[fcf_reported_mm]]/ParticipantesCrossSectionTable[[#This Row],[revenue_reported_mm]]</f>
        <v>2.1128453322981806E-2</v>
      </c>
      <c r="D991" s="14">
        <f>VLOOKUP(B991,Umbrales!$A$2:$F$6,2,FALSE)</f>
        <v>0.18290795794828921</v>
      </c>
      <c r="E991" s="14">
        <f>VLOOKUP(B991,Umbrales!$A$2:$F$6,3,FALSE)</f>
        <v>0.12205009004875801</v>
      </c>
      <c r="F991" s="14">
        <f>VLOOKUP(B991,Umbrales!$A$2:$F$6,4,FALSE)</f>
        <v>7.7863508878423693E-2</v>
      </c>
      <c r="G991" s="13">
        <f>VLOOKUP(B991,Umbrales!$A$2:$F$6,5,FALSE)</f>
        <v>1.5232588938928779</v>
      </c>
      <c r="H991" s="14">
        <f>VLOOKUP(B991,Umbrales!$A$2:$F$6,6,FALSE)</f>
        <v>3.1674636202413592E-2</v>
      </c>
      <c r="I991">
        <f>IF(AND(Datos!AE991&gt;D991,Datos!AF991&gt;E991,Datos!AG991&gt;F991,Datos!AS991&gt;G991,C991&lt;H991),1,0)</f>
        <v>0</v>
      </c>
      <c r="J991" s="14">
        <f>ParticipantesCrossSectionTable[[#This Row],[dcf_fcf_gap_mm]]/ParticipantesCrossSectionTable[[#This Row],[revenue_reported_mm]]</f>
        <v>2.6420666055244114E-2</v>
      </c>
      <c r="K991" s="14">
        <f>VLOOKUP(B991,Umbrales!$A$2:$H$6,7,FALSE)</f>
        <v>0.50851978099047102</v>
      </c>
      <c r="L991" s="14">
        <f>VLOOKUP(B991,Umbrales!$A$2:$H$6,8,FALSE)</f>
        <v>6.0665521451900774E-2</v>
      </c>
      <c r="M991">
        <f>IF(AND(Datos!S991&gt;0,Datos!AH991&lt;K991,Datos!AL991&gt;=1,Datos!AM991&lt;1,J991&gt;L991),1,0)</f>
        <v>0</v>
      </c>
      <c r="N991" s="14">
        <f>VLOOKUP(B991,Umbrales!$A$2:$J$6,9,FALSE)</f>
        <v>0</v>
      </c>
      <c r="O991" s="14">
        <f>VLOOKUP(B991,Umbrales!$A$2:$J$6,10,FALSE)</f>
        <v>0</v>
      </c>
      <c r="P991">
        <f>IF(AND(Datos!C991="Financials",Datos!AA991&gt;N991,Datos!AD991&lt;0,Datos!AQ991&lt;O991),1,0)</f>
        <v>0</v>
      </c>
      <c r="Q991" s="14">
        <f>VLOOKUP(B991,Umbrales!$A$2:$K$6,11,FALSE)</f>
        <v>0.94977598367308969</v>
      </c>
      <c r="R991">
        <f>IF(AND(Datos!AN991&lt;0.85,Datos!AN991&lt;Q991),1,0)</f>
        <v>0</v>
      </c>
      <c r="S991">
        <f>1+IF(Datos!S991&gt;0,1,0)+IF(Datos!C991="Financials",1.2,0)+1.3</f>
        <v>3.3</v>
      </c>
      <c r="T991" s="14">
        <f>(I991*1+M991*IF(Datos!S991&gt;0,1,0)+P991*IF(Datos!C991="Financials",1,0)+R991*1.3)/S991</f>
        <v>0</v>
      </c>
      <c r="U991" s="14">
        <f t="shared" si="30"/>
        <v>0</v>
      </c>
      <c r="V991" s="12" t="str">
        <f t="shared" si="31"/>
        <v/>
      </c>
    </row>
    <row r="992" spans="1:22">
      <c r="A992" t="str">
        <f>ParticipantesCrossSectionTable[[#This Row],[firm_id]]</f>
        <v>F0863</v>
      </c>
      <c r="B992" s="12" t="str">
        <f>ParticipantesCrossSectionTable[[#This Row],[sector]]</f>
        <v>Consumer</v>
      </c>
      <c r="C992" s="14">
        <f>ParticipantesCrossSectionTable[[#This Row],[fcf_reported_mm]]/ParticipantesCrossSectionTable[[#This Row],[revenue_reported_mm]]</f>
        <v>7.6585927071469481E-2</v>
      </c>
      <c r="D992" s="14">
        <f>VLOOKUP(B992,Umbrales!$A$2:$F$6,2,FALSE)</f>
        <v>0.18290795794828921</v>
      </c>
      <c r="E992" s="14">
        <f>VLOOKUP(B992,Umbrales!$A$2:$F$6,3,FALSE)</f>
        <v>0.12205009004875801</v>
      </c>
      <c r="F992" s="14">
        <f>VLOOKUP(B992,Umbrales!$A$2:$F$6,4,FALSE)</f>
        <v>7.7863508878423693E-2</v>
      </c>
      <c r="G992" s="13">
        <f>VLOOKUP(B992,Umbrales!$A$2:$F$6,5,FALSE)</f>
        <v>1.5232588938928779</v>
      </c>
      <c r="H992" s="14">
        <f>VLOOKUP(B992,Umbrales!$A$2:$F$6,6,FALSE)</f>
        <v>3.1674636202413592E-2</v>
      </c>
      <c r="I992">
        <f>IF(AND(Datos!AE992&gt;D992,Datos!AF992&gt;E992,Datos!AG992&gt;F992,Datos!AS992&gt;G992,C992&lt;H992),1,0)</f>
        <v>0</v>
      </c>
      <c r="J992" s="14">
        <f>ParticipantesCrossSectionTable[[#This Row],[dcf_fcf_gap_mm]]/ParticipantesCrossSectionTable[[#This Row],[revenue_reported_mm]]</f>
        <v>1.5852883828325715E-2</v>
      </c>
      <c r="K992" s="14">
        <f>VLOOKUP(B992,Umbrales!$A$2:$H$6,7,FALSE)</f>
        <v>0.50851978099047102</v>
      </c>
      <c r="L992" s="14">
        <f>VLOOKUP(B992,Umbrales!$A$2:$H$6,8,FALSE)</f>
        <v>6.0665521451900774E-2</v>
      </c>
      <c r="M992">
        <f>IF(AND(Datos!S992&gt;0,Datos!AH992&lt;K992,Datos!AL992&gt;=1,Datos!AM992&lt;1,J992&gt;L992),1,0)</f>
        <v>0</v>
      </c>
      <c r="N992" s="14">
        <f>VLOOKUP(B992,Umbrales!$A$2:$J$6,9,FALSE)</f>
        <v>0</v>
      </c>
      <c r="O992" s="14">
        <f>VLOOKUP(B992,Umbrales!$A$2:$J$6,10,FALSE)</f>
        <v>0</v>
      </c>
      <c r="P992">
        <f>IF(AND(Datos!C992="Financials",Datos!AA992&gt;N992,Datos!AD992&lt;0,Datos!AQ992&lt;O992),1,0)</f>
        <v>0</v>
      </c>
      <c r="Q992" s="14">
        <f>VLOOKUP(B992,Umbrales!$A$2:$K$6,11,FALSE)</f>
        <v>0.94977598367308969</v>
      </c>
      <c r="R992">
        <f>IF(AND(Datos!AN992&lt;0.85,Datos!AN992&lt;Q992),1,0)</f>
        <v>0</v>
      </c>
      <c r="S992">
        <f>1+IF(Datos!S992&gt;0,1,0)+IF(Datos!C992="Financials",1.2,0)+1.3</f>
        <v>3.3</v>
      </c>
      <c r="T992" s="14">
        <f>(I992*1+M992*IF(Datos!S992&gt;0,1,0)+P992*IF(Datos!C992="Financials",1,0)+R992*1.3)/S992</f>
        <v>0</v>
      </c>
      <c r="U992" s="14">
        <f t="shared" si="30"/>
        <v>0</v>
      </c>
      <c r="V992" s="12" t="str">
        <f t="shared" si="31"/>
        <v/>
      </c>
    </row>
    <row r="993" spans="1:22">
      <c r="A993" t="str">
        <f>ParticipantesCrossSectionTable[[#This Row],[firm_id]]</f>
        <v>F0995</v>
      </c>
      <c r="B993" s="12" t="str">
        <f>ParticipantesCrossSectionTable[[#This Row],[sector]]</f>
        <v>Consumer</v>
      </c>
      <c r="C993" s="14">
        <f>ParticipantesCrossSectionTable[[#This Row],[fcf_reported_mm]]/ParticipantesCrossSectionTable[[#This Row],[revenue_reported_mm]]</f>
        <v>7.3942211643188399E-2</v>
      </c>
      <c r="D993" s="14">
        <f>VLOOKUP(B993,Umbrales!$A$2:$F$6,2,FALSE)</f>
        <v>0.18290795794828921</v>
      </c>
      <c r="E993" s="14">
        <f>VLOOKUP(B993,Umbrales!$A$2:$F$6,3,FALSE)</f>
        <v>0.12205009004875801</v>
      </c>
      <c r="F993" s="14">
        <f>VLOOKUP(B993,Umbrales!$A$2:$F$6,4,FALSE)</f>
        <v>7.7863508878423693E-2</v>
      </c>
      <c r="G993" s="13">
        <f>VLOOKUP(B993,Umbrales!$A$2:$F$6,5,FALSE)</f>
        <v>1.5232588938928779</v>
      </c>
      <c r="H993" s="14">
        <f>VLOOKUP(B993,Umbrales!$A$2:$F$6,6,FALSE)</f>
        <v>3.1674636202413592E-2</v>
      </c>
      <c r="I993">
        <f>IF(AND(Datos!AE993&gt;D993,Datos!AF993&gt;E993,Datos!AG993&gt;F993,Datos!AS993&gt;G993,C993&lt;H993),1,0)</f>
        <v>0</v>
      </c>
      <c r="J993" s="14">
        <f>ParticipantesCrossSectionTable[[#This Row],[dcf_fcf_gap_mm]]/ParticipantesCrossSectionTable[[#This Row],[revenue_reported_mm]]</f>
        <v>3.3905861093520034E-2</v>
      </c>
      <c r="K993" s="14">
        <f>VLOOKUP(B993,Umbrales!$A$2:$H$6,7,FALSE)</f>
        <v>0.50851978099047102</v>
      </c>
      <c r="L993" s="14">
        <f>VLOOKUP(B993,Umbrales!$A$2:$H$6,8,FALSE)</f>
        <v>6.0665521451900774E-2</v>
      </c>
      <c r="M993">
        <f>IF(AND(Datos!S993&gt;0,Datos!AH993&lt;K993,Datos!AL993&gt;=1,Datos!AM993&lt;1,J993&gt;L993),1,0)</f>
        <v>0</v>
      </c>
      <c r="N993" s="14">
        <f>VLOOKUP(B993,Umbrales!$A$2:$J$6,9,FALSE)</f>
        <v>0</v>
      </c>
      <c r="O993" s="14">
        <f>VLOOKUP(B993,Umbrales!$A$2:$J$6,10,FALSE)</f>
        <v>0</v>
      </c>
      <c r="P993">
        <f>IF(AND(Datos!C993="Financials",Datos!AA993&gt;N993,Datos!AD993&lt;0,Datos!AQ993&lt;O993),1,0)</f>
        <v>0</v>
      </c>
      <c r="Q993" s="14">
        <f>VLOOKUP(B993,Umbrales!$A$2:$K$6,11,FALSE)</f>
        <v>0.94977598367308969</v>
      </c>
      <c r="R993">
        <f>IF(AND(Datos!AN993&lt;0.85,Datos!AN993&lt;Q993),1,0)</f>
        <v>0</v>
      </c>
      <c r="S993">
        <f>1+IF(Datos!S993&gt;0,1,0)+IF(Datos!C993="Financials",1.2,0)+1.3</f>
        <v>3.3</v>
      </c>
      <c r="T993" s="14">
        <f>(I993*1+M993*IF(Datos!S993&gt;0,1,0)+P993*IF(Datos!C993="Financials",1,0)+R993*1.3)/S993</f>
        <v>0</v>
      </c>
      <c r="U993" s="14">
        <f t="shared" si="30"/>
        <v>0</v>
      </c>
      <c r="V993" s="12" t="str">
        <f t="shared" si="31"/>
        <v/>
      </c>
    </row>
    <row r="994" spans="1:22">
      <c r="A994" t="str">
        <f>ParticipantesCrossSectionTable[[#This Row],[firm_id]]</f>
        <v>F0294</v>
      </c>
      <c r="B994" s="12" t="str">
        <f>ParticipantesCrossSectionTable[[#This Row],[sector]]</f>
        <v>Financials</v>
      </c>
      <c r="C994" s="14">
        <f>ParticipantesCrossSectionTable[[#This Row],[fcf_reported_mm]]/ParticipantesCrossSectionTable[[#This Row],[revenue_reported_mm]]</f>
        <v>0.25330263244488582</v>
      </c>
      <c r="D994" s="14">
        <f>VLOOKUP(B994,Umbrales!$A$2:$F$6,2,FALSE)</f>
        <v>0.388774346882514</v>
      </c>
      <c r="E994" s="14">
        <f>VLOOKUP(B994,Umbrales!$A$2:$F$6,3,FALSE)</f>
        <v>0.2842719606666555</v>
      </c>
      <c r="F994" s="14">
        <f>VLOOKUP(B994,Umbrales!$A$2:$F$6,4,FALSE)</f>
        <v>3.7547324588306716E-2</v>
      </c>
      <c r="G994" s="13">
        <f>VLOOKUP(B994,Umbrales!$A$2:$F$6,5,FALSE)</f>
        <v>5.6564154445784265</v>
      </c>
      <c r="H994" s="14">
        <f>VLOOKUP(B994,Umbrales!$A$2:$F$6,6,FALSE)</f>
        <v>0.21790144142181125</v>
      </c>
      <c r="I994">
        <f>IF(AND(Datos!AE994&gt;D994,Datos!AF994&gt;E994,Datos!AG994&gt;F994,Datos!AS994&gt;G994,C994&lt;H994),1,0)</f>
        <v>0</v>
      </c>
      <c r="J994" s="14">
        <f>ParticipantesCrossSectionTable[[#This Row],[dcf_fcf_gap_mm]]/ParticipantesCrossSectionTable[[#This Row],[revenue_reported_mm]]</f>
        <v>-4.680197932389512E-2</v>
      </c>
      <c r="K994" s="14">
        <f>VLOOKUP(B994,Umbrales!$A$2:$H$6,7,FALSE)</f>
        <v>0.45222619371524486</v>
      </c>
      <c r="L994" s="14">
        <f>VLOOKUP(B994,Umbrales!$A$2:$H$6,8,FALSE)</f>
        <v>1.8748568215778003E-2</v>
      </c>
      <c r="M994">
        <f>IF(AND(Datos!S994&gt;0,Datos!AH994&lt;K994,Datos!AL994&gt;=1,Datos!AM994&lt;1,J994&gt;L994),1,0)</f>
        <v>0</v>
      </c>
      <c r="N994" s="14">
        <f>VLOOKUP(B994,Umbrales!$A$2:$J$6,9,FALSE)</f>
        <v>0.2055436255630648</v>
      </c>
      <c r="O994" s="14">
        <f>VLOOKUP(B994,Umbrales!$A$2:$J$6,10,FALSE)</f>
        <v>0.33577848833803048</v>
      </c>
      <c r="P994">
        <f>IF(AND(Datos!C994="Financials",Datos!AA994&gt;N994,Datos!AD994&lt;0,Datos!AQ994&lt;O994),1,0)</f>
        <v>0</v>
      </c>
      <c r="Q994" s="14">
        <f>VLOOKUP(B994,Umbrales!$A$2:$K$6,11,FALSE)</f>
        <v>0.94867619108199597</v>
      </c>
      <c r="R994">
        <f>IF(AND(Datos!AN994&lt;0.85,Datos!AN994&lt;Q994),1,0)</f>
        <v>0</v>
      </c>
      <c r="S994">
        <f>1+IF(Datos!S994&gt;0,1,0)+IF(Datos!C994="Financials",1.2,0)+1.3</f>
        <v>4.5</v>
      </c>
      <c r="T994" s="14">
        <f>(I994*1+M994*IF(Datos!S994&gt;0,1,0)+P994*IF(Datos!C994="Financials",1,0)+R994*1.3)/S994</f>
        <v>0</v>
      </c>
      <c r="U994" s="14">
        <f t="shared" si="30"/>
        <v>0</v>
      </c>
      <c r="V994" s="12" t="str">
        <f t="shared" si="31"/>
        <v/>
      </c>
    </row>
    <row r="995" spans="1:22">
      <c r="A995" t="str">
        <f>ParticipantesCrossSectionTable[[#This Row],[firm_id]]</f>
        <v>F0431</v>
      </c>
      <c r="B995" s="12" t="str">
        <f>ParticipantesCrossSectionTable[[#This Row],[sector]]</f>
        <v>Technology</v>
      </c>
      <c r="C995" s="14">
        <f>ParticipantesCrossSectionTable[[#This Row],[fcf_reported_mm]]/ParticipantesCrossSectionTable[[#This Row],[revenue_reported_mm]]</f>
        <v>6.3752629371498837E-2</v>
      </c>
      <c r="D995" s="14">
        <f>VLOOKUP(B995,Umbrales!$A$2:$F$6,2,FALSE)</f>
        <v>0.29147891994228936</v>
      </c>
      <c r="E995" s="14">
        <f>VLOOKUP(B995,Umbrales!$A$2:$F$6,3,FALSE)</f>
        <v>0.20310034693031653</v>
      </c>
      <c r="F995" s="14">
        <f>VLOOKUP(B995,Umbrales!$A$2:$F$6,4,FALSE)</f>
        <v>8.594459935328938E-2</v>
      </c>
      <c r="G995" s="13">
        <f>VLOOKUP(B995,Umbrales!$A$2:$F$6,5,FALSE)</f>
        <v>1.6026025182564763</v>
      </c>
      <c r="H995" s="14">
        <f>VLOOKUP(B995,Umbrales!$A$2:$F$6,6,FALSE)</f>
        <v>0.11012364032004683</v>
      </c>
      <c r="I995">
        <f>IF(AND(Datos!AE995&gt;D995,Datos!AF995&gt;E995,Datos!AG995&gt;F995,Datos!AS995&gt;G995,C995&lt;H995),1,0)</f>
        <v>0</v>
      </c>
      <c r="J995" s="14">
        <f>ParticipantesCrossSectionTable[[#This Row],[dcf_fcf_gap_mm]]/ParticipantesCrossSectionTable[[#This Row],[revenue_reported_mm]]</f>
        <v>7.2207423028693304E-2</v>
      </c>
      <c r="K995" s="14">
        <f>VLOOKUP(B995,Umbrales!$A$2:$H$6,7,FALSE)</f>
        <v>0.41762511454643481</v>
      </c>
      <c r="L995" s="14">
        <f>VLOOKUP(B995,Umbrales!$A$2:$H$6,8,FALSE)</f>
        <v>5.4196815684636399E-2</v>
      </c>
      <c r="M995">
        <f>IF(AND(Datos!S995&gt;0,Datos!AH995&lt;K995,Datos!AL995&gt;=1,Datos!AM995&lt;1,J995&gt;L995),1,0)</f>
        <v>0</v>
      </c>
      <c r="N995" s="14">
        <f>VLOOKUP(B995,Umbrales!$A$2:$J$6,9,FALSE)</f>
        <v>0</v>
      </c>
      <c r="O995" s="14">
        <f>VLOOKUP(B995,Umbrales!$A$2:$J$6,10,FALSE)</f>
        <v>0</v>
      </c>
      <c r="P995">
        <f>IF(AND(Datos!C995="Financials",Datos!AA995&gt;N995,Datos!AD995&lt;0,Datos!AQ995&lt;O995),1,0)</f>
        <v>0</v>
      </c>
      <c r="Q995" s="14">
        <f>VLOOKUP(B995,Umbrales!$A$2:$K$6,11,FALSE)</f>
        <v>0.94630804495569043</v>
      </c>
      <c r="R995">
        <f>IF(AND(Datos!AN995&lt;0.85,Datos!AN995&lt;Q995),1,0)</f>
        <v>0</v>
      </c>
      <c r="S995">
        <f>1+IF(Datos!S995&gt;0,1,0)+IF(Datos!C995="Financials",1.2,0)+1.3</f>
        <v>3.3</v>
      </c>
      <c r="T995" s="14">
        <f>(I995*1+M995*IF(Datos!S995&gt;0,1,0)+P995*IF(Datos!C995="Financials",1,0)+R995*1.3)/S995</f>
        <v>0</v>
      </c>
      <c r="U995" s="14">
        <f t="shared" si="30"/>
        <v>0</v>
      </c>
      <c r="V995" s="12" t="str">
        <f t="shared" si="31"/>
        <v/>
      </c>
    </row>
    <row r="996" spans="1:22">
      <c r="A996" t="str">
        <f>ParticipantesCrossSectionTable[[#This Row],[firm_id]]</f>
        <v>F0130</v>
      </c>
      <c r="B996" s="12" t="str">
        <f>ParticipantesCrossSectionTable[[#This Row],[sector]]</f>
        <v>Energy</v>
      </c>
      <c r="C996" s="14">
        <f>ParticipantesCrossSectionTable[[#This Row],[fcf_reported_mm]]/ParticipantesCrossSectionTable[[#This Row],[revenue_reported_mm]]</f>
        <v>8.0852806636407513E-4</v>
      </c>
      <c r="D996" s="14">
        <f>VLOOKUP(B996,Umbrales!$A$2:$F$6,2,FALSE)</f>
        <v>0.31196392892080216</v>
      </c>
      <c r="E996" s="14">
        <f>VLOOKUP(B996,Umbrales!$A$2:$F$6,3,FALSE)</f>
        <v>0.22086835207327621</v>
      </c>
      <c r="F996" s="14">
        <f>VLOOKUP(B996,Umbrales!$A$2:$F$6,4,FALSE)</f>
        <v>0.28991454849456905</v>
      </c>
      <c r="G996" s="13">
        <f>VLOOKUP(B996,Umbrales!$A$2:$F$6,5,FALSE)</f>
        <v>2.8980395452652274</v>
      </c>
      <c r="H996" s="14">
        <f>VLOOKUP(B996,Umbrales!$A$2:$F$6,6,FALSE)</f>
        <v>-5.1192663180992054E-2</v>
      </c>
      <c r="I996">
        <f>IF(AND(Datos!AE996&gt;D996,Datos!AF996&gt;E996,Datos!AG996&gt;F996,Datos!AS996&gt;G996,C996&lt;H996),1,0)</f>
        <v>0</v>
      </c>
      <c r="J996" s="14">
        <f>ParticipantesCrossSectionTable[[#This Row],[dcf_fcf_gap_mm]]/ParticipantesCrossSectionTable[[#This Row],[revenue_reported_mm]]</f>
        <v>0.10540682332450177</v>
      </c>
      <c r="K996" s="14">
        <f>VLOOKUP(B996,Umbrales!$A$2:$H$6,7,FALSE)</f>
        <v>0.58288412137280288</v>
      </c>
      <c r="L996" s="14">
        <f>VLOOKUP(B996,Umbrales!$A$2:$H$6,8,FALSE)</f>
        <v>0.120912265441879</v>
      </c>
      <c r="M996">
        <f>IF(AND(Datos!S996&gt;0,Datos!AH996&lt;K996,Datos!AL996&gt;=1,Datos!AM996&lt;1,J996&gt;L996),1,0)</f>
        <v>0</v>
      </c>
      <c r="N996" s="14">
        <f>VLOOKUP(B996,Umbrales!$A$2:$J$6,9,FALSE)</f>
        <v>0</v>
      </c>
      <c r="O996" s="14">
        <f>VLOOKUP(B996,Umbrales!$A$2:$J$6,10,FALSE)</f>
        <v>0</v>
      </c>
      <c r="P996">
        <f>IF(AND(Datos!C996="Financials",Datos!AA996&gt;N996,Datos!AD996&lt;0,Datos!AQ996&lt;O996),1,0)</f>
        <v>0</v>
      </c>
      <c r="Q996" s="14">
        <f>VLOOKUP(B996,Umbrales!$A$2:$K$6,11,FALSE)</f>
        <v>0.95246281107254693</v>
      </c>
      <c r="R996">
        <f>IF(AND(Datos!AN996&lt;0.85,Datos!AN996&lt;Q996),1,0)</f>
        <v>0</v>
      </c>
      <c r="S996">
        <f>1+IF(Datos!S996&gt;0,1,0)+IF(Datos!C996="Financials",1.2,0)+1.3</f>
        <v>3.3</v>
      </c>
      <c r="T996" s="14">
        <f>(I996*1+M996*IF(Datos!S996&gt;0,1,0)+P996*IF(Datos!C996="Financials",1,0)+R996*1.3)/S996</f>
        <v>0</v>
      </c>
      <c r="U996" s="14">
        <f t="shared" si="30"/>
        <v>0</v>
      </c>
      <c r="V996" s="12" t="str">
        <f t="shared" si="31"/>
        <v/>
      </c>
    </row>
    <row r="997" spans="1:22">
      <c r="A997" t="str">
        <f>ParticipantesCrossSectionTable[[#This Row],[firm_id]]</f>
        <v>F0276</v>
      </c>
      <c r="B997" s="12" t="str">
        <f>ParticipantesCrossSectionTable[[#This Row],[sector]]</f>
        <v>Financials</v>
      </c>
      <c r="C997" s="14">
        <f>ParticipantesCrossSectionTable[[#This Row],[fcf_reported_mm]]/ParticipantesCrossSectionTable[[#This Row],[revenue_reported_mm]]</f>
        <v>0.19999653503068232</v>
      </c>
      <c r="D997" s="14">
        <f>VLOOKUP(B997,Umbrales!$A$2:$F$6,2,FALSE)</f>
        <v>0.388774346882514</v>
      </c>
      <c r="E997" s="14">
        <f>VLOOKUP(B997,Umbrales!$A$2:$F$6,3,FALSE)</f>
        <v>0.2842719606666555</v>
      </c>
      <c r="F997" s="14">
        <f>VLOOKUP(B997,Umbrales!$A$2:$F$6,4,FALSE)</f>
        <v>3.7547324588306716E-2</v>
      </c>
      <c r="G997" s="13">
        <f>VLOOKUP(B997,Umbrales!$A$2:$F$6,5,FALSE)</f>
        <v>5.6564154445784265</v>
      </c>
      <c r="H997" s="14">
        <f>VLOOKUP(B997,Umbrales!$A$2:$F$6,6,FALSE)</f>
        <v>0.21790144142181125</v>
      </c>
      <c r="I997">
        <f>IF(AND(Datos!AE997&gt;D997,Datos!AF997&gt;E997,Datos!AG997&gt;F997,Datos!AS997&gt;G997,C997&lt;H997),1,0)</f>
        <v>0</v>
      </c>
      <c r="J997" s="14">
        <f>ParticipantesCrossSectionTable[[#This Row],[dcf_fcf_gap_mm]]/ParticipantesCrossSectionTable[[#This Row],[revenue_reported_mm]]</f>
        <v>-2.2602662301179629E-2</v>
      </c>
      <c r="K997" s="14">
        <f>VLOOKUP(B997,Umbrales!$A$2:$H$6,7,FALSE)</f>
        <v>0.45222619371524486</v>
      </c>
      <c r="L997" s="14">
        <f>VLOOKUP(B997,Umbrales!$A$2:$H$6,8,FALSE)</f>
        <v>1.8748568215778003E-2</v>
      </c>
      <c r="M997">
        <f>IF(AND(Datos!S997&gt;0,Datos!AH997&lt;K997,Datos!AL997&gt;=1,Datos!AM997&lt;1,J997&gt;L997),1,0)</f>
        <v>0</v>
      </c>
      <c r="N997" s="14">
        <f>VLOOKUP(B997,Umbrales!$A$2:$J$6,9,FALSE)</f>
        <v>0.2055436255630648</v>
      </c>
      <c r="O997" s="14">
        <f>VLOOKUP(B997,Umbrales!$A$2:$J$6,10,FALSE)</f>
        <v>0.33577848833803048</v>
      </c>
      <c r="P997">
        <f>IF(AND(Datos!C997="Financials",Datos!AA997&gt;N997,Datos!AD997&lt;0,Datos!AQ997&lt;O997),1,0)</f>
        <v>0</v>
      </c>
      <c r="Q997" s="14">
        <f>VLOOKUP(B997,Umbrales!$A$2:$K$6,11,FALSE)</f>
        <v>0.94867619108199597</v>
      </c>
      <c r="R997">
        <f>IF(AND(Datos!AN997&lt;0.85,Datos!AN997&lt;Q997),1,0)</f>
        <v>0</v>
      </c>
      <c r="S997">
        <f>1+IF(Datos!S997&gt;0,1,0)+IF(Datos!C997="Financials",1.2,0)+1.3</f>
        <v>4.5</v>
      </c>
      <c r="T997" s="14">
        <f>(I997*1+M997*IF(Datos!S997&gt;0,1,0)+P997*IF(Datos!C997="Financials",1,0)+R997*1.3)/S997</f>
        <v>0</v>
      </c>
      <c r="U997" s="14">
        <f t="shared" si="30"/>
        <v>0</v>
      </c>
      <c r="V997" s="12" t="str">
        <f t="shared" si="31"/>
        <v/>
      </c>
    </row>
    <row r="998" spans="1:22">
      <c r="A998" t="str">
        <f>ParticipantesCrossSectionTable[[#This Row],[firm_id]]</f>
        <v>F0313</v>
      </c>
      <c r="B998" s="12" t="str">
        <f>ParticipantesCrossSectionTable[[#This Row],[sector]]</f>
        <v>Financials</v>
      </c>
      <c r="C998" s="14">
        <f>ParticipantesCrossSectionTable[[#This Row],[fcf_reported_mm]]/ParticipantesCrossSectionTable[[#This Row],[revenue_reported_mm]]</f>
        <v>0.18235909517987695</v>
      </c>
      <c r="D998" s="14">
        <f>VLOOKUP(B998,Umbrales!$A$2:$F$6,2,FALSE)</f>
        <v>0.388774346882514</v>
      </c>
      <c r="E998" s="14">
        <f>VLOOKUP(B998,Umbrales!$A$2:$F$6,3,FALSE)</f>
        <v>0.2842719606666555</v>
      </c>
      <c r="F998" s="14">
        <f>VLOOKUP(B998,Umbrales!$A$2:$F$6,4,FALSE)</f>
        <v>3.7547324588306716E-2</v>
      </c>
      <c r="G998" s="13">
        <f>VLOOKUP(B998,Umbrales!$A$2:$F$6,5,FALSE)</f>
        <v>5.6564154445784265</v>
      </c>
      <c r="H998" s="14">
        <f>VLOOKUP(B998,Umbrales!$A$2:$F$6,6,FALSE)</f>
        <v>0.21790144142181125</v>
      </c>
      <c r="I998">
        <f>IF(AND(Datos!AE998&gt;D998,Datos!AF998&gt;E998,Datos!AG998&gt;F998,Datos!AS998&gt;G998,C998&lt;H998),1,0)</f>
        <v>0</v>
      </c>
      <c r="J998" s="14">
        <f>ParticipantesCrossSectionTable[[#This Row],[dcf_fcf_gap_mm]]/ParticipantesCrossSectionTable[[#This Row],[revenue_reported_mm]]</f>
        <v>2.0863348006352179E-3</v>
      </c>
      <c r="K998" s="14">
        <f>VLOOKUP(B998,Umbrales!$A$2:$H$6,7,FALSE)</f>
        <v>0.45222619371524486</v>
      </c>
      <c r="L998" s="14">
        <f>VLOOKUP(B998,Umbrales!$A$2:$H$6,8,FALSE)</f>
        <v>1.8748568215778003E-2</v>
      </c>
      <c r="M998">
        <f>IF(AND(Datos!S998&gt;0,Datos!AH998&lt;K998,Datos!AL998&gt;=1,Datos!AM998&lt;1,J998&gt;L998),1,0)</f>
        <v>0</v>
      </c>
      <c r="N998" s="14">
        <f>VLOOKUP(B998,Umbrales!$A$2:$J$6,9,FALSE)</f>
        <v>0.2055436255630648</v>
      </c>
      <c r="O998" s="14">
        <f>VLOOKUP(B998,Umbrales!$A$2:$J$6,10,FALSE)</f>
        <v>0.33577848833803048</v>
      </c>
      <c r="P998">
        <f>IF(AND(Datos!C998="Financials",Datos!AA998&gt;N998,Datos!AD998&lt;0,Datos!AQ998&lt;O998),1,0)</f>
        <v>0</v>
      </c>
      <c r="Q998" s="14">
        <f>VLOOKUP(B998,Umbrales!$A$2:$K$6,11,FALSE)</f>
        <v>0.94867619108199597</v>
      </c>
      <c r="R998">
        <f>IF(AND(Datos!AN998&lt;0.85,Datos!AN998&lt;Q998),1,0)</f>
        <v>0</v>
      </c>
      <c r="S998">
        <f>1+IF(Datos!S998&gt;0,1,0)+IF(Datos!C998="Financials",1.2,0)+1.3</f>
        <v>4.5</v>
      </c>
      <c r="T998" s="14">
        <f>(I998*1+M998*IF(Datos!S998&gt;0,1,0)+P998*IF(Datos!C998="Financials",1,0)+R998*1.3)/S998</f>
        <v>0</v>
      </c>
      <c r="U998" s="14">
        <f t="shared" si="30"/>
        <v>0</v>
      </c>
      <c r="V998" s="12" t="str">
        <f t="shared" si="31"/>
        <v/>
      </c>
    </row>
    <row r="999" spans="1:22">
      <c r="A999" t="str">
        <f>ParticipantesCrossSectionTable[[#This Row],[firm_id]]</f>
        <v>F0117</v>
      </c>
      <c r="B999" s="12" t="str">
        <f>ParticipantesCrossSectionTable[[#This Row],[sector]]</f>
        <v>Energy</v>
      </c>
      <c r="C999" s="14">
        <f>ParticipantesCrossSectionTable[[#This Row],[fcf_reported_mm]]/ParticipantesCrossSectionTable[[#This Row],[revenue_reported_mm]]</f>
        <v>-2.668897841552895E-2</v>
      </c>
      <c r="D999" s="14">
        <f>VLOOKUP(B999,Umbrales!$A$2:$F$6,2,FALSE)</f>
        <v>0.31196392892080216</v>
      </c>
      <c r="E999" s="14">
        <f>VLOOKUP(B999,Umbrales!$A$2:$F$6,3,FALSE)</f>
        <v>0.22086835207327621</v>
      </c>
      <c r="F999" s="14">
        <f>VLOOKUP(B999,Umbrales!$A$2:$F$6,4,FALSE)</f>
        <v>0.28991454849456905</v>
      </c>
      <c r="G999" s="13">
        <f>VLOOKUP(B999,Umbrales!$A$2:$F$6,5,FALSE)</f>
        <v>2.8980395452652274</v>
      </c>
      <c r="H999" s="14">
        <f>VLOOKUP(B999,Umbrales!$A$2:$F$6,6,FALSE)</f>
        <v>-5.1192663180992054E-2</v>
      </c>
      <c r="I999">
        <f>IF(AND(Datos!AE999&gt;D999,Datos!AF999&gt;E999,Datos!AG999&gt;F999,Datos!AS999&gt;G999,C999&lt;H999),1,0)</f>
        <v>0</v>
      </c>
      <c r="J999" s="14">
        <f>ParticipantesCrossSectionTable[[#This Row],[dcf_fcf_gap_mm]]/ParticipantesCrossSectionTable[[#This Row],[revenue_reported_mm]]</f>
        <v>9.6554434818316867E-2</v>
      </c>
      <c r="K999" s="14">
        <f>VLOOKUP(B999,Umbrales!$A$2:$H$6,7,FALSE)</f>
        <v>0.58288412137280288</v>
      </c>
      <c r="L999" s="14">
        <f>VLOOKUP(B999,Umbrales!$A$2:$H$6,8,FALSE)</f>
        <v>0.120912265441879</v>
      </c>
      <c r="M999">
        <f>IF(AND(Datos!S999&gt;0,Datos!AH999&lt;K999,Datos!AL999&gt;=1,Datos!AM999&lt;1,J999&gt;L999),1,0)</f>
        <v>0</v>
      </c>
      <c r="N999" s="14">
        <f>VLOOKUP(B999,Umbrales!$A$2:$J$6,9,FALSE)</f>
        <v>0</v>
      </c>
      <c r="O999" s="14">
        <f>VLOOKUP(B999,Umbrales!$A$2:$J$6,10,FALSE)</f>
        <v>0</v>
      </c>
      <c r="P999">
        <f>IF(AND(Datos!C999="Financials",Datos!AA999&gt;N999,Datos!AD999&lt;0,Datos!AQ999&lt;O999),1,0)</f>
        <v>0</v>
      </c>
      <c r="Q999" s="14">
        <f>VLOOKUP(B999,Umbrales!$A$2:$K$6,11,FALSE)</f>
        <v>0.95246281107254693</v>
      </c>
      <c r="R999">
        <f>IF(AND(Datos!AN999&lt;0.85,Datos!AN999&lt;Q999),1,0)</f>
        <v>0</v>
      </c>
      <c r="S999">
        <f>1+IF(Datos!S999&gt;0,1,0)+IF(Datos!C999="Financials",1.2,0)+1.3</f>
        <v>3.3</v>
      </c>
      <c r="T999" s="14">
        <f>(I999*1+M999*IF(Datos!S999&gt;0,1,0)+P999*IF(Datos!C999="Financials",1,0)+R999*1.3)/S999</f>
        <v>0</v>
      </c>
      <c r="U999" s="14">
        <f t="shared" si="30"/>
        <v>0</v>
      </c>
      <c r="V999" s="12" t="str">
        <f t="shared" si="31"/>
        <v/>
      </c>
    </row>
    <row r="1000" spans="1:22">
      <c r="A1000" t="str">
        <f>ParticipantesCrossSectionTable[[#This Row],[firm_id]]</f>
        <v>F0152</v>
      </c>
      <c r="B1000" s="12" t="str">
        <f>ParticipantesCrossSectionTable[[#This Row],[sector]]</f>
        <v>Energy</v>
      </c>
      <c r="C1000" s="14">
        <f>ParticipantesCrossSectionTable[[#This Row],[fcf_reported_mm]]/ParticipantesCrossSectionTable[[#This Row],[revenue_reported_mm]]</f>
        <v>-7.9860000479008514E-2</v>
      </c>
      <c r="D1000" s="14">
        <f>VLOOKUP(B1000,Umbrales!$A$2:$F$6,2,FALSE)</f>
        <v>0.31196392892080216</v>
      </c>
      <c r="E1000" s="14">
        <f>VLOOKUP(B1000,Umbrales!$A$2:$F$6,3,FALSE)</f>
        <v>0.22086835207327621</v>
      </c>
      <c r="F1000" s="14">
        <f>VLOOKUP(B1000,Umbrales!$A$2:$F$6,4,FALSE)</f>
        <v>0.28991454849456905</v>
      </c>
      <c r="G1000" s="13">
        <f>VLOOKUP(B1000,Umbrales!$A$2:$F$6,5,FALSE)</f>
        <v>2.8980395452652274</v>
      </c>
      <c r="H1000" s="14">
        <f>VLOOKUP(B1000,Umbrales!$A$2:$F$6,6,FALSE)</f>
        <v>-5.1192663180992054E-2</v>
      </c>
      <c r="I1000">
        <f>IF(AND(Datos!AE1000&gt;D1000,Datos!AF1000&gt;E1000,Datos!AG1000&gt;F1000,Datos!AS1000&gt;G1000,C1000&lt;H1000),1,0)</f>
        <v>0</v>
      </c>
      <c r="J1000" s="14">
        <f>ParticipantesCrossSectionTable[[#This Row],[dcf_fcf_gap_mm]]/ParticipantesCrossSectionTable[[#This Row],[revenue_reported_mm]]</f>
        <v>0.11657956508310031</v>
      </c>
      <c r="K1000" s="14">
        <f>VLOOKUP(B1000,Umbrales!$A$2:$H$6,7,FALSE)</f>
        <v>0.58288412137280288</v>
      </c>
      <c r="L1000" s="14">
        <f>VLOOKUP(B1000,Umbrales!$A$2:$H$6,8,FALSE)</f>
        <v>0.120912265441879</v>
      </c>
      <c r="M1000">
        <f>IF(AND(Datos!S1000&gt;0,Datos!AH1000&lt;K1000,Datos!AL1000&gt;=1,Datos!AM1000&lt;1,J1000&gt;L1000),1,0)</f>
        <v>0</v>
      </c>
      <c r="N1000" s="14">
        <f>VLOOKUP(B1000,Umbrales!$A$2:$J$6,9,FALSE)</f>
        <v>0</v>
      </c>
      <c r="O1000" s="14">
        <f>VLOOKUP(B1000,Umbrales!$A$2:$J$6,10,FALSE)</f>
        <v>0</v>
      </c>
      <c r="P1000">
        <f>IF(AND(Datos!C1000="Financials",Datos!AA1000&gt;N1000,Datos!AD1000&lt;0,Datos!AQ1000&lt;O1000),1,0)</f>
        <v>0</v>
      </c>
      <c r="Q1000" s="14">
        <f>VLOOKUP(B1000,Umbrales!$A$2:$K$6,11,FALSE)</f>
        <v>0.95246281107254693</v>
      </c>
      <c r="R1000">
        <f>IF(AND(Datos!AN1000&lt;0.85,Datos!AN1000&lt;Q1000),1,0)</f>
        <v>0</v>
      </c>
      <c r="S1000">
        <f>1+IF(Datos!S1000&gt;0,1,0)+IF(Datos!C1000="Financials",1.2,0)+1.3</f>
        <v>3.3</v>
      </c>
      <c r="T1000" s="14">
        <f>(I1000*1+M1000*IF(Datos!S1000&gt;0,1,0)+P1000*IF(Datos!C1000="Financials",1,0)+R1000*1.3)/S1000</f>
        <v>0</v>
      </c>
      <c r="U1000" s="14">
        <f t="shared" si="30"/>
        <v>0</v>
      </c>
      <c r="V1000" s="12" t="str">
        <f t="shared" si="31"/>
        <v/>
      </c>
    </row>
    <row r="1001" spans="1:22">
      <c r="A1001" t="str">
        <f>ParticipantesCrossSectionTable[[#This Row],[firm_id]]</f>
        <v>F0297</v>
      </c>
      <c r="B1001" s="12" t="str">
        <f>ParticipantesCrossSectionTable[[#This Row],[sector]]</f>
        <v>Financials</v>
      </c>
      <c r="C1001" s="14">
        <f>ParticipantesCrossSectionTable[[#This Row],[fcf_reported_mm]]/ParticipantesCrossSectionTable[[#This Row],[revenue_reported_mm]]</f>
        <v>0.35435894856005684</v>
      </c>
      <c r="D1001" s="14">
        <f>VLOOKUP(B1001,Umbrales!$A$2:$F$6,2,FALSE)</f>
        <v>0.388774346882514</v>
      </c>
      <c r="E1001" s="14">
        <f>VLOOKUP(B1001,Umbrales!$A$2:$F$6,3,FALSE)</f>
        <v>0.2842719606666555</v>
      </c>
      <c r="F1001" s="14">
        <f>VLOOKUP(B1001,Umbrales!$A$2:$F$6,4,FALSE)</f>
        <v>3.7547324588306716E-2</v>
      </c>
      <c r="G1001" s="13">
        <f>VLOOKUP(B1001,Umbrales!$A$2:$F$6,5,FALSE)</f>
        <v>5.6564154445784265</v>
      </c>
      <c r="H1001" s="14">
        <f>VLOOKUP(B1001,Umbrales!$A$2:$F$6,6,FALSE)</f>
        <v>0.21790144142181125</v>
      </c>
      <c r="I1001">
        <f>IF(AND(Datos!AE1001&gt;D1001,Datos!AF1001&gt;E1001,Datos!AG1001&gt;F1001,Datos!AS1001&gt;G1001,C1001&lt;H1001),1,0)</f>
        <v>0</v>
      </c>
      <c r="J1001" s="14">
        <f>ParticipantesCrossSectionTable[[#This Row],[dcf_fcf_gap_mm]]/ParticipantesCrossSectionTable[[#This Row],[revenue_reported_mm]]</f>
        <v>-9.6562061842890665E-2</v>
      </c>
      <c r="K1001" s="14">
        <f>VLOOKUP(B1001,Umbrales!$A$2:$H$6,7,FALSE)</f>
        <v>0.45222619371524486</v>
      </c>
      <c r="L1001" s="14">
        <f>VLOOKUP(B1001,Umbrales!$A$2:$H$6,8,FALSE)</f>
        <v>1.8748568215778003E-2</v>
      </c>
      <c r="M1001">
        <f>IF(AND(Datos!S1001&gt;0,Datos!AH1001&lt;K1001,Datos!AL1001&gt;=1,Datos!AM1001&lt;1,J1001&gt;L1001),1,0)</f>
        <v>0</v>
      </c>
      <c r="N1001" s="14">
        <f>VLOOKUP(B1001,Umbrales!$A$2:$J$6,9,FALSE)</f>
        <v>0.2055436255630648</v>
      </c>
      <c r="O1001" s="14">
        <f>VLOOKUP(B1001,Umbrales!$A$2:$J$6,10,FALSE)</f>
        <v>0.33577848833803048</v>
      </c>
      <c r="P1001">
        <f>IF(AND(Datos!C1001="Financials",Datos!AA1001&gt;N1001,Datos!AD1001&lt;0,Datos!AQ1001&lt;O1001),1,0)</f>
        <v>0</v>
      </c>
      <c r="Q1001" s="14">
        <f>VLOOKUP(B1001,Umbrales!$A$2:$K$6,11,FALSE)</f>
        <v>0.94867619108199597</v>
      </c>
      <c r="R1001">
        <f>IF(AND(Datos!AN1001&lt;0.85,Datos!AN1001&lt;Q1001),1,0)</f>
        <v>0</v>
      </c>
      <c r="S1001">
        <f>1+IF(Datos!S1001&gt;0,1,0)+IF(Datos!C1001="Financials",1.2,0)+1.3</f>
        <v>4.5</v>
      </c>
      <c r="T1001" s="14">
        <f>(I1001*1+M1001*IF(Datos!S1001&gt;0,1,0)+P1001*IF(Datos!C1001="Financials",1,0)+R1001*1.3)/S1001</f>
        <v>0</v>
      </c>
      <c r="U1001" s="14">
        <f t="shared" si="30"/>
        <v>0</v>
      </c>
      <c r="V1001" s="12" t="str">
        <f t="shared" si="31"/>
        <v/>
      </c>
    </row>
    <row r="1002" spans="1:22">
      <c r="I1002">
        <f>SUM(I2:I1001)</f>
        <v>1</v>
      </c>
      <c r="M1002">
        <f>SUM(M2:M1001)</f>
        <v>53</v>
      </c>
      <c r="P1002">
        <f>SUM(P2:P1001)</f>
        <v>12</v>
      </c>
      <c r="R1002">
        <f>SUM(R2:R1001)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713A-1787-4FAD-91E4-519A40530AD9}">
  <dimension ref="A1:V1001"/>
  <sheetViews>
    <sheetView topLeftCell="I1" workbookViewId="0">
      <selection activeCell="V3" sqref="V3"/>
    </sheetView>
  </sheetViews>
  <sheetFormatPr baseColWidth="10" defaultRowHeight="13.8"/>
  <sheetData>
    <row r="1" spans="1:22" ht="69">
      <c r="A1" s="19" t="s">
        <v>0</v>
      </c>
      <c r="B1" s="19" t="s">
        <v>2</v>
      </c>
      <c r="C1" s="15" t="s">
        <v>2150</v>
      </c>
      <c r="D1" s="15" t="s">
        <v>2145</v>
      </c>
      <c r="E1" s="15" t="s">
        <v>2146</v>
      </c>
      <c r="F1" s="15" t="s">
        <v>2147</v>
      </c>
      <c r="G1" s="15" t="s">
        <v>2148</v>
      </c>
      <c r="H1" s="15" t="s">
        <v>2149</v>
      </c>
      <c r="I1" s="16" t="s">
        <v>2131</v>
      </c>
      <c r="J1" s="15" t="s">
        <v>2130</v>
      </c>
      <c r="K1" s="15" t="s">
        <v>2151</v>
      </c>
      <c r="L1" s="15" t="s">
        <v>2152</v>
      </c>
      <c r="M1" s="16" t="s">
        <v>2132</v>
      </c>
      <c r="N1" s="15" t="s">
        <v>2153</v>
      </c>
      <c r="O1" s="15" t="s">
        <v>2154</v>
      </c>
      <c r="P1" s="16" t="s">
        <v>2133</v>
      </c>
      <c r="Q1" s="15" t="s">
        <v>2155</v>
      </c>
      <c r="R1" s="16" t="s">
        <v>2134</v>
      </c>
      <c r="S1" s="15" t="s">
        <v>2156</v>
      </c>
      <c r="T1" s="17" t="s">
        <v>2135</v>
      </c>
      <c r="U1" s="17" t="s">
        <v>2136</v>
      </c>
      <c r="V1" s="17" t="s">
        <v>2137</v>
      </c>
    </row>
    <row r="2" spans="1:22">
      <c r="A2" t="s">
        <v>1901</v>
      </c>
      <c r="B2" s="12" t="s">
        <v>54</v>
      </c>
      <c r="C2" s="14">
        <v>-0.10526480544293777</v>
      </c>
      <c r="D2" s="14">
        <v>0.31196392892080216</v>
      </c>
      <c r="E2" s="14">
        <v>0.22086835207327621</v>
      </c>
      <c r="F2" s="14">
        <v>0.28991454849456905</v>
      </c>
      <c r="G2" s="13">
        <v>2.8980395452652274</v>
      </c>
      <c r="H2" s="14">
        <v>-5.1192663180992054E-2</v>
      </c>
      <c r="I2">
        <v>0</v>
      </c>
      <c r="J2" s="14">
        <v>0.15526410895961315</v>
      </c>
      <c r="K2" s="14">
        <v>0.58288412137280288</v>
      </c>
      <c r="L2" s="14">
        <v>0.120912265441879</v>
      </c>
      <c r="M2">
        <v>1</v>
      </c>
      <c r="N2" s="14">
        <v>0</v>
      </c>
      <c r="O2" s="14">
        <v>0</v>
      </c>
      <c r="P2">
        <v>0</v>
      </c>
      <c r="Q2" s="14">
        <v>0.95246281107254693</v>
      </c>
      <c r="R2">
        <v>1</v>
      </c>
      <c r="S2">
        <v>3.3</v>
      </c>
      <c r="T2" s="14">
        <v>0.69696969696969691</v>
      </c>
      <c r="U2" s="14">
        <v>2</v>
      </c>
      <c r="V2" s="12" t="s">
        <v>2143</v>
      </c>
    </row>
    <row r="3" spans="1:22">
      <c r="A3" t="s">
        <v>1505</v>
      </c>
      <c r="B3" s="12" t="s">
        <v>54</v>
      </c>
      <c r="C3" s="14">
        <v>-8.1758587446037242E-2</v>
      </c>
      <c r="D3" s="14">
        <v>0.31196392892080216</v>
      </c>
      <c r="E3" s="14">
        <v>0.22086835207327621</v>
      </c>
      <c r="F3" s="14">
        <v>0.28991454849456905</v>
      </c>
      <c r="G3" s="13">
        <v>2.8980395452652274</v>
      </c>
      <c r="H3" s="14">
        <v>-5.1192663180992054E-2</v>
      </c>
      <c r="I3">
        <v>1</v>
      </c>
      <c r="J3" s="14">
        <v>0.21198042877468473</v>
      </c>
      <c r="K3" s="14">
        <v>0.58288412137280288</v>
      </c>
      <c r="L3" s="14">
        <v>0.120912265441879</v>
      </c>
      <c r="M3">
        <v>1</v>
      </c>
      <c r="N3" s="14">
        <v>0</v>
      </c>
      <c r="O3" s="14">
        <v>0</v>
      </c>
      <c r="P3">
        <v>0</v>
      </c>
      <c r="Q3" s="14">
        <v>0.95246281107254693</v>
      </c>
      <c r="R3">
        <v>0</v>
      </c>
      <c r="S3">
        <v>3.3</v>
      </c>
      <c r="T3" s="14">
        <v>0.60606060606060608</v>
      </c>
      <c r="U3" s="14">
        <v>2</v>
      </c>
      <c r="V3" s="12" t="s">
        <v>2142</v>
      </c>
    </row>
    <row r="4" spans="1:22">
      <c r="A4" t="s">
        <v>339</v>
      </c>
      <c r="B4" s="12" t="s">
        <v>47</v>
      </c>
      <c r="C4" s="14">
        <v>-0.10857062301069954</v>
      </c>
      <c r="D4" s="14">
        <v>0.18290795794828921</v>
      </c>
      <c r="E4" s="14">
        <v>0.12205009004875801</v>
      </c>
      <c r="F4" s="14">
        <v>7.7863508878423693E-2</v>
      </c>
      <c r="G4" s="13">
        <v>1.5232588938928779</v>
      </c>
      <c r="H4" s="14">
        <v>3.1674636202413592E-2</v>
      </c>
      <c r="I4">
        <v>0</v>
      </c>
      <c r="J4" s="14">
        <v>8.0208952024341973E-2</v>
      </c>
      <c r="K4" s="14">
        <v>0.50851978099047102</v>
      </c>
      <c r="L4" s="14">
        <v>6.0665521451900774E-2</v>
      </c>
      <c r="M4">
        <v>0</v>
      </c>
      <c r="N4" s="14">
        <v>0</v>
      </c>
      <c r="O4" s="14">
        <v>0</v>
      </c>
      <c r="P4">
        <v>0</v>
      </c>
      <c r="Q4" s="14">
        <v>0.94977598367308969</v>
      </c>
      <c r="R4">
        <v>1</v>
      </c>
      <c r="S4">
        <v>2.2999999999999998</v>
      </c>
      <c r="T4" s="14">
        <v>0.56521739130434789</v>
      </c>
      <c r="U4" s="14">
        <v>1</v>
      </c>
      <c r="V4" s="12" t="s">
        <v>2139</v>
      </c>
    </row>
    <row r="5" spans="1:22">
      <c r="A5" t="s">
        <v>81</v>
      </c>
      <c r="B5" s="12" t="s">
        <v>51</v>
      </c>
      <c r="C5" s="14">
        <v>7.2706094783091674E-2</v>
      </c>
      <c r="D5" s="14">
        <v>0.29147891994228936</v>
      </c>
      <c r="E5" s="14">
        <v>0.20310034693031653</v>
      </c>
      <c r="F5" s="14">
        <v>8.594459935328938E-2</v>
      </c>
      <c r="G5" s="13">
        <v>1.6026025182564763</v>
      </c>
      <c r="H5" s="14">
        <v>0.11012364032004683</v>
      </c>
      <c r="I5">
        <v>0</v>
      </c>
      <c r="J5" s="14">
        <v>5.1624732039642018E-2</v>
      </c>
      <c r="K5" s="14">
        <v>0.41762511454643481</v>
      </c>
      <c r="L5" s="14">
        <v>5.4196815684636399E-2</v>
      </c>
      <c r="M5">
        <v>0</v>
      </c>
      <c r="N5" s="14">
        <v>0</v>
      </c>
      <c r="O5" s="14">
        <v>0</v>
      </c>
      <c r="P5">
        <v>0</v>
      </c>
      <c r="Q5" s="14">
        <v>0.94630804495569043</v>
      </c>
      <c r="R5">
        <v>1</v>
      </c>
      <c r="S5">
        <v>3.3</v>
      </c>
      <c r="T5" s="14">
        <v>0.39393939393939398</v>
      </c>
      <c r="U5" s="14">
        <v>1</v>
      </c>
      <c r="V5" s="12" t="s">
        <v>2139</v>
      </c>
    </row>
    <row r="6" spans="1:22">
      <c r="A6" t="s">
        <v>209</v>
      </c>
      <c r="B6" s="12" t="s">
        <v>54</v>
      </c>
      <c r="C6" s="14">
        <v>2.7576680297603406E-2</v>
      </c>
      <c r="D6" s="14">
        <v>0.31196392892080216</v>
      </c>
      <c r="E6" s="14">
        <v>0.22086835207327621</v>
      </c>
      <c r="F6" s="14">
        <v>0.28991454849456905</v>
      </c>
      <c r="G6" s="13">
        <v>2.8980395452652274</v>
      </c>
      <c r="H6" s="14">
        <v>-5.1192663180992054E-2</v>
      </c>
      <c r="I6">
        <v>0</v>
      </c>
      <c r="J6" s="14">
        <v>5.6972188266694222E-2</v>
      </c>
      <c r="K6" s="14">
        <v>0.58288412137280288</v>
      </c>
      <c r="L6" s="14">
        <v>0.120912265441879</v>
      </c>
      <c r="M6">
        <v>0</v>
      </c>
      <c r="N6" s="14">
        <v>0</v>
      </c>
      <c r="O6" s="14">
        <v>0</v>
      </c>
      <c r="P6">
        <v>0</v>
      </c>
      <c r="Q6" s="14">
        <v>0.95246281107254693</v>
      </c>
      <c r="R6">
        <v>1</v>
      </c>
      <c r="S6">
        <v>3.3</v>
      </c>
      <c r="T6" s="14">
        <v>0.39393939393939398</v>
      </c>
      <c r="U6" s="14">
        <v>1</v>
      </c>
      <c r="V6" s="12" t="s">
        <v>2139</v>
      </c>
    </row>
    <row r="7" spans="1:22">
      <c r="A7" t="s">
        <v>337</v>
      </c>
      <c r="B7" s="12" t="s">
        <v>47</v>
      </c>
      <c r="C7" s="14">
        <v>5.3035266123466589E-2</v>
      </c>
      <c r="D7" s="14">
        <v>0.18290795794828921</v>
      </c>
      <c r="E7" s="14">
        <v>0.12205009004875801</v>
      </c>
      <c r="F7" s="14">
        <v>7.7863508878423693E-2</v>
      </c>
      <c r="G7" s="13">
        <v>1.5232588938928779</v>
      </c>
      <c r="H7" s="14">
        <v>3.1674636202413592E-2</v>
      </c>
      <c r="I7">
        <v>0</v>
      </c>
      <c r="J7" s="14">
        <v>3.7366051458403014E-2</v>
      </c>
      <c r="K7" s="14">
        <v>0.50851978099047102</v>
      </c>
      <c r="L7" s="14">
        <v>6.0665521451900774E-2</v>
      </c>
      <c r="M7">
        <v>0</v>
      </c>
      <c r="N7" s="14">
        <v>0</v>
      </c>
      <c r="O7" s="14">
        <v>0</v>
      </c>
      <c r="P7">
        <v>0</v>
      </c>
      <c r="Q7" s="14">
        <v>0.94977598367308969</v>
      </c>
      <c r="R7">
        <v>1</v>
      </c>
      <c r="S7">
        <v>3.3</v>
      </c>
      <c r="T7" s="14">
        <v>0.39393939393939398</v>
      </c>
      <c r="U7" s="14">
        <v>1</v>
      </c>
      <c r="V7" s="12" t="s">
        <v>2139</v>
      </c>
    </row>
    <row r="8" spans="1:22">
      <c r="A8" t="s">
        <v>469</v>
      </c>
      <c r="B8" s="12" t="s">
        <v>62</v>
      </c>
      <c r="C8" s="14">
        <v>-8.2862921203645246E-2</v>
      </c>
      <c r="D8" s="14">
        <v>0.20187192862209885</v>
      </c>
      <c r="E8" s="14">
        <v>0.13780715755654266</v>
      </c>
      <c r="F8" s="14">
        <v>0.14324173030339896</v>
      </c>
      <c r="G8" s="13">
        <v>2.1323076743804079</v>
      </c>
      <c r="H8" s="14">
        <v>-3.5903294130974449E-3</v>
      </c>
      <c r="I8">
        <v>0</v>
      </c>
      <c r="J8" s="14">
        <v>6.5620648409765781E-2</v>
      </c>
      <c r="K8" s="14">
        <v>0.50521966232143278</v>
      </c>
      <c r="L8" s="14">
        <v>7.7995567229432863E-2</v>
      </c>
      <c r="M8">
        <v>0</v>
      </c>
      <c r="N8" s="14">
        <v>0</v>
      </c>
      <c r="O8" s="14">
        <v>0</v>
      </c>
      <c r="P8">
        <v>0</v>
      </c>
      <c r="Q8" s="14">
        <v>0.94976269166978411</v>
      </c>
      <c r="R8">
        <v>1</v>
      </c>
      <c r="S8">
        <v>3.3</v>
      </c>
      <c r="T8" s="14">
        <v>0.39393939393939398</v>
      </c>
      <c r="U8" s="14">
        <v>1</v>
      </c>
      <c r="V8" s="12" t="s">
        <v>2139</v>
      </c>
    </row>
    <row r="9" spans="1:22">
      <c r="A9" t="s">
        <v>669</v>
      </c>
      <c r="B9" s="12" t="s">
        <v>47</v>
      </c>
      <c r="C9" s="14">
        <v>2.0775090213298597E-2</v>
      </c>
      <c r="D9" s="14">
        <v>0.18290795794828921</v>
      </c>
      <c r="E9" s="14">
        <v>0.12205009004875801</v>
      </c>
      <c r="F9" s="14">
        <v>7.7863508878423693E-2</v>
      </c>
      <c r="G9" s="13">
        <v>1.5232588938928779</v>
      </c>
      <c r="H9" s="14">
        <v>3.1674636202413592E-2</v>
      </c>
      <c r="I9">
        <v>0</v>
      </c>
      <c r="J9" s="14">
        <v>2.0412550792861438E-2</v>
      </c>
      <c r="K9" s="14">
        <v>0.50851978099047102</v>
      </c>
      <c r="L9" s="14">
        <v>6.0665521451900774E-2</v>
      </c>
      <c r="M9">
        <v>0</v>
      </c>
      <c r="N9" s="14">
        <v>0</v>
      </c>
      <c r="O9" s="14">
        <v>0</v>
      </c>
      <c r="P9">
        <v>0</v>
      </c>
      <c r="Q9" s="14">
        <v>0.94977598367308969</v>
      </c>
      <c r="R9">
        <v>1</v>
      </c>
      <c r="S9">
        <v>3.3</v>
      </c>
      <c r="T9" s="14">
        <v>0.39393939393939398</v>
      </c>
      <c r="U9" s="14">
        <v>1</v>
      </c>
      <c r="V9" s="12" t="s">
        <v>2139</v>
      </c>
    </row>
    <row r="10" spans="1:22">
      <c r="A10" t="s">
        <v>695</v>
      </c>
      <c r="B10" s="12" t="s">
        <v>62</v>
      </c>
      <c r="C10" s="14">
        <v>-9.2774159598084924E-2</v>
      </c>
      <c r="D10" s="14">
        <v>0.20187192862209885</v>
      </c>
      <c r="E10" s="14">
        <v>0.13780715755654266</v>
      </c>
      <c r="F10" s="14">
        <v>0.14324173030339896</v>
      </c>
      <c r="G10" s="13">
        <v>2.1323076743804079</v>
      </c>
      <c r="H10" s="14">
        <v>-3.5903294130974449E-3</v>
      </c>
      <c r="I10">
        <v>0</v>
      </c>
      <c r="J10" s="14">
        <v>7.1628413719348E-2</v>
      </c>
      <c r="K10" s="14">
        <v>0.50521966232143278</v>
      </c>
      <c r="L10" s="14">
        <v>7.7995567229432863E-2</v>
      </c>
      <c r="M10">
        <v>0</v>
      </c>
      <c r="N10" s="14">
        <v>0</v>
      </c>
      <c r="O10" s="14">
        <v>0</v>
      </c>
      <c r="P10">
        <v>0</v>
      </c>
      <c r="Q10" s="14">
        <v>0.94976269166978411</v>
      </c>
      <c r="R10">
        <v>1</v>
      </c>
      <c r="S10">
        <v>3.3</v>
      </c>
      <c r="T10" s="14">
        <v>0.39393939393939398</v>
      </c>
      <c r="U10" s="14">
        <v>1</v>
      </c>
      <c r="V10" s="12" t="s">
        <v>2139</v>
      </c>
    </row>
    <row r="11" spans="1:22">
      <c r="A11" t="s">
        <v>913</v>
      </c>
      <c r="B11" s="12" t="s">
        <v>62</v>
      </c>
      <c r="C11" s="14">
        <v>8.3203762402494261E-2</v>
      </c>
      <c r="D11" s="14">
        <v>0.20187192862209885</v>
      </c>
      <c r="E11" s="14">
        <v>0.13780715755654266</v>
      </c>
      <c r="F11" s="14">
        <v>0.14324173030339896</v>
      </c>
      <c r="G11" s="13">
        <v>2.1323076743804079</v>
      </c>
      <c r="H11" s="14">
        <v>-3.5903294130974449E-3</v>
      </c>
      <c r="I11">
        <v>0</v>
      </c>
      <c r="J11" s="14">
        <v>4.7559667288974421E-2</v>
      </c>
      <c r="K11" s="14">
        <v>0.50521966232143278</v>
      </c>
      <c r="L11" s="14">
        <v>7.7995567229432863E-2</v>
      </c>
      <c r="M11">
        <v>0</v>
      </c>
      <c r="N11" s="14">
        <v>0</v>
      </c>
      <c r="O11" s="14">
        <v>0</v>
      </c>
      <c r="P11">
        <v>0</v>
      </c>
      <c r="Q11" s="14">
        <v>0.94976269166978411</v>
      </c>
      <c r="R11">
        <v>1</v>
      </c>
      <c r="S11">
        <v>3.3</v>
      </c>
      <c r="T11" s="14">
        <v>0.39393939393939398</v>
      </c>
      <c r="U11" s="14">
        <v>1</v>
      </c>
      <c r="V11" s="12" t="s">
        <v>2139</v>
      </c>
    </row>
    <row r="12" spans="1:22">
      <c r="A12" t="s">
        <v>1511</v>
      </c>
      <c r="B12" s="12" t="s">
        <v>54</v>
      </c>
      <c r="C12" s="14">
        <v>-5.4167529562795802E-3</v>
      </c>
      <c r="D12" s="14">
        <v>0.31196392892080216</v>
      </c>
      <c r="E12" s="14">
        <v>0.22086835207327621</v>
      </c>
      <c r="F12" s="14">
        <v>0.28991454849456905</v>
      </c>
      <c r="G12" s="13">
        <v>2.8980395452652274</v>
      </c>
      <c r="H12" s="14">
        <v>-5.1192663180992054E-2</v>
      </c>
      <c r="I12">
        <v>0</v>
      </c>
      <c r="J12" s="14">
        <v>5.5959934573790004E-2</v>
      </c>
      <c r="K12" s="14">
        <v>0.58288412137280288</v>
      </c>
      <c r="L12" s="14">
        <v>0.120912265441879</v>
      </c>
      <c r="M12">
        <v>0</v>
      </c>
      <c r="N12" s="14">
        <v>0</v>
      </c>
      <c r="O12" s="14">
        <v>0</v>
      </c>
      <c r="P12">
        <v>0</v>
      </c>
      <c r="Q12" s="14">
        <v>0.95246281107254693</v>
      </c>
      <c r="R12">
        <v>1</v>
      </c>
      <c r="S12">
        <v>3.3</v>
      </c>
      <c r="T12" s="14">
        <v>0.39393939393939398</v>
      </c>
      <c r="U12" s="14">
        <v>1</v>
      </c>
      <c r="V12" s="12" t="s">
        <v>2139</v>
      </c>
    </row>
    <row r="13" spans="1:22">
      <c r="A13" t="s">
        <v>1535</v>
      </c>
      <c r="B13" s="12" t="s">
        <v>62</v>
      </c>
      <c r="C13" s="14">
        <v>-2.6541933863364429E-2</v>
      </c>
      <c r="D13" s="14">
        <v>0.20187192862209885</v>
      </c>
      <c r="E13" s="14">
        <v>0.13780715755654266</v>
      </c>
      <c r="F13" s="14">
        <v>0.14324173030339896</v>
      </c>
      <c r="G13" s="13">
        <v>2.1323076743804079</v>
      </c>
      <c r="H13" s="14">
        <v>-3.5903294130974449E-3</v>
      </c>
      <c r="I13">
        <v>0</v>
      </c>
      <c r="J13" s="14">
        <v>5.612161029468931E-2</v>
      </c>
      <c r="K13" s="14">
        <v>0.50521966232143278</v>
      </c>
      <c r="L13" s="14">
        <v>7.7995567229432863E-2</v>
      </c>
      <c r="M13">
        <v>0</v>
      </c>
      <c r="N13" s="14">
        <v>0</v>
      </c>
      <c r="O13" s="14">
        <v>0</v>
      </c>
      <c r="P13">
        <v>0</v>
      </c>
      <c r="Q13" s="14">
        <v>0.94976269166978411</v>
      </c>
      <c r="R13">
        <v>1</v>
      </c>
      <c r="S13">
        <v>3.3</v>
      </c>
      <c r="T13" s="14">
        <v>0.39393939393939398</v>
      </c>
      <c r="U13" s="14">
        <v>1</v>
      </c>
      <c r="V13" s="12" t="s">
        <v>2139</v>
      </c>
    </row>
    <row r="14" spans="1:22">
      <c r="A14" t="s">
        <v>1563</v>
      </c>
      <c r="B14" s="12" t="s">
        <v>47</v>
      </c>
      <c r="C14" s="14">
        <v>3.5392598850673501E-2</v>
      </c>
      <c r="D14" s="14">
        <v>0.18290795794828921</v>
      </c>
      <c r="E14" s="14">
        <v>0.12205009004875801</v>
      </c>
      <c r="F14" s="14">
        <v>7.7863508878423693E-2</v>
      </c>
      <c r="G14" s="13">
        <v>1.5232588938928779</v>
      </c>
      <c r="H14" s="14">
        <v>3.1674636202413592E-2</v>
      </c>
      <c r="I14">
        <v>0</v>
      </c>
      <c r="J14" s="14">
        <v>4.0487482713391136E-2</v>
      </c>
      <c r="K14" s="14">
        <v>0.50851978099047102</v>
      </c>
      <c r="L14" s="14">
        <v>6.0665521451900774E-2</v>
      </c>
      <c r="M14">
        <v>0</v>
      </c>
      <c r="N14" s="14">
        <v>0</v>
      </c>
      <c r="O14" s="14">
        <v>0</v>
      </c>
      <c r="P14">
        <v>0</v>
      </c>
      <c r="Q14" s="14">
        <v>0.94977598367308969</v>
      </c>
      <c r="R14">
        <v>1</v>
      </c>
      <c r="S14">
        <v>3.3</v>
      </c>
      <c r="T14" s="14">
        <v>0.39393939393939398</v>
      </c>
      <c r="U14" s="14">
        <v>1</v>
      </c>
      <c r="V14" s="12" t="s">
        <v>2139</v>
      </c>
    </row>
    <row r="15" spans="1:22">
      <c r="A15" t="s">
        <v>1871</v>
      </c>
      <c r="B15" s="12" t="s">
        <v>51</v>
      </c>
      <c r="C15" s="14">
        <v>0.11400378343638402</v>
      </c>
      <c r="D15" s="14">
        <v>0.29147891994228936</v>
      </c>
      <c r="E15" s="14">
        <v>0.20310034693031653</v>
      </c>
      <c r="F15" s="14">
        <v>8.594459935328938E-2</v>
      </c>
      <c r="G15" s="13">
        <v>1.6026025182564763</v>
      </c>
      <c r="H15" s="14">
        <v>0.11012364032004683</v>
      </c>
      <c r="I15">
        <v>0</v>
      </c>
      <c r="J15" s="14">
        <v>5.2356148900972017E-2</v>
      </c>
      <c r="K15" s="14">
        <v>0.41762511454643481</v>
      </c>
      <c r="L15" s="14">
        <v>5.4196815684636399E-2</v>
      </c>
      <c r="M15">
        <v>0</v>
      </c>
      <c r="N15" s="14">
        <v>0</v>
      </c>
      <c r="O15" s="14">
        <v>0</v>
      </c>
      <c r="P15">
        <v>0</v>
      </c>
      <c r="Q15" s="14">
        <v>0.94630804495569043</v>
      </c>
      <c r="R15">
        <v>1</v>
      </c>
      <c r="S15">
        <v>3.3</v>
      </c>
      <c r="T15" s="14">
        <v>0.39393939393939398</v>
      </c>
      <c r="U15" s="14">
        <v>1</v>
      </c>
      <c r="V15" s="12" t="s">
        <v>2139</v>
      </c>
    </row>
    <row r="16" spans="1:22">
      <c r="A16" t="s">
        <v>1913</v>
      </c>
      <c r="B16" s="12" t="s">
        <v>62</v>
      </c>
      <c r="C16" s="14">
        <v>-7.2916444620385837E-2</v>
      </c>
      <c r="D16" s="14">
        <v>0.20187192862209885</v>
      </c>
      <c r="E16" s="14">
        <v>0.13780715755654266</v>
      </c>
      <c r="F16" s="14">
        <v>0.14324173030339896</v>
      </c>
      <c r="G16" s="13">
        <v>2.1323076743804079</v>
      </c>
      <c r="H16" s="14">
        <v>-3.5903294130974449E-3</v>
      </c>
      <c r="I16">
        <v>0</v>
      </c>
      <c r="J16" s="14">
        <v>7.7044004455288695E-2</v>
      </c>
      <c r="K16" s="14">
        <v>0.50521966232143278</v>
      </c>
      <c r="L16" s="14">
        <v>7.7995567229432863E-2</v>
      </c>
      <c r="M16">
        <v>0</v>
      </c>
      <c r="N16" s="14">
        <v>0</v>
      </c>
      <c r="O16" s="14">
        <v>0</v>
      </c>
      <c r="P16">
        <v>0</v>
      </c>
      <c r="Q16" s="14">
        <v>0.94976269166978411</v>
      </c>
      <c r="R16">
        <v>1</v>
      </c>
      <c r="S16">
        <v>3.3</v>
      </c>
      <c r="T16" s="14">
        <v>0.39393939393939398</v>
      </c>
      <c r="U16" s="14">
        <v>1</v>
      </c>
      <c r="V16" s="12" t="s">
        <v>2139</v>
      </c>
    </row>
    <row r="17" spans="1:22">
      <c r="A17" t="s">
        <v>2015</v>
      </c>
      <c r="B17" s="12" t="s">
        <v>51</v>
      </c>
      <c r="C17" s="14">
        <v>2.2514136323263786E-3</v>
      </c>
      <c r="D17" s="14">
        <v>0.29147891994228936</v>
      </c>
      <c r="E17" s="14">
        <v>0.20310034693031653</v>
      </c>
      <c r="F17" s="14">
        <v>8.594459935328938E-2</v>
      </c>
      <c r="G17" s="13">
        <v>1.6026025182564763</v>
      </c>
      <c r="H17" s="14">
        <v>0.11012364032004683</v>
      </c>
      <c r="I17">
        <v>0</v>
      </c>
      <c r="J17" s="14">
        <v>4.1154357296993911E-2</v>
      </c>
      <c r="K17" s="14">
        <v>0.41762511454643481</v>
      </c>
      <c r="L17" s="14">
        <v>5.4196815684636399E-2</v>
      </c>
      <c r="M17">
        <v>0</v>
      </c>
      <c r="N17" s="14">
        <v>0</v>
      </c>
      <c r="O17" s="14">
        <v>0</v>
      </c>
      <c r="P17">
        <v>0</v>
      </c>
      <c r="Q17" s="14">
        <v>0.94630804495569043</v>
      </c>
      <c r="R17">
        <v>1</v>
      </c>
      <c r="S17">
        <v>3.3</v>
      </c>
      <c r="T17" s="14">
        <v>0.39393939393939398</v>
      </c>
      <c r="U17" s="14">
        <v>1</v>
      </c>
      <c r="V17" s="12" t="s">
        <v>2139</v>
      </c>
    </row>
    <row r="18" spans="1:22">
      <c r="A18" t="s">
        <v>91</v>
      </c>
      <c r="B18" s="12" t="s">
        <v>62</v>
      </c>
      <c r="C18" s="14">
        <v>-4.235238140955417E-2</v>
      </c>
      <c r="D18" s="14">
        <v>0.20187192862209885</v>
      </c>
      <c r="E18" s="14">
        <v>0.13780715755654266</v>
      </c>
      <c r="F18" s="14">
        <v>0.14324173030339896</v>
      </c>
      <c r="G18" s="13">
        <v>2.1323076743804079</v>
      </c>
      <c r="H18" s="14">
        <v>-3.5903294130974449E-3</v>
      </c>
      <c r="I18">
        <v>0</v>
      </c>
      <c r="J18" s="14">
        <v>8.0244248394223006E-2</v>
      </c>
      <c r="K18" s="14">
        <v>0.50521966232143278</v>
      </c>
      <c r="L18" s="14">
        <v>7.7995567229432863E-2</v>
      </c>
      <c r="M18">
        <v>1</v>
      </c>
      <c r="N18" s="14">
        <v>0</v>
      </c>
      <c r="O18" s="14">
        <v>0</v>
      </c>
      <c r="P18">
        <v>0</v>
      </c>
      <c r="Q18" s="14">
        <v>0.94976269166978411</v>
      </c>
      <c r="R18">
        <v>0</v>
      </c>
      <c r="S18">
        <v>3.3</v>
      </c>
      <c r="T18" s="14">
        <v>0.30303030303030304</v>
      </c>
      <c r="U18" s="14">
        <v>1</v>
      </c>
      <c r="V18" s="12" t="s">
        <v>2140</v>
      </c>
    </row>
    <row r="19" spans="1:22">
      <c r="A19" t="s">
        <v>103</v>
      </c>
      <c r="B19" s="12" t="s">
        <v>62</v>
      </c>
      <c r="C19" s="14">
        <v>-4.7454941396928733E-2</v>
      </c>
      <c r="D19" s="14">
        <v>0.20187192862209885</v>
      </c>
      <c r="E19" s="14">
        <v>0.13780715755654266</v>
      </c>
      <c r="F19" s="14">
        <v>0.14324173030339896</v>
      </c>
      <c r="G19" s="13">
        <v>2.1323076743804079</v>
      </c>
      <c r="H19" s="14">
        <v>-3.5903294130974449E-3</v>
      </c>
      <c r="I19">
        <v>0</v>
      </c>
      <c r="J19" s="14">
        <v>8.924113906420035E-2</v>
      </c>
      <c r="K19" s="14">
        <v>0.50521966232143278</v>
      </c>
      <c r="L19" s="14">
        <v>7.7995567229432863E-2</v>
      </c>
      <c r="M19">
        <v>1</v>
      </c>
      <c r="N19" s="14">
        <v>0</v>
      </c>
      <c r="O19" s="14">
        <v>0</v>
      </c>
      <c r="P19">
        <v>0</v>
      </c>
      <c r="Q19" s="14">
        <v>0.94976269166978411</v>
      </c>
      <c r="R19">
        <v>0</v>
      </c>
      <c r="S19">
        <v>3.3</v>
      </c>
      <c r="T19" s="14">
        <v>0.30303030303030304</v>
      </c>
      <c r="U19" s="14">
        <v>1</v>
      </c>
      <c r="V19" s="12" t="s">
        <v>2140</v>
      </c>
    </row>
    <row r="20" spans="1:22">
      <c r="A20" t="s">
        <v>117</v>
      </c>
      <c r="B20" s="12" t="s">
        <v>62</v>
      </c>
      <c r="C20" s="14">
        <v>-6.2783821309263091E-2</v>
      </c>
      <c r="D20" s="14">
        <v>0.20187192862209885</v>
      </c>
      <c r="E20" s="14">
        <v>0.13780715755654266</v>
      </c>
      <c r="F20" s="14">
        <v>0.14324173030339896</v>
      </c>
      <c r="G20" s="13">
        <v>2.1323076743804079</v>
      </c>
      <c r="H20" s="14">
        <v>-3.5903294130974449E-3</v>
      </c>
      <c r="I20">
        <v>0</v>
      </c>
      <c r="J20" s="14">
        <v>0.10679585934383708</v>
      </c>
      <c r="K20" s="14">
        <v>0.50521966232143278</v>
      </c>
      <c r="L20" s="14">
        <v>7.7995567229432863E-2</v>
      </c>
      <c r="M20">
        <v>1</v>
      </c>
      <c r="N20" s="14">
        <v>0</v>
      </c>
      <c r="O20" s="14">
        <v>0</v>
      </c>
      <c r="P20">
        <v>0</v>
      </c>
      <c r="Q20" s="14">
        <v>0.94976269166978411</v>
      </c>
      <c r="R20">
        <v>0</v>
      </c>
      <c r="S20">
        <v>3.3</v>
      </c>
      <c r="T20" s="14">
        <v>0.30303030303030304</v>
      </c>
      <c r="U20" s="14">
        <v>1</v>
      </c>
      <c r="V20" s="12" t="s">
        <v>2140</v>
      </c>
    </row>
    <row r="21" spans="1:22">
      <c r="A21" t="s">
        <v>131</v>
      </c>
      <c r="B21" s="12" t="s">
        <v>47</v>
      </c>
      <c r="C21" s="14">
        <v>-6.0305539396487549E-2</v>
      </c>
      <c r="D21" s="14">
        <v>0.18290795794828921</v>
      </c>
      <c r="E21" s="14">
        <v>0.12205009004875801</v>
      </c>
      <c r="F21" s="14">
        <v>7.7863508878423693E-2</v>
      </c>
      <c r="G21" s="13">
        <v>1.5232588938928779</v>
      </c>
      <c r="H21" s="14">
        <v>3.1674636202413592E-2</v>
      </c>
      <c r="I21">
        <v>0</v>
      </c>
      <c r="J21" s="14">
        <v>8.8403237522811193E-2</v>
      </c>
      <c r="K21" s="14">
        <v>0.50851978099047102</v>
      </c>
      <c r="L21" s="14">
        <v>6.0665521451900774E-2</v>
      </c>
      <c r="M21">
        <v>1</v>
      </c>
      <c r="N21" s="14">
        <v>0</v>
      </c>
      <c r="O21" s="14">
        <v>0</v>
      </c>
      <c r="P21">
        <v>0</v>
      </c>
      <c r="Q21" s="14">
        <v>0.94977598367308969</v>
      </c>
      <c r="R21">
        <v>0</v>
      </c>
      <c r="S21">
        <v>3.3</v>
      </c>
      <c r="T21" s="14">
        <v>0.30303030303030304</v>
      </c>
      <c r="U21" s="14">
        <v>1</v>
      </c>
      <c r="V21" s="12" t="s">
        <v>2140</v>
      </c>
    </row>
    <row r="22" spans="1:22">
      <c r="A22" t="s">
        <v>135</v>
      </c>
      <c r="B22" s="12" t="s">
        <v>62</v>
      </c>
      <c r="C22" s="14">
        <v>-7.4262970232714859E-2</v>
      </c>
      <c r="D22" s="14">
        <v>0.20187192862209885</v>
      </c>
      <c r="E22" s="14">
        <v>0.13780715755654266</v>
      </c>
      <c r="F22" s="14">
        <v>0.14324173030339896</v>
      </c>
      <c r="G22" s="13">
        <v>2.1323076743804079</v>
      </c>
      <c r="H22" s="14">
        <v>-3.5903294130974449E-3</v>
      </c>
      <c r="I22">
        <v>0</v>
      </c>
      <c r="J22" s="14">
        <v>9.9149381943145237E-2</v>
      </c>
      <c r="K22" s="14">
        <v>0.50521966232143278</v>
      </c>
      <c r="L22" s="14">
        <v>7.7995567229432863E-2</v>
      </c>
      <c r="M22">
        <v>1</v>
      </c>
      <c r="N22" s="14">
        <v>0</v>
      </c>
      <c r="O22" s="14">
        <v>0</v>
      </c>
      <c r="P22">
        <v>0</v>
      </c>
      <c r="Q22" s="14">
        <v>0.94976269166978411</v>
      </c>
      <c r="R22">
        <v>0</v>
      </c>
      <c r="S22">
        <v>3.3</v>
      </c>
      <c r="T22" s="14">
        <v>0.30303030303030304</v>
      </c>
      <c r="U22" s="14">
        <v>1</v>
      </c>
      <c r="V22" s="12" t="s">
        <v>2140</v>
      </c>
    </row>
    <row r="23" spans="1:22">
      <c r="A23" t="s">
        <v>161</v>
      </c>
      <c r="B23" s="12" t="s">
        <v>47</v>
      </c>
      <c r="C23" s="14">
        <v>-2.6280884103276492E-2</v>
      </c>
      <c r="D23" s="14">
        <v>0.18290795794828921</v>
      </c>
      <c r="E23" s="14">
        <v>0.12205009004875801</v>
      </c>
      <c r="F23" s="14">
        <v>7.7863508878423693E-2</v>
      </c>
      <c r="G23" s="13">
        <v>1.5232588938928779</v>
      </c>
      <c r="H23" s="14">
        <v>3.1674636202413592E-2</v>
      </c>
      <c r="I23">
        <v>0</v>
      </c>
      <c r="J23" s="14">
        <v>0.10761541431768751</v>
      </c>
      <c r="K23" s="14">
        <v>0.50851978099047102</v>
      </c>
      <c r="L23" s="14">
        <v>6.0665521451900774E-2</v>
      </c>
      <c r="M23">
        <v>1</v>
      </c>
      <c r="N23" s="14">
        <v>0</v>
      </c>
      <c r="O23" s="14">
        <v>0</v>
      </c>
      <c r="P23">
        <v>0</v>
      </c>
      <c r="Q23" s="14">
        <v>0.94977598367308969</v>
      </c>
      <c r="R23">
        <v>0</v>
      </c>
      <c r="S23">
        <v>3.3</v>
      </c>
      <c r="T23" s="14">
        <v>0.30303030303030304</v>
      </c>
      <c r="U23" s="14">
        <v>1</v>
      </c>
      <c r="V23" s="12" t="s">
        <v>2140</v>
      </c>
    </row>
    <row r="24" spans="1:22">
      <c r="A24" t="s">
        <v>165</v>
      </c>
      <c r="B24" s="12" t="s">
        <v>62</v>
      </c>
      <c r="C24" s="14">
        <v>-7.0105714928444154E-2</v>
      </c>
      <c r="D24" s="14">
        <v>0.20187192862209885</v>
      </c>
      <c r="E24" s="14">
        <v>0.13780715755654266</v>
      </c>
      <c r="F24" s="14">
        <v>0.14324173030339896</v>
      </c>
      <c r="G24" s="13">
        <v>2.1323076743804079</v>
      </c>
      <c r="H24" s="14">
        <v>-3.5903294130974449E-3</v>
      </c>
      <c r="I24">
        <v>0</v>
      </c>
      <c r="J24" s="14">
        <v>0.10672278312401291</v>
      </c>
      <c r="K24" s="14">
        <v>0.50521966232143278</v>
      </c>
      <c r="L24" s="14">
        <v>7.7995567229432863E-2</v>
      </c>
      <c r="M24">
        <v>1</v>
      </c>
      <c r="N24" s="14">
        <v>0</v>
      </c>
      <c r="O24" s="14">
        <v>0</v>
      </c>
      <c r="P24">
        <v>0</v>
      </c>
      <c r="Q24" s="14">
        <v>0.94976269166978411</v>
      </c>
      <c r="R24">
        <v>0</v>
      </c>
      <c r="S24">
        <v>3.3</v>
      </c>
      <c r="T24" s="14">
        <v>0.30303030303030304</v>
      </c>
      <c r="U24" s="14">
        <v>1</v>
      </c>
      <c r="V24" s="12" t="s">
        <v>2140</v>
      </c>
    </row>
    <row r="25" spans="1:22">
      <c r="A25" t="s">
        <v>191</v>
      </c>
      <c r="B25" s="12" t="s">
        <v>47</v>
      </c>
      <c r="C25" s="14">
        <v>-7.1043016480017596E-2</v>
      </c>
      <c r="D25" s="14">
        <v>0.18290795794828921</v>
      </c>
      <c r="E25" s="14">
        <v>0.12205009004875801</v>
      </c>
      <c r="F25" s="14">
        <v>7.7863508878423693E-2</v>
      </c>
      <c r="G25" s="13">
        <v>1.5232588938928779</v>
      </c>
      <c r="H25" s="14">
        <v>3.1674636202413592E-2</v>
      </c>
      <c r="I25">
        <v>0</v>
      </c>
      <c r="J25" s="14">
        <v>7.8745521794886572E-2</v>
      </c>
      <c r="K25" s="14">
        <v>0.50851978099047102</v>
      </c>
      <c r="L25" s="14">
        <v>6.0665521451900774E-2</v>
      </c>
      <c r="M25">
        <v>1</v>
      </c>
      <c r="N25" s="14">
        <v>0</v>
      </c>
      <c r="O25" s="14">
        <v>0</v>
      </c>
      <c r="P25">
        <v>0</v>
      </c>
      <c r="Q25" s="14">
        <v>0.94977598367308969</v>
      </c>
      <c r="R25">
        <v>0</v>
      </c>
      <c r="S25">
        <v>3.3</v>
      </c>
      <c r="T25" s="14">
        <v>0.30303030303030304</v>
      </c>
      <c r="U25" s="14">
        <v>1</v>
      </c>
      <c r="V25" s="12" t="s">
        <v>2140</v>
      </c>
    </row>
    <row r="26" spans="1:22">
      <c r="A26" t="s">
        <v>221</v>
      </c>
      <c r="B26" s="12" t="s">
        <v>54</v>
      </c>
      <c r="C26" s="14">
        <v>-2.6304221346983368E-2</v>
      </c>
      <c r="D26" s="14">
        <v>0.31196392892080216</v>
      </c>
      <c r="E26" s="14">
        <v>0.22086835207327621</v>
      </c>
      <c r="F26" s="14">
        <v>0.28991454849456905</v>
      </c>
      <c r="G26" s="13">
        <v>2.8980395452652274</v>
      </c>
      <c r="H26" s="14">
        <v>-5.1192663180992054E-2</v>
      </c>
      <c r="I26">
        <v>0</v>
      </c>
      <c r="J26" s="14">
        <v>0.14394746606695877</v>
      </c>
      <c r="K26" s="14">
        <v>0.58288412137280288</v>
      </c>
      <c r="L26" s="14">
        <v>0.120912265441879</v>
      </c>
      <c r="M26">
        <v>1</v>
      </c>
      <c r="N26" s="14">
        <v>0</v>
      </c>
      <c r="O26" s="14">
        <v>0</v>
      </c>
      <c r="P26">
        <v>0</v>
      </c>
      <c r="Q26" s="14">
        <v>0.95246281107254693</v>
      </c>
      <c r="R26">
        <v>0</v>
      </c>
      <c r="S26">
        <v>3.3</v>
      </c>
      <c r="T26" s="14">
        <v>0.30303030303030304</v>
      </c>
      <c r="U26" s="14">
        <v>1</v>
      </c>
      <c r="V26" s="12" t="s">
        <v>2140</v>
      </c>
    </row>
    <row r="27" spans="1:22">
      <c r="A27" t="s">
        <v>251</v>
      </c>
      <c r="B27" s="12" t="s">
        <v>51</v>
      </c>
      <c r="C27" s="14">
        <v>-9.5075792700677359E-3</v>
      </c>
      <c r="D27" s="14">
        <v>0.29147891994228936</v>
      </c>
      <c r="E27" s="14">
        <v>0.20310034693031653</v>
      </c>
      <c r="F27" s="14">
        <v>8.594459935328938E-2</v>
      </c>
      <c r="G27" s="13">
        <v>1.6026025182564763</v>
      </c>
      <c r="H27" s="14">
        <v>0.11012364032004683</v>
      </c>
      <c r="I27">
        <v>0</v>
      </c>
      <c r="J27" s="14">
        <v>5.8470417713576119E-2</v>
      </c>
      <c r="K27" s="14">
        <v>0.41762511454643481</v>
      </c>
      <c r="L27" s="14">
        <v>5.4196815684636399E-2</v>
      </c>
      <c r="M27">
        <v>1</v>
      </c>
      <c r="N27" s="14">
        <v>0</v>
      </c>
      <c r="O27" s="14">
        <v>0</v>
      </c>
      <c r="P27">
        <v>0</v>
      </c>
      <c r="Q27" s="14">
        <v>0.94630804495569043</v>
      </c>
      <c r="R27">
        <v>0</v>
      </c>
      <c r="S27">
        <v>3.3</v>
      </c>
      <c r="T27" s="14">
        <v>0.30303030303030304</v>
      </c>
      <c r="U27" s="14">
        <v>1</v>
      </c>
      <c r="V27" s="12" t="s">
        <v>2140</v>
      </c>
    </row>
    <row r="28" spans="1:22">
      <c r="A28" t="s">
        <v>309</v>
      </c>
      <c r="B28" s="12" t="s">
        <v>47</v>
      </c>
      <c r="C28" s="14">
        <v>6.9480010306174414E-3</v>
      </c>
      <c r="D28" s="14">
        <v>0.18290795794828921</v>
      </c>
      <c r="E28" s="14">
        <v>0.12205009004875801</v>
      </c>
      <c r="F28" s="14">
        <v>7.7863508878423693E-2</v>
      </c>
      <c r="G28" s="13">
        <v>1.5232588938928779</v>
      </c>
      <c r="H28" s="14">
        <v>3.1674636202413592E-2</v>
      </c>
      <c r="I28">
        <v>0</v>
      </c>
      <c r="J28" s="14">
        <v>7.7695366997679524E-2</v>
      </c>
      <c r="K28" s="14">
        <v>0.50851978099047102</v>
      </c>
      <c r="L28" s="14">
        <v>6.0665521451900774E-2</v>
      </c>
      <c r="M28">
        <v>1</v>
      </c>
      <c r="N28" s="14">
        <v>0</v>
      </c>
      <c r="O28" s="14">
        <v>0</v>
      </c>
      <c r="P28">
        <v>0</v>
      </c>
      <c r="Q28" s="14">
        <v>0.94977598367308969</v>
      </c>
      <c r="R28">
        <v>0</v>
      </c>
      <c r="S28">
        <v>3.3</v>
      </c>
      <c r="T28" s="14">
        <v>0.30303030303030304</v>
      </c>
      <c r="U28" s="14">
        <v>1</v>
      </c>
      <c r="V28" s="12" t="s">
        <v>2140</v>
      </c>
    </row>
    <row r="29" spans="1:22">
      <c r="A29" t="s">
        <v>415</v>
      </c>
      <c r="B29" s="12" t="s">
        <v>54</v>
      </c>
      <c r="C29" s="14">
        <v>-4.3326597714152815E-2</v>
      </c>
      <c r="D29" s="14">
        <v>0.31196392892080216</v>
      </c>
      <c r="E29" s="14">
        <v>0.22086835207327621</v>
      </c>
      <c r="F29" s="14">
        <v>0.28991454849456905</v>
      </c>
      <c r="G29" s="13">
        <v>2.8980395452652274</v>
      </c>
      <c r="H29" s="14">
        <v>-5.1192663180992054E-2</v>
      </c>
      <c r="I29">
        <v>0</v>
      </c>
      <c r="J29" s="14">
        <v>0.16290891392322854</v>
      </c>
      <c r="K29" s="14">
        <v>0.58288412137280288</v>
      </c>
      <c r="L29" s="14">
        <v>0.120912265441879</v>
      </c>
      <c r="M29">
        <v>1</v>
      </c>
      <c r="N29" s="14">
        <v>0</v>
      </c>
      <c r="O29" s="14">
        <v>0</v>
      </c>
      <c r="P29">
        <v>0</v>
      </c>
      <c r="Q29" s="14">
        <v>0.95246281107254693</v>
      </c>
      <c r="R29">
        <v>0</v>
      </c>
      <c r="S29">
        <v>3.3</v>
      </c>
      <c r="T29" s="14">
        <v>0.30303030303030304</v>
      </c>
      <c r="U29" s="14">
        <v>1</v>
      </c>
      <c r="V29" s="12" t="s">
        <v>2140</v>
      </c>
    </row>
    <row r="30" spans="1:22">
      <c r="A30" t="s">
        <v>497</v>
      </c>
      <c r="B30" s="12" t="s">
        <v>62</v>
      </c>
      <c r="C30" s="14">
        <v>-1.4313763579954699E-2</v>
      </c>
      <c r="D30" s="14">
        <v>0.20187192862209885</v>
      </c>
      <c r="E30" s="14">
        <v>0.13780715755654266</v>
      </c>
      <c r="F30" s="14">
        <v>0.14324173030339896</v>
      </c>
      <c r="G30" s="13">
        <v>2.1323076743804079</v>
      </c>
      <c r="H30" s="14">
        <v>-3.5903294130974449E-3</v>
      </c>
      <c r="I30">
        <v>0</v>
      </c>
      <c r="J30" s="14">
        <v>9.459911774066479E-2</v>
      </c>
      <c r="K30" s="14">
        <v>0.50521966232143278</v>
      </c>
      <c r="L30" s="14">
        <v>7.7995567229432863E-2</v>
      </c>
      <c r="M30">
        <v>1</v>
      </c>
      <c r="N30" s="14">
        <v>0</v>
      </c>
      <c r="O30" s="14">
        <v>0</v>
      </c>
      <c r="P30">
        <v>0</v>
      </c>
      <c r="Q30" s="14">
        <v>0.94976269166978411</v>
      </c>
      <c r="R30">
        <v>0</v>
      </c>
      <c r="S30">
        <v>3.3</v>
      </c>
      <c r="T30" s="14">
        <v>0.30303030303030304</v>
      </c>
      <c r="U30" s="14">
        <v>1</v>
      </c>
      <c r="V30" s="12" t="s">
        <v>2140</v>
      </c>
    </row>
    <row r="31" spans="1:22">
      <c r="A31" t="s">
        <v>563</v>
      </c>
      <c r="B31" s="12" t="s">
        <v>54</v>
      </c>
      <c r="C31" s="14">
        <v>-0.16637437745655165</v>
      </c>
      <c r="D31" s="14">
        <v>0.31196392892080216</v>
      </c>
      <c r="E31" s="14">
        <v>0.22086835207327621</v>
      </c>
      <c r="F31" s="14">
        <v>0.28991454849456905</v>
      </c>
      <c r="G31" s="13">
        <v>2.8980395452652274</v>
      </c>
      <c r="H31" s="14">
        <v>-5.1192663180992054E-2</v>
      </c>
      <c r="I31">
        <v>0</v>
      </c>
      <c r="J31" s="14">
        <v>0.18209020042149646</v>
      </c>
      <c r="K31" s="14">
        <v>0.58288412137280288</v>
      </c>
      <c r="L31" s="14">
        <v>0.120912265441879</v>
      </c>
      <c r="M31">
        <v>1</v>
      </c>
      <c r="N31" s="14">
        <v>0</v>
      </c>
      <c r="O31" s="14">
        <v>0</v>
      </c>
      <c r="P31">
        <v>0</v>
      </c>
      <c r="Q31" s="14">
        <v>0.95246281107254693</v>
      </c>
      <c r="R31">
        <v>0</v>
      </c>
      <c r="S31">
        <v>3.3</v>
      </c>
      <c r="T31" s="14">
        <v>0.30303030303030304</v>
      </c>
      <c r="U31" s="14">
        <v>1</v>
      </c>
      <c r="V31" s="12" t="s">
        <v>2140</v>
      </c>
    </row>
    <row r="32" spans="1:22">
      <c r="A32" t="s">
        <v>583</v>
      </c>
      <c r="B32" s="12" t="s">
        <v>62</v>
      </c>
      <c r="C32" s="14">
        <v>-2.8429024519331821E-2</v>
      </c>
      <c r="D32" s="14">
        <v>0.20187192862209885</v>
      </c>
      <c r="E32" s="14">
        <v>0.13780715755654266</v>
      </c>
      <c r="F32" s="14">
        <v>0.14324173030339896</v>
      </c>
      <c r="G32" s="13">
        <v>2.1323076743804079</v>
      </c>
      <c r="H32" s="14">
        <v>-3.5903294130974449E-3</v>
      </c>
      <c r="I32">
        <v>0</v>
      </c>
      <c r="J32" s="14">
        <v>0.11430586592033179</v>
      </c>
      <c r="K32" s="14">
        <v>0.50521966232143278</v>
      </c>
      <c r="L32" s="14">
        <v>7.7995567229432863E-2</v>
      </c>
      <c r="M32">
        <v>1</v>
      </c>
      <c r="N32" s="14">
        <v>0</v>
      </c>
      <c r="O32" s="14">
        <v>0</v>
      </c>
      <c r="P32">
        <v>0</v>
      </c>
      <c r="Q32" s="14">
        <v>0.94976269166978411</v>
      </c>
      <c r="R32">
        <v>0</v>
      </c>
      <c r="S32">
        <v>3.3</v>
      </c>
      <c r="T32" s="14">
        <v>0.30303030303030304</v>
      </c>
      <c r="U32" s="14">
        <v>1</v>
      </c>
      <c r="V32" s="12" t="s">
        <v>2140</v>
      </c>
    </row>
    <row r="33" spans="1:22">
      <c r="A33" t="s">
        <v>587</v>
      </c>
      <c r="B33" s="12" t="s">
        <v>54</v>
      </c>
      <c r="C33" s="14">
        <v>-0.10713440807896338</v>
      </c>
      <c r="D33" s="14">
        <v>0.31196392892080216</v>
      </c>
      <c r="E33" s="14">
        <v>0.22086835207327621</v>
      </c>
      <c r="F33" s="14">
        <v>0.28991454849456905</v>
      </c>
      <c r="G33" s="13">
        <v>2.8980395452652274</v>
      </c>
      <c r="H33" s="14">
        <v>-5.1192663180992054E-2</v>
      </c>
      <c r="I33">
        <v>0</v>
      </c>
      <c r="J33" s="14">
        <v>0.14855186552691135</v>
      </c>
      <c r="K33" s="14">
        <v>0.58288412137280288</v>
      </c>
      <c r="L33" s="14">
        <v>0.120912265441879</v>
      </c>
      <c r="M33">
        <v>1</v>
      </c>
      <c r="N33" s="14">
        <v>0</v>
      </c>
      <c r="O33" s="14">
        <v>0</v>
      </c>
      <c r="P33">
        <v>0</v>
      </c>
      <c r="Q33" s="14">
        <v>0.95246281107254693</v>
      </c>
      <c r="R33">
        <v>0</v>
      </c>
      <c r="S33">
        <v>3.3</v>
      </c>
      <c r="T33" s="14">
        <v>0.30303030303030304</v>
      </c>
      <c r="U33" s="14">
        <v>1</v>
      </c>
      <c r="V33" s="12" t="s">
        <v>2140</v>
      </c>
    </row>
    <row r="34" spans="1:22">
      <c r="A34" t="s">
        <v>593</v>
      </c>
      <c r="B34" s="12" t="s">
        <v>62</v>
      </c>
      <c r="C34" s="14">
        <v>-4.1594345799452819E-3</v>
      </c>
      <c r="D34" s="14">
        <v>0.20187192862209885</v>
      </c>
      <c r="E34" s="14">
        <v>0.13780715755654266</v>
      </c>
      <c r="F34" s="14">
        <v>0.14324173030339896</v>
      </c>
      <c r="G34" s="13">
        <v>2.1323076743804079</v>
      </c>
      <c r="H34" s="14">
        <v>-3.5903294130974449E-3</v>
      </c>
      <c r="I34">
        <v>0</v>
      </c>
      <c r="J34" s="14">
        <v>8.382186359635814E-2</v>
      </c>
      <c r="K34" s="14">
        <v>0.50521966232143278</v>
      </c>
      <c r="L34" s="14">
        <v>7.7995567229432863E-2</v>
      </c>
      <c r="M34">
        <v>1</v>
      </c>
      <c r="N34" s="14">
        <v>0</v>
      </c>
      <c r="O34" s="14">
        <v>0</v>
      </c>
      <c r="P34">
        <v>0</v>
      </c>
      <c r="Q34" s="14">
        <v>0.94976269166978411</v>
      </c>
      <c r="R34">
        <v>0</v>
      </c>
      <c r="S34">
        <v>3.3</v>
      </c>
      <c r="T34" s="14">
        <v>0.30303030303030304</v>
      </c>
      <c r="U34" s="14">
        <v>1</v>
      </c>
      <c r="V34" s="12" t="s">
        <v>2140</v>
      </c>
    </row>
    <row r="35" spans="1:22">
      <c r="A35" t="s">
        <v>641</v>
      </c>
      <c r="B35" s="12" t="s">
        <v>47</v>
      </c>
      <c r="C35" s="14">
        <v>-8.8923278299012191E-3</v>
      </c>
      <c r="D35" s="14">
        <v>0.18290795794828921</v>
      </c>
      <c r="E35" s="14">
        <v>0.12205009004875801</v>
      </c>
      <c r="F35" s="14">
        <v>7.7863508878423693E-2</v>
      </c>
      <c r="G35" s="13">
        <v>1.5232588938928779</v>
      </c>
      <c r="H35" s="14">
        <v>3.1674636202413592E-2</v>
      </c>
      <c r="I35">
        <v>0</v>
      </c>
      <c r="J35" s="14">
        <v>6.5966755272090019E-2</v>
      </c>
      <c r="K35" s="14">
        <v>0.50851978099047102</v>
      </c>
      <c r="L35" s="14">
        <v>6.0665521451900774E-2</v>
      </c>
      <c r="M35">
        <v>1</v>
      </c>
      <c r="N35" s="14">
        <v>0</v>
      </c>
      <c r="O35" s="14">
        <v>0</v>
      </c>
      <c r="P35">
        <v>0</v>
      </c>
      <c r="Q35" s="14">
        <v>0.94977598367308969</v>
      </c>
      <c r="R35">
        <v>0</v>
      </c>
      <c r="S35">
        <v>3.3</v>
      </c>
      <c r="T35" s="14">
        <v>0.30303030303030304</v>
      </c>
      <c r="U35" s="14">
        <v>1</v>
      </c>
      <c r="V35" s="12" t="s">
        <v>2140</v>
      </c>
    </row>
    <row r="36" spans="1:22">
      <c r="A36" t="s">
        <v>705</v>
      </c>
      <c r="B36" s="12" t="s">
        <v>62</v>
      </c>
      <c r="C36" s="14">
        <v>-8.3040526299472547E-2</v>
      </c>
      <c r="D36" s="14">
        <v>0.20187192862209885</v>
      </c>
      <c r="E36" s="14">
        <v>0.13780715755654266</v>
      </c>
      <c r="F36" s="14">
        <v>0.14324173030339896</v>
      </c>
      <c r="G36" s="13">
        <v>2.1323076743804079</v>
      </c>
      <c r="H36" s="14">
        <v>-3.5903294130974449E-3</v>
      </c>
      <c r="I36">
        <v>0</v>
      </c>
      <c r="J36" s="14">
        <v>0.12056080407479854</v>
      </c>
      <c r="K36" s="14">
        <v>0.50521966232143278</v>
      </c>
      <c r="L36" s="14">
        <v>7.7995567229432863E-2</v>
      </c>
      <c r="M36">
        <v>1</v>
      </c>
      <c r="N36" s="14">
        <v>0</v>
      </c>
      <c r="O36" s="14">
        <v>0</v>
      </c>
      <c r="P36">
        <v>0</v>
      </c>
      <c r="Q36" s="14">
        <v>0.94976269166978411</v>
      </c>
      <c r="R36">
        <v>0</v>
      </c>
      <c r="S36">
        <v>3.3</v>
      </c>
      <c r="T36" s="14">
        <v>0.30303030303030304</v>
      </c>
      <c r="U36" s="14">
        <v>1</v>
      </c>
      <c r="V36" s="12" t="s">
        <v>2140</v>
      </c>
    </row>
    <row r="37" spans="1:22">
      <c r="A37" t="s">
        <v>707</v>
      </c>
      <c r="B37" s="12" t="s">
        <v>62</v>
      </c>
      <c r="C37" s="14">
        <v>-4.9657750266122819E-2</v>
      </c>
      <c r="D37" s="14">
        <v>0.20187192862209885</v>
      </c>
      <c r="E37" s="14">
        <v>0.13780715755654266</v>
      </c>
      <c r="F37" s="14">
        <v>0.14324173030339896</v>
      </c>
      <c r="G37" s="13">
        <v>2.1323076743804079</v>
      </c>
      <c r="H37" s="14">
        <v>-3.5903294130974449E-3</v>
      </c>
      <c r="I37">
        <v>0</v>
      </c>
      <c r="J37" s="14">
        <v>9.9126033231940885E-2</v>
      </c>
      <c r="K37" s="14">
        <v>0.50521966232143278</v>
      </c>
      <c r="L37" s="14">
        <v>7.7995567229432863E-2</v>
      </c>
      <c r="M37">
        <v>1</v>
      </c>
      <c r="N37" s="14">
        <v>0</v>
      </c>
      <c r="O37" s="14">
        <v>0</v>
      </c>
      <c r="P37">
        <v>0</v>
      </c>
      <c r="Q37" s="14">
        <v>0.94976269166978411</v>
      </c>
      <c r="R37">
        <v>0</v>
      </c>
      <c r="S37">
        <v>3.3</v>
      </c>
      <c r="T37" s="14">
        <v>0.30303030303030304</v>
      </c>
      <c r="U37" s="14">
        <v>1</v>
      </c>
      <c r="V37" s="12" t="s">
        <v>2140</v>
      </c>
    </row>
    <row r="38" spans="1:22">
      <c r="A38" t="s">
        <v>723</v>
      </c>
      <c r="B38" s="12" t="s">
        <v>47</v>
      </c>
      <c r="C38" s="14">
        <v>6.4966713302816838E-3</v>
      </c>
      <c r="D38" s="14">
        <v>0.18290795794828921</v>
      </c>
      <c r="E38" s="14">
        <v>0.12205009004875801</v>
      </c>
      <c r="F38" s="14">
        <v>7.7863508878423693E-2</v>
      </c>
      <c r="G38" s="13">
        <v>1.5232588938928779</v>
      </c>
      <c r="H38" s="14">
        <v>3.1674636202413592E-2</v>
      </c>
      <c r="I38">
        <v>0</v>
      </c>
      <c r="J38" s="14">
        <v>6.2522040318520669E-2</v>
      </c>
      <c r="K38" s="14">
        <v>0.50851978099047102</v>
      </c>
      <c r="L38" s="14">
        <v>6.0665521451900774E-2</v>
      </c>
      <c r="M38">
        <v>1</v>
      </c>
      <c r="N38" s="14">
        <v>0</v>
      </c>
      <c r="O38" s="14">
        <v>0</v>
      </c>
      <c r="P38">
        <v>0</v>
      </c>
      <c r="Q38" s="14">
        <v>0.94977598367308969</v>
      </c>
      <c r="R38">
        <v>0</v>
      </c>
      <c r="S38">
        <v>3.3</v>
      </c>
      <c r="T38" s="14">
        <v>0.30303030303030304</v>
      </c>
      <c r="U38" s="14">
        <v>1</v>
      </c>
      <c r="V38" s="12" t="s">
        <v>2140</v>
      </c>
    </row>
    <row r="39" spans="1:22">
      <c r="A39" t="s">
        <v>755</v>
      </c>
      <c r="B39" s="12" t="s">
        <v>54</v>
      </c>
      <c r="C39" s="14">
        <v>-0.15043348505103721</v>
      </c>
      <c r="D39" s="14">
        <v>0.31196392892080216</v>
      </c>
      <c r="E39" s="14">
        <v>0.22086835207327621</v>
      </c>
      <c r="F39" s="14">
        <v>0.28991454849456905</v>
      </c>
      <c r="G39" s="13">
        <v>2.8980395452652274</v>
      </c>
      <c r="H39" s="14">
        <v>-5.1192663180992054E-2</v>
      </c>
      <c r="I39">
        <v>0</v>
      </c>
      <c r="J39" s="14">
        <v>0.18958739305827724</v>
      </c>
      <c r="K39" s="14">
        <v>0.58288412137280288</v>
      </c>
      <c r="L39" s="14">
        <v>0.120912265441879</v>
      </c>
      <c r="M39">
        <v>1</v>
      </c>
      <c r="N39" s="14">
        <v>0</v>
      </c>
      <c r="O39" s="14">
        <v>0</v>
      </c>
      <c r="P39">
        <v>0</v>
      </c>
      <c r="Q39" s="14">
        <v>0.95246281107254693</v>
      </c>
      <c r="R39">
        <v>0</v>
      </c>
      <c r="S39">
        <v>3.3</v>
      </c>
      <c r="T39" s="14">
        <v>0.30303030303030304</v>
      </c>
      <c r="U39" s="14">
        <v>1</v>
      </c>
      <c r="V39" s="12" t="s">
        <v>2140</v>
      </c>
    </row>
    <row r="40" spans="1:22">
      <c r="A40" t="s">
        <v>779</v>
      </c>
      <c r="B40" s="12" t="s">
        <v>54</v>
      </c>
      <c r="C40" s="14">
        <v>-9.0882450772006712E-2</v>
      </c>
      <c r="D40" s="14">
        <v>0.31196392892080216</v>
      </c>
      <c r="E40" s="14">
        <v>0.22086835207327621</v>
      </c>
      <c r="F40" s="14">
        <v>0.28991454849456905</v>
      </c>
      <c r="G40" s="13">
        <v>2.8980395452652274</v>
      </c>
      <c r="H40" s="14">
        <v>-5.1192663180992054E-2</v>
      </c>
      <c r="I40">
        <v>0</v>
      </c>
      <c r="J40" s="14">
        <v>0.14909074043192821</v>
      </c>
      <c r="K40" s="14">
        <v>0.58288412137280288</v>
      </c>
      <c r="L40" s="14">
        <v>0.120912265441879</v>
      </c>
      <c r="M40">
        <v>1</v>
      </c>
      <c r="N40" s="14">
        <v>0</v>
      </c>
      <c r="O40" s="14">
        <v>0</v>
      </c>
      <c r="P40">
        <v>0</v>
      </c>
      <c r="Q40" s="14">
        <v>0.95246281107254693</v>
      </c>
      <c r="R40">
        <v>0</v>
      </c>
      <c r="S40">
        <v>3.3</v>
      </c>
      <c r="T40" s="14">
        <v>0.30303030303030304</v>
      </c>
      <c r="U40" s="14">
        <v>1</v>
      </c>
      <c r="V40" s="12" t="s">
        <v>2140</v>
      </c>
    </row>
    <row r="41" spans="1:22">
      <c r="A41" t="s">
        <v>879</v>
      </c>
      <c r="B41" s="12" t="s">
        <v>62</v>
      </c>
      <c r="C41" s="14">
        <v>-4.6313077950702775E-2</v>
      </c>
      <c r="D41" s="14">
        <v>0.20187192862209885</v>
      </c>
      <c r="E41" s="14">
        <v>0.13780715755654266</v>
      </c>
      <c r="F41" s="14">
        <v>0.14324173030339896</v>
      </c>
      <c r="G41" s="13">
        <v>2.1323076743804079</v>
      </c>
      <c r="H41" s="14">
        <v>-3.5903294130974449E-3</v>
      </c>
      <c r="I41">
        <v>0</v>
      </c>
      <c r="J41" s="14">
        <v>8.6013601154728475E-2</v>
      </c>
      <c r="K41" s="14">
        <v>0.50521966232143278</v>
      </c>
      <c r="L41" s="14">
        <v>7.7995567229432863E-2</v>
      </c>
      <c r="M41">
        <v>1</v>
      </c>
      <c r="N41" s="14">
        <v>0</v>
      </c>
      <c r="O41" s="14">
        <v>0</v>
      </c>
      <c r="P41">
        <v>0</v>
      </c>
      <c r="Q41" s="14">
        <v>0.94976269166978411</v>
      </c>
      <c r="R41">
        <v>0</v>
      </c>
      <c r="S41">
        <v>3.3</v>
      </c>
      <c r="T41" s="14">
        <v>0.30303030303030304</v>
      </c>
      <c r="U41" s="14">
        <v>1</v>
      </c>
      <c r="V41" s="12" t="s">
        <v>2140</v>
      </c>
    </row>
    <row r="42" spans="1:22">
      <c r="A42" t="s">
        <v>993</v>
      </c>
      <c r="B42" s="12" t="s">
        <v>54</v>
      </c>
      <c r="C42" s="14">
        <v>-3.614515404374135E-2</v>
      </c>
      <c r="D42" s="14">
        <v>0.31196392892080216</v>
      </c>
      <c r="E42" s="14">
        <v>0.22086835207327621</v>
      </c>
      <c r="F42" s="14">
        <v>0.28991454849456905</v>
      </c>
      <c r="G42" s="13">
        <v>2.8980395452652274</v>
      </c>
      <c r="H42" s="14">
        <v>-5.1192663180992054E-2</v>
      </c>
      <c r="I42">
        <v>0</v>
      </c>
      <c r="J42" s="14">
        <v>0.14082988390567042</v>
      </c>
      <c r="K42" s="14">
        <v>0.58288412137280288</v>
      </c>
      <c r="L42" s="14">
        <v>0.120912265441879</v>
      </c>
      <c r="M42">
        <v>1</v>
      </c>
      <c r="N42" s="14">
        <v>0</v>
      </c>
      <c r="O42" s="14">
        <v>0</v>
      </c>
      <c r="P42">
        <v>0</v>
      </c>
      <c r="Q42" s="14">
        <v>0.95246281107254693</v>
      </c>
      <c r="R42">
        <v>0</v>
      </c>
      <c r="S42">
        <v>3.3</v>
      </c>
      <c r="T42" s="14">
        <v>0.30303030303030304</v>
      </c>
      <c r="U42" s="14">
        <v>1</v>
      </c>
      <c r="V42" s="12" t="s">
        <v>2140</v>
      </c>
    </row>
    <row r="43" spans="1:22">
      <c r="A43" t="s">
        <v>997</v>
      </c>
      <c r="B43" s="12" t="s">
        <v>47</v>
      </c>
      <c r="C43" s="14">
        <v>2.4514096661085546E-4</v>
      </c>
      <c r="D43" s="14">
        <v>0.18290795794828921</v>
      </c>
      <c r="E43" s="14">
        <v>0.12205009004875801</v>
      </c>
      <c r="F43" s="14">
        <v>7.7863508878423693E-2</v>
      </c>
      <c r="G43" s="13">
        <v>1.5232588938928779</v>
      </c>
      <c r="H43" s="14">
        <v>3.1674636202413592E-2</v>
      </c>
      <c r="I43">
        <v>0</v>
      </c>
      <c r="J43" s="14">
        <v>0.10594239119440402</v>
      </c>
      <c r="K43" s="14">
        <v>0.50851978099047102</v>
      </c>
      <c r="L43" s="14">
        <v>6.0665521451900774E-2</v>
      </c>
      <c r="M43">
        <v>1</v>
      </c>
      <c r="N43" s="14">
        <v>0</v>
      </c>
      <c r="O43" s="14">
        <v>0</v>
      </c>
      <c r="P43">
        <v>0</v>
      </c>
      <c r="Q43" s="14">
        <v>0.94977598367308969</v>
      </c>
      <c r="R43">
        <v>0</v>
      </c>
      <c r="S43">
        <v>3.3</v>
      </c>
      <c r="T43" s="14">
        <v>0.30303030303030304</v>
      </c>
      <c r="U43" s="14">
        <v>1</v>
      </c>
      <c r="V43" s="12" t="s">
        <v>2140</v>
      </c>
    </row>
    <row r="44" spans="1:22">
      <c r="A44" t="s">
        <v>1117</v>
      </c>
      <c r="B44" s="12" t="s">
        <v>54</v>
      </c>
      <c r="C44" s="14">
        <v>-9.6684012774962844E-2</v>
      </c>
      <c r="D44" s="14">
        <v>0.31196392892080216</v>
      </c>
      <c r="E44" s="14">
        <v>0.22086835207327621</v>
      </c>
      <c r="F44" s="14">
        <v>0.28991454849456905</v>
      </c>
      <c r="G44" s="13">
        <v>2.8980395452652274</v>
      </c>
      <c r="H44" s="14">
        <v>-5.1192663180992054E-2</v>
      </c>
      <c r="I44">
        <v>0</v>
      </c>
      <c r="J44" s="14">
        <v>0.16380410989016453</v>
      </c>
      <c r="K44" s="14">
        <v>0.58288412137280288</v>
      </c>
      <c r="L44" s="14">
        <v>0.120912265441879</v>
      </c>
      <c r="M44">
        <v>1</v>
      </c>
      <c r="N44" s="14">
        <v>0</v>
      </c>
      <c r="O44" s="14">
        <v>0</v>
      </c>
      <c r="P44">
        <v>0</v>
      </c>
      <c r="Q44" s="14">
        <v>0.95246281107254693</v>
      </c>
      <c r="R44">
        <v>0</v>
      </c>
      <c r="S44">
        <v>3.3</v>
      </c>
      <c r="T44" s="14">
        <v>0.30303030303030304</v>
      </c>
      <c r="U44" s="14">
        <v>1</v>
      </c>
      <c r="V44" s="12" t="s">
        <v>2140</v>
      </c>
    </row>
    <row r="45" spans="1:22">
      <c r="A45" t="s">
        <v>1141</v>
      </c>
      <c r="B45" s="12" t="s">
        <v>51</v>
      </c>
      <c r="C45" s="14">
        <v>2.6204138151312791E-3</v>
      </c>
      <c r="D45" s="14">
        <v>0.29147891994228936</v>
      </c>
      <c r="E45" s="14">
        <v>0.20310034693031653</v>
      </c>
      <c r="F45" s="14">
        <v>8.594459935328938E-2</v>
      </c>
      <c r="G45" s="13">
        <v>1.6026025182564763</v>
      </c>
      <c r="H45" s="14">
        <v>0.11012364032004683</v>
      </c>
      <c r="I45">
        <v>0</v>
      </c>
      <c r="J45" s="14">
        <v>5.744632212323187E-2</v>
      </c>
      <c r="K45" s="14">
        <v>0.41762511454643481</v>
      </c>
      <c r="L45" s="14">
        <v>5.4196815684636399E-2</v>
      </c>
      <c r="M45">
        <v>1</v>
      </c>
      <c r="N45" s="14">
        <v>0</v>
      </c>
      <c r="O45" s="14">
        <v>0</v>
      </c>
      <c r="P45">
        <v>0</v>
      </c>
      <c r="Q45" s="14">
        <v>0.94630804495569043</v>
      </c>
      <c r="R45">
        <v>0</v>
      </c>
      <c r="S45">
        <v>3.3</v>
      </c>
      <c r="T45" s="14">
        <v>0.30303030303030304</v>
      </c>
      <c r="U45" s="14">
        <v>1</v>
      </c>
      <c r="V45" s="12" t="s">
        <v>2140</v>
      </c>
    </row>
    <row r="46" spans="1:22">
      <c r="A46" t="s">
        <v>1315</v>
      </c>
      <c r="B46" s="12" t="s">
        <v>54</v>
      </c>
      <c r="C46" s="14">
        <v>-3.2920774749469757E-2</v>
      </c>
      <c r="D46" s="14">
        <v>0.31196392892080216</v>
      </c>
      <c r="E46" s="14">
        <v>0.22086835207327621</v>
      </c>
      <c r="F46" s="14">
        <v>0.28991454849456905</v>
      </c>
      <c r="G46" s="13">
        <v>2.8980395452652274</v>
      </c>
      <c r="H46" s="14">
        <v>-5.1192663180992054E-2</v>
      </c>
      <c r="I46">
        <v>0</v>
      </c>
      <c r="J46" s="14">
        <v>0.173140537474293</v>
      </c>
      <c r="K46" s="14">
        <v>0.58288412137280288</v>
      </c>
      <c r="L46" s="14">
        <v>0.120912265441879</v>
      </c>
      <c r="M46">
        <v>1</v>
      </c>
      <c r="N46" s="14">
        <v>0</v>
      </c>
      <c r="O46" s="14">
        <v>0</v>
      </c>
      <c r="P46">
        <v>0</v>
      </c>
      <c r="Q46" s="14">
        <v>0.95246281107254693</v>
      </c>
      <c r="R46">
        <v>0</v>
      </c>
      <c r="S46">
        <v>3.3</v>
      </c>
      <c r="T46" s="14">
        <v>0.30303030303030304</v>
      </c>
      <c r="U46" s="14">
        <v>1</v>
      </c>
      <c r="V46" s="12" t="s">
        <v>2140</v>
      </c>
    </row>
    <row r="47" spans="1:22">
      <c r="A47" t="s">
        <v>1383</v>
      </c>
      <c r="B47" s="12" t="s">
        <v>62</v>
      </c>
      <c r="C47" s="14">
        <v>-5.0393632815434394E-2</v>
      </c>
      <c r="D47" s="14">
        <v>0.20187192862209885</v>
      </c>
      <c r="E47" s="14">
        <v>0.13780715755654266</v>
      </c>
      <c r="F47" s="14">
        <v>0.14324173030339896</v>
      </c>
      <c r="G47" s="13">
        <v>2.1323076743804079</v>
      </c>
      <c r="H47" s="14">
        <v>-3.5903294130974449E-3</v>
      </c>
      <c r="I47">
        <v>0</v>
      </c>
      <c r="J47" s="14">
        <v>8.0673405889457525E-2</v>
      </c>
      <c r="K47" s="14">
        <v>0.50521966232143278</v>
      </c>
      <c r="L47" s="14">
        <v>7.7995567229432863E-2</v>
      </c>
      <c r="M47">
        <v>1</v>
      </c>
      <c r="N47" s="14">
        <v>0</v>
      </c>
      <c r="O47" s="14">
        <v>0</v>
      </c>
      <c r="P47">
        <v>0</v>
      </c>
      <c r="Q47" s="14">
        <v>0.94976269166978411</v>
      </c>
      <c r="R47">
        <v>0</v>
      </c>
      <c r="S47">
        <v>3.3</v>
      </c>
      <c r="T47" s="14">
        <v>0.30303030303030304</v>
      </c>
      <c r="U47" s="14">
        <v>1</v>
      </c>
      <c r="V47" s="12" t="s">
        <v>2140</v>
      </c>
    </row>
    <row r="48" spans="1:22">
      <c r="A48" t="s">
        <v>1413</v>
      </c>
      <c r="B48" s="12" t="s">
        <v>47</v>
      </c>
      <c r="C48" s="14">
        <v>-4.7377849139121049E-3</v>
      </c>
      <c r="D48" s="14">
        <v>0.18290795794828921</v>
      </c>
      <c r="E48" s="14">
        <v>0.12205009004875801</v>
      </c>
      <c r="F48" s="14">
        <v>7.7863508878423693E-2</v>
      </c>
      <c r="G48" s="13">
        <v>1.5232588938928779</v>
      </c>
      <c r="H48" s="14">
        <v>3.1674636202413592E-2</v>
      </c>
      <c r="I48">
        <v>0</v>
      </c>
      <c r="J48" s="14">
        <v>8.5857939386591212E-2</v>
      </c>
      <c r="K48" s="14">
        <v>0.50851978099047102</v>
      </c>
      <c r="L48" s="14">
        <v>6.0665521451900774E-2</v>
      </c>
      <c r="M48">
        <v>1</v>
      </c>
      <c r="N48" s="14">
        <v>0</v>
      </c>
      <c r="O48" s="14">
        <v>0</v>
      </c>
      <c r="P48">
        <v>0</v>
      </c>
      <c r="Q48" s="14">
        <v>0.94977598367308969</v>
      </c>
      <c r="R48">
        <v>0</v>
      </c>
      <c r="S48">
        <v>3.3</v>
      </c>
      <c r="T48" s="14">
        <v>0.30303030303030304</v>
      </c>
      <c r="U48" s="14">
        <v>1</v>
      </c>
      <c r="V48" s="12" t="s">
        <v>2140</v>
      </c>
    </row>
    <row r="49" spans="1:22">
      <c r="A49" t="s">
        <v>1431</v>
      </c>
      <c r="B49" s="12" t="s">
        <v>54</v>
      </c>
      <c r="C49" s="14">
        <v>-0.10224914329218504</v>
      </c>
      <c r="D49" s="14">
        <v>0.31196392892080216</v>
      </c>
      <c r="E49" s="14">
        <v>0.22086835207327621</v>
      </c>
      <c r="F49" s="14">
        <v>0.28991454849456905</v>
      </c>
      <c r="G49" s="13">
        <v>2.8980395452652274</v>
      </c>
      <c r="H49" s="14">
        <v>-5.1192663180992054E-2</v>
      </c>
      <c r="I49">
        <v>0</v>
      </c>
      <c r="J49" s="14">
        <v>0.15431209637789434</v>
      </c>
      <c r="K49" s="14">
        <v>0.58288412137280288</v>
      </c>
      <c r="L49" s="14">
        <v>0.120912265441879</v>
      </c>
      <c r="M49">
        <v>1</v>
      </c>
      <c r="N49" s="14">
        <v>0</v>
      </c>
      <c r="O49" s="14">
        <v>0</v>
      </c>
      <c r="P49">
        <v>0</v>
      </c>
      <c r="Q49" s="14">
        <v>0.95246281107254693</v>
      </c>
      <c r="R49">
        <v>0</v>
      </c>
      <c r="S49">
        <v>3.3</v>
      </c>
      <c r="T49" s="14">
        <v>0.30303030303030304</v>
      </c>
      <c r="U49" s="14">
        <v>1</v>
      </c>
      <c r="V49" s="12" t="s">
        <v>2140</v>
      </c>
    </row>
    <row r="50" spans="1:22">
      <c r="A50" t="s">
        <v>1463</v>
      </c>
      <c r="B50" s="12" t="s">
        <v>62</v>
      </c>
      <c r="C50" s="14">
        <v>-9.6069773802619718E-2</v>
      </c>
      <c r="D50" s="14">
        <v>0.20187192862209885</v>
      </c>
      <c r="E50" s="14">
        <v>0.13780715755654266</v>
      </c>
      <c r="F50" s="14">
        <v>0.14324173030339896</v>
      </c>
      <c r="G50" s="13">
        <v>2.1323076743804079</v>
      </c>
      <c r="H50" s="14">
        <v>-3.5903294130974449E-3</v>
      </c>
      <c r="I50">
        <v>0</v>
      </c>
      <c r="J50" s="14">
        <v>0.12793202671799586</v>
      </c>
      <c r="K50" s="14">
        <v>0.50521966232143278</v>
      </c>
      <c r="L50" s="14">
        <v>7.7995567229432863E-2</v>
      </c>
      <c r="M50">
        <v>1</v>
      </c>
      <c r="N50" s="14">
        <v>0</v>
      </c>
      <c r="O50" s="14">
        <v>0</v>
      </c>
      <c r="P50">
        <v>0</v>
      </c>
      <c r="Q50" s="14">
        <v>0.94976269166978411</v>
      </c>
      <c r="R50">
        <v>0</v>
      </c>
      <c r="S50">
        <v>3.3</v>
      </c>
      <c r="T50" s="14">
        <v>0.30303030303030304</v>
      </c>
      <c r="U50" s="14">
        <v>1</v>
      </c>
      <c r="V50" s="12" t="s">
        <v>2140</v>
      </c>
    </row>
    <row r="51" spans="1:22">
      <c r="A51" t="s">
        <v>1465</v>
      </c>
      <c r="B51" s="12" t="s">
        <v>62</v>
      </c>
      <c r="C51" s="14">
        <v>2.1484789128753339E-4</v>
      </c>
      <c r="D51" s="14">
        <v>0.20187192862209885</v>
      </c>
      <c r="E51" s="14">
        <v>0.13780715755654266</v>
      </c>
      <c r="F51" s="14">
        <v>0.14324173030339896</v>
      </c>
      <c r="G51" s="13">
        <v>2.1323076743804079</v>
      </c>
      <c r="H51" s="14">
        <v>-3.5903294130974449E-3</v>
      </c>
      <c r="I51">
        <v>0</v>
      </c>
      <c r="J51" s="14">
        <v>7.8175411705785194E-2</v>
      </c>
      <c r="K51" s="14">
        <v>0.50521966232143278</v>
      </c>
      <c r="L51" s="14">
        <v>7.7995567229432863E-2</v>
      </c>
      <c r="M51">
        <v>1</v>
      </c>
      <c r="N51" s="14">
        <v>0</v>
      </c>
      <c r="O51" s="14">
        <v>0</v>
      </c>
      <c r="P51">
        <v>0</v>
      </c>
      <c r="Q51" s="14">
        <v>0.94976269166978411</v>
      </c>
      <c r="R51">
        <v>0</v>
      </c>
      <c r="S51">
        <v>3.3</v>
      </c>
      <c r="T51" s="14">
        <v>0.30303030303030304</v>
      </c>
      <c r="U51" s="14">
        <v>1</v>
      </c>
      <c r="V51" s="12" t="s">
        <v>2140</v>
      </c>
    </row>
    <row r="52" spans="1:22">
      <c r="A52" t="s">
        <v>1493</v>
      </c>
      <c r="B52" s="12" t="s">
        <v>62</v>
      </c>
      <c r="C52" s="14">
        <v>-2.6630975784006097E-2</v>
      </c>
      <c r="D52" s="14">
        <v>0.20187192862209885</v>
      </c>
      <c r="E52" s="14">
        <v>0.13780715755654266</v>
      </c>
      <c r="F52" s="14">
        <v>0.14324173030339896</v>
      </c>
      <c r="G52" s="13">
        <v>2.1323076743804079</v>
      </c>
      <c r="H52" s="14">
        <v>-3.5903294130974449E-3</v>
      </c>
      <c r="I52">
        <v>0</v>
      </c>
      <c r="J52" s="14">
        <v>0.10636505892769224</v>
      </c>
      <c r="K52" s="14">
        <v>0.50521966232143278</v>
      </c>
      <c r="L52" s="14">
        <v>7.7995567229432863E-2</v>
      </c>
      <c r="M52">
        <v>1</v>
      </c>
      <c r="N52" s="14">
        <v>0</v>
      </c>
      <c r="O52" s="14">
        <v>0</v>
      </c>
      <c r="P52">
        <v>0</v>
      </c>
      <c r="Q52" s="14">
        <v>0.94976269166978411</v>
      </c>
      <c r="R52">
        <v>0</v>
      </c>
      <c r="S52">
        <v>3.3</v>
      </c>
      <c r="T52" s="14">
        <v>0.30303030303030304</v>
      </c>
      <c r="U52" s="14">
        <v>1</v>
      </c>
      <c r="V52" s="12" t="s">
        <v>2140</v>
      </c>
    </row>
    <row r="53" spans="1:22">
      <c r="A53" t="s">
        <v>1521</v>
      </c>
      <c r="B53" s="12" t="s">
        <v>54</v>
      </c>
      <c r="C53" s="14">
        <v>-7.1388967662289124E-2</v>
      </c>
      <c r="D53" s="14">
        <v>0.31196392892080216</v>
      </c>
      <c r="E53" s="14">
        <v>0.22086835207327621</v>
      </c>
      <c r="F53" s="14">
        <v>0.28991454849456905</v>
      </c>
      <c r="G53" s="13">
        <v>2.8980395452652274</v>
      </c>
      <c r="H53" s="14">
        <v>-5.1192663180992054E-2</v>
      </c>
      <c r="I53">
        <v>0</v>
      </c>
      <c r="J53" s="14">
        <v>0.23967073925797486</v>
      </c>
      <c r="K53" s="14">
        <v>0.58288412137280288</v>
      </c>
      <c r="L53" s="14">
        <v>0.120912265441879</v>
      </c>
      <c r="M53">
        <v>1</v>
      </c>
      <c r="N53" s="14">
        <v>0</v>
      </c>
      <c r="O53" s="14">
        <v>0</v>
      </c>
      <c r="P53">
        <v>0</v>
      </c>
      <c r="Q53" s="14">
        <v>0.95246281107254693</v>
      </c>
      <c r="R53">
        <v>0</v>
      </c>
      <c r="S53">
        <v>3.3</v>
      </c>
      <c r="T53" s="14">
        <v>0.30303030303030304</v>
      </c>
      <c r="U53" s="14">
        <v>1</v>
      </c>
      <c r="V53" s="12" t="s">
        <v>2140</v>
      </c>
    </row>
    <row r="54" spans="1:22">
      <c r="A54" t="s">
        <v>1593</v>
      </c>
      <c r="B54" s="12" t="s">
        <v>54</v>
      </c>
      <c r="C54" s="14">
        <v>-0.14120870592426746</v>
      </c>
      <c r="D54" s="14">
        <v>0.31196392892080216</v>
      </c>
      <c r="E54" s="14">
        <v>0.22086835207327621</v>
      </c>
      <c r="F54" s="14">
        <v>0.28991454849456905</v>
      </c>
      <c r="G54" s="13">
        <v>2.8980395452652274</v>
      </c>
      <c r="H54" s="14">
        <v>-5.1192663180992054E-2</v>
      </c>
      <c r="I54">
        <v>0</v>
      </c>
      <c r="J54" s="14">
        <v>0.19885021655097573</v>
      </c>
      <c r="K54" s="14">
        <v>0.58288412137280288</v>
      </c>
      <c r="L54" s="14">
        <v>0.120912265441879</v>
      </c>
      <c r="M54">
        <v>1</v>
      </c>
      <c r="N54" s="14">
        <v>0</v>
      </c>
      <c r="O54" s="14">
        <v>0</v>
      </c>
      <c r="P54">
        <v>0</v>
      </c>
      <c r="Q54" s="14">
        <v>0.95246281107254693</v>
      </c>
      <c r="R54">
        <v>0</v>
      </c>
      <c r="S54">
        <v>3.3</v>
      </c>
      <c r="T54" s="14">
        <v>0.30303030303030304</v>
      </c>
      <c r="U54" s="14">
        <v>1</v>
      </c>
      <c r="V54" s="12" t="s">
        <v>2140</v>
      </c>
    </row>
    <row r="55" spans="1:22">
      <c r="A55" t="s">
        <v>1603</v>
      </c>
      <c r="B55" s="12" t="s">
        <v>62</v>
      </c>
      <c r="C55" s="14">
        <v>-1.873111423126789E-2</v>
      </c>
      <c r="D55" s="14">
        <v>0.20187192862209885</v>
      </c>
      <c r="E55" s="14">
        <v>0.13780715755654266</v>
      </c>
      <c r="F55" s="14">
        <v>0.14324173030339896</v>
      </c>
      <c r="G55" s="13">
        <v>2.1323076743804079</v>
      </c>
      <c r="H55" s="14">
        <v>-3.5903294130974449E-3</v>
      </c>
      <c r="I55">
        <v>0</v>
      </c>
      <c r="J55" s="14">
        <v>8.85433518346391E-2</v>
      </c>
      <c r="K55" s="14">
        <v>0.50521966232143278</v>
      </c>
      <c r="L55" s="14">
        <v>7.7995567229432863E-2</v>
      </c>
      <c r="M55">
        <v>1</v>
      </c>
      <c r="N55" s="14">
        <v>0</v>
      </c>
      <c r="O55" s="14">
        <v>0</v>
      </c>
      <c r="P55">
        <v>0</v>
      </c>
      <c r="Q55" s="14">
        <v>0.94976269166978411</v>
      </c>
      <c r="R55">
        <v>0</v>
      </c>
      <c r="S55">
        <v>3.3</v>
      </c>
      <c r="T55" s="14">
        <v>0.30303030303030304</v>
      </c>
      <c r="U55" s="14">
        <v>1</v>
      </c>
      <c r="V55" s="12" t="s">
        <v>2140</v>
      </c>
    </row>
    <row r="56" spans="1:22">
      <c r="A56" t="s">
        <v>1631</v>
      </c>
      <c r="B56" s="12" t="s">
        <v>62</v>
      </c>
      <c r="C56" s="14">
        <v>-4.3540542808770399E-3</v>
      </c>
      <c r="D56" s="14">
        <v>0.20187192862209885</v>
      </c>
      <c r="E56" s="14">
        <v>0.13780715755654266</v>
      </c>
      <c r="F56" s="14">
        <v>0.14324173030339896</v>
      </c>
      <c r="G56" s="13">
        <v>2.1323076743804079</v>
      </c>
      <c r="H56" s="14">
        <v>-3.5903294130974449E-3</v>
      </c>
      <c r="I56">
        <v>0</v>
      </c>
      <c r="J56" s="14">
        <v>0.11372217770870879</v>
      </c>
      <c r="K56" s="14">
        <v>0.50521966232143278</v>
      </c>
      <c r="L56" s="14">
        <v>7.7995567229432863E-2</v>
      </c>
      <c r="M56">
        <v>1</v>
      </c>
      <c r="N56" s="14">
        <v>0</v>
      </c>
      <c r="O56" s="14">
        <v>0</v>
      </c>
      <c r="P56">
        <v>0</v>
      </c>
      <c r="Q56" s="14">
        <v>0.94976269166978411</v>
      </c>
      <c r="R56">
        <v>0</v>
      </c>
      <c r="S56">
        <v>3.3</v>
      </c>
      <c r="T56" s="14">
        <v>0.30303030303030304</v>
      </c>
      <c r="U56" s="14">
        <v>1</v>
      </c>
      <c r="V56" s="12" t="s">
        <v>2140</v>
      </c>
    </row>
    <row r="57" spans="1:22">
      <c r="A57" t="s">
        <v>1639</v>
      </c>
      <c r="B57" s="12" t="s">
        <v>47</v>
      </c>
      <c r="C57" s="14">
        <v>-4.0948057845597241E-2</v>
      </c>
      <c r="D57" s="14">
        <v>0.18290795794828921</v>
      </c>
      <c r="E57" s="14">
        <v>0.12205009004875801</v>
      </c>
      <c r="F57" s="14">
        <v>7.7863508878423693E-2</v>
      </c>
      <c r="G57" s="13">
        <v>1.5232588938928779</v>
      </c>
      <c r="H57" s="14">
        <v>3.1674636202413592E-2</v>
      </c>
      <c r="I57">
        <v>0</v>
      </c>
      <c r="J57" s="14">
        <v>8.2912846136589502E-2</v>
      </c>
      <c r="K57" s="14">
        <v>0.50851978099047102</v>
      </c>
      <c r="L57" s="14">
        <v>6.0665521451900774E-2</v>
      </c>
      <c r="M57">
        <v>1</v>
      </c>
      <c r="N57" s="14">
        <v>0</v>
      </c>
      <c r="O57" s="14">
        <v>0</v>
      </c>
      <c r="P57">
        <v>0</v>
      </c>
      <c r="Q57" s="14">
        <v>0.94977598367308969</v>
      </c>
      <c r="R57">
        <v>0</v>
      </c>
      <c r="S57">
        <v>3.3</v>
      </c>
      <c r="T57" s="14">
        <v>0.30303030303030304</v>
      </c>
      <c r="U57" s="14">
        <v>1</v>
      </c>
      <c r="V57" s="12" t="s">
        <v>2140</v>
      </c>
    </row>
    <row r="58" spans="1:22">
      <c r="A58" t="s">
        <v>1689</v>
      </c>
      <c r="B58" s="12" t="s">
        <v>47</v>
      </c>
      <c r="C58" s="14">
        <v>-1.7099171022403076E-2</v>
      </c>
      <c r="D58" s="14">
        <v>0.18290795794828921</v>
      </c>
      <c r="E58" s="14">
        <v>0.12205009004875801</v>
      </c>
      <c r="F58" s="14">
        <v>7.7863508878423693E-2</v>
      </c>
      <c r="G58" s="13">
        <v>1.5232588938928779</v>
      </c>
      <c r="H58" s="14">
        <v>3.1674636202413592E-2</v>
      </c>
      <c r="I58">
        <v>0</v>
      </c>
      <c r="J58" s="14">
        <v>7.7614373367300926E-2</v>
      </c>
      <c r="K58" s="14">
        <v>0.50851978099047102</v>
      </c>
      <c r="L58" s="14">
        <v>6.0665521451900774E-2</v>
      </c>
      <c r="M58">
        <v>1</v>
      </c>
      <c r="N58" s="14">
        <v>0</v>
      </c>
      <c r="O58" s="14">
        <v>0</v>
      </c>
      <c r="P58">
        <v>0</v>
      </c>
      <c r="Q58" s="14">
        <v>0.94977598367308969</v>
      </c>
      <c r="R58">
        <v>0</v>
      </c>
      <c r="S58">
        <v>3.3</v>
      </c>
      <c r="T58" s="14">
        <v>0.30303030303030304</v>
      </c>
      <c r="U58" s="14">
        <v>1</v>
      </c>
      <c r="V58" s="12" t="s">
        <v>2140</v>
      </c>
    </row>
    <row r="59" spans="1:22">
      <c r="A59" t="s">
        <v>1703</v>
      </c>
      <c r="B59" s="12" t="s">
        <v>54</v>
      </c>
      <c r="C59" s="14">
        <v>-1.7897320691789679E-2</v>
      </c>
      <c r="D59" s="14">
        <v>0.31196392892080216</v>
      </c>
      <c r="E59" s="14">
        <v>0.22086835207327621</v>
      </c>
      <c r="F59" s="14">
        <v>0.28991454849456905</v>
      </c>
      <c r="G59" s="13">
        <v>2.8980395452652274</v>
      </c>
      <c r="H59" s="14">
        <v>-5.1192663180992054E-2</v>
      </c>
      <c r="I59">
        <v>0</v>
      </c>
      <c r="J59" s="14">
        <v>0.16399057338778952</v>
      </c>
      <c r="K59" s="14">
        <v>0.58288412137280288</v>
      </c>
      <c r="L59" s="14">
        <v>0.120912265441879</v>
      </c>
      <c r="M59">
        <v>1</v>
      </c>
      <c r="N59" s="14">
        <v>0</v>
      </c>
      <c r="O59" s="14">
        <v>0</v>
      </c>
      <c r="P59">
        <v>0</v>
      </c>
      <c r="Q59" s="14">
        <v>0.95246281107254693</v>
      </c>
      <c r="R59">
        <v>0</v>
      </c>
      <c r="S59">
        <v>3.3</v>
      </c>
      <c r="T59" s="14">
        <v>0.30303030303030304</v>
      </c>
      <c r="U59" s="14">
        <v>1</v>
      </c>
      <c r="V59" s="12" t="s">
        <v>2140</v>
      </c>
    </row>
    <row r="60" spans="1:22">
      <c r="A60" t="s">
        <v>1713</v>
      </c>
      <c r="B60" s="12" t="s">
        <v>54</v>
      </c>
      <c r="C60" s="14">
        <v>-3.1835386965973704E-2</v>
      </c>
      <c r="D60" s="14">
        <v>0.31196392892080216</v>
      </c>
      <c r="E60" s="14">
        <v>0.22086835207327621</v>
      </c>
      <c r="F60" s="14">
        <v>0.28991454849456905</v>
      </c>
      <c r="G60" s="13">
        <v>2.8980395452652274</v>
      </c>
      <c r="H60" s="14">
        <v>-5.1192663180992054E-2</v>
      </c>
      <c r="I60">
        <v>0</v>
      </c>
      <c r="J60" s="14">
        <v>0.13163518289373793</v>
      </c>
      <c r="K60" s="14">
        <v>0.58288412137280288</v>
      </c>
      <c r="L60" s="14">
        <v>0.120912265441879</v>
      </c>
      <c r="M60">
        <v>1</v>
      </c>
      <c r="N60" s="14">
        <v>0</v>
      </c>
      <c r="O60" s="14">
        <v>0</v>
      </c>
      <c r="P60">
        <v>0</v>
      </c>
      <c r="Q60" s="14">
        <v>0.95246281107254693</v>
      </c>
      <c r="R60">
        <v>0</v>
      </c>
      <c r="S60">
        <v>3.3</v>
      </c>
      <c r="T60" s="14">
        <v>0.30303030303030304</v>
      </c>
      <c r="U60" s="14">
        <v>1</v>
      </c>
      <c r="V60" s="12" t="s">
        <v>2140</v>
      </c>
    </row>
    <row r="61" spans="1:22">
      <c r="A61" t="s">
        <v>1719</v>
      </c>
      <c r="B61" s="12" t="s">
        <v>54</v>
      </c>
      <c r="C61" s="14">
        <v>-9.7361256539509167E-2</v>
      </c>
      <c r="D61" s="14">
        <v>0.31196392892080216</v>
      </c>
      <c r="E61" s="14">
        <v>0.22086835207327621</v>
      </c>
      <c r="F61" s="14">
        <v>0.28991454849456905</v>
      </c>
      <c r="G61" s="13">
        <v>2.8980395452652274</v>
      </c>
      <c r="H61" s="14">
        <v>-5.1192663180992054E-2</v>
      </c>
      <c r="I61">
        <v>0</v>
      </c>
      <c r="J61" s="14">
        <v>0.23856094486604479</v>
      </c>
      <c r="K61" s="14">
        <v>0.58288412137280288</v>
      </c>
      <c r="L61" s="14">
        <v>0.120912265441879</v>
      </c>
      <c r="M61">
        <v>1</v>
      </c>
      <c r="N61" s="14">
        <v>0</v>
      </c>
      <c r="O61" s="14">
        <v>0</v>
      </c>
      <c r="P61">
        <v>0</v>
      </c>
      <c r="Q61" s="14">
        <v>0.95246281107254693</v>
      </c>
      <c r="R61">
        <v>0</v>
      </c>
      <c r="S61">
        <v>3.3</v>
      </c>
      <c r="T61" s="14">
        <v>0.30303030303030304</v>
      </c>
      <c r="U61" s="14">
        <v>1</v>
      </c>
      <c r="V61" s="12" t="s">
        <v>2140</v>
      </c>
    </row>
    <row r="62" spans="1:22">
      <c r="A62" t="s">
        <v>1771</v>
      </c>
      <c r="B62" s="12" t="s">
        <v>54</v>
      </c>
      <c r="C62" s="14">
        <v>-0.19434739476109819</v>
      </c>
      <c r="D62" s="14">
        <v>0.31196392892080216</v>
      </c>
      <c r="E62" s="14">
        <v>0.22086835207327621</v>
      </c>
      <c r="F62" s="14">
        <v>0.28991454849456905</v>
      </c>
      <c r="G62" s="13">
        <v>2.8980395452652274</v>
      </c>
      <c r="H62" s="14">
        <v>-5.1192663180992054E-2</v>
      </c>
      <c r="I62">
        <v>0</v>
      </c>
      <c r="J62" s="14">
        <v>0.20873810221017872</v>
      </c>
      <c r="K62" s="14">
        <v>0.58288412137280288</v>
      </c>
      <c r="L62" s="14">
        <v>0.120912265441879</v>
      </c>
      <c r="M62">
        <v>1</v>
      </c>
      <c r="N62" s="14">
        <v>0</v>
      </c>
      <c r="O62" s="14">
        <v>0</v>
      </c>
      <c r="P62">
        <v>0</v>
      </c>
      <c r="Q62" s="14">
        <v>0.95246281107254693</v>
      </c>
      <c r="R62">
        <v>0</v>
      </c>
      <c r="S62">
        <v>3.3</v>
      </c>
      <c r="T62" s="14">
        <v>0.30303030303030304</v>
      </c>
      <c r="U62" s="14">
        <v>1</v>
      </c>
      <c r="V62" s="12" t="s">
        <v>2140</v>
      </c>
    </row>
    <row r="63" spans="1:22">
      <c r="A63" t="s">
        <v>1807</v>
      </c>
      <c r="B63" s="12" t="s">
        <v>51</v>
      </c>
      <c r="C63" s="14">
        <v>1.8069960156742206E-2</v>
      </c>
      <c r="D63" s="14">
        <v>0.29147891994228936</v>
      </c>
      <c r="E63" s="14">
        <v>0.20310034693031653</v>
      </c>
      <c r="F63" s="14">
        <v>8.594459935328938E-2</v>
      </c>
      <c r="G63" s="13">
        <v>1.6026025182564763</v>
      </c>
      <c r="H63" s="14">
        <v>0.11012364032004683</v>
      </c>
      <c r="I63">
        <v>0</v>
      </c>
      <c r="J63" s="14">
        <v>8.6255535359387708E-2</v>
      </c>
      <c r="K63" s="14">
        <v>0.41762511454643481</v>
      </c>
      <c r="L63" s="14">
        <v>5.4196815684636399E-2</v>
      </c>
      <c r="M63">
        <v>1</v>
      </c>
      <c r="N63" s="14">
        <v>0</v>
      </c>
      <c r="O63" s="14">
        <v>0</v>
      </c>
      <c r="P63">
        <v>0</v>
      </c>
      <c r="Q63" s="14">
        <v>0.94630804495569043</v>
      </c>
      <c r="R63">
        <v>0</v>
      </c>
      <c r="S63">
        <v>3.3</v>
      </c>
      <c r="T63" s="14">
        <v>0.30303030303030304</v>
      </c>
      <c r="U63" s="14">
        <v>1</v>
      </c>
      <c r="V63" s="12" t="s">
        <v>2140</v>
      </c>
    </row>
    <row r="64" spans="1:22">
      <c r="A64" t="s">
        <v>1813</v>
      </c>
      <c r="B64" s="12" t="s">
        <v>54</v>
      </c>
      <c r="C64" s="14">
        <v>-0.10053502291754306</v>
      </c>
      <c r="D64" s="14">
        <v>0.31196392892080216</v>
      </c>
      <c r="E64" s="14">
        <v>0.22086835207327621</v>
      </c>
      <c r="F64" s="14">
        <v>0.28991454849456905</v>
      </c>
      <c r="G64" s="13">
        <v>2.8980395452652274</v>
      </c>
      <c r="H64" s="14">
        <v>-5.1192663180992054E-2</v>
      </c>
      <c r="I64">
        <v>0</v>
      </c>
      <c r="J64" s="14">
        <v>0.19799599575408552</v>
      </c>
      <c r="K64" s="14">
        <v>0.58288412137280288</v>
      </c>
      <c r="L64" s="14">
        <v>0.120912265441879</v>
      </c>
      <c r="M64">
        <v>1</v>
      </c>
      <c r="N64" s="14">
        <v>0</v>
      </c>
      <c r="O64" s="14">
        <v>0</v>
      </c>
      <c r="P64">
        <v>0</v>
      </c>
      <c r="Q64" s="14">
        <v>0.95246281107254693</v>
      </c>
      <c r="R64">
        <v>0</v>
      </c>
      <c r="S64">
        <v>3.3</v>
      </c>
      <c r="T64" s="14">
        <v>0.30303030303030304</v>
      </c>
      <c r="U64" s="14">
        <v>1</v>
      </c>
      <c r="V64" s="12" t="s">
        <v>2140</v>
      </c>
    </row>
    <row r="65" spans="1:22">
      <c r="A65" t="s">
        <v>1823</v>
      </c>
      <c r="B65" s="12" t="s">
        <v>54</v>
      </c>
      <c r="C65" s="14">
        <v>-9.7635265637604177E-2</v>
      </c>
      <c r="D65" s="14">
        <v>0.31196392892080216</v>
      </c>
      <c r="E65" s="14">
        <v>0.22086835207327621</v>
      </c>
      <c r="F65" s="14">
        <v>0.28991454849456905</v>
      </c>
      <c r="G65" s="13">
        <v>2.8980395452652274</v>
      </c>
      <c r="H65" s="14">
        <v>-5.1192663180992054E-2</v>
      </c>
      <c r="I65">
        <v>0</v>
      </c>
      <c r="J65" s="14">
        <v>0.1661440676521565</v>
      </c>
      <c r="K65" s="14">
        <v>0.58288412137280288</v>
      </c>
      <c r="L65" s="14">
        <v>0.120912265441879</v>
      </c>
      <c r="M65">
        <v>1</v>
      </c>
      <c r="N65" s="14">
        <v>0</v>
      </c>
      <c r="O65" s="14">
        <v>0</v>
      </c>
      <c r="P65">
        <v>0</v>
      </c>
      <c r="Q65" s="14">
        <v>0.95246281107254693</v>
      </c>
      <c r="R65">
        <v>0</v>
      </c>
      <c r="S65">
        <v>3.3</v>
      </c>
      <c r="T65" s="14">
        <v>0.30303030303030304</v>
      </c>
      <c r="U65" s="14">
        <v>1</v>
      </c>
      <c r="V65" s="12" t="s">
        <v>2140</v>
      </c>
    </row>
    <row r="66" spans="1:22">
      <c r="A66" t="s">
        <v>1835</v>
      </c>
      <c r="B66" s="12" t="s">
        <v>54</v>
      </c>
      <c r="C66" s="14">
        <v>-8.7074382761658173E-2</v>
      </c>
      <c r="D66" s="14">
        <v>0.31196392892080216</v>
      </c>
      <c r="E66" s="14">
        <v>0.22086835207327621</v>
      </c>
      <c r="F66" s="14">
        <v>0.28991454849456905</v>
      </c>
      <c r="G66" s="13">
        <v>2.8980395452652274</v>
      </c>
      <c r="H66" s="14">
        <v>-5.1192663180992054E-2</v>
      </c>
      <c r="I66">
        <v>0</v>
      </c>
      <c r="J66" s="14">
        <v>0.17198136973778691</v>
      </c>
      <c r="K66" s="14">
        <v>0.58288412137280288</v>
      </c>
      <c r="L66" s="14">
        <v>0.120912265441879</v>
      </c>
      <c r="M66">
        <v>1</v>
      </c>
      <c r="N66" s="14">
        <v>0</v>
      </c>
      <c r="O66" s="14">
        <v>0</v>
      </c>
      <c r="P66">
        <v>0</v>
      </c>
      <c r="Q66" s="14">
        <v>0.95246281107254693</v>
      </c>
      <c r="R66">
        <v>0</v>
      </c>
      <c r="S66">
        <v>3.3</v>
      </c>
      <c r="T66" s="14">
        <v>0.30303030303030304</v>
      </c>
      <c r="U66" s="14">
        <v>1</v>
      </c>
      <c r="V66" s="12" t="s">
        <v>2140</v>
      </c>
    </row>
    <row r="67" spans="1:22">
      <c r="A67" t="s">
        <v>1875</v>
      </c>
      <c r="B67" s="12" t="s">
        <v>54</v>
      </c>
      <c r="C67" s="14">
        <v>-5.8251137399470396E-2</v>
      </c>
      <c r="D67" s="14">
        <v>0.31196392892080216</v>
      </c>
      <c r="E67" s="14">
        <v>0.22086835207327621</v>
      </c>
      <c r="F67" s="14">
        <v>0.28991454849456905</v>
      </c>
      <c r="G67" s="13">
        <v>2.8980395452652274</v>
      </c>
      <c r="H67" s="14">
        <v>-5.1192663180992054E-2</v>
      </c>
      <c r="I67">
        <v>0</v>
      </c>
      <c r="J67" s="14">
        <v>0.1407989409211462</v>
      </c>
      <c r="K67" s="14">
        <v>0.58288412137280288</v>
      </c>
      <c r="L67" s="14">
        <v>0.120912265441879</v>
      </c>
      <c r="M67">
        <v>1</v>
      </c>
      <c r="N67" s="14">
        <v>0</v>
      </c>
      <c r="O67" s="14">
        <v>0</v>
      </c>
      <c r="P67">
        <v>0</v>
      </c>
      <c r="Q67" s="14">
        <v>0.95246281107254693</v>
      </c>
      <c r="R67">
        <v>0</v>
      </c>
      <c r="S67">
        <v>3.3</v>
      </c>
      <c r="T67" s="14">
        <v>0.30303030303030304</v>
      </c>
      <c r="U67" s="14">
        <v>1</v>
      </c>
      <c r="V67" s="12" t="s">
        <v>2140</v>
      </c>
    </row>
    <row r="68" spans="1:22">
      <c r="A68" t="s">
        <v>1923</v>
      </c>
      <c r="B68" s="12" t="s">
        <v>47</v>
      </c>
      <c r="C68" s="14">
        <v>3.3767870428615798E-3</v>
      </c>
      <c r="D68" s="14">
        <v>0.18290795794828921</v>
      </c>
      <c r="E68" s="14">
        <v>0.12205009004875801</v>
      </c>
      <c r="F68" s="14">
        <v>7.7863508878423693E-2</v>
      </c>
      <c r="G68" s="13">
        <v>1.5232588938928779</v>
      </c>
      <c r="H68" s="14">
        <v>3.1674636202413592E-2</v>
      </c>
      <c r="I68">
        <v>0</v>
      </c>
      <c r="J68" s="14">
        <v>0.11127096393514443</v>
      </c>
      <c r="K68" s="14">
        <v>0.50851978099047102</v>
      </c>
      <c r="L68" s="14">
        <v>6.0665521451900774E-2</v>
      </c>
      <c r="M68">
        <v>1</v>
      </c>
      <c r="N68" s="14">
        <v>0</v>
      </c>
      <c r="O68" s="14">
        <v>0</v>
      </c>
      <c r="P68">
        <v>0</v>
      </c>
      <c r="Q68" s="14">
        <v>0.94977598367308969</v>
      </c>
      <c r="R68">
        <v>0</v>
      </c>
      <c r="S68">
        <v>3.3</v>
      </c>
      <c r="T68" s="14">
        <v>0.30303030303030304</v>
      </c>
      <c r="U68" s="14">
        <v>1</v>
      </c>
      <c r="V68" s="12" t="s">
        <v>2140</v>
      </c>
    </row>
    <row r="69" spans="1:22">
      <c r="A69" t="s">
        <v>73</v>
      </c>
      <c r="B69" s="12" t="s">
        <v>57</v>
      </c>
      <c r="C69" s="14">
        <v>9.359670662581078E-2</v>
      </c>
      <c r="D69" s="14">
        <v>0.388774346882514</v>
      </c>
      <c r="E69" s="14">
        <v>0.2842719606666555</v>
      </c>
      <c r="F69" s="14">
        <v>3.7547324588306716E-2</v>
      </c>
      <c r="G69" s="13">
        <v>5.6564154445784265</v>
      </c>
      <c r="H69" s="14">
        <v>0.21790144142181125</v>
      </c>
      <c r="I69">
        <v>0</v>
      </c>
      <c r="J69" s="14">
        <v>1.7778508188828347E-2</v>
      </c>
      <c r="K69" s="14">
        <v>0.45222619371524486</v>
      </c>
      <c r="L69" s="14">
        <v>1.8748568215778003E-2</v>
      </c>
      <c r="M69">
        <v>0</v>
      </c>
      <c r="N69" s="14">
        <v>0.2055436255630648</v>
      </c>
      <c r="O69" s="14">
        <v>0.33577848833803048</v>
      </c>
      <c r="P69">
        <v>0</v>
      </c>
      <c r="Q69" s="14">
        <v>0.94867619108199597</v>
      </c>
      <c r="R69">
        <v>1</v>
      </c>
      <c r="S69">
        <v>4.5</v>
      </c>
      <c r="T69" s="14">
        <v>0.28888888888888892</v>
      </c>
      <c r="U69" s="14">
        <v>1</v>
      </c>
      <c r="V69" s="12" t="s">
        <v>2139</v>
      </c>
    </row>
    <row r="70" spans="1:22">
      <c r="A70" t="s">
        <v>239</v>
      </c>
      <c r="B70" s="12" t="s">
        <v>57</v>
      </c>
      <c r="C70" s="14">
        <v>0.1767348609115193</v>
      </c>
      <c r="D70" s="14">
        <v>0.388774346882514</v>
      </c>
      <c r="E70" s="14">
        <v>0.2842719606666555</v>
      </c>
      <c r="F70" s="14">
        <v>3.7547324588306716E-2</v>
      </c>
      <c r="G70" s="13">
        <v>5.6564154445784265</v>
      </c>
      <c r="H70" s="14">
        <v>0.21790144142181125</v>
      </c>
      <c r="I70">
        <v>0</v>
      </c>
      <c r="J70" s="14">
        <v>-3.2115817623095309E-2</v>
      </c>
      <c r="K70" s="14">
        <v>0.45222619371524486</v>
      </c>
      <c r="L70" s="14">
        <v>1.8748568215778003E-2</v>
      </c>
      <c r="M70">
        <v>0</v>
      </c>
      <c r="N70" s="14">
        <v>0.2055436255630648</v>
      </c>
      <c r="O70" s="14">
        <v>0.33577848833803048</v>
      </c>
      <c r="P70">
        <v>1</v>
      </c>
      <c r="Q70" s="14">
        <v>0.94867619108199597</v>
      </c>
      <c r="R70">
        <v>0</v>
      </c>
      <c r="S70">
        <v>4.5</v>
      </c>
      <c r="T70" s="14">
        <v>0.22222222222222221</v>
      </c>
      <c r="U70" s="14">
        <v>1</v>
      </c>
      <c r="V70" s="12" t="s">
        <v>2141</v>
      </c>
    </row>
    <row r="71" spans="1:22">
      <c r="A71" t="s">
        <v>479</v>
      </c>
      <c r="B71" s="12" t="s">
        <v>57</v>
      </c>
      <c r="C71" s="14">
        <v>0.23713683142554609</v>
      </c>
      <c r="D71" s="14">
        <v>0.388774346882514</v>
      </c>
      <c r="E71" s="14">
        <v>0.2842719606666555</v>
      </c>
      <c r="F71" s="14">
        <v>3.7547324588306716E-2</v>
      </c>
      <c r="G71" s="13">
        <v>5.6564154445784265</v>
      </c>
      <c r="H71" s="14">
        <v>0.21790144142181125</v>
      </c>
      <c r="I71">
        <v>0</v>
      </c>
      <c r="J71" s="14">
        <v>-6.0663234929555956E-2</v>
      </c>
      <c r="K71" s="14">
        <v>0.45222619371524486</v>
      </c>
      <c r="L71" s="14">
        <v>1.8748568215778003E-2</v>
      </c>
      <c r="M71">
        <v>0</v>
      </c>
      <c r="N71" s="14">
        <v>0.2055436255630648</v>
      </c>
      <c r="O71" s="14">
        <v>0.33577848833803048</v>
      </c>
      <c r="P71">
        <v>1</v>
      </c>
      <c r="Q71" s="14">
        <v>0.94867619108199597</v>
      </c>
      <c r="R71">
        <v>0</v>
      </c>
      <c r="S71">
        <v>4.5</v>
      </c>
      <c r="T71" s="14">
        <v>0.22222222222222221</v>
      </c>
      <c r="U71" s="14">
        <v>1</v>
      </c>
      <c r="V71" s="12" t="s">
        <v>2141</v>
      </c>
    </row>
    <row r="72" spans="1:22">
      <c r="A72" t="s">
        <v>651</v>
      </c>
      <c r="B72" s="12" t="s">
        <v>57</v>
      </c>
      <c r="C72" s="14">
        <v>0.23381944628150311</v>
      </c>
      <c r="D72" s="14">
        <v>0.388774346882514</v>
      </c>
      <c r="E72" s="14">
        <v>0.2842719606666555</v>
      </c>
      <c r="F72" s="14">
        <v>3.7547324588306716E-2</v>
      </c>
      <c r="G72" s="13">
        <v>5.6564154445784265</v>
      </c>
      <c r="H72" s="14">
        <v>0.21790144142181125</v>
      </c>
      <c r="I72">
        <v>0</v>
      </c>
      <c r="J72" s="14">
        <v>-4.7929004676997899E-2</v>
      </c>
      <c r="K72" s="14">
        <v>0.45222619371524486</v>
      </c>
      <c r="L72" s="14">
        <v>1.8748568215778003E-2</v>
      </c>
      <c r="M72">
        <v>0</v>
      </c>
      <c r="N72" s="14">
        <v>0.2055436255630648</v>
      </c>
      <c r="O72" s="14">
        <v>0.33577848833803048</v>
      </c>
      <c r="P72">
        <v>1</v>
      </c>
      <c r="Q72" s="14">
        <v>0.94867619108199597</v>
      </c>
      <c r="R72">
        <v>0</v>
      </c>
      <c r="S72">
        <v>4.5</v>
      </c>
      <c r="T72" s="14">
        <v>0.22222222222222221</v>
      </c>
      <c r="U72" s="14">
        <v>1</v>
      </c>
      <c r="V72" s="12" t="s">
        <v>2141</v>
      </c>
    </row>
    <row r="73" spans="1:22">
      <c r="A73" t="s">
        <v>839</v>
      </c>
      <c r="B73" s="12" t="s">
        <v>57</v>
      </c>
      <c r="C73" s="14">
        <v>0.15436504659649011</v>
      </c>
      <c r="D73" s="14">
        <v>0.388774346882514</v>
      </c>
      <c r="E73" s="14">
        <v>0.2842719606666555</v>
      </c>
      <c r="F73" s="14">
        <v>3.7547324588306716E-2</v>
      </c>
      <c r="G73" s="13">
        <v>5.6564154445784265</v>
      </c>
      <c r="H73" s="14">
        <v>0.21790144142181125</v>
      </c>
      <c r="I73">
        <v>0</v>
      </c>
      <c r="J73" s="14">
        <v>5.2517884849154197E-3</v>
      </c>
      <c r="K73" s="14">
        <v>0.45222619371524486</v>
      </c>
      <c r="L73" s="14">
        <v>1.8748568215778003E-2</v>
      </c>
      <c r="M73">
        <v>0</v>
      </c>
      <c r="N73" s="14">
        <v>0.2055436255630648</v>
      </c>
      <c r="O73" s="14">
        <v>0.33577848833803048</v>
      </c>
      <c r="P73">
        <v>1</v>
      </c>
      <c r="Q73" s="14">
        <v>0.94867619108199597</v>
      </c>
      <c r="R73">
        <v>0</v>
      </c>
      <c r="S73">
        <v>4.5</v>
      </c>
      <c r="T73" s="14">
        <v>0.22222222222222221</v>
      </c>
      <c r="U73" s="14">
        <v>1</v>
      </c>
      <c r="V73" s="12" t="s">
        <v>2141</v>
      </c>
    </row>
    <row r="74" spans="1:22">
      <c r="A74" t="s">
        <v>847</v>
      </c>
      <c r="B74" s="12" t="s">
        <v>57</v>
      </c>
      <c r="C74" s="14">
        <v>0.2781158645507425</v>
      </c>
      <c r="D74" s="14">
        <v>0.388774346882514</v>
      </c>
      <c r="E74" s="14">
        <v>0.2842719606666555</v>
      </c>
      <c r="F74" s="14">
        <v>3.7547324588306716E-2</v>
      </c>
      <c r="G74" s="13">
        <v>5.6564154445784265</v>
      </c>
      <c r="H74" s="14">
        <v>0.21790144142181125</v>
      </c>
      <c r="I74">
        <v>0</v>
      </c>
      <c r="J74" s="14">
        <v>-5.5531803758131035E-2</v>
      </c>
      <c r="K74" s="14">
        <v>0.45222619371524486</v>
      </c>
      <c r="L74" s="14">
        <v>1.8748568215778003E-2</v>
      </c>
      <c r="M74">
        <v>0</v>
      </c>
      <c r="N74" s="14">
        <v>0.2055436255630648</v>
      </c>
      <c r="O74" s="14">
        <v>0.33577848833803048</v>
      </c>
      <c r="P74">
        <v>1</v>
      </c>
      <c r="Q74" s="14">
        <v>0.94867619108199597</v>
      </c>
      <c r="R74">
        <v>0</v>
      </c>
      <c r="S74">
        <v>4.5</v>
      </c>
      <c r="T74" s="14">
        <v>0.22222222222222221</v>
      </c>
      <c r="U74" s="14">
        <v>1</v>
      </c>
      <c r="V74" s="12" t="s">
        <v>2141</v>
      </c>
    </row>
    <row r="75" spans="1:22">
      <c r="A75" t="s">
        <v>851</v>
      </c>
      <c r="B75" s="12" t="s">
        <v>57</v>
      </c>
      <c r="C75" s="14">
        <v>6.1000787714276195E-2</v>
      </c>
      <c r="D75" s="14">
        <v>0.388774346882514</v>
      </c>
      <c r="E75" s="14">
        <v>0.2842719606666555</v>
      </c>
      <c r="F75" s="14">
        <v>3.7547324588306716E-2</v>
      </c>
      <c r="G75" s="13">
        <v>5.6564154445784265</v>
      </c>
      <c r="H75" s="14">
        <v>0.21790144142181125</v>
      </c>
      <c r="I75">
        <v>0</v>
      </c>
      <c r="J75" s="14">
        <v>3.9143184799231526E-2</v>
      </c>
      <c r="K75" s="14">
        <v>0.45222619371524486</v>
      </c>
      <c r="L75" s="14">
        <v>1.8748568215778003E-2</v>
      </c>
      <c r="M75">
        <v>0</v>
      </c>
      <c r="N75" s="14">
        <v>0.2055436255630648</v>
      </c>
      <c r="O75" s="14">
        <v>0.33577848833803048</v>
      </c>
      <c r="P75">
        <v>1</v>
      </c>
      <c r="Q75" s="14">
        <v>0.94867619108199597</v>
      </c>
      <c r="R75">
        <v>0</v>
      </c>
      <c r="S75">
        <v>4.5</v>
      </c>
      <c r="T75" s="14">
        <v>0.22222222222222221</v>
      </c>
      <c r="U75" s="14">
        <v>1</v>
      </c>
      <c r="V75" s="12" t="s">
        <v>2141</v>
      </c>
    </row>
    <row r="76" spans="1:22">
      <c r="A76" t="s">
        <v>1123</v>
      </c>
      <c r="B76" s="12" t="s">
        <v>57</v>
      </c>
      <c r="C76" s="14">
        <v>7.7762718044437948E-2</v>
      </c>
      <c r="D76" s="14">
        <v>0.388774346882514</v>
      </c>
      <c r="E76" s="14">
        <v>0.2842719606666555</v>
      </c>
      <c r="F76" s="14">
        <v>3.7547324588306716E-2</v>
      </c>
      <c r="G76" s="13">
        <v>5.6564154445784265</v>
      </c>
      <c r="H76" s="14">
        <v>0.21790144142181125</v>
      </c>
      <c r="I76">
        <v>0</v>
      </c>
      <c r="J76" s="14">
        <v>2.6525728263714535E-2</v>
      </c>
      <c r="K76" s="14">
        <v>0.45222619371524486</v>
      </c>
      <c r="L76" s="14">
        <v>1.8748568215778003E-2</v>
      </c>
      <c r="M76">
        <v>0</v>
      </c>
      <c r="N76" s="14">
        <v>0.2055436255630648</v>
      </c>
      <c r="O76" s="14">
        <v>0.33577848833803048</v>
      </c>
      <c r="P76">
        <v>1</v>
      </c>
      <c r="Q76" s="14">
        <v>0.94867619108199597</v>
      </c>
      <c r="R76">
        <v>0</v>
      </c>
      <c r="S76">
        <v>4.5</v>
      </c>
      <c r="T76" s="14">
        <v>0.22222222222222221</v>
      </c>
      <c r="U76" s="14">
        <v>1</v>
      </c>
      <c r="V76" s="12" t="s">
        <v>2141</v>
      </c>
    </row>
    <row r="77" spans="1:22">
      <c r="A77" t="s">
        <v>1165</v>
      </c>
      <c r="B77" s="12" t="s">
        <v>57</v>
      </c>
      <c r="C77" s="14">
        <v>0.2672853592949197</v>
      </c>
      <c r="D77" s="14">
        <v>0.388774346882514</v>
      </c>
      <c r="E77" s="14">
        <v>0.2842719606666555</v>
      </c>
      <c r="F77" s="14">
        <v>3.7547324588306716E-2</v>
      </c>
      <c r="G77" s="13">
        <v>5.6564154445784265</v>
      </c>
      <c r="H77" s="14">
        <v>0.21790144142181125</v>
      </c>
      <c r="I77">
        <v>0</v>
      </c>
      <c r="J77" s="14">
        <v>-3.9839545809132459E-2</v>
      </c>
      <c r="K77" s="14">
        <v>0.45222619371524486</v>
      </c>
      <c r="L77" s="14">
        <v>1.8748568215778003E-2</v>
      </c>
      <c r="M77">
        <v>0</v>
      </c>
      <c r="N77" s="14">
        <v>0.2055436255630648</v>
      </c>
      <c r="O77" s="14">
        <v>0.33577848833803048</v>
      </c>
      <c r="P77">
        <v>1</v>
      </c>
      <c r="Q77" s="14">
        <v>0.94867619108199597</v>
      </c>
      <c r="R77">
        <v>0</v>
      </c>
      <c r="S77">
        <v>4.5</v>
      </c>
      <c r="T77" s="14">
        <v>0.22222222222222221</v>
      </c>
      <c r="U77" s="14">
        <v>1</v>
      </c>
      <c r="V77" s="12" t="s">
        <v>2141</v>
      </c>
    </row>
    <row r="78" spans="1:22">
      <c r="A78" t="s">
        <v>1311</v>
      </c>
      <c r="B78" s="12" t="s">
        <v>57</v>
      </c>
      <c r="C78" s="14">
        <v>0.14166840304251041</v>
      </c>
      <c r="D78" s="14">
        <v>0.388774346882514</v>
      </c>
      <c r="E78" s="14">
        <v>0.2842719606666555</v>
      </c>
      <c r="F78" s="14">
        <v>3.7547324588306716E-2</v>
      </c>
      <c r="G78" s="13">
        <v>5.6564154445784265</v>
      </c>
      <c r="H78" s="14">
        <v>0.21790144142181125</v>
      </c>
      <c r="I78">
        <v>0</v>
      </c>
      <c r="J78" s="14">
        <v>3.6107665141408236E-2</v>
      </c>
      <c r="K78" s="14">
        <v>0.45222619371524486</v>
      </c>
      <c r="L78" s="14">
        <v>1.8748568215778003E-2</v>
      </c>
      <c r="M78">
        <v>0</v>
      </c>
      <c r="N78" s="14">
        <v>0.2055436255630648</v>
      </c>
      <c r="O78" s="14">
        <v>0.33577848833803048</v>
      </c>
      <c r="P78">
        <v>1</v>
      </c>
      <c r="Q78" s="14">
        <v>0.94867619108199597</v>
      </c>
      <c r="R78">
        <v>0</v>
      </c>
      <c r="S78">
        <v>4.5</v>
      </c>
      <c r="T78" s="14">
        <v>0.22222222222222221</v>
      </c>
      <c r="U78" s="14">
        <v>1</v>
      </c>
      <c r="V78" s="12" t="s">
        <v>2141</v>
      </c>
    </row>
    <row r="79" spans="1:22">
      <c r="A79" t="s">
        <v>1605</v>
      </c>
      <c r="B79" s="12" t="s">
        <v>57</v>
      </c>
      <c r="C79" s="14">
        <v>0.23138324765362511</v>
      </c>
      <c r="D79" s="14">
        <v>0.388774346882514</v>
      </c>
      <c r="E79" s="14">
        <v>0.2842719606666555</v>
      </c>
      <c r="F79" s="14">
        <v>3.7547324588306716E-2</v>
      </c>
      <c r="G79" s="13">
        <v>5.6564154445784265</v>
      </c>
      <c r="H79" s="14">
        <v>0.21790144142181125</v>
      </c>
      <c r="I79">
        <v>0</v>
      </c>
      <c r="J79" s="14">
        <v>-2.1436642428008888E-2</v>
      </c>
      <c r="K79" s="14">
        <v>0.45222619371524486</v>
      </c>
      <c r="L79" s="14">
        <v>1.8748568215778003E-2</v>
      </c>
      <c r="M79">
        <v>0</v>
      </c>
      <c r="N79" s="14">
        <v>0.2055436255630648</v>
      </c>
      <c r="O79" s="14">
        <v>0.33577848833803048</v>
      </c>
      <c r="P79">
        <v>1</v>
      </c>
      <c r="Q79" s="14">
        <v>0.94867619108199597</v>
      </c>
      <c r="R79">
        <v>0</v>
      </c>
      <c r="S79">
        <v>4.5</v>
      </c>
      <c r="T79" s="14">
        <v>0.22222222222222221</v>
      </c>
      <c r="U79" s="14">
        <v>1</v>
      </c>
      <c r="V79" s="12" t="s">
        <v>2141</v>
      </c>
    </row>
    <row r="80" spans="1:22">
      <c r="A80" t="s">
        <v>1741</v>
      </c>
      <c r="B80" s="12" t="s">
        <v>57</v>
      </c>
      <c r="C80" s="14">
        <v>0.12287520160778773</v>
      </c>
      <c r="D80" s="14">
        <v>0.388774346882514</v>
      </c>
      <c r="E80" s="14">
        <v>0.2842719606666555</v>
      </c>
      <c r="F80" s="14">
        <v>3.7547324588306716E-2</v>
      </c>
      <c r="G80" s="13">
        <v>5.6564154445784265</v>
      </c>
      <c r="H80" s="14">
        <v>0.21790144142181125</v>
      </c>
      <c r="I80">
        <v>0</v>
      </c>
      <c r="J80" s="14">
        <v>4.5121667961501584E-2</v>
      </c>
      <c r="K80" s="14">
        <v>0.45222619371524486</v>
      </c>
      <c r="L80" s="14">
        <v>1.8748568215778003E-2</v>
      </c>
      <c r="M80">
        <v>0</v>
      </c>
      <c r="N80" s="14">
        <v>0.2055436255630648</v>
      </c>
      <c r="O80" s="14">
        <v>0.33577848833803048</v>
      </c>
      <c r="P80">
        <v>1</v>
      </c>
      <c r="Q80" s="14">
        <v>0.94867619108199597</v>
      </c>
      <c r="R80">
        <v>0</v>
      </c>
      <c r="S80">
        <v>4.5</v>
      </c>
      <c r="T80" s="14">
        <v>0.22222222222222221</v>
      </c>
      <c r="U80" s="14">
        <v>1</v>
      </c>
      <c r="V80" s="12" t="s">
        <v>2141</v>
      </c>
    </row>
    <row r="81" spans="1:22">
      <c r="A81" t="s">
        <v>2021</v>
      </c>
      <c r="B81" s="12" t="s">
        <v>57</v>
      </c>
      <c r="C81" s="14">
        <v>0.21733310205677012</v>
      </c>
      <c r="D81" s="14">
        <v>0.388774346882514</v>
      </c>
      <c r="E81" s="14">
        <v>0.2842719606666555</v>
      </c>
      <c r="F81" s="14">
        <v>3.7547324588306716E-2</v>
      </c>
      <c r="G81" s="13">
        <v>5.6564154445784265</v>
      </c>
      <c r="H81" s="14">
        <v>0.21790144142181125</v>
      </c>
      <c r="I81">
        <v>0</v>
      </c>
      <c r="J81" s="14">
        <v>-0.12403016933019755</v>
      </c>
      <c r="K81" s="14">
        <v>0.45222619371524486</v>
      </c>
      <c r="L81" s="14">
        <v>1.8748568215778003E-2</v>
      </c>
      <c r="M81">
        <v>0</v>
      </c>
      <c r="N81" s="14">
        <v>0.2055436255630648</v>
      </c>
      <c r="O81" s="14">
        <v>0.33577848833803048</v>
      </c>
      <c r="P81">
        <v>1</v>
      </c>
      <c r="Q81" s="14">
        <v>0.94867619108199597</v>
      </c>
      <c r="R81">
        <v>0</v>
      </c>
      <c r="S81">
        <v>4.5</v>
      </c>
      <c r="T81" s="14">
        <v>0.22222222222222221</v>
      </c>
      <c r="U81" s="14">
        <v>1</v>
      </c>
      <c r="V81" s="12" t="s">
        <v>2141</v>
      </c>
    </row>
    <row r="82" spans="1:22">
      <c r="A82" t="s">
        <v>45</v>
      </c>
      <c r="B82" s="12" t="s">
        <v>47</v>
      </c>
      <c r="C82" s="14">
        <v>9.467563585191148E-2</v>
      </c>
      <c r="D82" s="14">
        <v>0.18290795794828921</v>
      </c>
      <c r="E82" s="14">
        <v>0.12205009004875801</v>
      </c>
      <c r="F82" s="14">
        <v>7.7863508878423693E-2</v>
      </c>
      <c r="G82" s="13">
        <v>1.5232588938928779</v>
      </c>
      <c r="H82" s="14">
        <v>3.1674636202413592E-2</v>
      </c>
      <c r="I82">
        <v>0</v>
      </c>
      <c r="J82" s="14">
        <v>2.1064762346246314E-2</v>
      </c>
      <c r="K82" s="14">
        <v>0.50851978099047102</v>
      </c>
      <c r="L82" s="14">
        <v>6.0665521451900774E-2</v>
      </c>
      <c r="M82">
        <v>0</v>
      </c>
      <c r="N82" s="14">
        <v>0</v>
      </c>
      <c r="O82" s="14">
        <v>0</v>
      </c>
      <c r="P82">
        <v>0</v>
      </c>
      <c r="Q82" s="14">
        <v>0.94977598367308969</v>
      </c>
      <c r="R82">
        <v>0</v>
      </c>
      <c r="S82">
        <v>3.3</v>
      </c>
      <c r="T82" s="14">
        <v>0</v>
      </c>
      <c r="U82" s="14">
        <v>0</v>
      </c>
      <c r="V82" s="12" t="s">
        <v>2138</v>
      </c>
    </row>
    <row r="83" spans="1:22">
      <c r="A83" t="s">
        <v>49</v>
      </c>
      <c r="B83" s="12" t="s">
        <v>51</v>
      </c>
      <c r="C83" s="14">
        <v>0.12246621172919854</v>
      </c>
      <c r="D83" s="14">
        <v>0.29147891994228936</v>
      </c>
      <c r="E83" s="14">
        <v>0.20310034693031653</v>
      </c>
      <c r="F83" s="14">
        <v>8.594459935328938E-2</v>
      </c>
      <c r="G83" s="13">
        <v>1.6026025182564763</v>
      </c>
      <c r="H83" s="14">
        <v>0.11012364032004683</v>
      </c>
      <c r="I83">
        <v>0</v>
      </c>
      <c r="J83" s="14">
        <v>7.7214940920029826E-2</v>
      </c>
      <c r="K83" s="14">
        <v>0.41762511454643481</v>
      </c>
      <c r="L83" s="14">
        <v>5.4196815684636399E-2</v>
      </c>
      <c r="M83">
        <v>0</v>
      </c>
      <c r="N83" s="14">
        <v>0</v>
      </c>
      <c r="O83" s="14">
        <v>0</v>
      </c>
      <c r="P83">
        <v>0</v>
      </c>
      <c r="Q83" s="14">
        <v>0.94630804495569043</v>
      </c>
      <c r="R83">
        <v>0</v>
      </c>
      <c r="S83">
        <v>3.3</v>
      </c>
      <c r="T83" s="14">
        <v>0</v>
      </c>
      <c r="U83" s="14">
        <v>0</v>
      </c>
      <c r="V83" s="12" t="s">
        <v>2138</v>
      </c>
    </row>
    <row r="84" spans="1:22">
      <c r="A84" t="s">
        <v>52</v>
      </c>
      <c r="B84" s="12" t="s">
        <v>54</v>
      </c>
      <c r="C84" s="14">
        <v>-2.4173840632649483E-3</v>
      </c>
      <c r="D84" s="14">
        <v>0.31196392892080216</v>
      </c>
      <c r="E84" s="14">
        <v>0.22086835207327621</v>
      </c>
      <c r="F84" s="14">
        <v>0.28991454849456905</v>
      </c>
      <c r="G84" s="13">
        <v>2.8980395452652274</v>
      </c>
      <c r="H84" s="14">
        <v>-5.1192663180992054E-2</v>
      </c>
      <c r="I84">
        <v>0</v>
      </c>
      <c r="J84" s="14">
        <v>6.0429955285992341E-2</v>
      </c>
      <c r="K84" s="14">
        <v>0.58288412137280288</v>
      </c>
      <c r="L84" s="14">
        <v>0.120912265441879</v>
      </c>
      <c r="M84">
        <v>0</v>
      </c>
      <c r="N84" s="14">
        <v>0</v>
      </c>
      <c r="O84" s="14">
        <v>0</v>
      </c>
      <c r="P84">
        <v>0</v>
      </c>
      <c r="Q84" s="14">
        <v>0.95246281107254693</v>
      </c>
      <c r="R84">
        <v>0</v>
      </c>
      <c r="S84">
        <v>3.3</v>
      </c>
      <c r="T84" s="14">
        <v>0</v>
      </c>
      <c r="U84" s="14">
        <v>0</v>
      </c>
      <c r="V84" s="12" t="s">
        <v>2138</v>
      </c>
    </row>
    <row r="85" spans="1:22">
      <c r="A85" t="s">
        <v>55</v>
      </c>
      <c r="B85" s="12" t="s">
        <v>57</v>
      </c>
      <c r="C85" s="14">
        <v>0.15593100260623466</v>
      </c>
      <c r="D85" s="14">
        <v>0.388774346882514</v>
      </c>
      <c r="E85" s="14">
        <v>0.2842719606666555</v>
      </c>
      <c r="F85" s="14">
        <v>3.7547324588306716E-2</v>
      </c>
      <c r="G85" s="13">
        <v>5.6564154445784265</v>
      </c>
      <c r="H85" s="14">
        <v>0.21790144142181125</v>
      </c>
      <c r="I85">
        <v>0</v>
      </c>
      <c r="J85" s="14">
        <v>5.7049236337402588E-2</v>
      </c>
      <c r="K85" s="14">
        <v>0.45222619371524486</v>
      </c>
      <c r="L85" s="14">
        <v>1.8748568215778003E-2</v>
      </c>
      <c r="M85">
        <v>0</v>
      </c>
      <c r="N85" s="14">
        <v>0.2055436255630648</v>
      </c>
      <c r="O85" s="14">
        <v>0.33577848833803048</v>
      </c>
      <c r="P85">
        <v>0</v>
      </c>
      <c r="Q85" s="14">
        <v>0.94867619108199597</v>
      </c>
      <c r="R85">
        <v>0</v>
      </c>
      <c r="S85">
        <v>4.5</v>
      </c>
      <c r="T85" s="14">
        <v>0</v>
      </c>
      <c r="U85" s="14">
        <v>0</v>
      </c>
      <c r="V85" s="12" t="s">
        <v>2138</v>
      </c>
    </row>
    <row r="86" spans="1:22">
      <c r="A86" t="s">
        <v>58</v>
      </c>
      <c r="B86" s="12" t="s">
        <v>54</v>
      </c>
      <c r="C86" s="14">
        <v>1.3002451852552525E-2</v>
      </c>
      <c r="D86" s="14">
        <v>0.31196392892080216</v>
      </c>
      <c r="E86" s="14">
        <v>0.22086835207327621</v>
      </c>
      <c r="F86" s="14">
        <v>0.28991454849456905</v>
      </c>
      <c r="G86" s="13">
        <v>2.8980395452652274</v>
      </c>
      <c r="H86" s="14">
        <v>-5.1192663180992054E-2</v>
      </c>
      <c r="I86">
        <v>0</v>
      </c>
      <c r="J86" s="14">
        <v>4.9680117714052556E-2</v>
      </c>
      <c r="K86" s="14">
        <v>0.58288412137280288</v>
      </c>
      <c r="L86" s="14">
        <v>0.120912265441879</v>
      </c>
      <c r="M86">
        <v>0</v>
      </c>
      <c r="N86" s="14">
        <v>0</v>
      </c>
      <c r="O86" s="14">
        <v>0</v>
      </c>
      <c r="P86">
        <v>0</v>
      </c>
      <c r="Q86" s="14">
        <v>0.95246281107254693</v>
      </c>
      <c r="R86">
        <v>0</v>
      </c>
      <c r="S86">
        <v>3.3</v>
      </c>
      <c r="T86" s="14">
        <v>0</v>
      </c>
      <c r="U86" s="14">
        <v>0</v>
      </c>
      <c r="V86" s="12" t="s">
        <v>2138</v>
      </c>
    </row>
    <row r="87" spans="1:22">
      <c r="A87" t="s">
        <v>60</v>
      </c>
      <c r="B87" s="12" t="s">
        <v>62</v>
      </c>
      <c r="C87" s="14">
        <v>5.9857744578962063E-3</v>
      </c>
      <c r="D87" s="14">
        <v>0.20187192862209885</v>
      </c>
      <c r="E87" s="14">
        <v>0.13780715755654266</v>
      </c>
      <c r="F87" s="14">
        <v>0.14324173030339896</v>
      </c>
      <c r="G87" s="13">
        <v>2.1323076743804079</v>
      </c>
      <c r="H87" s="14">
        <v>-3.5903294130974449E-3</v>
      </c>
      <c r="I87">
        <v>0</v>
      </c>
      <c r="J87" s="14">
        <v>2.4638073379409604E-2</v>
      </c>
      <c r="K87" s="14">
        <v>0.50521966232143278</v>
      </c>
      <c r="L87" s="14">
        <v>7.7995567229432863E-2</v>
      </c>
      <c r="M87">
        <v>0</v>
      </c>
      <c r="N87" s="14">
        <v>0</v>
      </c>
      <c r="O87" s="14">
        <v>0</v>
      </c>
      <c r="P87">
        <v>0</v>
      </c>
      <c r="Q87" s="14">
        <v>0.94976269166978411</v>
      </c>
      <c r="R87">
        <v>0</v>
      </c>
      <c r="S87">
        <v>3.3</v>
      </c>
      <c r="T87" s="14">
        <v>0</v>
      </c>
      <c r="U87" s="14">
        <v>0</v>
      </c>
      <c r="V87" s="12" t="s">
        <v>2138</v>
      </c>
    </row>
    <row r="88" spans="1:22">
      <c r="A88" t="s">
        <v>63</v>
      </c>
      <c r="B88" s="12" t="s">
        <v>62</v>
      </c>
      <c r="C88" s="14">
        <v>0.12293247581673794</v>
      </c>
      <c r="D88" s="14">
        <v>0.20187192862209885</v>
      </c>
      <c r="E88" s="14">
        <v>0.13780715755654266</v>
      </c>
      <c r="F88" s="14">
        <v>0.14324173030339896</v>
      </c>
      <c r="G88" s="13">
        <v>2.1323076743804079</v>
      </c>
      <c r="H88" s="14">
        <v>-3.5903294130974449E-3</v>
      </c>
      <c r="I88">
        <v>0</v>
      </c>
      <c r="J88" s="14">
        <v>2.1090541705283291E-2</v>
      </c>
      <c r="K88" s="14">
        <v>0.50521966232143278</v>
      </c>
      <c r="L88" s="14">
        <v>7.7995567229432863E-2</v>
      </c>
      <c r="M88">
        <v>0</v>
      </c>
      <c r="N88" s="14">
        <v>0</v>
      </c>
      <c r="O88" s="14">
        <v>0</v>
      </c>
      <c r="P88">
        <v>0</v>
      </c>
      <c r="Q88" s="14">
        <v>0.94976269166978411</v>
      </c>
      <c r="R88">
        <v>0</v>
      </c>
      <c r="S88">
        <v>3.3</v>
      </c>
      <c r="T88" s="14">
        <v>0</v>
      </c>
      <c r="U88" s="14">
        <v>0</v>
      </c>
      <c r="V88" s="12" t="s">
        <v>2138</v>
      </c>
    </row>
    <row r="89" spans="1:22">
      <c r="A89" t="s">
        <v>65</v>
      </c>
      <c r="B89" s="12" t="s">
        <v>51</v>
      </c>
      <c r="C89" s="14">
        <v>4.4205475183346506E-2</v>
      </c>
      <c r="D89" s="14">
        <v>0.29147891994228936</v>
      </c>
      <c r="E89" s="14">
        <v>0.20310034693031653</v>
      </c>
      <c r="F89" s="14">
        <v>8.594459935328938E-2</v>
      </c>
      <c r="G89" s="13">
        <v>1.6026025182564763</v>
      </c>
      <c r="H89" s="14">
        <v>0.11012364032004683</v>
      </c>
      <c r="I89">
        <v>0</v>
      </c>
      <c r="J89" s="14">
        <v>7.4430849574556326E-2</v>
      </c>
      <c r="K89" s="14">
        <v>0.41762511454643481</v>
      </c>
      <c r="L89" s="14">
        <v>5.4196815684636399E-2</v>
      </c>
      <c r="M89">
        <v>0</v>
      </c>
      <c r="N89" s="14">
        <v>0</v>
      </c>
      <c r="O89" s="14">
        <v>0</v>
      </c>
      <c r="P89">
        <v>0</v>
      </c>
      <c r="Q89" s="14">
        <v>0.94630804495569043</v>
      </c>
      <c r="R89">
        <v>0</v>
      </c>
      <c r="S89">
        <v>3.3</v>
      </c>
      <c r="T89" s="14">
        <v>0</v>
      </c>
      <c r="U89" s="14">
        <v>0</v>
      </c>
      <c r="V89" s="12" t="s">
        <v>2138</v>
      </c>
    </row>
    <row r="90" spans="1:22">
      <c r="A90" t="s">
        <v>67</v>
      </c>
      <c r="B90" s="12" t="s">
        <v>51</v>
      </c>
      <c r="C90" s="14">
        <v>9.1195038182626392E-2</v>
      </c>
      <c r="D90" s="14">
        <v>0.29147891994228936</v>
      </c>
      <c r="E90" s="14">
        <v>0.20310034693031653</v>
      </c>
      <c r="F90" s="14">
        <v>8.594459935328938E-2</v>
      </c>
      <c r="G90" s="13">
        <v>1.6026025182564763</v>
      </c>
      <c r="H90" s="14">
        <v>0.11012364032004683</v>
      </c>
      <c r="I90">
        <v>0</v>
      </c>
      <c r="J90" s="14">
        <v>3.9467968973509931E-2</v>
      </c>
      <c r="K90" s="14">
        <v>0.41762511454643481</v>
      </c>
      <c r="L90" s="14">
        <v>5.4196815684636399E-2</v>
      </c>
      <c r="M90">
        <v>0</v>
      </c>
      <c r="N90" s="14">
        <v>0</v>
      </c>
      <c r="O90" s="14">
        <v>0</v>
      </c>
      <c r="P90">
        <v>0</v>
      </c>
      <c r="Q90" s="14">
        <v>0.94630804495569043</v>
      </c>
      <c r="R90">
        <v>0</v>
      </c>
      <c r="S90">
        <v>3.3</v>
      </c>
      <c r="T90" s="14">
        <v>0</v>
      </c>
      <c r="U90" s="14">
        <v>0</v>
      </c>
      <c r="V90" s="12" t="s">
        <v>2138</v>
      </c>
    </row>
    <row r="91" spans="1:22">
      <c r="A91" t="s">
        <v>69</v>
      </c>
      <c r="B91" s="12" t="s">
        <v>57</v>
      </c>
      <c r="C91" s="14">
        <v>0.20711458765378446</v>
      </c>
      <c r="D91" s="14">
        <v>0.388774346882514</v>
      </c>
      <c r="E91" s="14">
        <v>0.2842719606666555</v>
      </c>
      <c r="F91" s="14">
        <v>3.7547324588306716E-2</v>
      </c>
      <c r="G91" s="13">
        <v>5.6564154445784265</v>
      </c>
      <c r="H91" s="14">
        <v>0.21790144142181125</v>
      </c>
      <c r="I91">
        <v>0</v>
      </c>
      <c r="J91" s="14">
        <v>-6.747149638343857E-3</v>
      </c>
      <c r="K91" s="14">
        <v>0.45222619371524486</v>
      </c>
      <c r="L91" s="14">
        <v>1.8748568215778003E-2</v>
      </c>
      <c r="M91">
        <v>0</v>
      </c>
      <c r="N91" s="14">
        <v>0.2055436255630648</v>
      </c>
      <c r="O91" s="14">
        <v>0.33577848833803048</v>
      </c>
      <c r="P91">
        <v>0</v>
      </c>
      <c r="Q91" s="14">
        <v>0.94867619108199597</v>
      </c>
      <c r="R91">
        <v>0</v>
      </c>
      <c r="S91">
        <v>4.5</v>
      </c>
      <c r="T91" s="14">
        <v>0</v>
      </c>
      <c r="U91" s="14">
        <v>0</v>
      </c>
      <c r="V91" s="12" t="s">
        <v>2138</v>
      </c>
    </row>
    <row r="92" spans="1:22">
      <c r="A92" t="s">
        <v>71</v>
      </c>
      <c r="B92" s="12" t="s">
        <v>57</v>
      </c>
      <c r="C92" s="14">
        <v>0.28279998683819607</v>
      </c>
      <c r="D92" s="14">
        <v>0.388774346882514</v>
      </c>
      <c r="E92" s="14">
        <v>0.2842719606666555</v>
      </c>
      <c r="F92" s="14">
        <v>3.7547324588306716E-2</v>
      </c>
      <c r="G92" s="13">
        <v>5.6564154445784265</v>
      </c>
      <c r="H92" s="14">
        <v>0.21790144142181125</v>
      </c>
      <c r="I92">
        <v>0</v>
      </c>
      <c r="J92" s="14">
        <v>-9.43374084297555E-3</v>
      </c>
      <c r="K92" s="14">
        <v>0.45222619371524486</v>
      </c>
      <c r="L92" s="14">
        <v>1.8748568215778003E-2</v>
      </c>
      <c r="M92">
        <v>0</v>
      </c>
      <c r="N92" s="14">
        <v>0.2055436255630648</v>
      </c>
      <c r="O92" s="14">
        <v>0.33577848833803048</v>
      </c>
      <c r="P92">
        <v>0</v>
      </c>
      <c r="Q92" s="14">
        <v>0.94867619108199597</v>
      </c>
      <c r="R92">
        <v>0</v>
      </c>
      <c r="S92">
        <v>4.5</v>
      </c>
      <c r="T92" s="14">
        <v>0</v>
      </c>
      <c r="U92" s="14">
        <v>0</v>
      </c>
      <c r="V92" s="12" t="s">
        <v>2138</v>
      </c>
    </row>
    <row r="93" spans="1:22">
      <c r="A93" t="s">
        <v>75</v>
      </c>
      <c r="B93" s="12" t="s">
        <v>47</v>
      </c>
      <c r="C93" s="14">
        <v>-4.7648303106502837E-2</v>
      </c>
      <c r="D93" s="14">
        <v>0.18290795794828921</v>
      </c>
      <c r="E93" s="14">
        <v>0.12205009004875801</v>
      </c>
      <c r="F93" s="14">
        <v>7.7863508878423693E-2</v>
      </c>
      <c r="G93" s="13">
        <v>1.5232588938928779</v>
      </c>
      <c r="H93" s="14">
        <v>3.1674636202413592E-2</v>
      </c>
      <c r="I93">
        <v>0</v>
      </c>
      <c r="J93" s="14">
        <v>5.7740050907967549E-2</v>
      </c>
      <c r="K93" s="14">
        <v>0.50851978099047102</v>
      </c>
      <c r="L93" s="14">
        <v>6.0665521451900774E-2</v>
      </c>
      <c r="M93">
        <v>0</v>
      </c>
      <c r="N93" s="14">
        <v>0</v>
      </c>
      <c r="O93" s="14">
        <v>0</v>
      </c>
      <c r="P93">
        <v>0</v>
      </c>
      <c r="Q93" s="14">
        <v>0.94977598367308969</v>
      </c>
      <c r="R93">
        <v>0</v>
      </c>
      <c r="S93">
        <v>3.3</v>
      </c>
      <c r="T93" s="14">
        <v>0</v>
      </c>
      <c r="U93" s="14">
        <v>0</v>
      </c>
      <c r="V93" s="12" t="s">
        <v>2138</v>
      </c>
    </row>
    <row r="94" spans="1:22">
      <c r="A94" t="s">
        <v>77</v>
      </c>
      <c r="B94" s="12" t="s">
        <v>54</v>
      </c>
      <c r="C94" s="14">
        <v>7.7398181761352047E-2</v>
      </c>
      <c r="D94" s="14">
        <v>0.31196392892080216</v>
      </c>
      <c r="E94" s="14">
        <v>0.22086835207327621</v>
      </c>
      <c r="F94" s="14">
        <v>0.28991454849456905</v>
      </c>
      <c r="G94" s="13">
        <v>2.8980395452652274</v>
      </c>
      <c r="H94" s="14">
        <v>-5.1192663180992054E-2</v>
      </c>
      <c r="I94">
        <v>0</v>
      </c>
      <c r="J94" s="14">
        <v>6.4643898317278167E-2</v>
      </c>
      <c r="K94" s="14">
        <v>0.58288412137280288</v>
      </c>
      <c r="L94" s="14">
        <v>0.120912265441879</v>
      </c>
      <c r="M94">
        <v>0</v>
      </c>
      <c r="N94" s="14">
        <v>0</v>
      </c>
      <c r="O94" s="14">
        <v>0</v>
      </c>
      <c r="P94">
        <v>0</v>
      </c>
      <c r="Q94" s="14">
        <v>0.95246281107254693</v>
      </c>
      <c r="R94">
        <v>0</v>
      </c>
      <c r="S94">
        <v>3.3</v>
      </c>
      <c r="T94" s="14">
        <v>0</v>
      </c>
      <c r="U94" s="14">
        <v>0</v>
      </c>
      <c r="V94" s="12" t="s">
        <v>2138</v>
      </c>
    </row>
    <row r="95" spans="1:22">
      <c r="A95" t="s">
        <v>79</v>
      </c>
      <c r="B95" s="12" t="s">
        <v>62</v>
      </c>
      <c r="C95" s="14">
        <v>-2.8574781453228745E-3</v>
      </c>
      <c r="D95" s="14">
        <v>0.20187192862209885</v>
      </c>
      <c r="E95" s="14">
        <v>0.13780715755654266</v>
      </c>
      <c r="F95" s="14">
        <v>0.14324173030339896</v>
      </c>
      <c r="G95" s="13">
        <v>2.1323076743804079</v>
      </c>
      <c r="H95" s="14">
        <v>-3.5903294130974449E-3</v>
      </c>
      <c r="I95">
        <v>0</v>
      </c>
      <c r="J95" s="14">
        <v>5.6639725454400484E-2</v>
      </c>
      <c r="K95" s="14">
        <v>0.50521966232143278</v>
      </c>
      <c r="L95" s="14">
        <v>7.7995567229432863E-2</v>
      </c>
      <c r="M95">
        <v>0</v>
      </c>
      <c r="N95" s="14">
        <v>0</v>
      </c>
      <c r="O95" s="14">
        <v>0</v>
      </c>
      <c r="P95">
        <v>0</v>
      </c>
      <c r="Q95" s="14">
        <v>0.94976269166978411</v>
      </c>
      <c r="R95">
        <v>0</v>
      </c>
      <c r="S95">
        <v>3.3</v>
      </c>
      <c r="T95" s="14">
        <v>0</v>
      </c>
      <c r="U95" s="14">
        <v>0</v>
      </c>
      <c r="V95" s="12" t="s">
        <v>2138</v>
      </c>
    </row>
    <row r="96" spans="1:22">
      <c r="A96" t="s">
        <v>83</v>
      </c>
      <c r="B96" s="12" t="s">
        <v>57</v>
      </c>
      <c r="C96" s="14">
        <v>4.4779996362261133E-2</v>
      </c>
      <c r="D96" s="14">
        <v>0.388774346882514</v>
      </c>
      <c r="E96" s="14">
        <v>0.2842719606666555</v>
      </c>
      <c r="F96" s="14">
        <v>3.7547324588306716E-2</v>
      </c>
      <c r="G96" s="13">
        <v>5.6564154445784265</v>
      </c>
      <c r="H96" s="14">
        <v>0.21790144142181125</v>
      </c>
      <c r="I96">
        <v>0</v>
      </c>
      <c r="J96" s="14">
        <v>5.4821415288275228E-2</v>
      </c>
      <c r="K96" s="14">
        <v>0.45222619371524486</v>
      </c>
      <c r="L96" s="14">
        <v>1.8748568215778003E-2</v>
      </c>
      <c r="M96">
        <v>0</v>
      </c>
      <c r="N96" s="14">
        <v>0.2055436255630648</v>
      </c>
      <c r="O96" s="14">
        <v>0.33577848833803048</v>
      </c>
      <c r="P96">
        <v>0</v>
      </c>
      <c r="Q96" s="14">
        <v>0.94867619108199597</v>
      </c>
      <c r="R96">
        <v>0</v>
      </c>
      <c r="S96">
        <v>4.5</v>
      </c>
      <c r="T96" s="14">
        <v>0</v>
      </c>
      <c r="U96" s="14">
        <v>0</v>
      </c>
      <c r="V96" s="12" t="s">
        <v>2138</v>
      </c>
    </row>
    <row r="97" spans="1:22">
      <c r="A97" t="s">
        <v>85</v>
      </c>
      <c r="B97" s="12" t="s">
        <v>62</v>
      </c>
      <c r="C97" s="14">
        <v>-9.8513351681734744E-3</v>
      </c>
      <c r="D97" s="14">
        <v>0.20187192862209885</v>
      </c>
      <c r="E97" s="14">
        <v>0.13780715755654266</v>
      </c>
      <c r="F97" s="14">
        <v>0.14324173030339896</v>
      </c>
      <c r="G97" s="13">
        <v>2.1323076743804079</v>
      </c>
      <c r="H97" s="14">
        <v>-3.5903294130974449E-3</v>
      </c>
      <c r="I97">
        <v>0</v>
      </c>
      <c r="J97" s="14">
        <v>5.2200419637367768E-2</v>
      </c>
      <c r="K97" s="14">
        <v>0.50521966232143278</v>
      </c>
      <c r="L97" s="14">
        <v>7.7995567229432863E-2</v>
      </c>
      <c r="M97">
        <v>0</v>
      </c>
      <c r="N97" s="14">
        <v>0</v>
      </c>
      <c r="O97" s="14">
        <v>0</v>
      </c>
      <c r="P97">
        <v>0</v>
      </c>
      <c r="Q97" s="14">
        <v>0.94976269166978411</v>
      </c>
      <c r="R97">
        <v>0</v>
      </c>
      <c r="S97">
        <v>3.3</v>
      </c>
      <c r="T97" s="14">
        <v>0</v>
      </c>
      <c r="U97" s="14">
        <v>0</v>
      </c>
      <c r="V97" s="12" t="s">
        <v>2138</v>
      </c>
    </row>
    <row r="98" spans="1:22">
      <c r="A98" t="s">
        <v>87</v>
      </c>
      <c r="B98" s="12" t="s">
        <v>62</v>
      </c>
      <c r="C98" s="14">
        <v>-4.955042655424664E-3</v>
      </c>
      <c r="D98" s="14">
        <v>0.20187192862209885</v>
      </c>
      <c r="E98" s="14">
        <v>0.13780715755654266</v>
      </c>
      <c r="F98" s="14">
        <v>0.14324173030339896</v>
      </c>
      <c r="G98" s="13">
        <v>2.1323076743804079</v>
      </c>
      <c r="H98" s="14">
        <v>-3.5903294130974449E-3</v>
      </c>
      <c r="I98">
        <v>0</v>
      </c>
      <c r="J98" s="14">
        <v>3.5886153146409645E-2</v>
      </c>
      <c r="K98" s="14">
        <v>0.50521966232143278</v>
      </c>
      <c r="L98" s="14">
        <v>7.7995567229432863E-2</v>
      </c>
      <c r="M98">
        <v>0</v>
      </c>
      <c r="N98" s="14">
        <v>0</v>
      </c>
      <c r="O98" s="14">
        <v>0</v>
      </c>
      <c r="P98">
        <v>0</v>
      </c>
      <c r="Q98" s="14">
        <v>0.94976269166978411</v>
      </c>
      <c r="R98">
        <v>0</v>
      </c>
      <c r="S98">
        <v>3.3</v>
      </c>
      <c r="T98" s="14">
        <v>0</v>
      </c>
      <c r="U98" s="14">
        <v>0</v>
      </c>
      <c r="V98" s="12" t="s">
        <v>2138</v>
      </c>
    </row>
    <row r="99" spans="1:22">
      <c r="A99" t="s">
        <v>89</v>
      </c>
      <c r="B99" s="12" t="s">
        <v>51</v>
      </c>
      <c r="C99" s="14">
        <v>0.17067826622494536</v>
      </c>
      <c r="D99" s="14">
        <v>0.29147891994228936</v>
      </c>
      <c r="E99" s="14">
        <v>0.20310034693031653</v>
      </c>
      <c r="F99" s="14">
        <v>8.594459935328938E-2</v>
      </c>
      <c r="G99" s="13">
        <v>1.6026025182564763</v>
      </c>
      <c r="H99" s="14">
        <v>0.11012364032004683</v>
      </c>
      <c r="I99">
        <v>0</v>
      </c>
      <c r="J99" s="14">
        <v>4.2680718037084739E-3</v>
      </c>
      <c r="K99" s="14">
        <v>0.41762511454643481</v>
      </c>
      <c r="L99" s="14">
        <v>5.4196815684636399E-2</v>
      </c>
      <c r="M99">
        <v>0</v>
      </c>
      <c r="N99" s="14">
        <v>0</v>
      </c>
      <c r="O99" s="14">
        <v>0</v>
      </c>
      <c r="P99">
        <v>0</v>
      </c>
      <c r="Q99" s="14">
        <v>0.94630804495569043</v>
      </c>
      <c r="R99">
        <v>0</v>
      </c>
      <c r="S99">
        <v>3.3</v>
      </c>
      <c r="T99" s="14">
        <v>0</v>
      </c>
      <c r="U99" s="14">
        <v>0</v>
      </c>
      <c r="V99" s="12" t="s">
        <v>2138</v>
      </c>
    </row>
    <row r="100" spans="1:22">
      <c r="A100" t="s">
        <v>93</v>
      </c>
      <c r="B100" s="12" t="s">
        <v>47</v>
      </c>
      <c r="C100" s="14">
        <v>6.875623483923464E-2</v>
      </c>
      <c r="D100" s="14">
        <v>0.18290795794828921</v>
      </c>
      <c r="E100" s="14">
        <v>0.12205009004875801</v>
      </c>
      <c r="F100" s="14">
        <v>7.7863508878423693E-2</v>
      </c>
      <c r="G100" s="13">
        <v>1.5232588938928779</v>
      </c>
      <c r="H100" s="14">
        <v>3.1674636202413592E-2</v>
      </c>
      <c r="I100">
        <v>0</v>
      </c>
      <c r="J100" s="14">
        <v>3.7441539919299015E-2</v>
      </c>
      <c r="K100" s="14">
        <v>0.50851978099047102</v>
      </c>
      <c r="L100" s="14">
        <v>6.0665521451900774E-2</v>
      </c>
      <c r="M100">
        <v>0</v>
      </c>
      <c r="N100" s="14">
        <v>0</v>
      </c>
      <c r="O100" s="14">
        <v>0</v>
      </c>
      <c r="P100">
        <v>0</v>
      </c>
      <c r="Q100" s="14">
        <v>0.94977598367308969</v>
      </c>
      <c r="R100">
        <v>0</v>
      </c>
      <c r="S100">
        <v>3.3</v>
      </c>
      <c r="T100" s="14">
        <v>0</v>
      </c>
      <c r="U100" s="14">
        <v>0</v>
      </c>
      <c r="V100" s="12" t="s">
        <v>2138</v>
      </c>
    </row>
    <row r="101" spans="1:22">
      <c r="A101" t="s">
        <v>95</v>
      </c>
      <c r="B101" s="12" t="s">
        <v>57</v>
      </c>
      <c r="C101" s="14">
        <v>0.18105052305381655</v>
      </c>
      <c r="D101" s="14">
        <v>0.388774346882514</v>
      </c>
      <c r="E101" s="14">
        <v>0.2842719606666555</v>
      </c>
      <c r="F101" s="14">
        <v>3.7547324588306716E-2</v>
      </c>
      <c r="G101" s="13">
        <v>5.6564154445784265</v>
      </c>
      <c r="H101" s="14">
        <v>0.21790144142181125</v>
      </c>
      <c r="I101">
        <v>0</v>
      </c>
      <c r="J101" s="14">
        <v>6.3293261533306125E-2</v>
      </c>
      <c r="K101" s="14">
        <v>0.45222619371524486</v>
      </c>
      <c r="L101" s="14">
        <v>1.8748568215778003E-2</v>
      </c>
      <c r="M101">
        <v>0</v>
      </c>
      <c r="N101" s="14">
        <v>0.2055436255630648</v>
      </c>
      <c r="O101" s="14">
        <v>0.33577848833803048</v>
      </c>
      <c r="P101">
        <v>0</v>
      </c>
      <c r="Q101" s="14">
        <v>0.94867619108199597</v>
      </c>
      <c r="R101">
        <v>0</v>
      </c>
      <c r="S101">
        <v>4.5</v>
      </c>
      <c r="T101" s="14">
        <v>0</v>
      </c>
      <c r="U101" s="14">
        <v>0</v>
      </c>
      <c r="V101" s="12" t="s">
        <v>2138</v>
      </c>
    </row>
    <row r="102" spans="1:22">
      <c r="A102" t="s">
        <v>97</v>
      </c>
      <c r="B102" s="12" t="s">
        <v>57</v>
      </c>
      <c r="C102" s="14">
        <v>0.32677150361681012</v>
      </c>
      <c r="D102" s="14">
        <v>0.388774346882514</v>
      </c>
      <c r="E102" s="14">
        <v>0.2842719606666555</v>
      </c>
      <c r="F102" s="14">
        <v>3.7547324588306716E-2</v>
      </c>
      <c r="G102" s="13">
        <v>5.6564154445784265</v>
      </c>
      <c r="H102" s="14">
        <v>0.21790144142181125</v>
      </c>
      <c r="I102">
        <v>0</v>
      </c>
      <c r="J102" s="14">
        <v>-6.6912711680060299E-2</v>
      </c>
      <c r="K102" s="14">
        <v>0.45222619371524486</v>
      </c>
      <c r="L102" s="14">
        <v>1.8748568215778003E-2</v>
      </c>
      <c r="M102">
        <v>0</v>
      </c>
      <c r="N102" s="14">
        <v>0.2055436255630648</v>
      </c>
      <c r="O102" s="14">
        <v>0.33577848833803048</v>
      </c>
      <c r="P102">
        <v>0</v>
      </c>
      <c r="Q102" s="14">
        <v>0.94867619108199597</v>
      </c>
      <c r="R102">
        <v>0</v>
      </c>
      <c r="S102">
        <v>4.5</v>
      </c>
      <c r="T102" s="14">
        <v>0</v>
      </c>
      <c r="U102" s="14">
        <v>0</v>
      </c>
      <c r="V102" s="12" t="s">
        <v>2138</v>
      </c>
    </row>
    <row r="103" spans="1:22">
      <c r="A103" t="s">
        <v>99</v>
      </c>
      <c r="B103" s="12" t="s">
        <v>62</v>
      </c>
      <c r="C103" s="14">
        <v>1.5741100464707097E-2</v>
      </c>
      <c r="D103" s="14">
        <v>0.20187192862209885</v>
      </c>
      <c r="E103" s="14">
        <v>0.13780715755654266</v>
      </c>
      <c r="F103" s="14">
        <v>0.14324173030339896</v>
      </c>
      <c r="G103" s="13">
        <v>2.1323076743804079</v>
      </c>
      <c r="H103" s="14">
        <v>-3.5903294130974449E-3</v>
      </c>
      <c r="I103">
        <v>0</v>
      </c>
      <c r="J103" s="14">
        <v>1.9014858789481053E-2</v>
      </c>
      <c r="K103" s="14">
        <v>0.50521966232143278</v>
      </c>
      <c r="L103" s="14">
        <v>7.7995567229432863E-2</v>
      </c>
      <c r="M103">
        <v>0</v>
      </c>
      <c r="N103" s="14">
        <v>0</v>
      </c>
      <c r="O103" s="14">
        <v>0</v>
      </c>
      <c r="P103">
        <v>0</v>
      </c>
      <c r="Q103" s="14">
        <v>0.94976269166978411</v>
      </c>
      <c r="R103">
        <v>0</v>
      </c>
      <c r="S103">
        <v>3.3</v>
      </c>
      <c r="T103" s="14">
        <v>0</v>
      </c>
      <c r="U103" s="14">
        <v>0</v>
      </c>
      <c r="V103" s="12" t="s">
        <v>2138</v>
      </c>
    </row>
    <row r="104" spans="1:22">
      <c r="A104" t="s">
        <v>101</v>
      </c>
      <c r="B104" s="12" t="s">
        <v>51</v>
      </c>
      <c r="C104" s="14">
        <v>0.13118205160757374</v>
      </c>
      <c r="D104" s="14">
        <v>0.29147891994228936</v>
      </c>
      <c r="E104" s="14">
        <v>0.20310034693031653</v>
      </c>
      <c r="F104" s="14">
        <v>8.594459935328938E-2</v>
      </c>
      <c r="G104" s="13">
        <v>1.6026025182564763</v>
      </c>
      <c r="H104" s="14">
        <v>0.11012364032004683</v>
      </c>
      <c r="I104">
        <v>0</v>
      </c>
      <c r="J104" s="14">
        <v>6.9175916707630375E-2</v>
      </c>
      <c r="K104" s="14">
        <v>0.41762511454643481</v>
      </c>
      <c r="L104" s="14">
        <v>5.4196815684636399E-2</v>
      </c>
      <c r="M104">
        <v>0</v>
      </c>
      <c r="N104" s="14">
        <v>0</v>
      </c>
      <c r="O104" s="14">
        <v>0</v>
      </c>
      <c r="P104">
        <v>0</v>
      </c>
      <c r="Q104" s="14">
        <v>0.94630804495569043</v>
      </c>
      <c r="R104">
        <v>0</v>
      </c>
      <c r="S104">
        <v>3.3</v>
      </c>
      <c r="T104" s="14">
        <v>0</v>
      </c>
      <c r="U104" s="14">
        <v>0</v>
      </c>
      <c r="V104" s="12" t="s">
        <v>2138</v>
      </c>
    </row>
    <row r="105" spans="1:22">
      <c r="A105" t="s">
        <v>105</v>
      </c>
      <c r="B105" s="12" t="s">
        <v>54</v>
      </c>
      <c r="C105" s="14">
        <v>-3.1198214907874437E-2</v>
      </c>
      <c r="D105" s="14">
        <v>0.31196392892080216</v>
      </c>
      <c r="E105" s="14">
        <v>0.22086835207327621</v>
      </c>
      <c r="F105" s="14">
        <v>0.28991454849456905</v>
      </c>
      <c r="G105" s="13">
        <v>2.8980395452652274</v>
      </c>
      <c r="H105" s="14">
        <v>-5.1192663180992054E-2</v>
      </c>
      <c r="I105">
        <v>0</v>
      </c>
      <c r="J105" s="14">
        <v>1.6798108014938067E-2</v>
      </c>
      <c r="K105" s="14">
        <v>0.58288412137280288</v>
      </c>
      <c r="L105" s="14">
        <v>0.120912265441879</v>
      </c>
      <c r="M105">
        <v>0</v>
      </c>
      <c r="N105" s="14">
        <v>0</v>
      </c>
      <c r="O105" s="14">
        <v>0</v>
      </c>
      <c r="P105">
        <v>0</v>
      </c>
      <c r="Q105" s="14">
        <v>0.95246281107254693</v>
      </c>
      <c r="R105">
        <v>0</v>
      </c>
      <c r="S105">
        <v>3.3</v>
      </c>
      <c r="T105" s="14">
        <v>0</v>
      </c>
      <c r="U105" s="14">
        <v>0</v>
      </c>
      <c r="V105" s="12" t="s">
        <v>2138</v>
      </c>
    </row>
    <row r="106" spans="1:22">
      <c r="A106" t="s">
        <v>107</v>
      </c>
      <c r="B106" s="12" t="s">
        <v>51</v>
      </c>
      <c r="C106" s="14">
        <v>0.153149326975099</v>
      </c>
      <c r="D106" s="14">
        <v>0.29147891994228936</v>
      </c>
      <c r="E106" s="14">
        <v>0.20310034693031653</v>
      </c>
      <c r="F106" s="14">
        <v>8.594459935328938E-2</v>
      </c>
      <c r="G106" s="13">
        <v>1.6026025182564763</v>
      </c>
      <c r="H106" s="14">
        <v>0.11012364032004683</v>
      </c>
      <c r="I106">
        <v>0</v>
      </c>
      <c r="J106" s="14">
        <v>1.3623074173059559E-2</v>
      </c>
      <c r="K106" s="14">
        <v>0.41762511454643481</v>
      </c>
      <c r="L106" s="14">
        <v>5.4196815684636399E-2</v>
      </c>
      <c r="M106">
        <v>0</v>
      </c>
      <c r="N106" s="14">
        <v>0</v>
      </c>
      <c r="O106" s="14">
        <v>0</v>
      </c>
      <c r="P106">
        <v>0</v>
      </c>
      <c r="Q106" s="14">
        <v>0.94630804495569043</v>
      </c>
      <c r="R106">
        <v>0</v>
      </c>
      <c r="S106">
        <v>3.3</v>
      </c>
      <c r="T106" s="14">
        <v>0</v>
      </c>
      <c r="U106" s="14">
        <v>0</v>
      </c>
      <c r="V106" s="12" t="s">
        <v>2138</v>
      </c>
    </row>
    <row r="107" spans="1:22">
      <c r="A107" t="s">
        <v>109</v>
      </c>
      <c r="B107" s="12" t="s">
        <v>51</v>
      </c>
      <c r="C107" s="14">
        <v>9.9504606310521132E-2</v>
      </c>
      <c r="D107" s="14">
        <v>0.29147891994228936</v>
      </c>
      <c r="E107" s="14">
        <v>0.20310034693031653</v>
      </c>
      <c r="F107" s="14">
        <v>8.594459935328938E-2</v>
      </c>
      <c r="G107" s="13">
        <v>1.6026025182564763</v>
      </c>
      <c r="H107" s="14">
        <v>0.11012364032004683</v>
      </c>
      <c r="I107">
        <v>0</v>
      </c>
      <c r="J107" s="14">
        <v>3.3917386183545783E-2</v>
      </c>
      <c r="K107" s="14">
        <v>0.41762511454643481</v>
      </c>
      <c r="L107" s="14">
        <v>5.4196815684636399E-2</v>
      </c>
      <c r="M107">
        <v>0</v>
      </c>
      <c r="N107" s="14">
        <v>0</v>
      </c>
      <c r="O107" s="14">
        <v>0</v>
      </c>
      <c r="P107">
        <v>0</v>
      </c>
      <c r="Q107" s="14">
        <v>0.94630804495569043</v>
      </c>
      <c r="R107">
        <v>0</v>
      </c>
      <c r="S107">
        <v>3.3</v>
      </c>
      <c r="T107" s="14">
        <v>0</v>
      </c>
      <c r="U107" s="14">
        <v>0</v>
      </c>
      <c r="V107" s="12" t="s">
        <v>2138</v>
      </c>
    </row>
    <row r="108" spans="1:22">
      <c r="A108" t="s">
        <v>111</v>
      </c>
      <c r="B108" s="12" t="s">
        <v>54</v>
      </c>
      <c r="C108" s="14">
        <v>-0.14782728772120921</v>
      </c>
      <c r="D108" s="14">
        <v>0.31196392892080216</v>
      </c>
      <c r="E108" s="14">
        <v>0.22086835207327621</v>
      </c>
      <c r="F108" s="14">
        <v>0.28991454849456905</v>
      </c>
      <c r="G108" s="13">
        <v>2.8980395452652274</v>
      </c>
      <c r="H108" s="14">
        <v>-5.1192663180992054E-2</v>
      </c>
      <c r="I108">
        <v>0</v>
      </c>
      <c r="J108" s="14">
        <v>9.5933519925758284E-2</v>
      </c>
      <c r="K108" s="14">
        <v>0.58288412137280288</v>
      </c>
      <c r="L108" s="14">
        <v>0.120912265441879</v>
      </c>
      <c r="M108">
        <v>0</v>
      </c>
      <c r="N108" s="14">
        <v>0</v>
      </c>
      <c r="O108" s="14">
        <v>0</v>
      </c>
      <c r="P108">
        <v>0</v>
      </c>
      <c r="Q108" s="14">
        <v>0.95246281107254693</v>
      </c>
      <c r="R108">
        <v>0</v>
      </c>
      <c r="S108">
        <v>3.3</v>
      </c>
      <c r="T108" s="14">
        <v>0</v>
      </c>
      <c r="U108" s="14">
        <v>0</v>
      </c>
      <c r="V108" s="12" t="s">
        <v>2138</v>
      </c>
    </row>
    <row r="109" spans="1:22">
      <c r="A109" t="s">
        <v>113</v>
      </c>
      <c r="B109" s="12" t="s">
        <v>47</v>
      </c>
      <c r="C109" s="14">
        <v>0.11562175286400105</v>
      </c>
      <c r="D109" s="14">
        <v>0.18290795794828921</v>
      </c>
      <c r="E109" s="14">
        <v>0.12205009004875801</v>
      </c>
      <c r="F109" s="14">
        <v>7.7863508878423693E-2</v>
      </c>
      <c r="G109" s="13">
        <v>1.5232588938928779</v>
      </c>
      <c r="H109" s="14">
        <v>3.1674636202413592E-2</v>
      </c>
      <c r="I109">
        <v>0</v>
      </c>
      <c r="J109" s="14">
        <v>4.9848925604530595E-2</v>
      </c>
      <c r="K109" s="14">
        <v>0.50851978099047102</v>
      </c>
      <c r="L109" s="14">
        <v>6.0665521451900774E-2</v>
      </c>
      <c r="M109">
        <v>0</v>
      </c>
      <c r="N109" s="14">
        <v>0</v>
      </c>
      <c r="O109" s="14">
        <v>0</v>
      </c>
      <c r="P109">
        <v>0</v>
      </c>
      <c r="Q109" s="14">
        <v>0.94977598367308969</v>
      </c>
      <c r="R109">
        <v>0</v>
      </c>
      <c r="S109">
        <v>3.3</v>
      </c>
      <c r="T109" s="14">
        <v>0</v>
      </c>
      <c r="U109" s="14">
        <v>0</v>
      </c>
      <c r="V109" s="12" t="s">
        <v>2138</v>
      </c>
    </row>
    <row r="110" spans="1:22">
      <c r="A110" t="s">
        <v>115</v>
      </c>
      <c r="B110" s="12" t="s">
        <v>47</v>
      </c>
      <c r="C110" s="14">
        <v>5.8748532776652367E-2</v>
      </c>
      <c r="D110" s="14">
        <v>0.18290795794828921</v>
      </c>
      <c r="E110" s="14">
        <v>0.12205009004875801</v>
      </c>
      <c r="F110" s="14">
        <v>7.7863508878423693E-2</v>
      </c>
      <c r="G110" s="13">
        <v>1.5232588938928779</v>
      </c>
      <c r="H110" s="14">
        <v>3.1674636202413592E-2</v>
      </c>
      <c r="I110">
        <v>0</v>
      </c>
      <c r="J110" s="14">
        <v>7.0928472343009544E-2</v>
      </c>
      <c r="K110" s="14">
        <v>0.50851978099047102</v>
      </c>
      <c r="L110" s="14">
        <v>6.0665521451900774E-2</v>
      </c>
      <c r="M110">
        <v>0</v>
      </c>
      <c r="N110" s="14">
        <v>0</v>
      </c>
      <c r="O110" s="14">
        <v>0</v>
      </c>
      <c r="P110">
        <v>0</v>
      </c>
      <c r="Q110" s="14">
        <v>0.94977598367308969</v>
      </c>
      <c r="R110">
        <v>0</v>
      </c>
      <c r="S110">
        <v>3.3</v>
      </c>
      <c r="T110" s="14">
        <v>0</v>
      </c>
      <c r="U110" s="14">
        <v>0</v>
      </c>
      <c r="V110" s="12" t="s">
        <v>2138</v>
      </c>
    </row>
    <row r="111" spans="1:22">
      <c r="A111" t="s">
        <v>119</v>
      </c>
      <c r="B111" s="12" t="s">
        <v>62</v>
      </c>
      <c r="C111" s="14">
        <v>4.4270113527894173E-2</v>
      </c>
      <c r="D111" s="14">
        <v>0.20187192862209885</v>
      </c>
      <c r="E111" s="14">
        <v>0.13780715755654266</v>
      </c>
      <c r="F111" s="14">
        <v>0.14324173030339896</v>
      </c>
      <c r="G111" s="13">
        <v>2.1323076743804079</v>
      </c>
      <c r="H111" s="14">
        <v>-3.5903294130974449E-3</v>
      </c>
      <c r="I111">
        <v>0</v>
      </c>
      <c r="J111" s="14">
        <v>3.0308892849285122E-2</v>
      </c>
      <c r="K111" s="14">
        <v>0.50521966232143278</v>
      </c>
      <c r="L111" s="14">
        <v>7.7995567229432863E-2</v>
      </c>
      <c r="M111">
        <v>0</v>
      </c>
      <c r="N111" s="14">
        <v>0</v>
      </c>
      <c r="O111" s="14">
        <v>0</v>
      </c>
      <c r="P111">
        <v>0</v>
      </c>
      <c r="Q111" s="14">
        <v>0.94976269166978411</v>
      </c>
      <c r="R111">
        <v>0</v>
      </c>
      <c r="S111">
        <v>3.3</v>
      </c>
      <c r="T111" s="14">
        <v>0</v>
      </c>
      <c r="U111" s="14">
        <v>0</v>
      </c>
      <c r="V111" s="12" t="s">
        <v>2138</v>
      </c>
    </row>
    <row r="112" spans="1:22">
      <c r="A112" t="s">
        <v>121</v>
      </c>
      <c r="B112" s="12" t="s">
        <v>47</v>
      </c>
      <c r="C112" s="14">
        <v>-6.5850960184546031E-2</v>
      </c>
      <c r="D112" s="14">
        <v>0.18290795794828921</v>
      </c>
      <c r="E112" s="14">
        <v>0.12205009004875801</v>
      </c>
      <c r="F112" s="14">
        <v>7.7863508878423693E-2</v>
      </c>
      <c r="G112" s="13">
        <v>1.5232588938928779</v>
      </c>
      <c r="H112" s="14">
        <v>3.1674636202413592E-2</v>
      </c>
      <c r="I112">
        <v>0</v>
      </c>
      <c r="J112" s="14">
        <v>9.0918443498887086E-2</v>
      </c>
      <c r="K112" s="14">
        <v>0.50851978099047102</v>
      </c>
      <c r="L112" s="14">
        <v>6.0665521451900774E-2</v>
      </c>
      <c r="M112">
        <v>0</v>
      </c>
      <c r="N112" s="14">
        <v>0</v>
      </c>
      <c r="O112" s="14">
        <v>0</v>
      </c>
      <c r="P112">
        <v>0</v>
      </c>
      <c r="Q112" s="14">
        <v>0.94977598367308969</v>
      </c>
      <c r="R112">
        <v>0</v>
      </c>
      <c r="S112">
        <v>3.3</v>
      </c>
      <c r="T112" s="14">
        <v>0</v>
      </c>
      <c r="U112" s="14">
        <v>0</v>
      </c>
      <c r="V112" s="12" t="s">
        <v>2138</v>
      </c>
    </row>
    <row r="113" spans="1:22">
      <c r="A113" t="s">
        <v>123</v>
      </c>
      <c r="B113" s="12" t="s">
        <v>51</v>
      </c>
      <c r="C113" s="14">
        <v>3.8233818652710645E-2</v>
      </c>
      <c r="D113" s="14">
        <v>0.29147891994228936</v>
      </c>
      <c r="E113" s="14">
        <v>0.20310034693031653</v>
      </c>
      <c r="F113" s="14">
        <v>8.594459935328938E-2</v>
      </c>
      <c r="G113" s="13">
        <v>1.6026025182564763</v>
      </c>
      <c r="H113" s="14">
        <v>0.11012364032004683</v>
      </c>
      <c r="I113">
        <v>0</v>
      </c>
      <c r="J113" s="14">
        <v>5.5001485616629341E-2</v>
      </c>
      <c r="K113" s="14">
        <v>0.41762511454643481</v>
      </c>
      <c r="L113" s="14">
        <v>5.4196815684636399E-2</v>
      </c>
      <c r="M113">
        <v>0</v>
      </c>
      <c r="N113" s="14">
        <v>0</v>
      </c>
      <c r="O113" s="14">
        <v>0</v>
      </c>
      <c r="P113">
        <v>0</v>
      </c>
      <c r="Q113" s="14">
        <v>0.94630804495569043</v>
      </c>
      <c r="R113">
        <v>0</v>
      </c>
      <c r="S113">
        <v>3.3</v>
      </c>
      <c r="T113" s="14">
        <v>0</v>
      </c>
      <c r="U113" s="14">
        <v>0</v>
      </c>
      <c r="V113" s="12" t="s">
        <v>2138</v>
      </c>
    </row>
    <row r="114" spans="1:22">
      <c r="A114" t="s">
        <v>125</v>
      </c>
      <c r="B114" s="12" t="s">
        <v>57</v>
      </c>
      <c r="C114" s="14">
        <v>0.15066636690209378</v>
      </c>
      <c r="D114" s="14">
        <v>0.388774346882514</v>
      </c>
      <c r="E114" s="14">
        <v>0.2842719606666555</v>
      </c>
      <c r="F114" s="14">
        <v>3.7547324588306716E-2</v>
      </c>
      <c r="G114" s="13">
        <v>5.6564154445784265</v>
      </c>
      <c r="H114" s="14">
        <v>0.21790144142181125</v>
      </c>
      <c r="I114">
        <v>0</v>
      </c>
      <c r="J114" s="14">
        <v>2.6980004169377358E-2</v>
      </c>
      <c r="K114" s="14">
        <v>0.45222619371524486</v>
      </c>
      <c r="L114" s="14">
        <v>1.8748568215778003E-2</v>
      </c>
      <c r="M114">
        <v>0</v>
      </c>
      <c r="N114" s="14">
        <v>0.2055436255630648</v>
      </c>
      <c r="O114" s="14">
        <v>0.33577848833803048</v>
      </c>
      <c r="P114">
        <v>0</v>
      </c>
      <c r="Q114" s="14">
        <v>0.94867619108199597</v>
      </c>
      <c r="R114">
        <v>0</v>
      </c>
      <c r="S114">
        <v>4.5</v>
      </c>
      <c r="T114" s="14">
        <v>0</v>
      </c>
      <c r="U114" s="14">
        <v>0</v>
      </c>
      <c r="V114" s="12" t="s">
        <v>2138</v>
      </c>
    </row>
    <row r="115" spans="1:22">
      <c r="A115" t="s">
        <v>127</v>
      </c>
      <c r="B115" s="12" t="s">
        <v>47</v>
      </c>
      <c r="C115" s="14">
        <v>-1.8398946216969726E-2</v>
      </c>
      <c r="D115" s="14">
        <v>0.18290795794828921</v>
      </c>
      <c r="E115" s="14">
        <v>0.12205009004875801</v>
      </c>
      <c r="F115" s="14">
        <v>7.7863508878423693E-2</v>
      </c>
      <c r="G115" s="13">
        <v>1.5232588938928779</v>
      </c>
      <c r="H115" s="14">
        <v>3.1674636202413592E-2</v>
      </c>
      <c r="I115">
        <v>0</v>
      </c>
      <c r="J115" s="14">
        <v>4.843504515462789E-2</v>
      </c>
      <c r="K115" s="14">
        <v>0.50851978099047102</v>
      </c>
      <c r="L115" s="14">
        <v>6.0665521451900774E-2</v>
      </c>
      <c r="M115">
        <v>0</v>
      </c>
      <c r="N115" s="14">
        <v>0</v>
      </c>
      <c r="O115" s="14">
        <v>0</v>
      </c>
      <c r="P115">
        <v>0</v>
      </c>
      <c r="Q115" s="14">
        <v>0.94977598367308969</v>
      </c>
      <c r="R115">
        <v>0</v>
      </c>
      <c r="S115">
        <v>3.3</v>
      </c>
      <c r="T115" s="14">
        <v>0</v>
      </c>
      <c r="U115" s="14">
        <v>0</v>
      </c>
      <c r="V115" s="12" t="s">
        <v>2138</v>
      </c>
    </row>
    <row r="116" spans="1:22">
      <c r="A116" t="s">
        <v>129</v>
      </c>
      <c r="B116" s="12" t="s">
        <v>54</v>
      </c>
      <c r="C116" s="14">
        <v>6.8626599269350627E-3</v>
      </c>
      <c r="D116" s="14">
        <v>0.31196392892080216</v>
      </c>
      <c r="E116" s="14">
        <v>0.22086835207327621</v>
      </c>
      <c r="F116" s="14">
        <v>0.28991454849456905</v>
      </c>
      <c r="G116" s="13">
        <v>2.8980395452652274</v>
      </c>
      <c r="H116" s="14">
        <v>-5.1192663180992054E-2</v>
      </c>
      <c r="I116">
        <v>0</v>
      </c>
      <c r="J116" s="14">
        <v>1.7125465103048673E-2</v>
      </c>
      <c r="K116" s="14">
        <v>0.58288412137280288</v>
      </c>
      <c r="L116" s="14">
        <v>0.120912265441879</v>
      </c>
      <c r="M116">
        <v>0</v>
      </c>
      <c r="N116" s="14">
        <v>0</v>
      </c>
      <c r="O116" s="14">
        <v>0</v>
      </c>
      <c r="P116">
        <v>0</v>
      </c>
      <c r="Q116" s="14">
        <v>0.95246281107254693</v>
      </c>
      <c r="R116">
        <v>0</v>
      </c>
      <c r="S116">
        <v>3.3</v>
      </c>
      <c r="T116" s="14">
        <v>0</v>
      </c>
      <c r="U116" s="14">
        <v>0</v>
      </c>
      <c r="V116" s="12" t="s">
        <v>2138</v>
      </c>
    </row>
    <row r="117" spans="1:22">
      <c r="A117" t="s">
        <v>133</v>
      </c>
      <c r="B117" s="12" t="s">
        <v>47</v>
      </c>
      <c r="C117" s="14">
        <v>8.4716659283573262E-2</v>
      </c>
      <c r="D117" s="14">
        <v>0.18290795794828921</v>
      </c>
      <c r="E117" s="14">
        <v>0.12205009004875801</v>
      </c>
      <c r="F117" s="14">
        <v>7.7863508878423693E-2</v>
      </c>
      <c r="G117" s="13">
        <v>1.5232588938928779</v>
      </c>
      <c r="H117" s="14">
        <v>3.1674636202413592E-2</v>
      </c>
      <c r="I117">
        <v>0</v>
      </c>
      <c r="J117" s="14">
        <v>-1.8744097194134474E-2</v>
      </c>
      <c r="K117" s="14">
        <v>0.50851978099047102</v>
      </c>
      <c r="L117" s="14">
        <v>6.0665521451900774E-2</v>
      </c>
      <c r="M117">
        <v>0</v>
      </c>
      <c r="N117" s="14">
        <v>0</v>
      </c>
      <c r="O117" s="14">
        <v>0</v>
      </c>
      <c r="P117">
        <v>0</v>
      </c>
      <c r="Q117" s="14">
        <v>0.94977598367308969</v>
      </c>
      <c r="R117">
        <v>0</v>
      </c>
      <c r="S117">
        <v>3.3</v>
      </c>
      <c r="T117" s="14">
        <v>0</v>
      </c>
      <c r="U117" s="14">
        <v>0</v>
      </c>
      <c r="V117" s="12" t="s">
        <v>2138</v>
      </c>
    </row>
    <row r="118" spans="1:22">
      <c r="A118" t="s">
        <v>137</v>
      </c>
      <c r="B118" s="12" t="s">
        <v>62</v>
      </c>
      <c r="C118" s="14">
        <v>3.8742744611206172E-2</v>
      </c>
      <c r="D118" s="14">
        <v>0.20187192862209885</v>
      </c>
      <c r="E118" s="14">
        <v>0.13780715755654266</v>
      </c>
      <c r="F118" s="14">
        <v>0.14324173030339896</v>
      </c>
      <c r="G118" s="13">
        <v>2.1323076743804079</v>
      </c>
      <c r="H118" s="14">
        <v>-3.5903294130974449E-3</v>
      </c>
      <c r="I118">
        <v>0</v>
      </c>
      <c r="J118" s="14">
        <v>3.2280736937221763E-2</v>
      </c>
      <c r="K118" s="14">
        <v>0.50521966232143278</v>
      </c>
      <c r="L118" s="14">
        <v>7.7995567229432863E-2</v>
      </c>
      <c r="M118">
        <v>0</v>
      </c>
      <c r="N118" s="14">
        <v>0</v>
      </c>
      <c r="O118" s="14">
        <v>0</v>
      </c>
      <c r="P118">
        <v>0</v>
      </c>
      <c r="Q118" s="14">
        <v>0.94976269166978411</v>
      </c>
      <c r="R118">
        <v>0</v>
      </c>
      <c r="S118">
        <v>3.3</v>
      </c>
      <c r="T118" s="14">
        <v>0</v>
      </c>
      <c r="U118" s="14">
        <v>0</v>
      </c>
      <c r="V118" s="12" t="s">
        <v>2138</v>
      </c>
    </row>
    <row r="119" spans="1:22">
      <c r="A119" t="s">
        <v>139</v>
      </c>
      <c r="B119" s="12" t="s">
        <v>62</v>
      </c>
      <c r="C119" s="14">
        <v>4.0961237346916722E-2</v>
      </c>
      <c r="D119" s="14">
        <v>0.20187192862209885</v>
      </c>
      <c r="E119" s="14">
        <v>0.13780715755654266</v>
      </c>
      <c r="F119" s="14">
        <v>0.14324173030339896</v>
      </c>
      <c r="G119" s="13">
        <v>2.1323076743804079</v>
      </c>
      <c r="H119" s="14">
        <v>-3.5903294130974449E-3</v>
      </c>
      <c r="I119">
        <v>0</v>
      </c>
      <c r="J119" s="14">
        <v>5.3568962102841948E-2</v>
      </c>
      <c r="K119" s="14">
        <v>0.50521966232143278</v>
      </c>
      <c r="L119" s="14">
        <v>7.7995567229432863E-2</v>
      </c>
      <c r="M119">
        <v>0</v>
      </c>
      <c r="N119" s="14">
        <v>0</v>
      </c>
      <c r="O119" s="14">
        <v>0</v>
      </c>
      <c r="P119">
        <v>0</v>
      </c>
      <c r="Q119" s="14">
        <v>0.94976269166978411</v>
      </c>
      <c r="R119">
        <v>0</v>
      </c>
      <c r="S119">
        <v>3.3</v>
      </c>
      <c r="T119" s="14">
        <v>0</v>
      </c>
      <c r="U119" s="14">
        <v>0</v>
      </c>
      <c r="V119" s="12" t="s">
        <v>2138</v>
      </c>
    </row>
    <row r="120" spans="1:22">
      <c r="A120" t="s">
        <v>141</v>
      </c>
      <c r="B120" s="12" t="s">
        <v>57</v>
      </c>
      <c r="C120" s="14">
        <v>0.30559017150163792</v>
      </c>
      <c r="D120" s="14">
        <v>0.388774346882514</v>
      </c>
      <c r="E120" s="14">
        <v>0.2842719606666555</v>
      </c>
      <c r="F120" s="14">
        <v>3.7547324588306716E-2</v>
      </c>
      <c r="G120" s="13">
        <v>5.6564154445784265</v>
      </c>
      <c r="H120" s="14">
        <v>0.21790144142181125</v>
      </c>
      <c r="I120">
        <v>0</v>
      </c>
      <c r="J120" s="14">
        <v>-1.6146512570414617E-2</v>
      </c>
      <c r="K120" s="14">
        <v>0.45222619371524486</v>
      </c>
      <c r="L120" s="14">
        <v>1.8748568215778003E-2</v>
      </c>
      <c r="M120">
        <v>0</v>
      </c>
      <c r="N120" s="14">
        <v>0.2055436255630648</v>
      </c>
      <c r="O120" s="14">
        <v>0.33577848833803048</v>
      </c>
      <c r="P120">
        <v>0</v>
      </c>
      <c r="Q120" s="14">
        <v>0.94867619108199597</v>
      </c>
      <c r="R120">
        <v>0</v>
      </c>
      <c r="S120">
        <v>4.5</v>
      </c>
      <c r="T120" s="14">
        <v>0</v>
      </c>
      <c r="U120" s="14">
        <v>0</v>
      </c>
      <c r="V120" s="12" t="s">
        <v>2138</v>
      </c>
    </row>
    <row r="121" spans="1:22">
      <c r="A121" t="s">
        <v>143</v>
      </c>
      <c r="B121" s="12" t="s">
        <v>62</v>
      </c>
      <c r="C121" s="14">
        <v>-1.3200041069757387E-3</v>
      </c>
      <c r="D121" s="14">
        <v>0.20187192862209885</v>
      </c>
      <c r="E121" s="14">
        <v>0.13780715755654266</v>
      </c>
      <c r="F121" s="14">
        <v>0.14324173030339896</v>
      </c>
      <c r="G121" s="13">
        <v>2.1323076743804079</v>
      </c>
      <c r="H121" s="14">
        <v>-3.5903294130974449E-3</v>
      </c>
      <c r="I121">
        <v>0</v>
      </c>
      <c r="J121" s="14">
        <v>5.8242938388873337E-2</v>
      </c>
      <c r="K121" s="14">
        <v>0.50521966232143278</v>
      </c>
      <c r="L121" s="14">
        <v>7.7995567229432863E-2</v>
      </c>
      <c r="M121">
        <v>0</v>
      </c>
      <c r="N121" s="14">
        <v>0</v>
      </c>
      <c r="O121" s="14">
        <v>0</v>
      </c>
      <c r="P121">
        <v>0</v>
      </c>
      <c r="Q121" s="14">
        <v>0.94976269166978411</v>
      </c>
      <c r="R121">
        <v>0</v>
      </c>
      <c r="S121">
        <v>3.3</v>
      </c>
      <c r="T121" s="14">
        <v>0</v>
      </c>
      <c r="U121" s="14">
        <v>0</v>
      </c>
      <c r="V121" s="12" t="s">
        <v>2138</v>
      </c>
    </row>
    <row r="122" spans="1:22">
      <c r="A122" t="s">
        <v>145</v>
      </c>
      <c r="B122" s="12" t="s">
        <v>62</v>
      </c>
      <c r="C122" s="14">
        <v>-3.2039127763575995E-2</v>
      </c>
      <c r="D122" s="14">
        <v>0.20187192862209885</v>
      </c>
      <c r="E122" s="14">
        <v>0.13780715755654266</v>
      </c>
      <c r="F122" s="14">
        <v>0.14324173030339896</v>
      </c>
      <c r="G122" s="13">
        <v>2.1323076743804079</v>
      </c>
      <c r="H122" s="14">
        <v>-3.5903294130974449E-3</v>
      </c>
      <c r="I122">
        <v>0</v>
      </c>
      <c r="J122" s="14">
        <v>6.4433566904245843E-2</v>
      </c>
      <c r="K122" s="14">
        <v>0.50521966232143278</v>
      </c>
      <c r="L122" s="14">
        <v>7.7995567229432863E-2</v>
      </c>
      <c r="M122">
        <v>0</v>
      </c>
      <c r="N122" s="14">
        <v>0</v>
      </c>
      <c r="O122" s="14">
        <v>0</v>
      </c>
      <c r="P122">
        <v>0</v>
      </c>
      <c r="Q122" s="14">
        <v>0.94976269166978411</v>
      </c>
      <c r="R122">
        <v>0</v>
      </c>
      <c r="S122">
        <v>3.3</v>
      </c>
      <c r="T122" s="14">
        <v>0</v>
      </c>
      <c r="U122" s="14">
        <v>0</v>
      </c>
      <c r="V122" s="12" t="s">
        <v>2138</v>
      </c>
    </row>
    <row r="123" spans="1:22">
      <c r="A123" t="s">
        <v>147</v>
      </c>
      <c r="B123" s="12" t="s">
        <v>54</v>
      </c>
      <c r="C123" s="14">
        <v>-7.6267937123265878E-2</v>
      </c>
      <c r="D123" s="14">
        <v>0.31196392892080216</v>
      </c>
      <c r="E123" s="14">
        <v>0.22086835207327621</v>
      </c>
      <c r="F123" s="14">
        <v>0.28991454849456905</v>
      </c>
      <c r="G123" s="13">
        <v>2.8980395452652274</v>
      </c>
      <c r="H123" s="14">
        <v>-5.1192663180992054E-2</v>
      </c>
      <c r="I123">
        <v>0</v>
      </c>
      <c r="J123" s="14">
        <v>7.5168447800805366E-2</v>
      </c>
      <c r="K123" s="14">
        <v>0.58288412137280288</v>
      </c>
      <c r="L123" s="14">
        <v>0.120912265441879</v>
      </c>
      <c r="M123">
        <v>0</v>
      </c>
      <c r="N123" s="14">
        <v>0</v>
      </c>
      <c r="O123" s="14">
        <v>0</v>
      </c>
      <c r="P123">
        <v>0</v>
      </c>
      <c r="Q123" s="14">
        <v>0.95246281107254693</v>
      </c>
      <c r="R123">
        <v>0</v>
      </c>
      <c r="S123">
        <v>3.3</v>
      </c>
      <c r="T123" s="14">
        <v>0</v>
      </c>
      <c r="U123" s="14">
        <v>0</v>
      </c>
      <c r="V123" s="12" t="s">
        <v>2138</v>
      </c>
    </row>
    <row r="124" spans="1:22">
      <c r="A124" t="s">
        <v>149</v>
      </c>
      <c r="B124" s="12" t="s">
        <v>51</v>
      </c>
      <c r="C124" s="14">
        <v>0.20002586433134723</v>
      </c>
      <c r="D124" s="14">
        <v>0.29147891994228936</v>
      </c>
      <c r="E124" s="14">
        <v>0.20310034693031653</v>
      </c>
      <c r="F124" s="14">
        <v>8.594459935328938E-2</v>
      </c>
      <c r="G124" s="13">
        <v>1.6026025182564763</v>
      </c>
      <c r="H124" s="14">
        <v>0.11012364032004683</v>
      </c>
      <c r="I124">
        <v>0</v>
      </c>
      <c r="J124" s="14">
        <v>-1.8323374274287905E-2</v>
      </c>
      <c r="K124" s="14">
        <v>0.41762511454643481</v>
      </c>
      <c r="L124" s="14">
        <v>5.4196815684636399E-2</v>
      </c>
      <c r="M124">
        <v>0</v>
      </c>
      <c r="N124" s="14">
        <v>0</v>
      </c>
      <c r="O124" s="14">
        <v>0</v>
      </c>
      <c r="P124">
        <v>0</v>
      </c>
      <c r="Q124" s="14">
        <v>0.94630804495569043</v>
      </c>
      <c r="R124">
        <v>0</v>
      </c>
      <c r="S124">
        <v>3.3</v>
      </c>
      <c r="T124" s="14">
        <v>0</v>
      </c>
      <c r="U124" s="14">
        <v>0</v>
      </c>
      <c r="V124" s="12" t="s">
        <v>2138</v>
      </c>
    </row>
    <row r="125" spans="1:22">
      <c r="A125" t="s">
        <v>151</v>
      </c>
      <c r="B125" s="12" t="s">
        <v>57</v>
      </c>
      <c r="C125" s="14">
        <v>0.25084273466823187</v>
      </c>
      <c r="D125" s="14">
        <v>0.388774346882514</v>
      </c>
      <c r="E125" s="14">
        <v>0.2842719606666555</v>
      </c>
      <c r="F125" s="14">
        <v>3.7547324588306716E-2</v>
      </c>
      <c r="G125" s="13">
        <v>5.6564154445784265</v>
      </c>
      <c r="H125" s="14">
        <v>0.21790144142181125</v>
      </c>
      <c r="I125">
        <v>0</v>
      </c>
      <c r="J125" s="14">
        <v>1.0444122233486154E-2</v>
      </c>
      <c r="K125" s="14">
        <v>0.45222619371524486</v>
      </c>
      <c r="L125" s="14">
        <v>1.8748568215778003E-2</v>
      </c>
      <c r="M125">
        <v>0</v>
      </c>
      <c r="N125" s="14">
        <v>0.2055436255630648</v>
      </c>
      <c r="O125" s="14">
        <v>0.33577848833803048</v>
      </c>
      <c r="P125">
        <v>0</v>
      </c>
      <c r="Q125" s="14">
        <v>0.94867619108199597</v>
      </c>
      <c r="R125">
        <v>0</v>
      </c>
      <c r="S125">
        <v>4.5</v>
      </c>
      <c r="T125" s="14">
        <v>0</v>
      </c>
      <c r="U125" s="14">
        <v>0</v>
      </c>
      <c r="V125" s="12" t="s">
        <v>2138</v>
      </c>
    </row>
    <row r="126" spans="1:22">
      <c r="A126" t="s">
        <v>153</v>
      </c>
      <c r="B126" s="12" t="s">
        <v>62</v>
      </c>
      <c r="C126" s="14">
        <v>-2.9450345152684899E-2</v>
      </c>
      <c r="D126" s="14">
        <v>0.20187192862209885</v>
      </c>
      <c r="E126" s="14">
        <v>0.13780715755654266</v>
      </c>
      <c r="F126" s="14">
        <v>0.14324173030339896</v>
      </c>
      <c r="G126" s="13">
        <v>2.1323076743804079</v>
      </c>
      <c r="H126" s="14">
        <v>-3.5903294130974449E-3</v>
      </c>
      <c r="I126">
        <v>0</v>
      </c>
      <c r="J126" s="14">
        <v>7.3430729168950243E-2</v>
      </c>
      <c r="K126" s="14">
        <v>0.50521966232143278</v>
      </c>
      <c r="L126" s="14">
        <v>7.7995567229432863E-2</v>
      </c>
      <c r="M126">
        <v>0</v>
      </c>
      <c r="N126" s="14">
        <v>0</v>
      </c>
      <c r="O126" s="14">
        <v>0</v>
      </c>
      <c r="P126">
        <v>0</v>
      </c>
      <c r="Q126" s="14">
        <v>0.94976269166978411</v>
      </c>
      <c r="R126">
        <v>0</v>
      </c>
      <c r="S126">
        <v>3.3</v>
      </c>
      <c r="T126" s="14">
        <v>0</v>
      </c>
      <c r="U126" s="14">
        <v>0</v>
      </c>
      <c r="V126" s="12" t="s">
        <v>2138</v>
      </c>
    </row>
    <row r="127" spans="1:22">
      <c r="A127" t="s">
        <v>155</v>
      </c>
      <c r="B127" s="12" t="s">
        <v>57</v>
      </c>
      <c r="C127" s="14">
        <v>0.2867499864277549</v>
      </c>
      <c r="D127" s="14">
        <v>0.388774346882514</v>
      </c>
      <c r="E127" s="14">
        <v>0.2842719606666555</v>
      </c>
      <c r="F127" s="14">
        <v>3.7547324588306716E-2</v>
      </c>
      <c r="G127" s="13">
        <v>5.6564154445784265</v>
      </c>
      <c r="H127" s="14">
        <v>0.21790144142181125</v>
      </c>
      <c r="I127">
        <v>0</v>
      </c>
      <c r="J127" s="14">
        <v>-0.10817812242916809</v>
      </c>
      <c r="K127" s="14">
        <v>0.45222619371524486</v>
      </c>
      <c r="L127" s="14">
        <v>1.8748568215778003E-2</v>
      </c>
      <c r="M127">
        <v>0</v>
      </c>
      <c r="N127" s="14">
        <v>0.2055436255630648</v>
      </c>
      <c r="O127" s="14">
        <v>0.33577848833803048</v>
      </c>
      <c r="P127">
        <v>0</v>
      </c>
      <c r="Q127" s="14">
        <v>0.94867619108199597</v>
      </c>
      <c r="R127">
        <v>0</v>
      </c>
      <c r="S127">
        <v>4.5</v>
      </c>
      <c r="T127" s="14">
        <v>0</v>
      </c>
      <c r="U127" s="14">
        <v>0</v>
      </c>
      <c r="V127" s="12" t="s">
        <v>2138</v>
      </c>
    </row>
    <row r="128" spans="1:22">
      <c r="A128" t="s">
        <v>157</v>
      </c>
      <c r="B128" s="12" t="s">
        <v>47</v>
      </c>
      <c r="C128" s="14">
        <v>7.7500846563487741E-2</v>
      </c>
      <c r="D128" s="14">
        <v>0.18290795794828921</v>
      </c>
      <c r="E128" s="14">
        <v>0.12205009004875801</v>
      </c>
      <c r="F128" s="14">
        <v>7.7863508878423693E-2</v>
      </c>
      <c r="G128" s="13">
        <v>1.5232588938928779</v>
      </c>
      <c r="H128" s="14">
        <v>3.1674636202413592E-2</v>
      </c>
      <c r="I128">
        <v>0</v>
      </c>
      <c r="J128" s="14">
        <v>1.3817395041591199E-2</v>
      </c>
      <c r="K128" s="14">
        <v>0.50851978099047102</v>
      </c>
      <c r="L128" s="14">
        <v>6.0665521451900774E-2</v>
      </c>
      <c r="M128">
        <v>0</v>
      </c>
      <c r="N128" s="14">
        <v>0</v>
      </c>
      <c r="O128" s="14">
        <v>0</v>
      </c>
      <c r="P128">
        <v>0</v>
      </c>
      <c r="Q128" s="14">
        <v>0.94977598367308969</v>
      </c>
      <c r="R128">
        <v>0</v>
      </c>
      <c r="S128">
        <v>3.3</v>
      </c>
      <c r="T128" s="14">
        <v>0</v>
      </c>
      <c r="U128" s="14">
        <v>0</v>
      </c>
      <c r="V128" s="12" t="s">
        <v>2138</v>
      </c>
    </row>
    <row r="129" spans="1:22">
      <c r="A129" t="s">
        <v>159</v>
      </c>
      <c r="B129" s="12" t="s">
        <v>51</v>
      </c>
      <c r="C129" s="14">
        <v>0.14178844928305692</v>
      </c>
      <c r="D129" s="14">
        <v>0.29147891994228936</v>
      </c>
      <c r="E129" s="14">
        <v>0.20310034693031653</v>
      </c>
      <c r="F129" s="14">
        <v>8.594459935328938E-2</v>
      </c>
      <c r="G129" s="13">
        <v>1.6026025182564763</v>
      </c>
      <c r="H129" s="14">
        <v>0.11012364032004683</v>
      </c>
      <c r="I129">
        <v>0</v>
      </c>
      <c r="J129" s="14">
        <v>5.7154193837917387E-2</v>
      </c>
      <c r="K129" s="14">
        <v>0.41762511454643481</v>
      </c>
      <c r="L129" s="14">
        <v>5.4196815684636399E-2</v>
      </c>
      <c r="M129">
        <v>0</v>
      </c>
      <c r="N129" s="14">
        <v>0</v>
      </c>
      <c r="O129" s="14">
        <v>0</v>
      </c>
      <c r="P129">
        <v>0</v>
      </c>
      <c r="Q129" s="14">
        <v>0.94630804495569043</v>
      </c>
      <c r="R129">
        <v>0</v>
      </c>
      <c r="S129">
        <v>3.3</v>
      </c>
      <c r="T129" s="14">
        <v>0</v>
      </c>
      <c r="U129" s="14">
        <v>0</v>
      </c>
      <c r="V129" s="12" t="s">
        <v>2138</v>
      </c>
    </row>
    <row r="130" spans="1:22">
      <c r="A130" t="s">
        <v>163</v>
      </c>
      <c r="B130" s="12" t="s">
        <v>57</v>
      </c>
      <c r="C130" s="14">
        <v>0.25747397642664721</v>
      </c>
      <c r="D130" s="14">
        <v>0.388774346882514</v>
      </c>
      <c r="E130" s="14">
        <v>0.2842719606666555</v>
      </c>
      <c r="F130" s="14">
        <v>3.7547324588306716E-2</v>
      </c>
      <c r="G130" s="13">
        <v>5.6564154445784265</v>
      </c>
      <c r="H130" s="14">
        <v>0.21790144142181125</v>
      </c>
      <c r="I130">
        <v>0</v>
      </c>
      <c r="J130" s="14">
        <v>-3.3888661108847612E-2</v>
      </c>
      <c r="K130" s="14">
        <v>0.45222619371524486</v>
      </c>
      <c r="L130" s="14">
        <v>1.8748568215778003E-2</v>
      </c>
      <c r="M130">
        <v>0</v>
      </c>
      <c r="N130" s="14">
        <v>0.2055436255630648</v>
      </c>
      <c r="O130" s="14">
        <v>0.33577848833803048</v>
      </c>
      <c r="P130">
        <v>0</v>
      </c>
      <c r="Q130" s="14">
        <v>0.94867619108199597</v>
      </c>
      <c r="R130">
        <v>0</v>
      </c>
      <c r="S130">
        <v>4.5</v>
      </c>
      <c r="T130" s="14">
        <v>0</v>
      </c>
      <c r="U130" s="14">
        <v>0</v>
      </c>
      <c r="V130" s="12" t="s">
        <v>2138</v>
      </c>
    </row>
    <row r="131" spans="1:22">
      <c r="A131" t="s">
        <v>167</v>
      </c>
      <c r="B131" s="12" t="s">
        <v>54</v>
      </c>
      <c r="C131" s="14">
        <v>-0.14096067792451586</v>
      </c>
      <c r="D131" s="14">
        <v>0.31196392892080216</v>
      </c>
      <c r="E131" s="14">
        <v>0.22086835207327621</v>
      </c>
      <c r="F131" s="14">
        <v>0.28991454849456905</v>
      </c>
      <c r="G131" s="13">
        <v>2.8980395452652274</v>
      </c>
      <c r="H131" s="14">
        <v>-5.1192663180992054E-2</v>
      </c>
      <c r="I131">
        <v>0</v>
      </c>
      <c r="J131" s="14">
        <v>0.10744476129502427</v>
      </c>
      <c r="K131" s="14">
        <v>0.58288412137280288</v>
      </c>
      <c r="L131" s="14">
        <v>0.120912265441879</v>
      </c>
      <c r="M131">
        <v>0</v>
      </c>
      <c r="N131" s="14">
        <v>0</v>
      </c>
      <c r="O131" s="14">
        <v>0</v>
      </c>
      <c r="P131">
        <v>0</v>
      </c>
      <c r="Q131" s="14">
        <v>0.95246281107254693</v>
      </c>
      <c r="R131">
        <v>0</v>
      </c>
      <c r="S131">
        <v>3.3</v>
      </c>
      <c r="T131" s="14">
        <v>0</v>
      </c>
      <c r="U131" s="14">
        <v>0</v>
      </c>
      <c r="V131" s="12" t="s">
        <v>2138</v>
      </c>
    </row>
    <row r="132" spans="1:22">
      <c r="A132" t="s">
        <v>169</v>
      </c>
      <c r="B132" s="12" t="s">
        <v>62</v>
      </c>
      <c r="C132" s="14">
        <v>1.9936862782444421E-2</v>
      </c>
      <c r="D132" s="14">
        <v>0.20187192862209885</v>
      </c>
      <c r="E132" s="14">
        <v>0.13780715755654266</v>
      </c>
      <c r="F132" s="14">
        <v>0.14324173030339896</v>
      </c>
      <c r="G132" s="13">
        <v>2.1323076743804079</v>
      </c>
      <c r="H132" s="14">
        <v>-3.5903294130974449E-3</v>
      </c>
      <c r="I132">
        <v>0</v>
      </c>
      <c r="J132" s="14">
        <v>2.9620773825248779E-2</v>
      </c>
      <c r="K132" s="14">
        <v>0.50521966232143278</v>
      </c>
      <c r="L132" s="14">
        <v>7.7995567229432863E-2</v>
      </c>
      <c r="M132">
        <v>0</v>
      </c>
      <c r="N132" s="14">
        <v>0</v>
      </c>
      <c r="O132" s="14">
        <v>0</v>
      </c>
      <c r="P132">
        <v>0</v>
      </c>
      <c r="Q132" s="14">
        <v>0.94976269166978411</v>
      </c>
      <c r="R132">
        <v>0</v>
      </c>
      <c r="S132">
        <v>3.3</v>
      </c>
      <c r="T132" s="14">
        <v>0</v>
      </c>
      <c r="U132" s="14">
        <v>0</v>
      </c>
      <c r="V132" s="12" t="s">
        <v>2138</v>
      </c>
    </row>
    <row r="133" spans="1:22">
      <c r="A133" t="s">
        <v>171</v>
      </c>
      <c r="B133" s="12" t="s">
        <v>57</v>
      </c>
      <c r="C133" s="14">
        <v>0.19285576012338912</v>
      </c>
      <c r="D133" s="14">
        <v>0.388774346882514</v>
      </c>
      <c r="E133" s="14">
        <v>0.2842719606666555</v>
      </c>
      <c r="F133" s="14">
        <v>3.7547324588306716E-2</v>
      </c>
      <c r="G133" s="13">
        <v>5.6564154445784265</v>
      </c>
      <c r="H133" s="14">
        <v>0.21790144142181125</v>
      </c>
      <c r="I133">
        <v>0</v>
      </c>
      <c r="J133" s="14">
        <v>-8.1374199906269432E-3</v>
      </c>
      <c r="K133" s="14">
        <v>0.45222619371524486</v>
      </c>
      <c r="L133" s="14">
        <v>1.8748568215778003E-2</v>
      </c>
      <c r="M133">
        <v>0</v>
      </c>
      <c r="N133" s="14">
        <v>0.2055436255630648</v>
      </c>
      <c r="O133" s="14">
        <v>0.33577848833803048</v>
      </c>
      <c r="P133">
        <v>0</v>
      </c>
      <c r="Q133" s="14">
        <v>0.94867619108199597</v>
      </c>
      <c r="R133">
        <v>0</v>
      </c>
      <c r="S133">
        <v>4.5</v>
      </c>
      <c r="T133" s="14">
        <v>0</v>
      </c>
      <c r="U133" s="14">
        <v>0</v>
      </c>
      <c r="V133" s="12" t="s">
        <v>2138</v>
      </c>
    </row>
    <row r="134" spans="1:22">
      <c r="A134" t="s">
        <v>173</v>
      </c>
      <c r="B134" s="12" t="s">
        <v>51</v>
      </c>
      <c r="C134" s="14">
        <v>0.19130074392773183</v>
      </c>
      <c r="D134" s="14">
        <v>0.29147891994228936</v>
      </c>
      <c r="E134" s="14">
        <v>0.20310034693031653</v>
      </c>
      <c r="F134" s="14">
        <v>8.594459935328938E-2</v>
      </c>
      <c r="G134" s="13">
        <v>1.6026025182564763</v>
      </c>
      <c r="H134" s="14">
        <v>0.11012364032004683</v>
      </c>
      <c r="I134">
        <v>0</v>
      </c>
      <c r="J134" s="14">
        <v>-2.3764032521541557E-2</v>
      </c>
      <c r="K134" s="14">
        <v>0.41762511454643481</v>
      </c>
      <c r="L134" s="14">
        <v>5.4196815684636399E-2</v>
      </c>
      <c r="M134">
        <v>0</v>
      </c>
      <c r="N134" s="14">
        <v>0</v>
      </c>
      <c r="O134" s="14">
        <v>0</v>
      </c>
      <c r="P134">
        <v>0</v>
      </c>
      <c r="Q134" s="14">
        <v>0.94630804495569043</v>
      </c>
      <c r="R134">
        <v>0</v>
      </c>
      <c r="S134">
        <v>3.3</v>
      </c>
      <c r="T134" s="14">
        <v>0</v>
      </c>
      <c r="U134" s="14">
        <v>0</v>
      </c>
      <c r="V134" s="12" t="s">
        <v>2138</v>
      </c>
    </row>
    <row r="135" spans="1:22">
      <c r="A135" t="s">
        <v>175</v>
      </c>
      <c r="B135" s="12" t="s">
        <v>62</v>
      </c>
      <c r="C135" s="14">
        <v>-6.0320540301663804E-2</v>
      </c>
      <c r="D135" s="14">
        <v>0.20187192862209885</v>
      </c>
      <c r="E135" s="14">
        <v>0.13780715755654266</v>
      </c>
      <c r="F135" s="14">
        <v>0.14324173030339896</v>
      </c>
      <c r="G135" s="13">
        <v>2.1323076743804079</v>
      </c>
      <c r="H135" s="14">
        <v>-3.5903294130974449E-3</v>
      </c>
      <c r="I135">
        <v>0</v>
      </c>
      <c r="J135" s="14">
        <v>5.8454199228500377E-2</v>
      </c>
      <c r="K135" s="14">
        <v>0.50521966232143278</v>
      </c>
      <c r="L135" s="14">
        <v>7.7995567229432863E-2</v>
      </c>
      <c r="M135">
        <v>0</v>
      </c>
      <c r="N135" s="14">
        <v>0</v>
      </c>
      <c r="O135" s="14">
        <v>0</v>
      </c>
      <c r="P135">
        <v>0</v>
      </c>
      <c r="Q135" s="14">
        <v>0.94976269166978411</v>
      </c>
      <c r="R135">
        <v>0</v>
      </c>
      <c r="S135">
        <v>3.3</v>
      </c>
      <c r="T135" s="14">
        <v>0</v>
      </c>
      <c r="U135" s="14">
        <v>0</v>
      </c>
      <c r="V135" s="12" t="s">
        <v>2138</v>
      </c>
    </row>
    <row r="136" spans="1:22">
      <c r="A136" t="s">
        <v>177</v>
      </c>
      <c r="B136" s="12" t="s">
        <v>62</v>
      </c>
      <c r="C136" s="14">
        <v>-2.2204418181996984E-2</v>
      </c>
      <c r="D136" s="14">
        <v>0.20187192862209885</v>
      </c>
      <c r="E136" s="14">
        <v>0.13780715755654266</v>
      </c>
      <c r="F136" s="14">
        <v>0.14324173030339896</v>
      </c>
      <c r="G136" s="13">
        <v>2.1323076743804079</v>
      </c>
      <c r="H136" s="14">
        <v>-3.5903294130974449E-3</v>
      </c>
      <c r="I136">
        <v>0</v>
      </c>
      <c r="J136" s="14">
        <v>5.5069508693044104E-2</v>
      </c>
      <c r="K136" s="14">
        <v>0.50521966232143278</v>
      </c>
      <c r="L136" s="14">
        <v>7.7995567229432863E-2</v>
      </c>
      <c r="M136">
        <v>0</v>
      </c>
      <c r="N136" s="14">
        <v>0</v>
      </c>
      <c r="O136" s="14">
        <v>0</v>
      </c>
      <c r="P136">
        <v>0</v>
      </c>
      <c r="Q136" s="14">
        <v>0.94976269166978411</v>
      </c>
      <c r="R136">
        <v>0</v>
      </c>
      <c r="S136">
        <v>3.3</v>
      </c>
      <c r="T136" s="14">
        <v>0</v>
      </c>
      <c r="U136" s="14">
        <v>0</v>
      </c>
      <c r="V136" s="12" t="s">
        <v>2138</v>
      </c>
    </row>
    <row r="137" spans="1:22">
      <c r="A137" t="s">
        <v>179</v>
      </c>
      <c r="B137" s="12" t="s">
        <v>54</v>
      </c>
      <c r="C137" s="14">
        <v>-3.8470334126823449E-2</v>
      </c>
      <c r="D137" s="14">
        <v>0.31196392892080216</v>
      </c>
      <c r="E137" s="14">
        <v>0.22086835207327621</v>
      </c>
      <c r="F137" s="14">
        <v>0.28991454849456905</v>
      </c>
      <c r="G137" s="13">
        <v>2.8980395452652274</v>
      </c>
      <c r="H137" s="14">
        <v>-5.1192663180992054E-2</v>
      </c>
      <c r="I137">
        <v>0</v>
      </c>
      <c r="J137" s="14">
        <v>5.7823173562741192E-2</v>
      </c>
      <c r="K137" s="14">
        <v>0.58288412137280288</v>
      </c>
      <c r="L137" s="14">
        <v>0.120912265441879</v>
      </c>
      <c r="M137">
        <v>0</v>
      </c>
      <c r="N137" s="14">
        <v>0</v>
      </c>
      <c r="O137" s="14">
        <v>0</v>
      </c>
      <c r="P137">
        <v>0</v>
      </c>
      <c r="Q137" s="14">
        <v>0.95246281107254693</v>
      </c>
      <c r="R137">
        <v>0</v>
      </c>
      <c r="S137">
        <v>3.3</v>
      </c>
      <c r="T137" s="14">
        <v>0</v>
      </c>
      <c r="U137" s="14">
        <v>0</v>
      </c>
      <c r="V137" s="12" t="s">
        <v>2138</v>
      </c>
    </row>
    <row r="138" spans="1:22">
      <c r="A138" t="s">
        <v>181</v>
      </c>
      <c r="B138" s="12" t="s">
        <v>51</v>
      </c>
      <c r="C138" s="14">
        <v>3.9448449828518202E-2</v>
      </c>
      <c r="D138" s="14">
        <v>0.29147891994228936</v>
      </c>
      <c r="E138" s="14">
        <v>0.20310034693031653</v>
      </c>
      <c r="F138" s="14">
        <v>8.594459935328938E-2</v>
      </c>
      <c r="G138" s="13">
        <v>1.6026025182564763</v>
      </c>
      <c r="H138" s="14">
        <v>0.11012364032004683</v>
      </c>
      <c r="I138">
        <v>0</v>
      </c>
      <c r="J138" s="14">
        <v>4.4120197283865195E-2</v>
      </c>
      <c r="K138" s="14">
        <v>0.41762511454643481</v>
      </c>
      <c r="L138" s="14">
        <v>5.4196815684636399E-2</v>
      </c>
      <c r="M138">
        <v>0</v>
      </c>
      <c r="N138" s="14">
        <v>0</v>
      </c>
      <c r="O138" s="14">
        <v>0</v>
      </c>
      <c r="P138">
        <v>0</v>
      </c>
      <c r="Q138" s="14">
        <v>0.94630804495569043</v>
      </c>
      <c r="R138">
        <v>0</v>
      </c>
      <c r="S138">
        <v>3.3</v>
      </c>
      <c r="T138" s="14">
        <v>0</v>
      </c>
      <c r="U138" s="14">
        <v>0</v>
      </c>
      <c r="V138" s="12" t="s">
        <v>2138</v>
      </c>
    </row>
    <row r="139" spans="1:22">
      <c r="A139" t="s">
        <v>183</v>
      </c>
      <c r="B139" s="12" t="s">
        <v>51</v>
      </c>
      <c r="C139" s="14">
        <v>2.9823973908233638E-2</v>
      </c>
      <c r="D139" s="14">
        <v>0.29147891994228936</v>
      </c>
      <c r="E139" s="14">
        <v>0.20310034693031653</v>
      </c>
      <c r="F139" s="14">
        <v>8.594459935328938E-2</v>
      </c>
      <c r="G139" s="13">
        <v>1.6026025182564763</v>
      </c>
      <c r="H139" s="14">
        <v>0.11012364032004683</v>
      </c>
      <c r="I139">
        <v>0</v>
      </c>
      <c r="J139" s="14">
        <v>2.9266729604402117E-2</v>
      </c>
      <c r="K139" s="14">
        <v>0.41762511454643481</v>
      </c>
      <c r="L139" s="14">
        <v>5.4196815684636399E-2</v>
      </c>
      <c r="M139">
        <v>0</v>
      </c>
      <c r="N139" s="14">
        <v>0</v>
      </c>
      <c r="O139" s="14">
        <v>0</v>
      </c>
      <c r="P139">
        <v>0</v>
      </c>
      <c r="Q139" s="14">
        <v>0.94630804495569043</v>
      </c>
      <c r="R139">
        <v>0</v>
      </c>
      <c r="S139">
        <v>3.3</v>
      </c>
      <c r="T139" s="14">
        <v>0</v>
      </c>
      <c r="U139" s="14">
        <v>0</v>
      </c>
      <c r="V139" s="12" t="s">
        <v>2138</v>
      </c>
    </row>
    <row r="140" spans="1:22">
      <c r="A140" t="s">
        <v>185</v>
      </c>
      <c r="B140" s="12" t="s">
        <v>62</v>
      </c>
      <c r="C140" s="14">
        <v>6.4840560005891446E-2</v>
      </c>
      <c r="D140" s="14">
        <v>0.20187192862209885</v>
      </c>
      <c r="E140" s="14">
        <v>0.13780715755654266</v>
      </c>
      <c r="F140" s="14">
        <v>0.14324173030339896</v>
      </c>
      <c r="G140" s="13">
        <v>2.1323076743804079</v>
      </c>
      <c r="H140" s="14">
        <v>-3.5903294130974449E-3</v>
      </c>
      <c r="I140">
        <v>0</v>
      </c>
      <c r="J140" s="14">
        <v>9.4028884976024796E-2</v>
      </c>
      <c r="K140" s="14">
        <v>0.50521966232143278</v>
      </c>
      <c r="L140" s="14">
        <v>7.7995567229432863E-2</v>
      </c>
      <c r="M140">
        <v>0</v>
      </c>
      <c r="N140" s="14">
        <v>0</v>
      </c>
      <c r="O140" s="14">
        <v>0</v>
      </c>
      <c r="P140">
        <v>0</v>
      </c>
      <c r="Q140" s="14">
        <v>0.94976269166978411</v>
      </c>
      <c r="R140">
        <v>0</v>
      </c>
      <c r="S140">
        <v>3.3</v>
      </c>
      <c r="T140" s="14">
        <v>0</v>
      </c>
      <c r="U140" s="14">
        <v>0</v>
      </c>
      <c r="V140" s="12" t="s">
        <v>2138</v>
      </c>
    </row>
    <row r="141" spans="1:22">
      <c r="A141" t="s">
        <v>187</v>
      </c>
      <c r="B141" s="12" t="s">
        <v>57</v>
      </c>
      <c r="C141" s="14">
        <v>0.14153952111941592</v>
      </c>
      <c r="D141" s="14">
        <v>0.388774346882514</v>
      </c>
      <c r="E141" s="14">
        <v>0.2842719606666555</v>
      </c>
      <c r="F141" s="14">
        <v>3.7547324588306716E-2</v>
      </c>
      <c r="G141" s="13">
        <v>5.6564154445784265</v>
      </c>
      <c r="H141" s="14">
        <v>0.21790144142181125</v>
      </c>
      <c r="I141">
        <v>0</v>
      </c>
      <c r="J141" s="14">
        <v>-3.519020870708707E-2</v>
      </c>
      <c r="K141" s="14">
        <v>0.45222619371524486</v>
      </c>
      <c r="L141" s="14">
        <v>1.8748568215778003E-2</v>
      </c>
      <c r="M141">
        <v>0</v>
      </c>
      <c r="N141" s="14">
        <v>0.2055436255630648</v>
      </c>
      <c r="O141" s="14">
        <v>0.33577848833803048</v>
      </c>
      <c r="P141">
        <v>0</v>
      </c>
      <c r="Q141" s="14">
        <v>0.94867619108199597</v>
      </c>
      <c r="R141">
        <v>0</v>
      </c>
      <c r="S141">
        <v>4.5</v>
      </c>
      <c r="T141" s="14">
        <v>0</v>
      </c>
      <c r="U141" s="14">
        <v>0</v>
      </c>
      <c r="V141" s="12" t="s">
        <v>2138</v>
      </c>
    </row>
    <row r="142" spans="1:22">
      <c r="A142" t="s">
        <v>189</v>
      </c>
      <c r="B142" s="12" t="s">
        <v>47</v>
      </c>
      <c r="C142" s="14">
        <v>-7.7302729912522936E-3</v>
      </c>
      <c r="D142" s="14">
        <v>0.18290795794828921</v>
      </c>
      <c r="E142" s="14">
        <v>0.12205009004875801</v>
      </c>
      <c r="F142" s="14">
        <v>7.7863508878423693E-2</v>
      </c>
      <c r="G142" s="13">
        <v>1.5232588938928779</v>
      </c>
      <c r="H142" s="14">
        <v>3.1674636202413592E-2</v>
      </c>
      <c r="I142">
        <v>0</v>
      </c>
      <c r="J142" s="14">
        <v>5.3972038773318749E-2</v>
      </c>
      <c r="K142" s="14">
        <v>0.50851978099047102</v>
      </c>
      <c r="L142" s="14">
        <v>6.0665521451900774E-2</v>
      </c>
      <c r="M142">
        <v>0</v>
      </c>
      <c r="N142" s="14">
        <v>0</v>
      </c>
      <c r="O142" s="14">
        <v>0</v>
      </c>
      <c r="P142">
        <v>0</v>
      </c>
      <c r="Q142" s="14">
        <v>0.94977598367308969</v>
      </c>
      <c r="R142">
        <v>0</v>
      </c>
      <c r="S142">
        <v>3.3</v>
      </c>
      <c r="T142" s="14">
        <v>0</v>
      </c>
      <c r="U142" s="14">
        <v>0</v>
      </c>
      <c r="V142" s="12" t="s">
        <v>2138</v>
      </c>
    </row>
    <row r="143" spans="1:22">
      <c r="A143" t="s">
        <v>193</v>
      </c>
      <c r="B143" s="12" t="s">
        <v>51</v>
      </c>
      <c r="C143" s="14">
        <v>0.23339708849262622</v>
      </c>
      <c r="D143" s="14">
        <v>0.29147891994228936</v>
      </c>
      <c r="E143" s="14">
        <v>0.20310034693031653</v>
      </c>
      <c r="F143" s="14">
        <v>8.594459935328938E-2</v>
      </c>
      <c r="G143" s="13">
        <v>1.6026025182564763</v>
      </c>
      <c r="H143" s="14">
        <v>0.11012364032004683</v>
      </c>
      <c r="I143">
        <v>0</v>
      </c>
      <c r="J143" s="14">
        <v>-3.2468915134692473E-2</v>
      </c>
      <c r="K143" s="14">
        <v>0.41762511454643481</v>
      </c>
      <c r="L143" s="14">
        <v>5.4196815684636399E-2</v>
      </c>
      <c r="M143">
        <v>0</v>
      </c>
      <c r="N143" s="14">
        <v>0</v>
      </c>
      <c r="O143" s="14">
        <v>0</v>
      </c>
      <c r="P143">
        <v>0</v>
      </c>
      <c r="Q143" s="14">
        <v>0.94630804495569043</v>
      </c>
      <c r="R143">
        <v>0</v>
      </c>
      <c r="S143">
        <v>3.3</v>
      </c>
      <c r="T143" s="14">
        <v>0</v>
      </c>
      <c r="U143" s="14">
        <v>0</v>
      </c>
      <c r="V143" s="12" t="s">
        <v>2138</v>
      </c>
    </row>
    <row r="144" spans="1:22">
      <c r="A144" t="s">
        <v>195</v>
      </c>
      <c r="B144" s="12" t="s">
        <v>57</v>
      </c>
      <c r="C144" s="14">
        <v>0.19219993757035653</v>
      </c>
      <c r="D144" s="14">
        <v>0.388774346882514</v>
      </c>
      <c r="E144" s="14">
        <v>0.2842719606666555</v>
      </c>
      <c r="F144" s="14">
        <v>3.7547324588306716E-2</v>
      </c>
      <c r="G144" s="13">
        <v>5.6564154445784265</v>
      </c>
      <c r="H144" s="14">
        <v>0.21790144142181125</v>
      </c>
      <c r="I144">
        <v>0</v>
      </c>
      <c r="J144" s="14">
        <v>-2.4508775862225177E-2</v>
      </c>
      <c r="K144" s="14">
        <v>0.45222619371524486</v>
      </c>
      <c r="L144" s="14">
        <v>1.8748568215778003E-2</v>
      </c>
      <c r="M144">
        <v>0</v>
      </c>
      <c r="N144" s="14">
        <v>0.2055436255630648</v>
      </c>
      <c r="O144" s="14">
        <v>0.33577848833803048</v>
      </c>
      <c r="P144">
        <v>0</v>
      </c>
      <c r="Q144" s="14">
        <v>0.94867619108199597</v>
      </c>
      <c r="R144">
        <v>0</v>
      </c>
      <c r="S144">
        <v>4.5</v>
      </c>
      <c r="T144" s="14">
        <v>0</v>
      </c>
      <c r="U144" s="14">
        <v>0</v>
      </c>
      <c r="V144" s="12" t="s">
        <v>2138</v>
      </c>
    </row>
    <row r="145" spans="1:22">
      <c r="A145" t="s">
        <v>197</v>
      </c>
      <c r="B145" s="12" t="s">
        <v>54</v>
      </c>
      <c r="C145" s="14">
        <v>1.3969129701843518E-4</v>
      </c>
      <c r="D145" s="14">
        <v>0.31196392892080216</v>
      </c>
      <c r="E145" s="14">
        <v>0.22086835207327621</v>
      </c>
      <c r="F145" s="14">
        <v>0.28991454849456905</v>
      </c>
      <c r="G145" s="13">
        <v>2.8980395452652274</v>
      </c>
      <c r="H145" s="14">
        <v>-5.1192663180992054E-2</v>
      </c>
      <c r="I145">
        <v>0</v>
      </c>
      <c r="J145" s="14">
        <v>5.4909997606887022E-2</v>
      </c>
      <c r="K145" s="14">
        <v>0.58288412137280288</v>
      </c>
      <c r="L145" s="14">
        <v>0.120912265441879</v>
      </c>
      <c r="M145">
        <v>0</v>
      </c>
      <c r="N145" s="14">
        <v>0</v>
      </c>
      <c r="O145" s="14">
        <v>0</v>
      </c>
      <c r="P145">
        <v>0</v>
      </c>
      <c r="Q145" s="14">
        <v>0.95246281107254693</v>
      </c>
      <c r="R145">
        <v>0</v>
      </c>
      <c r="S145">
        <v>3.3</v>
      </c>
      <c r="T145" s="14">
        <v>0</v>
      </c>
      <c r="U145" s="14">
        <v>0</v>
      </c>
      <c r="V145" s="12" t="s">
        <v>2138</v>
      </c>
    </row>
    <row r="146" spans="1:22">
      <c r="A146" t="s">
        <v>199</v>
      </c>
      <c r="B146" s="12" t="s">
        <v>51</v>
      </c>
      <c r="C146" s="14">
        <v>5.6707815100108257E-2</v>
      </c>
      <c r="D146" s="14">
        <v>0.29147891994228936</v>
      </c>
      <c r="E146" s="14">
        <v>0.20310034693031653</v>
      </c>
      <c r="F146" s="14">
        <v>8.594459935328938E-2</v>
      </c>
      <c r="G146" s="13">
        <v>1.6026025182564763</v>
      </c>
      <c r="H146" s="14">
        <v>0.11012364032004683</v>
      </c>
      <c r="I146">
        <v>0</v>
      </c>
      <c r="J146" s="14">
        <v>8.6785081684848497E-2</v>
      </c>
      <c r="K146" s="14">
        <v>0.41762511454643481</v>
      </c>
      <c r="L146" s="14">
        <v>5.4196815684636399E-2</v>
      </c>
      <c r="M146">
        <v>0</v>
      </c>
      <c r="N146" s="14">
        <v>0</v>
      </c>
      <c r="O146" s="14">
        <v>0</v>
      </c>
      <c r="P146">
        <v>0</v>
      </c>
      <c r="Q146" s="14">
        <v>0.94630804495569043</v>
      </c>
      <c r="R146">
        <v>0</v>
      </c>
      <c r="S146">
        <v>3.3</v>
      </c>
      <c r="T146" s="14">
        <v>0</v>
      </c>
      <c r="U146" s="14">
        <v>0</v>
      </c>
      <c r="V146" s="12" t="s">
        <v>2138</v>
      </c>
    </row>
    <row r="147" spans="1:22">
      <c r="A147" t="s">
        <v>201</v>
      </c>
      <c r="B147" s="12" t="s">
        <v>54</v>
      </c>
      <c r="C147" s="14">
        <v>2.9779342175905804E-2</v>
      </c>
      <c r="D147" s="14">
        <v>0.31196392892080216</v>
      </c>
      <c r="E147" s="14">
        <v>0.22086835207327621</v>
      </c>
      <c r="F147" s="14">
        <v>0.28991454849456905</v>
      </c>
      <c r="G147" s="13">
        <v>2.8980395452652274</v>
      </c>
      <c r="H147" s="14">
        <v>-5.1192663180992054E-2</v>
      </c>
      <c r="I147">
        <v>0</v>
      </c>
      <c r="J147" s="14">
        <v>9.7121296162416992E-2</v>
      </c>
      <c r="K147" s="14">
        <v>0.58288412137280288</v>
      </c>
      <c r="L147" s="14">
        <v>0.120912265441879</v>
      </c>
      <c r="M147">
        <v>0</v>
      </c>
      <c r="N147" s="14">
        <v>0</v>
      </c>
      <c r="O147" s="14">
        <v>0</v>
      </c>
      <c r="P147">
        <v>0</v>
      </c>
      <c r="Q147" s="14">
        <v>0.95246281107254693</v>
      </c>
      <c r="R147">
        <v>0</v>
      </c>
      <c r="S147">
        <v>3.3</v>
      </c>
      <c r="T147" s="14">
        <v>0</v>
      </c>
      <c r="U147" s="14">
        <v>0</v>
      </c>
      <c r="V147" s="12" t="s">
        <v>2138</v>
      </c>
    </row>
    <row r="148" spans="1:22">
      <c r="A148" t="s">
        <v>203</v>
      </c>
      <c r="B148" s="12" t="s">
        <v>51</v>
      </c>
      <c r="C148" s="14">
        <v>9.7387079047820804E-2</v>
      </c>
      <c r="D148" s="14">
        <v>0.29147891994228936</v>
      </c>
      <c r="E148" s="14">
        <v>0.20310034693031653</v>
      </c>
      <c r="F148" s="14">
        <v>8.594459935328938E-2</v>
      </c>
      <c r="G148" s="13">
        <v>1.6026025182564763</v>
      </c>
      <c r="H148" s="14">
        <v>0.11012364032004683</v>
      </c>
      <c r="I148">
        <v>0</v>
      </c>
      <c r="J148" s="14">
        <v>2.9083660532776126E-2</v>
      </c>
      <c r="K148" s="14">
        <v>0.41762511454643481</v>
      </c>
      <c r="L148" s="14">
        <v>5.4196815684636399E-2</v>
      </c>
      <c r="M148">
        <v>0</v>
      </c>
      <c r="N148" s="14">
        <v>0</v>
      </c>
      <c r="O148" s="14">
        <v>0</v>
      </c>
      <c r="P148">
        <v>0</v>
      </c>
      <c r="Q148" s="14">
        <v>0.94630804495569043</v>
      </c>
      <c r="R148">
        <v>0</v>
      </c>
      <c r="S148">
        <v>3.3</v>
      </c>
      <c r="T148" s="14">
        <v>0</v>
      </c>
      <c r="U148" s="14">
        <v>0</v>
      </c>
      <c r="V148" s="12" t="s">
        <v>2138</v>
      </c>
    </row>
    <row r="149" spans="1:22">
      <c r="A149" t="s">
        <v>205</v>
      </c>
      <c r="B149" s="12" t="s">
        <v>47</v>
      </c>
      <c r="C149" s="14">
        <v>-2.7949666326701209E-2</v>
      </c>
      <c r="D149" s="14">
        <v>0.18290795794828921</v>
      </c>
      <c r="E149" s="14">
        <v>0.12205009004875801</v>
      </c>
      <c r="F149" s="14">
        <v>7.7863508878423693E-2</v>
      </c>
      <c r="G149" s="13">
        <v>1.5232588938928779</v>
      </c>
      <c r="H149" s="14">
        <v>3.1674636202413592E-2</v>
      </c>
      <c r="I149">
        <v>0</v>
      </c>
      <c r="J149" s="14">
        <v>5.3026318376445121E-2</v>
      </c>
      <c r="K149" s="14">
        <v>0.50851978099047102</v>
      </c>
      <c r="L149" s="14">
        <v>6.0665521451900774E-2</v>
      </c>
      <c r="M149">
        <v>0</v>
      </c>
      <c r="N149" s="14">
        <v>0</v>
      </c>
      <c r="O149" s="14">
        <v>0</v>
      </c>
      <c r="P149">
        <v>0</v>
      </c>
      <c r="Q149" s="14">
        <v>0.94977598367308969</v>
      </c>
      <c r="R149">
        <v>0</v>
      </c>
      <c r="S149">
        <v>3.3</v>
      </c>
      <c r="T149" s="14">
        <v>0</v>
      </c>
      <c r="U149" s="14">
        <v>0</v>
      </c>
      <c r="V149" s="12" t="s">
        <v>2138</v>
      </c>
    </row>
    <row r="150" spans="1:22">
      <c r="A150" t="s">
        <v>207</v>
      </c>
      <c r="B150" s="12" t="s">
        <v>54</v>
      </c>
      <c r="C150" s="14">
        <v>-8.4459964412943025E-2</v>
      </c>
      <c r="D150" s="14">
        <v>0.31196392892080216</v>
      </c>
      <c r="E150" s="14">
        <v>0.22086835207327621</v>
      </c>
      <c r="F150" s="14">
        <v>0.28991454849456905</v>
      </c>
      <c r="G150" s="13">
        <v>2.8980395452652274</v>
      </c>
      <c r="H150" s="14">
        <v>-5.1192663180992054E-2</v>
      </c>
      <c r="I150">
        <v>0</v>
      </c>
      <c r="J150" s="14">
        <v>0.18910058167595273</v>
      </c>
      <c r="K150" s="14">
        <v>0.58288412137280288</v>
      </c>
      <c r="L150" s="14">
        <v>0.120912265441879</v>
      </c>
      <c r="M150">
        <v>0</v>
      </c>
      <c r="N150" s="14">
        <v>0</v>
      </c>
      <c r="O150" s="14">
        <v>0</v>
      </c>
      <c r="P150">
        <v>0</v>
      </c>
      <c r="Q150" s="14">
        <v>0.95246281107254693</v>
      </c>
      <c r="R150">
        <v>0</v>
      </c>
      <c r="S150">
        <v>3.3</v>
      </c>
      <c r="T150" s="14">
        <v>0</v>
      </c>
      <c r="U150" s="14">
        <v>0</v>
      </c>
      <c r="V150" s="12" t="s">
        <v>2138</v>
      </c>
    </row>
    <row r="151" spans="1:22">
      <c r="A151" t="s">
        <v>211</v>
      </c>
      <c r="B151" s="12" t="s">
        <v>51</v>
      </c>
      <c r="C151" s="14">
        <v>3.536099364090925E-2</v>
      </c>
      <c r="D151" s="14">
        <v>0.29147891994228936</v>
      </c>
      <c r="E151" s="14">
        <v>0.20310034693031653</v>
      </c>
      <c r="F151" s="14">
        <v>8.594459935328938E-2</v>
      </c>
      <c r="G151" s="13">
        <v>1.6026025182564763</v>
      </c>
      <c r="H151" s="14">
        <v>0.11012364032004683</v>
      </c>
      <c r="I151">
        <v>0</v>
      </c>
      <c r="J151" s="14">
        <v>2.3130627204795872E-2</v>
      </c>
      <c r="K151" s="14">
        <v>0.41762511454643481</v>
      </c>
      <c r="L151" s="14">
        <v>5.4196815684636399E-2</v>
      </c>
      <c r="M151">
        <v>0</v>
      </c>
      <c r="N151" s="14">
        <v>0</v>
      </c>
      <c r="O151" s="14">
        <v>0</v>
      </c>
      <c r="P151">
        <v>0</v>
      </c>
      <c r="Q151" s="14">
        <v>0.94630804495569043</v>
      </c>
      <c r="R151">
        <v>0</v>
      </c>
      <c r="S151">
        <v>3.3</v>
      </c>
      <c r="T151" s="14">
        <v>0</v>
      </c>
      <c r="U151" s="14">
        <v>0</v>
      </c>
      <c r="V151" s="12" t="s">
        <v>2138</v>
      </c>
    </row>
    <row r="152" spans="1:22">
      <c r="A152" t="s">
        <v>213</v>
      </c>
      <c r="B152" s="12" t="s">
        <v>57</v>
      </c>
      <c r="C152" s="14">
        <v>0.31874136028726002</v>
      </c>
      <c r="D152" s="14">
        <v>0.388774346882514</v>
      </c>
      <c r="E152" s="14">
        <v>0.2842719606666555</v>
      </c>
      <c r="F152" s="14">
        <v>3.7547324588306716E-2</v>
      </c>
      <c r="G152" s="13">
        <v>5.6564154445784265</v>
      </c>
      <c r="H152" s="14">
        <v>0.21790144142181125</v>
      </c>
      <c r="I152">
        <v>0</v>
      </c>
      <c r="J152" s="14">
        <v>-6.6930444419901591E-2</v>
      </c>
      <c r="K152" s="14">
        <v>0.45222619371524486</v>
      </c>
      <c r="L152" s="14">
        <v>1.8748568215778003E-2</v>
      </c>
      <c r="M152">
        <v>0</v>
      </c>
      <c r="N152" s="14">
        <v>0.2055436255630648</v>
      </c>
      <c r="O152" s="14">
        <v>0.33577848833803048</v>
      </c>
      <c r="P152">
        <v>0</v>
      </c>
      <c r="Q152" s="14">
        <v>0.94867619108199597</v>
      </c>
      <c r="R152">
        <v>0</v>
      </c>
      <c r="S152">
        <v>4.5</v>
      </c>
      <c r="T152" s="14">
        <v>0</v>
      </c>
      <c r="U152" s="14">
        <v>0</v>
      </c>
      <c r="V152" s="12" t="s">
        <v>2138</v>
      </c>
    </row>
    <row r="153" spans="1:22">
      <c r="A153" t="s">
        <v>215</v>
      </c>
      <c r="B153" s="12" t="s">
        <v>54</v>
      </c>
      <c r="C153" s="14">
        <v>-3.9357611512689392E-2</v>
      </c>
      <c r="D153" s="14">
        <v>0.31196392892080216</v>
      </c>
      <c r="E153" s="14">
        <v>0.22086835207327621</v>
      </c>
      <c r="F153" s="14">
        <v>0.28991454849456905</v>
      </c>
      <c r="G153" s="13">
        <v>2.8980395452652274</v>
      </c>
      <c r="H153" s="14">
        <v>-5.1192663180992054E-2</v>
      </c>
      <c r="I153">
        <v>0</v>
      </c>
      <c r="J153" s="14">
        <v>8.7776302163917352E-2</v>
      </c>
      <c r="K153" s="14">
        <v>0.58288412137280288</v>
      </c>
      <c r="L153" s="14">
        <v>0.120912265441879</v>
      </c>
      <c r="M153">
        <v>0</v>
      </c>
      <c r="N153" s="14">
        <v>0</v>
      </c>
      <c r="O153" s="14">
        <v>0</v>
      </c>
      <c r="P153">
        <v>0</v>
      </c>
      <c r="Q153" s="14">
        <v>0.95246281107254693</v>
      </c>
      <c r="R153">
        <v>0</v>
      </c>
      <c r="S153">
        <v>3.3</v>
      </c>
      <c r="T153" s="14">
        <v>0</v>
      </c>
      <c r="U153" s="14">
        <v>0</v>
      </c>
      <c r="V153" s="12" t="s">
        <v>2138</v>
      </c>
    </row>
    <row r="154" spans="1:22">
      <c r="A154" t="s">
        <v>217</v>
      </c>
      <c r="B154" s="12" t="s">
        <v>57</v>
      </c>
      <c r="C154" s="14">
        <v>0.24010469442925986</v>
      </c>
      <c r="D154" s="14">
        <v>0.388774346882514</v>
      </c>
      <c r="E154" s="14">
        <v>0.2842719606666555</v>
      </c>
      <c r="F154" s="14">
        <v>3.7547324588306716E-2</v>
      </c>
      <c r="G154" s="13">
        <v>5.6564154445784265</v>
      </c>
      <c r="H154" s="14">
        <v>0.21790144142181125</v>
      </c>
      <c r="I154">
        <v>0</v>
      </c>
      <c r="J154" s="14">
        <v>4.0337652703093925E-2</v>
      </c>
      <c r="K154" s="14">
        <v>0.45222619371524486</v>
      </c>
      <c r="L154" s="14">
        <v>1.8748568215778003E-2</v>
      </c>
      <c r="M154">
        <v>0</v>
      </c>
      <c r="N154" s="14">
        <v>0.2055436255630648</v>
      </c>
      <c r="O154" s="14">
        <v>0.33577848833803048</v>
      </c>
      <c r="P154">
        <v>0</v>
      </c>
      <c r="Q154" s="14">
        <v>0.94867619108199597</v>
      </c>
      <c r="R154">
        <v>0</v>
      </c>
      <c r="S154">
        <v>4.5</v>
      </c>
      <c r="T154" s="14">
        <v>0</v>
      </c>
      <c r="U154" s="14">
        <v>0</v>
      </c>
      <c r="V154" s="12" t="s">
        <v>2138</v>
      </c>
    </row>
    <row r="155" spans="1:22">
      <c r="A155" t="s">
        <v>219</v>
      </c>
      <c r="B155" s="12" t="s">
        <v>51</v>
      </c>
      <c r="C155" s="14">
        <v>0.1034788394268209</v>
      </c>
      <c r="D155" s="14">
        <v>0.29147891994228936</v>
      </c>
      <c r="E155" s="14">
        <v>0.20310034693031653</v>
      </c>
      <c r="F155" s="14">
        <v>8.594459935328938E-2</v>
      </c>
      <c r="G155" s="13">
        <v>1.6026025182564763</v>
      </c>
      <c r="H155" s="14">
        <v>0.11012364032004683</v>
      </c>
      <c r="I155">
        <v>0</v>
      </c>
      <c r="J155" s="14">
        <v>2.1049386569857498E-2</v>
      </c>
      <c r="K155" s="14">
        <v>0.41762511454643481</v>
      </c>
      <c r="L155" s="14">
        <v>5.4196815684636399E-2</v>
      </c>
      <c r="M155">
        <v>0</v>
      </c>
      <c r="N155" s="14">
        <v>0</v>
      </c>
      <c r="O155" s="14">
        <v>0</v>
      </c>
      <c r="P155">
        <v>0</v>
      </c>
      <c r="Q155" s="14">
        <v>0.94630804495569043</v>
      </c>
      <c r="R155">
        <v>0</v>
      </c>
      <c r="S155">
        <v>3.3</v>
      </c>
      <c r="T155" s="14">
        <v>0</v>
      </c>
      <c r="U155" s="14">
        <v>0</v>
      </c>
      <c r="V155" s="12" t="s">
        <v>2138</v>
      </c>
    </row>
    <row r="156" spans="1:22">
      <c r="A156" t="s">
        <v>223</v>
      </c>
      <c r="B156" s="12" t="s">
        <v>47</v>
      </c>
      <c r="C156" s="14">
        <v>1.2441438352149283E-2</v>
      </c>
      <c r="D156" s="14">
        <v>0.18290795794828921</v>
      </c>
      <c r="E156" s="14">
        <v>0.12205009004875801</v>
      </c>
      <c r="F156" s="14">
        <v>7.7863508878423693E-2</v>
      </c>
      <c r="G156" s="13">
        <v>1.5232588938928779</v>
      </c>
      <c r="H156" s="14">
        <v>3.1674636202413592E-2</v>
      </c>
      <c r="I156">
        <v>0</v>
      </c>
      <c r="J156" s="14">
        <v>4.5362918866920177E-2</v>
      </c>
      <c r="K156" s="14">
        <v>0.50851978099047102</v>
      </c>
      <c r="L156" s="14">
        <v>6.0665521451900774E-2</v>
      </c>
      <c r="M156">
        <v>0</v>
      </c>
      <c r="N156" s="14">
        <v>0</v>
      </c>
      <c r="O156" s="14">
        <v>0</v>
      </c>
      <c r="P156">
        <v>0</v>
      </c>
      <c r="Q156" s="14">
        <v>0.94977598367308969</v>
      </c>
      <c r="R156">
        <v>0</v>
      </c>
      <c r="S156">
        <v>3.3</v>
      </c>
      <c r="T156" s="14">
        <v>0</v>
      </c>
      <c r="U156" s="14">
        <v>0</v>
      </c>
      <c r="V156" s="12" t="s">
        <v>2138</v>
      </c>
    </row>
    <row r="157" spans="1:22">
      <c r="A157" t="s">
        <v>225</v>
      </c>
      <c r="B157" s="12" t="s">
        <v>54</v>
      </c>
      <c r="C157" s="14">
        <v>-5.1007353813875438E-2</v>
      </c>
      <c r="D157" s="14">
        <v>0.31196392892080216</v>
      </c>
      <c r="E157" s="14">
        <v>0.22086835207327621</v>
      </c>
      <c r="F157" s="14">
        <v>0.28991454849456905</v>
      </c>
      <c r="G157" s="13">
        <v>2.8980395452652274</v>
      </c>
      <c r="H157" s="14">
        <v>-5.1192663180992054E-2</v>
      </c>
      <c r="I157">
        <v>0</v>
      </c>
      <c r="J157" s="14">
        <v>8.1103261718540723E-2</v>
      </c>
      <c r="K157" s="14">
        <v>0.58288412137280288</v>
      </c>
      <c r="L157" s="14">
        <v>0.120912265441879</v>
      </c>
      <c r="M157">
        <v>0</v>
      </c>
      <c r="N157" s="14">
        <v>0</v>
      </c>
      <c r="O157" s="14">
        <v>0</v>
      </c>
      <c r="P157">
        <v>0</v>
      </c>
      <c r="Q157" s="14">
        <v>0.95246281107254693</v>
      </c>
      <c r="R157">
        <v>0</v>
      </c>
      <c r="S157">
        <v>3.3</v>
      </c>
      <c r="T157" s="14">
        <v>0</v>
      </c>
      <c r="U157" s="14">
        <v>0</v>
      </c>
      <c r="V157" s="12" t="s">
        <v>2138</v>
      </c>
    </row>
    <row r="158" spans="1:22">
      <c r="A158" t="s">
        <v>227</v>
      </c>
      <c r="B158" s="12" t="s">
        <v>51</v>
      </c>
      <c r="C158" s="14">
        <v>0.10682818610518212</v>
      </c>
      <c r="D158" s="14">
        <v>0.29147891994228936</v>
      </c>
      <c r="E158" s="14">
        <v>0.20310034693031653</v>
      </c>
      <c r="F158" s="14">
        <v>8.594459935328938E-2</v>
      </c>
      <c r="G158" s="13">
        <v>1.6026025182564763</v>
      </c>
      <c r="H158" s="14">
        <v>0.11012364032004683</v>
      </c>
      <c r="I158">
        <v>0</v>
      </c>
      <c r="J158" s="14">
        <v>1.6467844809324367E-2</v>
      </c>
      <c r="K158" s="14">
        <v>0.41762511454643481</v>
      </c>
      <c r="L158" s="14">
        <v>5.4196815684636399E-2</v>
      </c>
      <c r="M158">
        <v>0</v>
      </c>
      <c r="N158" s="14">
        <v>0</v>
      </c>
      <c r="O158" s="14">
        <v>0</v>
      </c>
      <c r="P158">
        <v>0</v>
      </c>
      <c r="Q158" s="14">
        <v>0.94630804495569043</v>
      </c>
      <c r="R158">
        <v>0</v>
      </c>
      <c r="S158">
        <v>3.3</v>
      </c>
      <c r="T158" s="14">
        <v>0</v>
      </c>
      <c r="U158" s="14">
        <v>0</v>
      </c>
      <c r="V158" s="12" t="s">
        <v>2138</v>
      </c>
    </row>
    <row r="159" spans="1:22">
      <c r="A159" t="s">
        <v>229</v>
      </c>
      <c r="B159" s="12" t="s">
        <v>47</v>
      </c>
      <c r="C159" s="14">
        <v>-2.201298183618303E-2</v>
      </c>
      <c r="D159" s="14">
        <v>0.18290795794828921</v>
      </c>
      <c r="E159" s="14">
        <v>0.12205009004875801</v>
      </c>
      <c r="F159" s="14">
        <v>7.7863508878423693E-2</v>
      </c>
      <c r="G159" s="13">
        <v>1.5232588938928779</v>
      </c>
      <c r="H159" s="14">
        <v>3.1674636202413592E-2</v>
      </c>
      <c r="I159">
        <v>0</v>
      </c>
      <c r="J159" s="14">
        <v>3.6194217985150379E-2</v>
      </c>
      <c r="K159" s="14">
        <v>0.50851978099047102</v>
      </c>
      <c r="L159" s="14">
        <v>6.0665521451900774E-2</v>
      </c>
      <c r="M159">
        <v>0</v>
      </c>
      <c r="N159" s="14">
        <v>0</v>
      </c>
      <c r="O159" s="14">
        <v>0</v>
      </c>
      <c r="P159">
        <v>0</v>
      </c>
      <c r="Q159" s="14">
        <v>0.94977598367308969</v>
      </c>
      <c r="R159">
        <v>0</v>
      </c>
      <c r="S159">
        <v>3.3</v>
      </c>
      <c r="T159" s="14">
        <v>0</v>
      </c>
      <c r="U159" s="14">
        <v>0</v>
      </c>
      <c r="V159" s="12" t="s">
        <v>2138</v>
      </c>
    </row>
    <row r="160" spans="1:22">
      <c r="A160" t="s">
        <v>231</v>
      </c>
      <c r="B160" s="12" t="s">
        <v>51</v>
      </c>
      <c r="C160" s="14">
        <v>7.4294306684591888E-2</v>
      </c>
      <c r="D160" s="14">
        <v>0.29147891994228936</v>
      </c>
      <c r="E160" s="14">
        <v>0.20310034693031653</v>
      </c>
      <c r="F160" s="14">
        <v>8.594459935328938E-2</v>
      </c>
      <c r="G160" s="13">
        <v>1.6026025182564763</v>
      </c>
      <c r="H160" s="14">
        <v>0.11012364032004683</v>
      </c>
      <c r="I160">
        <v>0</v>
      </c>
      <c r="J160" s="14">
        <v>7.452242504609119E-2</v>
      </c>
      <c r="K160" s="14">
        <v>0.41762511454643481</v>
      </c>
      <c r="L160" s="14">
        <v>5.4196815684636399E-2</v>
      </c>
      <c r="M160">
        <v>0</v>
      </c>
      <c r="N160" s="14">
        <v>0</v>
      </c>
      <c r="O160" s="14">
        <v>0</v>
      </c>
      <c r="P160">
        <v>0</v>
      </c>
      <c r="Q160" s="14">
        <v>0.94630804495569043</v>
      </c>
      <c r="R160">
        <v>0</v>
      </c>
      <c r="S160">
        <v>3.3</v>
      </c>
      <c r="T160" s="14">
        <v>0</v>
      </c>
      <c r="U160" s="14">
        <v>0</v>
      </c>
      <c r="V160" s="12" t="s">
        <v>2138</v>
      </c>
    </row>
    <row r="161" spans="1:22">
      <c r="A161" t="s">
        <v>233</v>
      </c>
      <c r="B161" s="12" t="s">
        <v>57</v>
      </c>
      <c r="C161" s="14">
        <v>0.19649021038470998</v>
      </c>
      <c r="D161" s="14">
        <v>0.388774346882514</v>
      </c>
      <c r="E161" s="14">
        <v>0.2842719606666555</v>
      </c>
      <c r="F161" s="14">
        <v>3.7547324588306716E-2</v>
      </c>
      <c r="G161" s="13">
        <v>5.6564154445784265</v>
      </c>
      <c r="H161" s="14">
        <v>0.21790144142181125</v>
      </c>
      <c r="I161">
        <v>0</v>
      </c>
      <c r="J161" s="14">
        <v>-2.1574872823015342E-2</v>
      </c>
      <c r="K161" s="14">
        <v>0.45222619371524486</v>
      </c>
      <c r="L161" s="14">
        <v>1.8748568215778003E-2</v>
      </c>
      <c r="M161">
        <v>0</v>
      </c>
      <c r="N161" s="14">
        <v>0.2055436255630648</v>
      </c>
      <c r="O161" s="14">
        <v>0.33577848833803048</v>
      </c>
      <c r="P161">
        <v>0</v>
      </c>
      <c r="Q161" s="14">
        <v>0.94867619108199597</v>
      </c>
      <c r="R161">
        <v>0</v>
      </c>
      <c r="S161">
        <v>4.5</v>
      </c>
      <c r="T161" s="14">
        <v>0</v>
      </c>
      <c r="U161" s="14">
        <v>0</v>
      </c>
      <c r="V161" s="12" t="s">
        <v>2138</v>
      </c>
    </row>
    <row r="162" spans="1:22">
      <c r="A162" t="s">
        <v>235</v>
      </c>
      <c r="B162" s="12" t="s">
        <v>51</v>
      </c>
      <c r="C162" s="14">
        <v>0.14035172679347177</v>
      </c>
      <c r="D162" s="14">
        <v>0.29147891994228936</v>
      </c>
      <c r="E162" s="14">
        <v>0.20310034693031653</v>
      </c>
      <c r="F162" s="14">
        <v>8.594459935328938E-2</v>
      </c>
      <c r="G162" s="13">
        <v>1.6026025182564763</v>
      </c>
      <c r="H162" s="14">
        <v>0.11012364032004683</v>
      </c>
      <c r="I162">
        <v>0</v>
      </c>
      <c r="J162" s="14">
        <v>-1.3356736542802929E-2</v>
      </c>
      <c r="K162" s="14">
        <v>0.41762511454643481</v>
      </c>
      <c r="L162" s="14">
        <v>5.4196815684636399E-2</v>
      </c>
      <c r="M162">
        <v>0</v>
      </c>
      <c r="N162" s="14">
        <v>0</v>
      </c>
      <c r="O162" s="14">
        <v>0</v>
      </c>
      <c r="P162">
        <v>0</v>
      </c>
      <c r="Q162" s="14">
        <v>0.94630804495569043</v>
      </c>
      <c r="R162">
        <v>0</v>
      </c>
      <c r="S162">
        <v>3.3</v>
      </c>
      <c r="T162" s="14">
        <v>0</v>
      </c>
      <c r="U162" s="14">
        <v>0</v>
      </c>
      <c r="V162" s="12" t="s">
        <v>2138</v>
      </c>
    </row>
    <row r="163" spans="1:22">
      <c r="A163" t="s">
        <v>237</v>
      </c>
      <c r="B163" s="12" t="s">
        <v>57</v>
      </c>
      <c r="C163" s="14">
        <v>0.25857586381962255</v>
      </c>
      <c r="D163" s="14">
        <v>0.388774346882514</v>
      </c>
      <c r="E163" s="14">
        <v>0.2842719606666555</v>
      </c>
      <c r="F163" s="14">
        <v>3.7547324588306716E-2</v>
      </c>
      <c r="G163" s="13">
        <v>5.6564154445784265</v>
      </c>
      <c r="H163" s="14">
        <v>0.21790144142181125</v>
      </c>
      <c r="I163">
        <v>0</v>
      </c>
      <c r="J163" s="14">
        <v>-5.9808870390642518E-2</v>
      </c>
      <c r="K163" s="14">
        <v>0.45222619371524486</v>
      </c>
      <c r="L163" s="14">
        <v>1.8748568215778003E-2</v>
      </c>
      <c r="M163">
        <v>0</v>
      </c>
      <c r="N163" s="14">
        <v>0.2055436255630648</v>
      </c>
      <c r="O163" s="14">
        <v>0.33577848833803048</v>
      </c>
      <c r="P163">
        <v>0</v>
      </c>
      <c r="Q163" s="14">
        <v>0.94867619108199597</v>
      </c>
      <c r="R163">
        <v>0</v>
      </c>
      <c r="S163">
        <v>4.5</v>
      </c>
      <c r="T163" s="14">
        <v>0</v>
      </c>
      <c r="U163" s="14">
        <v>0</v>
      </c>
      <c r="V163" s="12" t="s">
        <v>2138</v>
      </c>
    </row>
    <row r="164" spans="1:22">
      <c r="A164" t="s">
        <v>241</v>
      </c>
      <c r="B164" s="12" t="s">
        <v>47</v>
      </c>
      <c r="C164" s="14">
        <v>1.50856654993852E-2</v>
      </c>
      <c r="D164" s="14">
        <v>0.18290795794828921</v>
      </c>
      <c r="E164" s="14">
        <v>0.12205009004875801</v>
      </c>
      <c r="F164" s="14">
        <v>7.7863508878423693E-2</v>
      </c>
      <c r="G164" s="13">
        <v>1.5232588938928779</v>
      </c>
      <c r="H164" s="14">
        <v>3.1674636202413592E-2</v>
      </c>
      <c r="I164">
        <v>0</v>
      </c>
      <c r="J164" s="14">
        <v>6.426333352954737E-2</v>
      </c>
      <c r="K164" s="14">
        <v>0.50851978099047102</v>
      </c>
      <c r="L164" s="14">
        <v>6.0665521451900774E-2</v>
      </c>
      <c r="M164">
        <v>0</v>
      </c>
      <c r="N164" s="14">
        <v>0</v>
      </c>
      <c r="O164" s="14">
        <v>0</v>
      </c>
      <c r="P164">
        <v>0</v>
      </c>
      <c r="Q164" s="14">
        <v>0.94977598367308969</v>
      </c>
      <c r="R164">
        <v>0</v>
      </c>
      <c r="S164">
        <v>3.3</v>
      </c>
      <c r="T164" s="14">
        <v>0</v>
      </c>
      <c r="U164" s="14">
        <v>0</v>
      </c>
      <c r="V164" s="12" t="s">
        <v>2138</v>
      </c>
    </row>
    <row r="165" spans="1:22">
      <c r="A165" t="s">
        <v>243</v>
      </c>
      <c r="B165" s="12" t="s">
        <v>47</v>
      </c>
      <c r="C165" s="14">
        <v>9.7509751894350682E-2</v>
      </c>
      <c r="D165" s="14">
        <v>0.18290795794828921</v>
      </c>
      <c r="E165" s="14">
        <v>0.12205009004875801</v>
      </c>
      <c r="F165" s="14">
        <v>7.7863508878423693E-2</v>
      </c>
      <c r="G165" s="13">
        <v>1.5232588938928779</v>
      </c>
      <c r="H165" s="14">
        <v>3.1674636202413592E-2</v>
      </c>
      <c r="I165">
        <v>0</v>
      </c>
      <c r="J165" s="14">
        <v>1.0329790516131357E-3</v>
      </c>
      <c r="K165" s="14">
        <v>0.50851978099047102</v>
      </c>
      <c r="L165" s="14">
        <v>6.0665521451900774E-2</v>
      </c>
      <c r="M165">
        <v>0</v>
      </c>
      <c r="N165" s="14">
        <v>0</v>
      </c>
      <c r="O165" s="14">
        <v>0</v>
      </c>
      <c r="P165">
        <v>0</v>
      </c>
      <c r="Q165" s="14">
        <v>0.94977598367308969</v>
      </c>
      <c r="R165">
        <v>0</v>
      </c>
      <c r="S165">
        <v>3.3</v>
      </c>
      <c r="T165" s="14">
        <v>0</v>
      </c>
      <c r="U165" s="14">
        <v>0</v>
      </c>
      <c r="V165" s="12" t="s">
        <v>2138</v>
      </c>
    </row>
    <row r="166" spans="1:22">
      <c r="A166" t="s">
        <v>245</v>
      </c>
      <c r="B166" s="12" t="s">
        <v>47</v>
      </c>
      <c r="C166" s="14">
        <v>3.6403564565839645E-2</v>
      </c>
      <c r="D166" s="14">
        <v>0.18290795794828921</v>
      </c>
      <c r="E166" s="14">
        <v>0.12205009004875801</v>
      </c>
      <c r="F166" s="14">
        <v>7.7863508878423693E-2</v>
      </c>
      <c r="G166" s="13">
        <v>1.5232588938928779</v>
      </c>
      <c r="H166" s="14">
        <v>3.1674636202413592E-2</v>
      </c>
      <c r="I166">
        <v>0</v>
      </c>
      <c r="J166" s="14">
        <v>4.505965922711453E-2</v>
      </c>
      <c r="K166" s="14">
        <v>0.50851978099047102</v>
      </c>
      <c r="L166" s="14">
        <v>6.0665521451900774E-2</v>
      </c>
      <c r="M166">
        <v>0</v>
      </c>
      <c r="N166" s="14">
        <v>0</v>
      </c>
      <c r="O166" s="14">
        <v>0</v>
      </c>
      <c r="P166">
        <v>0</v>
      </c>
      <c r="Q166" s="14">
        <v>0.94977598367308969</v>
      </c>
      <c r="R166">
        <v>0</v>
      </c>
      <c r="S166">
        <v>3.3</v>
      </c>
      <c r="T166" s="14">
        <v>0</v>
      </c>
      <c r="U166" s="14">
        <v>0</v>
      </c>
      <c r="V166" s="12" t="s">
        <v>2138</v>
      </c>
    </row>
    <row r="167" spans="1:22">
      <c r="A167" t="s">
        <v>247</v>
      </c>
      <c r="B167" s="12" t="s">
        <v>54</v>
      </c>
      <c r="C167" s="14">
        <v>-4.0946753727504111E-3</v>
      </c>
      <c r="D167" s="14">
        <v>0.31196392892080216</v>
      </c>
      <c r="E167" s="14">
        <v>0.22086835207327621</v>
      </c>
      <c r="F167" s="14">
        <v>0.28991454849456905</v>
      </c>
      <c r="G167" s="13">
        <v>2.8980395452652274</v>
      </c>
      <c r="H167" s="14">
        <v>-5.1192663180992054E-2</v>
      </c>
      <c r="I167">
        <v>0</v>
      </c>
      <c r="J167" s="14">
        <v>6.2638662654243671E-2</v>
      </c>
      <c r="K167" s="14">
        <v>0.58288412137280288</v>
      </c>
      <c r="L167" s="14">
        <v>0.120912265441879</v>
      </c>
      <c r="M167">
        <v>0</v>
      </c>
      <c r="N167" s="14">
        <v>0</v>
      </c>
      <c r="O167" s="14">
        <v>0</v>
      </c>
      <c r="P167">
        <v>0</v>
      </c>
      <c r="Q167" s="14">
        <v>0.95246281107254693</v>
      </c>
      <c r="R167">
        <v>0</v>
      </c>
      <c r="S167">
        <v>3.3</v>
      </c>
      <c r="T167" s="14">
        <v>0</v>
      </c>
      <c r="U167" s="14">
        <v>0</v>
      </c>
      <c r="V167" s="12" t="s">
        <v>2138</v>
      </c>
    </row>
    <row r="168" spans="1:22">
      <c r="A168" t="s">
        <v>249</v>
      </c>
      <c r="B168" s="12" t="s">
        <v>47</v>
      </c>
      <c r="C168" s="14">
        <v>-7.0003046462516511E-2</v>
      </c>
      <c r="D168" s="14">
        <v>0.18290795794828921</v>
      </c>
      <c r="E168" s="14">
        <v>0.12205009004875801</v>
      </c>
      <c r="F168" s="14">
        <v>7.7863508878423693E-2</v>
      </c>
      <c r="G168" s="13">
        <v>1.5232588938928779</v>
      </c>
      <c r="H168" s="14">
        <v>3.1674636202413592E-2</v>
      </c>
      <c r="I168">
        <v>0</v>
      </c>
      <c r="J168" s="14">
        <v>6.9008448444669204E-2</v>
      </c>
      <c r="K168" s="14">
        <v>0.50851978099047102</v>
      </c>
      <c r="L168" s="14">
        <v>6.0665521451900774E-2</v>
      </c>
      <c r="M168">
        <v>0</v>
      </c>
      <c r="N168" s="14">
        <v>0</v>
      </c>
      <c r="O168" s="14">
        <v>0</v>
      </c>
      <c r="P168">
        <v>0</v>
      </c>
      <c r="Q168" s="14">
        <v>0.94977598367308969</v>
      </c>
      <c r="R168">
        <v>0</v>
      </c>
      <c r="S168">
        <v>3.3</v>
      </c>
      <c r="T168" s="14">
        <v>0</v>
      </c>
      <c r="U168" s="14">
        <v>0</v>
      </c>
      <c r="V168" s="12" t="s">
        <v>2138</v>
      </c>
    </row>
    <row r="169" spans="1:22">
      <c r="A169" t="s">
        <v>253</v>
      </c>
      <c r="B169" s="12" t="s">
        <v>51</v>
      </c>
      <c r="C169" s="14">
        <v>0.23372860056477984</v>
      </c>
      <c r="D169" s="14">
        <v>0.29147891994228936</v>
      </c>
      <c r="E169" s="14">
        <v>0.20310034693031653</v>
      </c>
      <c r="F169" s="14">
        <v>8.594459935328938E-2</v>
      </c>
      <c r="G169" s="13">
        <v>1.6026025182564763</v>
      </c>
      <c r="H169" s="14">
        <v>0.11012364032004683</v>
      </c>
      <c r="I169">
        <v>0</v>
      </c>
      <c r="J169" s="14">
        <v>-2.5470914973772893E-2</v>
      </c>
      <c r="K169" s="14">
        <v>0.41762511454643481</v>
      </c>
      <c r="L169" s="14">
        <v>5.4196815684636399E-2</v>
      </c>
      <c r="M169">
        <v>0</v>
      </c>
      <c r="N169" s="14">
        <v>0</v>
      </c>
      <c r="O169" s="14">
        <v>0</v>
      </c>
      <c r="P169">
        <v>0</v>
      </c>
      <c r="Q169" s="14">
        <v>0.94630804495569043</v>
      </c>
      <c r="R169">
        <v>0</v>
      </c>
      <c r="S169">
        <v>3.3</v>
      </c>
      <c r="T169" s="14">
        <v>0</v>
      </c>
      <c r="U169" s="14">
        <v>0</v>
      </c>
      <c r="V169" s="12" t="s">
        <v>2138</v>
      </c>
    </row>
    <row r="170" spans="1:22">
      <c r="A170" t="s">
        <v>255</v>
      </c>
      <c r="B170" s="12" t="s">
        <v>54</v>
      </c>
      <c r="C170" s="14">
        <v>-2.8878397648948104E-2</v>
      </c>
      <c r="D170" s="14">
        <v>0.31196392892080216</v>
      </c>
      <c r="E170" s="14">
        <v>0.22086835207327621</v>
      </c>
      <c r="F170" s="14">
        <v>0.28991454849456905</v>
      </c>
      <c r="G170" s="13">
        <v>2.8980395452652274</v>
      </c>
      <c r="H170" s="14">
        <v>-5.1192663180992054E-2</v>
      </c>
      <c r="I170">
        <v>0</v>
      </c>
      <c r="J170" s="14">
        <v>0.11668753044680694</v>
      </c>
      <c r="K170" s="14">
        <v>0.58288412137280288</v>
      </c>
      <c r="L170" s="14">
        <v>0.120912265441879</v>
      </c>
      <c r="M170">
        <v>0</v>
      </c>
      <c r="N170" s="14">
        <v>0</v>
      </c>
      <c r="O170" s="14">
        <v>0</v>
      </c>
      <c r="P170">
        <v>0</v>
      </c>
      <c r="Q170" s="14">
        <v>0.95246281107254693</v>
      </c>
      <c r="R170">
        <v>0</v>
      </c>
      <c r="S170">
        <v>3.3</v>
      </c>
      <c r="T170" s="14">
        <v>0</v>
      </c>
      <c r="U170" s="14">
        <v>0</v>
      </c>
      <c r="V170" s="12" t="s">
        <v>2138</v>
      </c>
    </row>
    <row r="171" spans="1:22">
      <c r="A171" t="s">
        <v>257</v>
      </c>
      <c r="B171" s="12" t="s">
        <v>51</v>
      </c>
      <c r="C171" s="14">
        <v>9.3444905841862574E-2</v>
      </c>
      <c r="D171" s="14">
        <v>0.29147891994228936</v>
      </c>
      <c r="E171" s="14">
        <v>0.20310034693031653</v>
      </c>
      <c r="F171" s="14">
        <v>8.594459935328938E-2</v>
      </c>
      <c r="G171" s="13">
        <v>1.6026025182564763</v>
      </c>
      <c r="H171" s="14">
        <v>0.11012364032004683</v>
      </c>
      <c r="I171">
        <v>0</v>
      </c>
      <c r="J171" s="14">
        <v>4.4304995686405939E-2</v>
      </c>
      <c r="K171" s="14">
        <v>0.41762511454643481</v>
      </c>
      <c r="L171" s="14">
        <v>5.4196815684636399E-2</v>
      </c>
      <c r="M171">
        <v>0</v>
      </c>
      <c r="N171" s="14">
        <v>0</v>
      </c>
      <c r="O171" s="14">
        <v>0</v>
      </c>
      <c r="P171">
        <v>0</v>
      </c>
      <c r="Q171" s="14">
        <v>0.94630804495569043</v>
      </c>
      <c r="R171">
        <v>0</v>
      </c>
      <c r="S171">
        <v>3.3</v>
      </c>
      <c r="T171" s="14">
        <v>0</v>
      </c>
      <c r="U171" s="14">
        <v>0</v>
      </c>
      <c r="V171" s="12" t="s">
        <v>2138</v>
      </c>
    </row>
    <row r="172" spans="1:22">
      <c r="A172" t="s">
        <v>259</v>
      </c>
      <c r="B172" s="12" t="s">
        <v>62</v>
      </c>
      <c r="C172" s="14">
        <v>-7.3707487243225525E-2</v>
      </c>
      <c r="D172" s="14">
        <v>0.20187192862209885</v>
      </c>
      <c r="E172" s="14">
        <v>0.13780715755654266</v>
      </c>
      <c r="F172" s="14">
        <v>0.14324173030339896</v>
      </c>
      <c r="G172" s="13">
        <v>2.1323076743804079</v>
      </c>
      <c r="H172" s="14">
        <v>-3.5903294130974449E-3</v>
      </c>
      <c r="I172">
        <v>0</v>
      </c>
      <c r="J172" s="14">
        <v>7.6655357029563859E-2</v>
      </c>
      <c r="K172" s="14">
        <v>0.50521966232143278</v>
      </c>
      <c r="L172" s="14">
        <v>7.7995567229432863E-2</v>
      </c>
      <c r="M172">
        <v>0</v>
      </c>
      <c r="N172" s="14">
        <v>0</v>
      </c>
      <c r="O172" s="14">
        <v>0</v>
      </c>
      <c r="P172">
        <v>0</v>
      </c>
      <c r="Q172" s="14">
        <v>0.94976269166978411</v>
      </c>
      <c r="R172">
        <v>0</v>
      </c>
      <c r="S172">
        <v>3.3</v>
      </c>
      <c r="T172" s="14">
        <v>0</v>
      </c>
      <c r="U172" s="14">
        <v>0</v>
      </c>
      <c r="V172" s="12" t="s">
        <v>2138</v>
      </c>
    </row>
    <row r="173" spans="1:22">
      <c r="A173" t="s">
        <v>261</v>
      </c>
      <c r="B173" s="12" t="s">
        <v>54</v>
      </c>
      <c r="C173" s="14">
        <v>1.5368326180148268E-2</v>
      </c>
      <c r="D173" s="14">
        <v>0.31196392892080216</v>
      </c>
      <c r="E173" s="14">
        <v>0.22086835207327621</v>
      </c>
      <c r="F173" s="14">
        <v>0.28991454849456905</v>
      </c>
      <c r="G173" s="13">
        <v>2.8980395452652274</v>
      </c>
      <c r="H173" s="14">
        <v>-5.1192663180992054E-2</v>
      </c>
      <c r="I173">
        <v>0</v>
      </c>
      <c r="J173" s="14">
        <v>-3.2637906002840381E-3</v>
      </c>
      <c r="K173" s="14">
        <v>0.58288412137280288</v>
      </c>
      <c r="L173" s="14">
        <v>0.120912265441879</v>
      </c>
      <c r="M173">
        <v>0</v>
      </c>
      <c r="N173" s="14">
        <v>0</v>
      </c>
      <c r="O173" s="14">
        <v>0</v>
      </c>
      <c r="P173">
        <v>0</v>
      </c>
      <c r="Q173" s="14">
        <v>0.95246281107254693</v>
      </c>
      <c r="R173">
        <v>0</v>
      </c>
      <c r="S173">
        <v>3.3</v>
      </c>
      <c r="T173" s="14">
        <v>0</v>
      </c>
      <c r="U173" s="14">
        <v>0</v>
      </c>
      <c r="V173" s="12" t="s">
        <v>2138</v>
      </c>
    </row>
    <row r="174" spans="1:22">
      <c r="A174" t="s">
        <v>263</v>
      </c>
      <c r="B174" s="12" t="s">
        <v>47</v>
      </c>
      <c r="C174" s="14">
        <v>7.6903946010056803E-2</v>
      </c>
      <c r="D174" s="14">
        <v>0.18290795794828921</v>
      </c>
      <c r="E174" s="14">
        <v>0.12205009004875801</v>
      </c>
      <c r="F174" s="14">
        <v>7.7863508878423693E-2</v>
      </c>
      <c r="G174" s="13">
        <v>1.5232588938928779</v>
      </c>
      <c r="H174" s="14">
        <v>3.1674636202413592E-2</v>
      </c>
      <c r="I174">
        <v>0</v>
      </c>
      <c r="J174" s="14">
        <v>1.2644778268235816E-2</v>
      </c>
      <c r="K174" s="14">
        <v>0.50851978099047102</v>
      </c>
      <c r="L174" s="14">
        <v>6.0665521451900774E-2</v>
      </c>
      <c r="M174">
        <v>0</v>
      </c>
      <c r="N174" s="14">
        <v>0</v>
      </c>
      <c r="O174" s="14">
        <v>0</v>
      </c>
      <c r="P174">
        <v>0</v>
      </c>
      <c r="Q174" s="14">
        <v>0.94977598367308969</v>
      </c>
      <c r="R174">
        <v>0</v>
      </c>
      <c r="S174">
        <v>3.3</v>
      </c>
      <c r="T174" s="14">
        <v>0</v>
      </c>
      <c r="U174" s="14">
        <v>0</v>
      </c>
      <c r="V174" s="12" t="s">
        <v>2138</v>
      </c>
    </row>
    <row r="175" spans="1:22">
      <c r="A175" t="s">
        <v>265</v>
      </c>
      <c r="B175" s="12" t="s">
        <v>47</v>
      </c>
      <c r="C175" s="14">
        <v>-1.9203233941892352E-2</v>
      </c>
      <c r="D175" s="14">
        <v>0.18290795794828921</v>
      </c>
      <c r="E175" s="14">
        <v>0.12205009004875801</v>
      </c>
      <c r="F175" s="14">
        <v>7.7863508878423693E-2</v>
      </c>
      <c r="G175" s="13">
        <v>1.5232588938928779</v>
      </c>
      <c r="H175" s="14">
        <v>3.1674636202413592E-2</v>
      </c>
      <c r="I175">
        <v>0</v>
      </c>
      <c r="J175" s="14">
        <v>5.55349773083244E-2</v>
      </c>
      <c r="K175" s="14">
        <v>0.50851978099047102</v>
      </c>
      <c r="L175" s="14">
        <v>6.0665521451900774E-2</v>
      </c>
      <c r="M175">
        <v>0</v>
      </c>
      <c r="N175" s="14">
        <v>0</v>
      </c>
      <c r="O175" s="14">
        <v>0</v>
      </c>
      <c r="P175">
        <v>0</v>
      </c>
      <c r="Q175" s="14">
        <v>0.94977598367308969</v>
      </c>
      <c r="R175">
        <v>0</v>
      </c>
      <c r="S175">
        <v>3.3</v>
      </c>
      <c r="T175" s="14">
        <v>0</v>
      </c>
      <c r="U175" s="14">
        <v>0</v>
      </c>
      <c r="V175" s="12" t="s">
        <v>2138</v>
      </c>
    </row>
    <row r="176" spans="1:22">
      <c r="A176" t="s">
        <v>267</v>
      </c>
      <c r="B176" s="12" t="s">
        <v>57</v>
      </c>
      <c r="C176" s="14">
        <v>0.32382796384889295</v>
      </c>
      <c r="D176" s="14">
        <v>0.388774346882514</v>
      </c>
      <c r="E176" s="14">
        <v>0.2842719606666555</v>
      </c>
      <c r="F176" s="14">
        <v>3.7547324588306716E-2</v>
      </c>
      <c r="G176" s="13">
        <v>5.6564154445784265</v>
      </c>
      <c r="H176" s="14">
        <v>0.21790144142181125</v>
      </c>
      <c r="I176">
        <v>0</v>
      </c>
      <c r="J176" s="14">
        <v>-7.4125868201575934E-2</v>
      </c>
      <c r="K176" s="14">
        <v>0.45222619371524486</v>
      </c>
      <c r="L176" s="14">
        <v>1.8748568215778003E-2</v>
      </c>
      <c r="M176">
        <v>0</v>
      </c>
      <c r="N176" s="14">
        <v>0.2055436255630648</v>
      </c>
      <c r="O176" s="14">
        <v>0.33577848833803048</v>
      </c>
      <c r="P176">
        <v>0</v>
      </c>
      <c r="Q176" s="14">
        <v>0.94867619108199597</v>
      </c>
      <c r="R176">
        <v>0</v>
      </c>
      <c r="S176">
        <v>4.5</v>
      </c>
      <c r="T176" s="14">
        <v>0</v>
      </c>
      <c r="U176" s="14">
        <v>0</v>
      </c>
      <c r="V176" s="12" t="s">
        <v>2138</v>
      </c>
    </row>
    <row r="177" spans="1:22">
      <c r="A177" t="s">
        <v>269</v>
      </c>
      <c r="B177" s="12" t="s">
        <v>54</v>
      </c>
      <c r="C177" s="14">
        <v>-4.8548978322852966E-2</v>
      </c>
      <c r="D177" s="14">
        <v>0.31196392892080216</v>
      </c>
      <c r="E177" s="14">
        <v>0.22086835207327621</v>
      </c>
      <c r="F177" s="14">
        <v>0.28991454849456905</v>
      </c>
      <c r="G177" s="13">
        <v>2.8980395452652274</v>
      </c>
      <c r="H177" s="14">
        <v>-5.1192663180992054E-2</v>
      </c>
      <c r="I177">
        <v>0</v>
      </c>
      <c r="J177" s="14">
        <v>5.6683447679845046E-2</v>
      </c>
      <c r="K177" s="14">
        <v>0.58288412137280288</v>
      </c>
      <c r="L177" s="14">
        <v>0.120912265441879</v>
      </c>
      <c r="M177">
        <v>0</v>
      </c>
      <c r="N177" s="14">
        <v>0</v>
      </c>
      <c r="O177" s="14">
        <v>0</v>
      </c>
      <c r="P177">
        <v>0</v>
      </c>
      <c r="Q177" s="14">
        <v>0.95246281107254693</v>
      </c>
      <c r="R177">
        <v>0</v>
      </c>
      <c r="S177">
        <v>3.3</v>
      </c>
      <c r="T177" s="14">
        <v>0</v>
      </c>
      <c r="U177" s="14">
        <v>0</v>
      </c>
      <c r="V177" s="12" t="s">
        <v>2138</v>
      </c>
    </row>
    <row r="178" spans="1:22">
      <c r="A178" t="s">
        <v>271</v>
      </c>
      <c r="B178" s="12" t="s">
        <v>51</v>
      </c>
      <c r="C178" s="14">
        <v>0.22610137865506008</v>
      </c>
      <c r="D178" s="14">
        <v>0.29147891994228936</v>
      </c>
      <c r="E178" s="14">
        <v>0.20310034693031653</v>
      </c>
      <c r="F178" s="14">
        <v>8.594459935328938E-2</v>
      </c>
      <c r="G178" s="13">
        <v>1.6026025182564763</v>
      </c>
      <c r="H178" s="14">
        <v>0.11012364032004683</v>
      </c>
      <c r="I178">
        <v>0</v>
      </c>
      <c r="J178" s="14">
        <v>-3.4642261159816088E-3</v>
      </c>
      <c r="K178" s="14">
        <v>0.41762511454643481</v>
      </c>
      <c r="L178" s="14">
        <v>5.4196815684636399E-2</v>
      </c>
      <c r="M178">
        <v>0</v>
      </c>
      <c r="N178" s="14">
        <v>0</v>
      </c>
      <c r="O178" s="14">
        <v>0</v>
      </c>
      <c r="P178">
        <v>0</v>
      </c>
      <c r="Q178" s="14">
        <v>0.94630804495569043</v>
      </c>
      <c r="R178">
        <v>0</v>
      </c>
      <c r="S178">
        <v>3.3</v>
      </c>
      <c r="T178" s="14">
        <v>0</v>
      </c>
      <c r="U178" s="14">
        <v>0</v>
      </c>
      <c r="V178" s="12" t="s">
        <v>2138</v>
      </c>
    </row>
    <row r="179" spans="1:22">
      <c r="A179" t="s">
        <v>273</v>
      </c>
      <c r="B179" s="12" t="s">
        <v>47</v>
      </c>
      <c r="C179" s="14">
        <v>4.2981909614735005E-2</v>
      </c>
      <c r="D179" s="14">
        <v>0.18290795794828921</v>
      </c>
      <c r="E179" s="14">
        <v>0.12205009004875801</v>
      </c>
      <c r="F179" s="14">
        <v>7.7863508878423693E-2</v>
      </c>
      <c r="G179" s="13">
        <v>1.5232588938928779</v>
      </c>
      <c r="H179" s="14">
        <v>3.1674636202413592E-2</v>
      </c>
      <c r="I179">
        <v>0</v>
      </c>
      <c r="J179" s="14">
        <v>1.4081089282711441E-2</v>
      </c>
      <c r="K179" s="14">
        <v>0.50851978099047102</v>
      </c>
      <c r="L179" s="14">
        <v>6.0665521451900774E-2</v>
      </c>
      <c r="M179">
        <v>0</v>
      </c>
      <c r="N179" s="14">
        <v>0</v>
      </c>
      <c r="O179" s="14">
        <v>0</v>
      </c>
      <c r="P179">
        <v>0</v>
      </c>
      <c r="Q179" s="14">
        <v>0.94977598367308969</v>
      </c>
      <c r="R179">
        <v>0</v>
      </c>
      <c r="S179">
        <v>3.3</v>
      </c>
      <c r="T179" s="14">
        <v>0</v>
      </c>
      <c r="U179" s="14">
        <v>0</v>
      </c>
      <c r="V179" s="12" t="s">
        <v>2138</v>
      </c>
    </row>
    <row r="180" spans="1:22">
      <c r="A180" t="s">
        <v>275</v>
      </c>
      <c r="B180" s="12" t="s">
        <v>51</v>
      </c>
      <c r="C180" s="14">
        <v>0.18621468355199647</v>
      </c>
      <c r="D180" s="14">
        <v>0.29147891994228936</v>
      </c>
      <c r="E180" s="14">
        <v>0.20310034693031653</v>
      </c>
      <c r="F180" s="14">
        <v>8.594459935328938E-2</v>
      </c>
      <c r="G180" s="13">
        <v>1.6026025182564763</v>
      </c>
      <c r="H180" s="14">
        <v>0.11012364032004683</v>
      </c>
      <c r="I180">
        <v>0</v>
      </c>
      <c r="J180" s="14">
        <v>-4.8043061809232811E-3</v>
      </c>
      <c r="K180" s="14">
        <v>0.41762511454643481</v>
      </c>
      <c r="L180" s="14">
        <v>5.4196815684636399E-2</v>
      </c>
      <c r="M180">
        <v>0</v>
      </c>
      <c r="N180" s="14">
        <v>0</v>
      </c>
      <c r="O180" s="14">
        <v>0</v>
      </c>
      <c r="P180">
        <v>0</v>
      </c>
      <c r="Q180" s="14">
        <v>0.94630804495569043</v>
      </c>
      <c r="R180">
        <v>0</v>
      </c>
      <c r="S180">
        <v>3.3</v>
      </c>
      <c r="T180" s="14">
        <v>0</v>
      </c>
      <c r="U180" s="14">
        <v>0</v>
      </c>
      <c r="V180" s="12" t="s">
        <v>2138</v>
      </c>
    </row>
    <row r="181" spans="1:22">
      <c r="A181" t="s">
        <v>277</v>
      </c>
      <c r="B181" s="12" t="s">
        <v>62</v>
      </c>
      <c r="C181" s="14">
        <v>-5.7639689465629168E-2</v>
      </c>
      <c r="D181" s="14">
        <v>0.20187192862209885</v>
      </c>
      <c r="E181" s="14">
        <v>0.13780715755654266</v>
      </c>
      <c r="F181" s="14">
        <v>0.14324173030339896</v>
      </c>
      <c r="G181" s="13">
        <v>2.1323076743804079</v>
      </c>
      <c r="H181" s="14">
        <v>-3.5903294130974449E-3</v>
      </c>
      <c r="I181">
        <v>0</v>
      </c>
      <c r="J181" s="14">
        <v>5.6598587059222091E-2</v>
      </c>
      <c r="K181" s="14">
        <v>0.50521966232143278</v>
      </c>
      <c r="L181" s="14">
        <v>7.7995567229432863E-2</v>
      </c>
      <c r="M181">
        <v>0</v>
      </c>
      <c r="N181" s="14">
        <v>0</v>
      </c>
      <c r="O181" s="14">
        <v>0</v>
      </c>
      <c r="P181">
        <v>0</v>
      </c>
      <c r="Q181" s="14">
        <v>0.94976269166978411</v>
      </c>
      <c r="R181">
        <v>0</v>
      </c>
      <c r="S181">
        <v>3.3</v>
      </c>
      <c r="T181" s="14">
        <v>0</v>
      </c>
      <c r="U181" s="14">
        <v>0</v>
      </c>
      <c r="V181" s="12" t="s">
        <v>2138</v>
      </c>
    </row>
    <row r="182" spans="1:22">
      <c r="A182" t="s">
        <v>279</v>
      </c>
      <c r="B182" s="12" t="s">
        <v>47</v>
      </c>
      <c r="C182" s="14">
        <v>5.3169391203973515E-2</v>
      </c>
      <c r="D182" s="14">
        <v>0.18290795794828921</v>
      </c>
      <c r="E182" s="14">
        <v>0.12205009004875801</v>
      </c>
      <c r="F182" s="14">
        <v>7.7863508878423693E-2</v>
      </c>
      <c r="G182" s="13">
        <v>1.5232588938928779</v>
      </c>
      <c r="H182" s="14">
        <v>3.1674636202413592E-2</v>
      </c>
      <c r="I182">
        <v>0</v>
      </c>
      <c r="J182" s="14">
        <v>2.1558780591208641E-2</v>
      </c>
      <c r="K182" s="14">
        <v>0.50851978099047102</v>
      </c>
      <c r="L182" s="14">
        <v>6.0665521451900774E-2</v>
      </c>
      <c r="M182">
        <v>0</v>
      </c>
      <c r="N182" s="14">
        <v>0</v>
      </c>
      <c r="O182" s="14">
        <v>0</v>
      </c>
      <c r="P182">
        <v>0</v>
      </c>
      <c r="Q182" s="14">
        <v>0.94977598367308969</v>
      </c>
      <c r="R182">
        <v>0</v>
      </c>
      <c r="S182">
        <v>3.3</v>
      </c>
      <c r="T182" s="14">
        <v>0</v>
      </c>
      <c r="U182" s="14">
        <v>0</v>
      </c>
      <c r="V182" s="12" t="s">
        <v>2138</v>
      </c>
    </row>
    <row r="183" spans="1:22">
      <c r="A183" t="s">
        <v>281</v>
      </c>
      <c r="B183" s="12" t="s">
        <v>51</v>
      </c>
      <c r="C183" s="14">
        <v>0.12883904069911578</v>
      </c>
      <c r="D183" s="14">
        <v>0.29147891994228936</v>
      </c>
      <c r="E183" s="14">
        <v>0.20310034693031653</v>
      </c>
      <c r="F183" s="14">
        <v>8.594459935328938E-2</v>
      </c>
      <c r="G183" s="13">
        <v>1.6026025182564763</v>
      </c>
      <c r="H183" s="14">
        <v>0.11012364032004683</v>
      </c>
      <c r="I183">
        <v>0</v>
      </c>
      <c r="J183" s="14">
        <v>-3.2827067786193008E-3</v>
      </c>
      <c r="K183" s="14">
        <v>0.41762511454643481</v>
      </c>
      <c r="L183" s="14">
        <v>5.4196815684636399E-2</v>
      </c>
      <c r="M183">
        <v>0</v>
      </c>
      <c r="N183" s="14">
        <v>0</v>
      </c>
      <c r="O183" s="14">
        <v>0</v>
      </c>
      <c r="P183">
        <v>0</v>
      </c>
      <c r="Q183" s="14">
        <v>0.94630804495569043</v>
      </c>
      <c r="R183">
        <v>0</v>
      </c>
      <c r="S183">
        <v>3.3</v>
      </c>
      <c r="T183" s="14">
        <v>0</v>
      </c>
      <c r="U183" s="14">
        <v>0</v>
      </c>
      <c r="V183" s="12" t="s">
        <v>2138</v>
      </c>
    </row>
    <row r="184" spans="1:22">
      <c r="A184" t="s">
        <v>283</v>
      </c>
      <c r="B184" s="12" t="s">
        <v>57</v>
      </c>
      <c r="C184" s="14">
        <v>0.17258614254732327</v>
      </c>
      <c r="D184" s="14">
        <v>0.388774346882514</v>
      </c>
      <c r="E184" s="14">
        <v>0.2842719606666555</v>
      </c>
      <c r="F184" s="14">
        <v>3.7547324588306716E-2</v>
      </c>
      <c r="G184" s="13">
        <v>5.6564154445784265</v>
      </c>
      <c r="H184" s="14">
        <v>0.21790144142181125</v>
      </c>
      <c r="I184">
        <v>0</v>
      </c>
      <c r="J184" s="14">
        <v>1.6032154980863966E-2</v>
      </c>
      <c r="K184" s="14">
        <v>0.45222619371524486</v>
      </c>
      <c r="L184" s="14">
        <v>1.8748568215778003E-2</v>
      </c>
      <c r="M184">
        <v>0</v>
      </c>
      <c r="N184" s="14">
        <v>0.2055436255630648</v>
      </c>
      <c r="O184" s="14">
        <v>0.33577848833803048</v>
      </c>
      <c r="P184">
        <v>0</v>
      </c>
      <c r="Q184" s="14">
        <v>0.94867619108199597</v>
      </c>
      <c r="R184">
        <v>0</v>
      </c>
      <c r="S184">
        <v>4.5</v>
      </c>
      <c r="T184" s="14">
        <v>0</v>
      </c>
      <c r="U184" s="14">
        <v>0</v>
      </c>
      <c r="V184" s="12" t="s">
        <v>2138</v>
      </c>
    </row>
    <row r="185" spans="1:22">
      <c r="A185" t="s">
        <v>285</v>
      </c>
      <c r="B185" s="12" t="s">
        <v>47</v>
      </c>
      <c r="C185" s="14">
        <v>5.6846335712646301E-2</v>
      </c>
      <c r="D185" s="14">
        <v>0.18290795794828921</v>
      </c>
      <c r="E185" s="14">
        <v>0.12205009004875801</v>
      </c>
      <c r="F185" s="14">
        <v>7.7863508878423693E-2</v>
      </c>
      <c r="G185" s="13">
        <v>1.5232588938928779</v>
      </c>
      <c r="H185" s="14">
        <v>3.1674636202413592E-2</v>
      </c>
      <c r="I185">
        <v>0</v>
      </c>
      <c r="J185" s="14">
        <v>4.2913531732316643E-2</v>
      </c>
      <c r="K185" s="14">
        <v>0.50851978099047102</v>
      </c>
      <c r="L185" s="14">
        <v>6.0665521451900774E-2</v>
      </c>
      <c r="M185">
        <v>0</v>
      </c>
      <c r="N185" s="14">
        <v>0</v>
      </c>
      <c r="O185" s="14">
        <v>0</v>
      </c>
      <c r="P185">
        <v>0</v>
      </c>
      <c r="Q185" s="14">
        <v>0.94977598367308969</v>
      </c>
      <c r="R185">
        <v>0</v>
      </c>
      <c r="S185">
        <v>3.3</v>
      </c>
      <c r="T185" s="14">
        <v>0</v>
      </c>
      <c r="U185" s="14">
        <v>0</v>
      </c>
      <c r="V185" s="12" t="s">
        <v>2138</v>
      </c>
    </row>
    <row r="186" spans="1:22">
      <c r="A186" t="s">
        <v>287</v>
      </c>
      <c r="B186" s="12" t="s">
        <v>51</v>
      </c>
      <c r="C186" s="14">
        <v>0.14302535035215541</v>
      </c>
      <c r="D186" s="14">
        <v>0.29147891994228936</v>
      </c>
      <c r="E186" s="14">
        <v>0.20310034693031653</v>
      </c>
      <c r="F186" s="14">
        <v>8.594459935328938E-2</v>
      </c>
      <c r="G186" s="13">
        <v>1.6026025182564763</v>
      </c>
      <c r="H186" s="14">
        <v>0.11012364032004683</v>
      </c>
      <c r="I186">
        <v>0</v>
      </c>
      <c r="J186" s="14">
        <v>-2.4407998011942537E-2</v>
      </c>
      <c r="K186" s="14">
        <v>0.41762511454643481</v>
      </c>
      <c r="L186" s="14">
        <v>5.4196815684636399E-2</v>
      </c>
      <c r="M186">
        <v>0</v>
      </c>
      <c r="N186" s="14">
        <v>0</v>
      </c>
      <c r="O186" s="14">
        <v>0</v>
      </c>
      <c r="P186">
        <v>0</v>
      </c>
      <c r="Q186" s="14">
        <v>0.94630804495569043</v>
      </c>
      <c r="R186">
        <v>0</v>
      </c>
      <c r="S186">
        <v>3.3</v>
      </c>
      <c r="T186" s="14">
        <v>0</v>
      </c>
      <c r="U186" s="14">
        <v>0</v>
      </c>
      <c r="V186" s="12" t="s">
        <v>2138</v>
      </c>
    </row>
    <row r="187" spans="1:22">
      <c r="A187" t="s">
        <v>289</v>
      </c>
      <c r="B187" s="12" t="s">
        <v>57</v>
      </c>
      <c r="C187" s="14">
        <v>0.28728921669375418</v>
      </c>
      <c r="D187" s="14">
        <v>0.388774346882514</v>
      </c>
      <c r="E187" s="14">
        <v>0.2842719606666555</v>
      </c>
      <c r="F187" s="14">
        <v>3.7547324588306716E-2</v>
      </c>
      <c r="G187" s="13">
        <v>5.6564154445784265</v>
      </c>
      <c r="H187" s="14">
        <v>0.21790144142181125</v>
      </c>
      <c r="I187">
        <v>0</v>
      </c>
      <c r="J187" s="14">
        <v>1.6605599117358134E-3</v>
      </c>
      <c r="K187" s="14">
        <v>0.45222619371524486</v>
      </c>
      <c r="L187" s="14">
        <v>1.8748568215778003E-2</v>
      </c>
      <c r="M187">
        <v>0</v>
      </c>
      <c r="N187" s="14">
        <v>0.2055436255630648</v>
      </c>
      <c r="O187" s="14">
        <v>0.33577848833803048</v>
      </c>
      <c r="P187">
        <v>0</v>
      </c>
      <c r="Q187" s="14">
        <v>0.94867619108199597</v>
      </c>
      <c r="R187">
        <v>0</v>
      </c>
      <c r="S187">
        <v>4.5</v>
      </c>
      <c r="T187" s="14">
        <v>0</v>
      </c>
      <c r="U187" s="14">
        <v>0</v>
      </c>
      <c r="V187" s="12" t="s">
        <v>2138</v>
      </c>
    </row>
    <row r="188" spans="1:22">
      <c r="A188" t="s">
        <v>291</v>
      </c>
      <c r="B188" s="12" t="s">
        <v>54</v>
      </c>
      <c r="C188" s="14">
        <v>-6.1643367782563123E-2</v>
      </c>
      <c r="D188" s="14">
        <v>0.31196392892080216</v>
      </c>
      <c r="E188" s="14">
        <v>0.22086835207327621</v>
      </c>
      <c r="F188" s="14">
        <v>0.28991454849456905</v>
      </c>
      <c r="G188" s="13">
        <v>2.8980395452652274</v>
      </c>
      <c r="H188" s="14">
        <v>-5.1192663180992054E-2</v>
      </c>
      <c r="I188">
        <v>0</v>
      </c>
      <c r="J188" s="14">
        <v>2.4691510127351254E-2</v>
      </c>
      <c r="K188" s="14">
        <v>0.58288412137280288</v>
      </c>
      <c r="L188" s="14">
        <v>0.120912265441879</v>
      </c>
      <c r="M188">
        <v>0</v>
      </c>
      <c r="N188" s="14">
        <v>0</v>
      </c>
      <c r="O188" s="14">
        <v>0</v>
      </c>
      <c r="P188">
        <v>0</v>
      </c>
      <c r="Q188" s="14">
        <v>0.95246281107254693</v>
      </c>
      <c r="R188">
        <v>0</v>
      </c>
      <c r="S188">
        <v>3.3</v>
      </c>
      <c r="T188" s="14">
        <v>0</v>
      </c>
      <c r="U188" s="14">
        <v>0</v>
      </c>
      <c r="V188" s="12" t="s">
        <v>2138</v>
      </c>
    </row>
    <row r="189" spans="1:22">
      <c r="A189" t="s">
        <v>293</v>
      </c>
      <c r="B189" s="12" t="s">
        <v>47</v>
      </c>
      <c r="C189" s="14">
        <v>0.11648396887115073</v>
      </c>
      <c r="D189" s="14">
        <v>0.18290795794828921</v>
      </c>
      <c r="E189" s="14">
        <v>0.12205009004875801</v>
      </c>
      <c r="F189" s="14">
        <v>7.7863508878423693E-2</v>
      </c>
      <c r="G189" s="13">
        <v>1.5232588938928779</v>
      </c>
      <c r="H189" s="14">
        <v>3.1674636202413592E-2</v>
      </c>
      <c r="I189">
        <v>0</v>
      </c>
      <c r="J189" s="14">
        <v>1.8706227265167054E-2</v>
      </c>
      <c r="K189" s="14">
        <v>0.50851978099047102</v>
      </c>
      <c r="L189" s="14">
        <v>6.0665521451900774E-2</v>
      </c>
      <c r="M189">
        <v>0</v>
      </c>
      <c r="N189" s="14">
        <v>0</v>
      </c>
      <c r="O189" s="14">
        <v>0</v>
      </c>
      <c r="P189">
        <v>0</v>
      </c>
      <c r="Q189" s="14">
        <v>0.94977598367308969</v>
      </c>
      <c r="R189">
        <v>0</v>
      </c>
      <c r="S189">
        <v>3.3</v>
      </c>
      <c r="T189" s="14">
        <v>0</v>
      </c>
      <c r="U189" s="14">
        <v>0</v>
      </c>
      <c r="V189" s="12" t="s">
        <v>2138</v>
      </c>
    </row>
    <row r="190" spans="1:22">
      <c r="A190" t="s">
        <v>295</v>
      </c>
      <c r="B190" s="12" t="s">
        <v>54</v>
      </c>
      <c r="C190" s="14">
        <v>7.8056068469009934E-2</v>
      </c>
      <c r="D190" s="14">
        <v>0.31196392892080216</v>
      </c>
      <c r="E190" s="14">
        <v>0.22086835207327621</v>
      </c>
      <c r="F190" s="14">
        <v>0.28991454849456905</v>
      </c>
      <c r="G190" s="13">
        <v>2.8980395452652274</v>
      </c>
      <c r="H190" s="14">
        <v>-5.1192663180992054E-2</v>
      </c>
      <c r="I190">
        <v>0</v>
      </c>
      <c r="J190" s="14">
        <v>2.0744638336481071E-2</v>
      </c>
      <c r="K190" s="14">
        <v>0.58288412137280288</v>
      </c>
      <c r="L190" s="14">
        <v>0.120912265441879</v>
      </c>
      <c r="M190">
        <v>0</v>
      </c>
      <c r="N190" s="14">
        <v>0</v>
      </c>
      <c r="O190" s="14">
        <v>0</v>
      </c>
      <c r="P190">
        <v>0</v>
      </c>
      <c r="Q190" s="14">
        <v>0.95246281107254693</v>
      </c>
      <c r="R190">
        <v>0</v>
      </c>
      <c r="S190">
        <v>3.3</v>
      </c>
      <c r="T190" s="14">
        <v>0</v>
      </c>
      <c r="U190" s="14">
        <v>0</v>
      </c>
      <c r="V190" s="12" t="s">
        <v>2138</v>
      </c>
    </row>
    <row r="191" spans="1:22">
      <c r="A191" t="s">
        <v>297</v>
      </c>
      <c r="B191" s="12" t="s">
        <v>47</v>
      </c>
      <c r="C191" s="14">
        <v>-1.686285695909482E-2</v>
      </c>
      <c r="D191" s="14">
        <v>0.18290795794828921</v>
      </c>
      <c r="E191" s="14">
        <v>0.12205009004875801</v>
      </c>
      <c r="F191" s="14">
        <v>7.7863508878423693E-2</v>
      </c>
      <c r="G191" s="13">
        <v>1.5232588938928779</v>
      </c>
      <c r="H191" s="14">
        <v>3.1674636202413592E-2</v>
      </c>
      <c r="I191">
        <v>0</v>
      </c>
      <c r="J191" s="14">
        <v>4.3103101369590079E-2</v>
      </c>
      <c r="K191" s="14">
        <v>0.50851978099047102</v>
      </c>
      <c r="L191" s="14">
        <v>6.0665521451900774E-2</v>
      </c>
      <c r="M191">
        <v>0</v>
      </c>
      <c r="N191" s="14">
        <v>0</v>
      </c>
      <c r="O191" s="14">
        <v>0</v>
      </c>
      <c r="P191">
        <v>0</v>
      </c>
      <c r="Q191" s="14">
        <v>0.94977598367308969</v>
      </c>
      <c r="R191">
        <v>0</v>
      </c>
      <c r="S191">
        <v>3.3</v>
      </c>
      <c r="T191" s="14">
        <v>0</v>
      </c>
      <c r="U191" s="14">
        <v>0</v>
      </c>
      <c r="V191" s="12" t="s">
        <v>2138</v>
      </c>
    </row>
    <row r="192" spans="1:22">
      <c r="A192" t="s">
        <v>299</v>
      </c>
      <c r="B192" s="12" t="s">
        <v>54</v>
      </c>
      <c r="C192" s="14">
        <v>-9.6831917318843927E-2</v>
      </c>
      <c r="D192" s="14">
        <v>0.31196392892080216</v>
      </c>
      <c r="E192" s="14">
        <v>0.22086835207327621</v>
      </c>
      <c r="F192" s="14">
        <v>0.28991454849456905</v>
      </c>
      <c r="G192" s="13">
        <v>2.8980395452652274</v>
      </c>
      <c r="H192" s="14">
        <v>-5.1192663180992054E-2</v>
      </c>
      <c r="I192">
        <v>0</v>
      </c>
      <c r="J192" s="14">
        <v>0.11541149441902816</v>
      </c>
      <c r="K192" s="14">
        <v>0.58288412137280288</v>
      </c>
      <c r="L192" s="14">
        <v>0.120912265441879</v>
      </c>
      <c r="M192">
        <v>0</v>
      </c>
      <c r="N192" s="14">
        <v>0</v>
      </c>
      <c r="O192" s="14">
        <v>0</v>
      </c>
      <c r="P192">
        <v>0</v>
      </c>
      <c r="Q192" s="14">
        <v>0.95246281107254693</v>
      </c>
      <c r="R192">
        <v>0</v>
      </c>
      <c r="S192">
        <v>3.3</v>
      </c>
      <c r="T192" s="14">
        <v>0</v>
      </c>
      <c r="U192" s="14">
        <v>0</v>
      </c>
      <c r="V192" s="12" t="s">
        <v>2138</v>
      </c>
    </row>
    <row r="193" spans="1:22">
      <c r="A193" t="s">
        <v>301</v>
      </c>
      <c r="B193" s="12" t="s">
        <v>62</v>
      </c>
      <c r="C193" s="14">
        <v>-1.6184474294392966E-2</v>
      </c>
      <c r="D193" s="14">
        <v>0.20187192862209885</v>
      </c>
      <c r="E193" s="14">
        <v>0.13780715755654266</v>
      </c>
      <c r="F193" s="14">
        <v>0.14324173030339896</v>
      </c>
      <c r="G193" s="13">
        <v>2.1323076743804079</v>
      </c>
      <c r="H193" s="14">
        <v>-3.5903294130974449E-3</v>
      </c>
      <c r="I193">
        <v>0</v>
      </c>
      <c r="J193" s="14">
        <v>7.9439569422924142E-2</v>
      </c>
      <c r="K193" s="14">
        <v>0.50521966232143278</v>
      </c>
      <c r="L193" s="14">
        <v>7.7995567229432863E-2</v>
      </c>
      <c r="M193">
        <v>0</v>
      </c>
      <c r="N193" s="14">
        <v>0</v>
      </c>
      <c r="O193" s="14">
        <v>0</v>
      </c>
      <c r="P193">
        <v>0</v>
      </c>
      <c r="Q193" s="14">
        <v>0.94976269166978411</v>
      </c>
      <c r="R193">
        <v>0</v>
      </c>
      <c r="S193">
        <v>3.3</v>
      </c>
      <c r="T193" s="14">
        <v>0</v>
      </c>
      <c r="U193" s="14">
        <v>0</v>
      </c>
      <c r="V193" s="12" t="s">
        <v>2138</v>
      </c>
    </row>
    <row r="194" spans="1:22">
      <c r="A194" t="s">
        <v>303</v>
      </c>
      <c r="B194" s="12" t="s">
        <v>51</v>
      </c>
      <c r="C194" s="14">
        <v>0.1619185741241404</v>
      </c>
      <c r="D194" s="14">
        <v>0.29147891994228936</v>
      </c>
      <c r="E194" s="14">
        <v>0.20310034693031653</v>
      </c>
      <c r="F194" s="14">
        <v>8.594459935328938E-2</v>
      </c>
      <c r="G194" s="13">
        <v>1.6026025182564763</v>
      </c>
      <c r="H194" s="14">
        <v>0.11012364032004683</v>
      </c>
      <c r="I194">
        <v>0</v>
      </c>
      <c r="J194" s="14">
        <v>7.7874043363666365E-2</v>
      </c>
      <c r="K194" s="14">
        <v>0.41762511454643481</v>
      </c>
      <c r="L194" s="14">
        <v>5.4196815684636399E-2</v>
      </c>
      <c r="M194">
        <v>0</v>
      </c>
      <c r="N194" s="14">
        <v>0</v>
      </c>
      <c r="O194" s="14">
        <v>0</v>
      </c>
      <c r="P194">
        <v>0</v>
      </c>
      <c r="Q194" s="14">
        <v>0.94630804495569043</v>
      </c>
      <c r="R194">
        <v>0</v>
      </c>
      <c r="S194">
        <v>3.3</v>
      </c>
      <c r="T194" s="14">
        <v>0</v>
      </c>
      <c r="U194" s="14">
        <v>0</v>
      </c>
      <c r="V194" s="12" t="s">
        <v>2138</v>
      </c>
    </row>
    <row r="195" spans="1:22">
      <c r="A195" t="s">
        <v>305</v>
      </c>
      <c r="B195" s="12" t="s">
        <v>57</v>
      </c>
      <c r="C195" s="14">
        <v>0.17472296888843755</v>
      </c>
      <c r="D195" s="14">
        <v>0.388774346882514</v>
      </c>
      <c r="E195" s="14">
        <v>0.2842719606666555</v>
      </c>
      <c r="F195" s="14">
        <v>3.7547324588306716E-2</v>
      </c>
      <c r="G195" s="13">
        <v>5.6564154445784265</v>
      </c>
      <c r="H195" s="14">
        <v>0.21790144142181125</v>
      </c>
      <c r="I195">
        <v>0</v>
      </c>
      <c r="J195" s="14">
        <v>7.1242653412710126E-3</v>
      </c>
      <c r="K195" s="14">
        <v>0.45222619371524486</v>
      </c>
      <c r="L195" s="14">
        <v>1.8748568215778003E-2</v>
      </c>
      <c r="M195">
        <v>0</v>
      </c>
      <c r="N195" s="14">
        <v>0.2055436255630648</v>
      </c>
      <c r="O195" s="14">
        <v>0.33577848833803048</v>
      </c>
      <c r="P195">
        <v>0</v>
      </c>
      <c r="Q195" s="14">
        <v>0.94867619108199597</v>
      </c>
      <c r="R195">
        <v>0</v>
      </c>
      <c r="S195">
        <v>4.5</v>
      </c>
      <c r="T195" s="14">
        <v>0</v>
      </c>
      <c r="U195" s="14">
        <v>0</v>
      </c>
      <c r="V195" s="12" t="s">
        <v>2138</v>
      </c>
    </row>
    <row r="196" spans="1:22">
      <c r="A196" t="s">
        <v>307</v>
      </c>
      <c r="B196" s="12" t="s">
        <v>51</v>
      </c>
      <c r="C196" s="14">
        <v>0.12176558377074791</v>
      </c>
      <c r="D196" s="14">
        <v>0.29147891994228936</v>
      </c>
      <c r="E196" s="14">
        <v>0.20310034693031653</v>
      </c>
      <c r="F196" s="14">
        <v>8.594459935328938E-2</v>
      </c>
      <c r="G196" s="13">
        <v>1.6026025182564763</v>
      </c>
      <c r="H196" s="14">
        <v>0.11012364032004683</v>
      </c>
      <c r="I196">
        <v>0</v>
      </c>
      <c r="J196" s="14">
        <v>4.6390177237438747E-2</v>
      </c>
      <c r="K196" s="14">
        <v>0.41762511454643481</v>
      </c>
      <c r="L196" s="14">
        <v>5.4196815684636399E-2</v>
      </c>
      <c r="M196">
        <v>0</v>
      </c>
      <c r="N196" s="14">
        <v>0</v>
      </c>
      <c r="O196" s="14">
        <v>0</v>
      </c>
      <c r="P196">
        <v>0</v>
      </c>
      <c r="Q196" s="14">
        <v>0.94630804495569043</v>
      </c>
      <c r="R196">
        <v>0</v>
      </c>
      <c r="S196">
        <v>3.3</v>
      </c>
      <c r="T196" s="14">
        <v>0</v>
      </c>
      <c r="U196" s="14">
        <v>0</v>
      </c>
      <c r="V196" s="12" t="s">
        <v>2138</v>
      </c>
    </row>
    <row r="197" spans="1:22">
      <c r="A197" t="s">
        <v>311</v>
      </c>
      <c r="B197" s="12" t="s">
        <v>62</v>
      </c>
      <c r="C197" s="14">
        <v>-6.4694092888372079E-2</v>
      </c>
      <c r="D197" s="14">
        <v>0.20187192862209885</v>
      </c>
      <c r="E197" s="14">
        <v>0.13780715755654266</v>
      </c>
      <c r="F197" s="14">
        <v>0.14324173030339896</v>
      </c>
      <c r="G197" s="13">
        <v>2.1323076743804079</v>
      </c>
      <c r="H197" s="14">
        <v>-3.5903294130974449E-3</v>
      </c>
      <c r="I197">
        <v>0</v>
      </c>
      <c r="J197" s="14">
        <v>6.8225738259522065E-2</v>
      </c>
      <c r="K197" s="14">
        <v>0.50521966232143278</v>
      </c>
      <c r="L197" s="14">
        <v>7.7995567229432863E-2</v>
      </c>
      <c r="M197">
        <v>0</v>
      </c>
      <c r="N197" s="14">
        <v>0</v>
      </c>
      <c r="O197" s="14">
        <v>0</v>
      </c>
      <c r="P197">
        <v>0</v>
      </c>
      <c r="Q197" s="14">
        <v>0.94976269166978411</v>
      </c>
      <c r="R197">
        <v>0</v>
      </c>
      <c r="S197">
        <v>3.3</v>
      </c>
      <c r="T197" s="14">
        <v>0</v>
      </c>
      <c r="U197" s="14">
        <v>0</v>
      </c>
      <c r="V197" s="12" t="s">
        <v>2138</v>
      </c>
    </row>
    <row r="198" spans="1:22">
      <c r="A198" t="s">
        <v>313</v>
      </c>
      <c r="B198" s="12" t="s">
        <v>51</v>
      </c>
      <c r="C198" s="14">
        <v>5.0233885605504951E-2</v>
      </c>
      <c r="D198" s="14">
        <v>0.29147891994228936</v>
      </c>
      <c r="E198" s="14">
        <v>0.20310034693031653</v>
      </c>
      <c r="F198" s="14">
        <v>8.594459935328938E-2</v>
      </c>
      <c r="G198" s="13">
        <v>1.6026025182564763</v>
      </c>
      <c r="H198" s="14">
        <v>0.11012364032004683</v>
      </c>
      <c r="I198">
        <v>0</v>
      </c>
      <c r="J198" s="14">
        <v>4.637041052115453E-2</v>
      </c>
      <c r="K198" s="14">
        <v>0.41762511454643481</v>
      </c>
      <c r="L198" s="14">
        <v>5.4196815684636399E-2</v>
      </c>
      <c r="M198">
        <v>0</v>
      </c>
      <c r="N198" s="14">
        <v>0</v>
      </c>
      <c r="O198" s="14">
        <v>0</v>
      </c>
      <c r="P198">
        <v>0</v>
      </c>
      <c r="Q198" s="14">
        <v>0.94630804495569043</v>
      </c>
      <c r="R198">
        <v>0</v>
      </c>
      <c r="S198">
        <v>3.3</v>
      </c>
      <c r="T198" s="14">
        <v>0</v>
      </c>
      <c r="U198" s="14">
        <v>0</v>
      </c>
      <c r="V198" s="12" t="s">
        <v>2138</v>
      </c>
    </row>
    <row r="199" spans="1:22">
      <c r="A199" t="s">
        <v>315</v>
      </c>
      <c r="B199" s="12" t="s">
        <v>51</v>
      </c>
      <c r="C199" s="14">
        <v>0.10656228688341898</v>
      </c>
      <c r="D199" s="14">
        <v>0.29147891994228936</v>
      </c>
      <c r="E199" s="14">
        <v>0.20310034693031653</v>
      </c>
      <c r="F199" s="14">
        <v>8.594459935328938E-2</v>
      </c>
      <c r="G199" s="13">
        <v>1.6026025182564763</v>
      </c>
      <c r="H199" s="14">
        <v>0.11012364032004683</v>
      </c>
      <c r="I199">
        <v>0</v>
      </c>
      <c r="J199" s="14">
        <v>3.4471566497055336E-2</v>
      </c>
      <c r="K199" s="14">
        <v>0.41762511454643481</v>
      </c>
      <c r="L199" s="14">
        <v>5.4196815684636399E-2</v>
      </c>
      <c r="M199">
        <v>0</v>
      </c>
      <c r="N199" s="14">
        <v>0</v>
      </c>
      <c r="O199" s="14">
        <v>0</v>
      </c>
      <c r="P199">
        <v>0</v>
      </c>
      <c r="Q199" s="14">
        <v>0.94630804495569043</v>
      </c>
      <c r="R199">
        <v>0</v>
      </c>
      <c r="S199">
        <v>3.3</v>
      </c>
      <c r="T199" s="14">
        <v>0</v>
      </c>
      <c r="U199" s="14">
        <v>0</v>
      </c>
      <c r="V199" s="12" t="s">
        <v>2138</v>
      </c>
    </row>
    <row r="200" spans="1:22">
      <c r="A200" t="s">
        <v>317</v>
      </c>
      <c r="B200" s="12" t="s">
        <v>62</v>
      </c>
      <c r="C200" s="14">
        <v>1.1908043483393639E-2</v>
      </c>
      <c r="D200" s="14">
        <v>0.20187192862209885</v>
      </c>
      <c r="E200" s="14">
        <v>0.13780715755654266</v>
      </c>
      <c r="F200" s="14">
        <v>0.14324173030339896</v>
      </c>
      <c r="G200" s="13">
        <v>2.1323076743804079</v>
      </c>
      <c r="H200" s="14">
        <v>-3.5903294130974449E-3</v>
      </c>
      <c r="I200">
        <v>0</v>
      </c>
      <c r="J200" s="14">
        <v>3.5075073897642028E-2</v>
      </c>
      <c r="K200" s="14">
        <v>0.50521966232143278</v>
      </c>
      <c r="L200" s="14">
        <v>7.7995567229432863E-2</v>
      </c>
      <c r="M200">
        <v>0</v>
      </c>
      <c r="N200" s="14">
        <v>0</v>
      </c>
      <c r="O200" s="14">
        <v>0</v>
      </c>
      <c r="P200">
        <v>0</v>
      </c>
      <c r="Q200" s="14">
        <v>0.94976269166978411</v>
      </c>
      <c r="R200">
        <v>0</v>
      </c>
      <c r="S200">
        <v>3.3</v>
      </c>
      <c r="T200" s="14">
        <v>0</v>
      </c>
      <c r="U200" s="14">
        <v>0</v>
      </c>
      <c r="V200" s="12" t="s">
        <v>2138</v>
      </c>
    </row>
    <row r="201" spans="1:22">
      <c r="A201" t="s">
        <v>319</v>
      </c>
      <c r="B201" s="12" t="s">
        <v>54</v>
      </c>
      <c r="C201" s="14">
        <v>-0.1030638251941514</v>
      </c>
      <c r="D201" s="14">
        <v>0.31196392892080216</v>
      </c>
      <c r="E201" s="14">
        <v>0.22086835207327621</v>
      </c>
      <c r="F201" s="14">
        <v>0.28991454849456905</v>
      </c>
      <c r="G201" s="13">
        <v>2.8980395452652274</v>
      </c>
      <c r="H201" s="14">
        <v>-5.1192663180992054E-2</v>
      </c>
      <c r="I201">
        <v>0</v>
      </c>
      <c r="J201" s="14">
        <v>2.8407912057620617E-2</v>
      </c>
      <c r="K201" s="14">
        <v>0.58288412137280288</v>
      </c>
      <c r="L201" s="14">
        <v>0.120912265441879</v>
      </c>
      <c r="M201">
        <v>0</v>
      </c>
      <c r="N201" s="14">
        <v>0</v>
      </c>
      <c r="O201" s="14">
        <v>0</v>
      </c>
      <c r="P201">
        <v>0</v>
      </c>
      <c r="Q201" s="14">
        <v>0.95246281107254693</v>
      </c>
      <c r="R201">
        <v>0</v>
      </c>
      <c r="S201">
        <v>3.3</v>
      </c>
      <c r="T201" s="14">
        <v>0</v>
      </c>
      <c r="U201" s="14">
        <v>0</v>
      </c>
      <c r="V201" s="12" t="s">
        <v>2138</v>
      </c>
    </row>
    <row r="202" spans="1:22">
      <c r="A202" t="s">
        <v>321</v>
      </c>
      <c r="B202" s="12" t="s">
        <v>62</v>
      </c>
      <c r="C202" s="14">
        <v>-2.1464226939114157E-2</v>
      </c>
      <c r="D202" s="14">
        <v>0.20187192862209885</v>
      </c>
      <c r="E202" s="14">
        <v>0.13780715755654266</v>
      </c>
      <c r="F202" s="14">
        <v>0.14324173030339896</v>
      </c>
      <c r="G202" s="13">
        <v>2.1323076743804079</v>
      </c>
      <c r="H202" s="14">
        <v>-3.5903294130974449E-3</v>
      </c>
      <c r="I202">
        <v>0</v>
      </c>
      <c r="J202" s="14">
        <v>2.1288773964234509E-2</v>
      </c>
      <c r="K202" s="14">
        <v>0.50521966232143278</v>
      </c>
      <c r="L202" s="14">
        <v>7.7995567229432863E-2</v>
      </c>
      <c r="M202">
        <v>0</v>
      </c>
      <c r="N202" s="14">
        <v>0</v>
      </c>
      <c r="O202" s="14">
        <v>0</v>
      </c>
      <c r="P202">
        <v>0</v>
      </c>
      <c r="Q202" s="14">
        <v>0.94976269166978411</v>
      </c>
      <c r="R202">
        <v>0</v>
      </c>
      <c r="S202">
        <v>3.3</v>
      </c>
      <c r="T202" s="14">
        <v>0</v>
      </c>
      <c r="U202" s="14">
        <v>0</v>
      </c>
      <c r="V202" s="12" t="s">
        <v>2138</v>
      </c>
    </row>
    <row r="203" spans="1:22">
      <c r="A203" t="s">
        <v>323</v>
      </c>
      <c r="B203" s="12" t="s">
        <v>57</v>
      </c>
      <c r="C203" s="14">
        <v>0.17844738647393599</v>
      </c>
      <c r="D203" s="14">
        <v>0.388774346882514</v>
      </c>
      <c r="E203" s="14">
        <v>0.2842719606666555</v>
      </c>
      <c r="F203" s="14">
        <v>3.7547324588306716E-2</v>
      </c>
      <c r="G203" s="13">
        <v>5.6564154445784265</v>
      </c>
      <c r="H203" s="14">
        <v>0.21790144142181125</v>
      </c>
      <c r="I203">
        <v>0</v>
      </c>
      <c r="J203" s="14">
        <v>-2.1691524022695629E-3</v>
      </c>
      <c r="K203" s="14">
        <v>0.45222619371524486</v>
      </c>
      <c r="L203" s="14">
        <v>1.8748568215778003E-2</v>
      </c>
      <c r="M203">
        <v>0</v>
      </c>
      <c r="N203" s="14">
        <v>0.2055436255630648</v>
      </c>
      <c r="O203" s="14">
        <v>0.33577848833803048</v>
      </c>
      <c r="P203">
        <v>0</v>
      </c>
      <c r="Q203" s="14">
        <v>0.94867619108199597</v>
      </c>
      <c r="R203">
        <v>0</v>
      </c>
      <c r="S203">
        <v>4.5</v>
      </c>
      <c r="T203" s="14">
        <v>0</v>
      </c>
      <c r="U203" s="14">
        <v>0</v>
      </c>
      <c r="V203" s="12" t="s">
        <v>2138</v>
      </c>
    </row>
    <row r="204" spans="1:22">
      <c r="A204" t="s">
        <v>325</v>
      </c>
      <c r="B204" s="12" t="s">
        <v>51</v>
      </c>
      <c r="C204" s="14">
        <v>0.16200345269128816</v>
      </c>
      <c r="D204" s="14">
        <v>0.29147891994228936</v>
      </c>
      <c r="E204" s="14">
        <v>0.20310034693031653</v>
      </c>
      <c r="F204" s="14">
        <v>8.594459935328938E-2</v>
      </c>
      <c r="G204" s="13">
        <v>1.6026025182564763</v>
      </c>
      <c r="H204" s="14">
        <v>0.11012364032004683</v>
      </c>
      <c r="I204">
        <v>0</v>
      </c>
      <c r="J204" s="14">
        <v>1.0835092506636949E-2</v>
      </c>
      <c r="K204" s="14">
        <v>0.41762511454643481</v>
      </c>
      <c r="L204" s="14">
        <v>5.4196815684636399E-2</v>
      </c>
      <c r="M204">
        <v>0</v>
      </c>
      <c r="N204" s="14">
        <v>0</v>
      </c>
      <c r="O204" s="14">
        <v>0</v>
      </c>
      <c r="P204">
        <v>0</v>
      </c>
      <c r="Q204" s="14">
        <v>0.94630804495569043</v>
      </c>
      <c r="R204">
        <v>0</v>
      </c>
      <c r="S204">
        <v>3.3</v>
      </c>
      <c r="T204" s="14">
        <v>0</v>
      </c>
      <c r="U204" s="14">
        <v>0</v>
      </c>
      <c r="V204" s="12" t="s">
        <v>2138</v>
      </c>
    </row>
    <row r="205" spans="1:22">
      <c r="A205" t="s">
        <v>327</v>
      </c>
      <c r="B205" s="12" t="s">
        <v>57</v>
      </c>
      <c r="C205" s="14">
        <v>0.27388412652573146</v>
      </c>
      <c r="D205" s="14">
        <v>0.388774346882514</v>
      </c>
      <c r="E205" s="14">
        <v>0.2842719606666555</v>
      </c>
      <c r="F205" s="14">
        <v>3.7547324588306716E-2</v>
      </c>
      <c r="G205" s="13">
        <v>5.6564154445784265</v>
      </c>
      <c r="H205" s="14">
        <v>0.21790144142181125</v>
      </c>
      <c r="I205">
        <v>0</v>
      </c>
      <c r="J205" s="14">
        <v>-4.1661662259258027E-2</v>
      </c>
      <c r="K205" s="14">
        <v>0.45222619371524486</v>
      </c>
      <c r="L205" s="14">
        <v>1.8748568215778003E-2</v>
      </c>
      <c r="M205">
        <v>0</v>
      </c>
      <c r="N205" s="14">
        <v>0.2055436255630648</v>
      </c>
      <c r="O205" s="14">
        <v>0.33577848833803048</v>
      </c>
      <c r="P205">
        <v>0</v>
      </c>
      <c r="Q205" s="14">
        <v>0.94867619108199597</v>
      </c>
      <c r="R205">
        <v>0</v>
      </c>
      <c r="S205">
        <v>4.5</v>
      </c>
      <c r="T205" s="14">
        <v>0</v>
      </c>
      <c r="U205" s="14">
        <v>0</v>
      </c>
      <c r="V205" s="12" t="s">
        <v>2138</v>
      </c>
    </row>
    <row r="206" spans="1:22">
      <c r="A206" t="s">
        <v>329</v>
      </c>
      <c r="B206" s="12" t="s">
        <v>54</v>
      </c>
      <c r="C206" s="14">
        <v>-7.9219417493861521E-2</v>
      </c>
      <c r="D206" s="14">
        <v>0.31196392892080216</v>
      </c>
      <c r="E206" s="14">
        <v>0.22086835207327621</v>
      </c>
      <c r="F206" s="14">
        <v>0.28991454849456905</v>
      </c>
      <c r="G206" s="13">
        <v>2.8980395452652274</v>
      </c>
      <c r="H206" s="14">
        <v>-5.1192663180992054E-2</v>
      </c>
      <c r="I206">
        <v>0</v>
      </c>
      <c r="J206" s="14">
        <v>0.10553134459543158</v>
      </c>
      <c r="K206" s="14">
        <v>0.58288412137280288</v>
      </c>
      <c r="L206" s="14">
        <v>0.120912265441879</v>
      </c>
      <c r="M206">
        <v>0</v>
      </c>
      <c r="N206" s="14">
        <v>0</v>
      </c>
      <c r="O206" s="14">
        <v>0</v>
      </c>
      <c r="P206">
        <v>0</v>
      </c>
      <c r="Q206" s="14">
        <v>0.95246281107254693</v>
      </c>
      <c r="R206">
        <v>0</v>
      </c>
      <c r="S206">
        <v>3.3</v>
      </c>
      <c r="T206" s="14">
        <v>0</v>
      </c>
      <c r="U206" s="14">
        <v>0</v>
      </c>
      <c r="V206" s="12" t="s">
        <v>2138</v>
      </c>
    </row>
    <row r="207" spans="1:22">
      <c r="A207" t="s">
        <v>331</v>
      </c>
      <c r="B207" s="12" t="s">
        <v>62</v>
      </c>
      <c r="C207" s="14">
        <v>-2.3352997032316204E-3</v>
      </c>
      <c r="D207" s="14">
        <v>0.20187192862209885</v>
      </c>
      <c r="E207" s="14">
        <v>0.13780715755654266</v>
      </c>
      <c r="F207" s="14">
        <v>0.14324173030339896</v>
      </c>
      <c r="G207" s="13">
        <v>2.1323076743804079</v>
      </c>
      <c r="H207" s="14">
        <v>-3.5903294130974449E-3</v>
      </c>
      <c r="I207">
        <v>0</v>
      </c>
      <c r="J207" s="14">
        <v>5.7251269504942817E-2</v>
      </c>
      <c r="K207" s="14">
        <v>0.50521966232143278</v>
      </c>
      <c r="L207" s="14">
        <v>7.7995567229432863E-2</v>
      </c>
      <c r="M207">
        <v>0</v>
      </c>
      <c r="N207" s="14">
        <v>0</v>
      </c>
      <c r="O207" s="14">
        <v>0</v>
      </c>
      <c r="P207">
        <v>0</v>
      </c>
      <c r="Q207" s="14">
        <v>0.94976269166978411</v>
      </c>
      <c r="R207">
        <v>0</v>
      </c>
      <c r="S207">
        <v>3.3</v>
      </c>
      <c r="T207" s="14">
        <v>0</v>
      </c>
      <c r="U207" s="14">
        <v>0</v>
      </c>
      <c r="V207" s="12" t="s">
        <v>2138</v>
      </c>
    </row>
    <row r="208" spans="1:22">
      <c r="A208" t="s">
        <v>333</v>
      </c>
      <c r="B208" s="12" t="s">
        <v>47</v>
      </c>
      <c r="C208" s="14">
        <v>8.6473565218273846E-2</v>
      </c>
      <c r="D208" s="14">
        <v>0.18290795794828921</v>
      </c>
      <c r="E208" s="14">
        <v>0.12205009004875801</v>
      </c>
      <c r="F208" s="14">
        <v>7.7863508878423693E-2</v>
      </c>
      <c r="G208" s="13">
        <v>1.5232588938928779</v>
      </c>
      <c r="H208" s="14">
        <v>3.1674636202413592E-2</v>
      </c>
      <c r="I208">
        <v>0</v>
      </c>
      <c r="J208" s="14">
        <v>2.2146736630693459E-2</v>
      </c>
      <c r="K208" s="14">
        <v>0.50851978099047102</v>
      </c>
      <c r="L208" s="14">
        <v>6.0665521451900774E-2</v>
      </c>
      <c r="M208">
        <v>0</v>
      </c>
      <c r="N208" s="14">
        <v>0</v>
      </c>
      <c r="O208" s="14">
        <v>0</v>
      </c>
      <c r="P208">
        <v>0</v>
      </c>
      <c r="Q208" s="14">
        <v>0.94977598367308969</v>
      </c>
      <c r="R208">
        <v>0</v>
      </c>
      <c r="S208">
        <v>3.3</v>
      </c>
      <c r="T208" s="14">
        <v>0</v>
      </c>
      <c r="U208" s="14">
        <v>0</v>
      </c>
      <c r="V208" s="12" t="s">
        <v>2138</v>
      </c>
    </row>
    <row r="209" spans="1:22">
      <c r="A209" t="s">
        <v>335</v>
      </c>
      <c r="B209" s="12" t="s">
        <v>57</v>
      </c>
      <c r="C209" s="14">
        <v>0.19776258894119769</v>
      </c>
      <c r="D209" s="14">
        <v>0.388774346882514</v>
      </c>
      <c r="E209" s="14">
        <v>0.2842719606666555</v>
      </c>
      <c r="F209" s="14">
        <v>3.7547324588306716E-2</v>
      </c>
      <c r="G209" s="13">
        <v>5.6564154445784265</v>
      </c>
      <c r="H209" s="14">
        <v>0.21790144142181125</v>
      </c>
      <c r="I209">
        <v>0</v>
      </c>
      <c r="J209" s="14">
        <v>-3.7096178936677791E-2</v>
      </c>
      <c r="K209" s="14">
        <v>0.45222619371524486</v>
      </c>
      <c r="L209" s="14">
        <v>1.8748568215778003E-2</v>
      </c>
      <c r="M209">
        <v>0</v>
      </c>
      <c r="N209" s="14">
        <v>0.2055436255630648</v>
      </c>
      <c r="O209" s="14">
        <v>0.33577848833803048</v>
      </c>
      <c r="P209">
        <v>0</v>
      </c>
      <c r="Q209" s="14">
        <v>0.94867619108199597</v>
      </c>
      <c r="R209">
        <v>0</v>
      </c>
      <c r="S209">
        <v>4.5</v>
      </c>
      <c r="T209" s="14">
        <v>0</v>
      </c>
      <c r="U209" s="14">
        <v>0</v>
      </c>
      <c r="V209" s="12" t="s">
        <v>2138</v>
      </c>
    </row>
    <row r="210" spans="1:22">
      <c r="A210" t="s">
        <v>341</v>
      </c>
      <c r="B210" s="12" t="s">
        <v>47</v>
      </c>
      <c r="C210" s="14">
        <v>2.0944455133184794E-2</v>
      </c>
      <c r="D210" s="14">
        <v>0.18290795794828921</v>
      </c>
      <c r="E210" s="14">
        <v>0.12205009004875801</v>
      </c>
      <c r="F210" s="14">
        <v>7.7863508878423693E-2</v>
      </c>
      <c r="G210" s="13">
        <v>1.5232588938928779</v>
      </c>
      <c r="H210" s="14">
        <v>3.1674636202413592E-2</v>
      </c>
      <c r="I210">
        <v>0</v>
      </c>
      <c r="J210" s="14">
        <v>6.4909875019791549E-2</v>
      </c>
      <c r="K210" s="14">
        <v>0.50851978099047102</v>
      </c>
      <c r="L210" s="14">
        <v>6.0665521451900774E-2</v>
      </c>
      <c r="M210">
        <v>0</v>
      </c>
      <c r="N210" s="14">
        <v>0</v>
      </c>
      <c r="O210" s="14">
        <v>0</v>
      </c>
      <c r="P210">
        <v>0</v>
      </c>
      <c r="Q210" s="14">
        <v>0.94977598367308969</v>
      </c>
      <c r="R210">
        <v>0</v>
      </c>
      <c r="S210">
        <v>3.3</v>
      </c>
      <c r="T210" s="14">
        <v>0</v>
      </c>
      <c r="U210" s="14">
        <v>0</v>
      </c>
      <c r="V210" s="12" t="s">
        <v>2138</v>
      </c>
    </row>
    <row r="211" spans="1:22">
      <c r="A211" t="s">
        <v>343</v>
      </c>
      <c r="B211" s="12" t="s">
        <v>57</v>
      </c>
      <c r="C211" s="14">
        <v>0.21805354440550934</v>
      </c>
      <c r="D211" s="14">
        <v>0.388774346882514</v>
      </c>
      <c r="E211" s="14">
        <v>0.2842719606666555</v>
      </c>
      <c r="F211" s="14">
        <v>3.7547324588306716E-2</v>
      </c>
      <c r="G211" s="13">
        <v>5.6564154445784265</v>
      </c>
      <c r="H211" s="14">
        <v>0.21790144142181125</v>
      </c>
      <c r="I211">
        <v>0</v>
      </c>
      <c r="J211" s="14">
        <v>-2.6441388314603506E-2</v>
      </c>
      <c r="K211" s="14">
        <v>0.45222619371524486</v>
      </c>
      <c r="L211" s="14">
        <v>1.8748568215778003E-2</v>
      </c>
      <c r="M211">
        <v>0</v>
      </c>
      <c r="N211" s="14">
        <v>0.2055436255630648</v>
      </c>
      <c r="O211" s="14">
        <v>0.33577848833803048</v>
      </c>
      <c r="P211">
        <v>0</v>
      </c>
      <c r="Q211" s="14">
        <v>0.94867619108199597</v>
      </c>
      <c r="R211">
        <v>0</v>
      </c>
      <c r="S211">
        <v>4.5</v>
      </c>
      <c r="T211" s="14">
        <v>0</v>
      </c>
      <c r="U211" s="14">
        <v>0</v>
      </c>
      <c r="V211" s="12" t="s">
        <v>2138</v>
      </c>
    </row>
    <row r="212" spans="1:22">
      <c r="A212" t="s">
        <v>345</v>
      </c>
      <c r="B212" s="12" t="s">
        <v>62</v>
      </c>
      <c r="C212" s="14">
        <v>-2.2828582313569436E-3</v>
      </c>
      <c r="D212" s="14">
        <v>0.20187192862209885</v>
      </c>
      <c r="E212" s="14">
        <v>0.13780715755654266</v>
      </c>
      <c r="F212" s="14">
        <v>0.14324173030339896</v>
      </c>
      <c r="G212" s="13">
        <v>2.1323076743804079</v>
      </c>
      <c r="H212" s="14">
        <v>-3.5903294130974449E-3</v>
      </c>
      <c r="I212">
        <v>0</v>
      </c>
      <c r="J212" s="14">
        <v>5.7029160761825536E-2</v>
      </c>
      <c r="K212" s="14">
        <v>0.50521966232143278</v>
      </c>
      <c r="L212" s="14">
        <v>7.7995567229432863E-2</v>
      </c>
      <c r="M212">
        <v>0</v>
      </c>
      <c r="N212" s="14">
        <v>0</v>
      </c>
      <c r="O212" s="14">
        <v>0</v>
      </c>
      <c r="P212">
        <v>0</v>
      </c>
      <c r="Q212" s="14">
        <v>0.94976269166978411</v>
      </c>
      <c r="R212">
        <v>0</v>
      </c>
      <c r="S212">
        <v>3.3</v>
      </c>
      <c r="T212" s="14">
        <v>0</v>
      </c>
      <c r="U212" s="14">
        <v>0</v>
      </c>
      <c r="V212" s="12" t="s">
        <v>2138</v>
      </c>
    </row>
    <row r="213" spans="1:22">
      <c r="A213" t="s">
        <v>347</v>
      </c>
      <c r="B213" s="12" t="s">
        <v>47</v>
      </c>
      <c r="C213" s="14">
        <v>-3.0225785939224675E-2</v>
      </c>
      <c r="D213" s="14">
        <v>0.18290795794828921</v>
      </c>
      <c r="E213" s="14">
        <v>0.12205009004875801</v>
      </c>
      <c r="F213" s="14">
        <v>7.7863508878423693E-2</v>
      </c>
      <c r="G213" s="13">
        <v>1.5232588938928779</v>
      </c>
      <c r="H213" s="14">
        <v>3.1674636202413592E-2</v>
      </c>
      <c r="I213">
        <v>0</v>
      </c>
      <c r="J213" s="14">
        <v>8.0964140388375461E-2</v>
      </c>
      <c r="K213" s="14">
        <v>0.50851978099047102</v>
      </c>
      <c r="L213" s="14">
        <v>6.0665521451900774E-2</v>
      </c>
      <c r="M213">
        <v>0</v>
      </c>
      <c r="N213" s="14">
        <v>0</v>
      </c>
      <c r="O213" s="14">
        <v>0</v>
      </c>
      <c r="P213">
        <v>0</v>
      </c>
      <c r="Q213" s="14">
        <v>0.94977598367308969</v>
      </c>
      <c r="R213">
        <v>0</v>
      </c>
      <c r="S213">
        <v>3.3</v>
      </c>
      <c r="T213" s="14">
        <v>0</v>
      </c>
      <c r="U213" s="14">
        <v>0</v>
      </c>
      <c r="V213" s="12" t="s">
        <v>2138</v>
      </c>
    </row>
    <row r="214" spans="1:22">
      <c r="A214" t="s">
        <v>349</v>
      </c>
      <c r="B214" s="12" t="s">
        <v>62</v>
      </c>
      <c r="C214" s="14">
        <v>8.7288935697228898E-2</v>
      </c>
      <c r="D214" s="14">
        <v>0.20187192862209885</v>
      </c>
      <c r="E214" s="14">
        <v>0.13780715755654266</v>
      </c>
      <c r="F214" s="14">
        <v>0.14324173030339896</v>
      </c>
      <c r="G214" s="13">
        <v>2.1323076743804079</v>
      </c>
      <c r="H214" s="14">
        <v>-3.5903294130974449E-3</v>
      </c>
      <c r="I214">
        <v>0</v>
      </c>
      <c r="J214" s="14">
        <v>1.3086053103547029E-2</v>
      </c>
      <c r="K214" s="14">
        <v>0.50521966232143278</v>
      </c>
      <c r="L214" s="14">
        <v>7.7995567229432863E-2</v>
      </c>
      <c r="M214">
        <v>0</v>
      </c>
      <c r="N214" s="14">
        <v>0</v>
      </c>
      <c r="O214" s="14">
        <v>0</v>
      </c>
      <c r="P214">
        <v>0</v>
      </c>
      <c r="Q214" s="14">
        <v>0.94976269166978411</v>
      </c>
      <c r="R214">
        <v>0</v>
      </c>
      <c r="S214">
        <v>3.3</v>
      </c>
      <c r="T214" s="14">
        <v>0</v>
      </c>
      <c r="U214" s="14">
        <v>0</v>
      </c>
      <c r="V214" s="12" t="s">
        <v>2138</v>
      </c>
    </row>
    <row r="215" spans="1:22">
      <c r="A215" t="s">
        <v>351</v>
      </c>
      <c r="B215" s="12" t="s">
        <v>57</v>
      </c>
      <c r="C215" s="14">
        <v>0.27589551378086313</v>
      </c>
      <c r="D215" s="14">
        <v>0.388774346882514</v>
      </c>
      <c r="E215" s="14">
        <v>0.2842719606666555</v>
      </c>
      <c r="F215" s="14">
        <v>3.7547324588306716E-2</v>
      </c>
      <c r="G215" s="13">
        <v>5.6564154445784265</v>
      </c>
      <c r="H215" s="14">
        <v>0.21790144142181125</v>
      </c>
      <c r="I215">
        <v>0</v>
      </c>
      <c r="J215" s="14">
        <v>-3.2804731227818835E-3</v>
      </c>
      <c r="K215" s="14">
        <v>0.45222619371524486</v>
      </c>
      <c r="L215" s="14">
        <v>1.8748568215778003E-2</v>
      </c>
      <c r="M215">
        <v>0</v>
      </c>
      <c r="N215" s="14">
        <v>0.2055436255630648</v>
      </c>
      <c r="O215" s="14">
        <v>0.33577848833803048</v>
      </c>
      <c r="P215">
        <v>0</v>
      </c>
      <c r="Q215" s="14">
        <v>0.94867619108199597</v>
      </c>
      <c r="R215">
        <v>0</v>
      </c>
      <c r="S215">
        <v>4.5</v>
      </c>
      <c r="T215" s="14">
        <v>0</v>
      </c>
      <c r="U215" s="14">
        <v>0</v>
      </c>
      <c r="V215" s="12" t="s">
        <v>2138</v>
      </c>
    </row>
    <row r="216" spans="1:22">
      <c r="A216" t="s">
        <v>353</v>
      </c>
      <c r="B216" s="12" t="s">
        <v>54</v>
      </c>
      <c r="C216" s="14">
        <v>-9.8607666806736438E-2</v>
      </c>
      <c r="D216" s="14">
        <v>0.31196392892080216</v>
      </c>
      <c r="E216" s="14">
        <v>0.22086835207327621</v>
      </c>
      <c r="F216" s="14">
        <v>0.28991454849456905</v>
      </c>
      <c r="G216" s="13">
        <v>2.8980395452652274</v>
      </c>
      <c r="H216" s="14">
        <v>-5.1192663180992054E-2</v>
      </c>
      <c r="I216">
        <v>0</v>
      </c>
      <c r="J216" s="14">
        <v>9.09452348821113E-2</v>
      </c>
      <c r="K216" s="14">
        <v>0.58288412137280288</v>
      </c>
      <c r="L216" s="14">
        <v>0.120912265441879</v>
      </c>
      <c r="M216">
        <v>0</v>
      </c>
      <c r="N216" s="14">
        <v>0</v>
      </c>
      <c r="O216" s="14">
        <v>0</v>
      </c>
      <c r="P216">
        <v>0</v>
      </c>
      <c r="Q216" s="14">
        <v>0.95246281107254693</v>
      </c>
      <c r="R216">
        <v>0</v>
      </c>
      <c r="S216">
        <v>3.3</v>
      </c>
      <c r="T216" s="14">
        <v>0</v>
      </c>
      <c r="U216" s="14">
        <v>0</v>
      </c>
      <c r="V216" s="12" t="s">
        <v>2138</v>
      </c>
    </row>
    <row r="217" spans="1:22">
      <c r="A217" t="s">
        <v>355</v>
      </c>
      <c r="B217" s="12" t="s">
        <v>57</v>
      </c>
      <c r="C217" s="14">
        <v>0.20656523465224935</v>
      </c>
      <c r="D217" s="14">
        <v>0.388774346882514</v>
      </c>
      <c r="E217" s="14">
        <v>0.2842719606666555</v>
      </c>
      <c r="F217" s="14">
        <v>3.7547324588306716E-2</v>
      </c>
      <c r="G217" s="13">
        <v>5.6564154445784265</v>
      </c>
      <c r="H217" s="14">
        <v>0.21790144142181125</v>
      </c>
      <c r="I217">
        <v>0</v>
      </c>
      <c r="J217" s="14">
        <v>-4.856333644439273E-2</v>
      </c>
      <c r="K217" s="14">
        <v>0.45222619371524486</v>
      </c>
      <c r="L217" s="14">
        <v>1.8748568215778003E-2</v>
      </c>
      <c r="M217">
        <v>0</v>
      </c>
      <c r="N217" s="14">
        <v>0.2055436255630648</v>
      </c>
      <c r="O217" s="14">
        <v>0.33577848833803048</v>
      </c>
      <c r="P217">
        <v>0</v>
      </c>
      <c r="Q217" s="14">
        <v>0.94867619108199597</v>
      </c>
      <c r="R217">
        <v>0</v>
      </c>
      <c r="S217">
        <v>4.5</v>
      </c>
      <c r="T217" s="14">
        <v>0</v>
      </c>
      <c r="U217" s="14">
        <v>0</v>
      </c>
      <c r="V217" s="12" t="s">
        <v>2138</v>
      </c>
    </row>
    <row r="218" spans="1:22">
      <c r="A218" t="s">
        <v>357</v>
      </c>
      <c r="B218" s="12" t="s">
        <v>51</v>
      </c>
      <c r="C218" s="14">
        <v>0.19864541215244394</v>
      </c>
      <c r="D218" s="14">
        <v>0.29147891994228936</v>
      </c>
      <c r="E218" s="14">
        <v>0.20310034693031653</v>
      </c>
      <c r="F218" s="14">
        <v>8.594459935328938E-2</v>
      </c>
      <c r="G218" s="13">
        <v>1.6026025182564763</v>
      </c>
      <c r="H218" s="14">
        <v>0.11012364032004683</v>
      </c>
      <c r="I218">
        <v>0</v>
      </c>
      <c r="J218" s="14">
        <v>-2.4064113950414499E-2</v>
      </c>
      <c r="K218" s="14">
        <v>0.41762511454643481</v>
      </c>
      <c r="L218" s="14">
        <v>5.4196815684636399E-2</v>
      </c>
      <c r="M218">
        <v>0</v>
      </c>
      <c r="N218" s="14">
        <v>0</v>
      </c>
      <c r="O218" s="14">
        <v>0</v>
      </c>
      <c r="P218">
        <v>0</v>
      </c>
      <c r="Q218" s="14">
        <v>0.94630804495569043</v>
      </c>
      <c r="R218">
        <v>0</v>
      </c>
      <c r="S218">
        <v>3.3</v>
      </c>
      <c r="T218" s="14">
        <v>0</v>
      </c>
      <c r="U218" s="14">
        <v>0</v>
      </c>
      <c r="V218" s="12" t="s">
        <v>2138</v>
      </c>
    </row>
    <row r="219" spans="1:22">
      <c r="A219" t="s">
        <v>359</v>
      </c>
      <c r="B219" s="12" t="s">
        <v>47</v>
      </c>
      <c r="C219" s="14">
        <v>-5.7009741623245375E-2</v>
      </c>
      <c r="D219" s="14">
        <v>0.18290795794828921</v>
      </c>
      <c r="E219" s="14">
        <v>0.12205009004875801</v>
      </c>
      <c r="F219" s="14">
        <v>7.7863508878423693E-2</v>
      </c>
      <c r="G219" s="13">
        <v>1.5232588938928779</v>
      </c>
      <c r="H219" s="14">
        <v>3.1674636202413592E-2</v>
      </c>
      <c r="I219">
        <v>0</v>
      </c>
      <c r="J219" s="14">
        <v>6.0103343017056214E-2</v>
      </c>
      <c r="K219" s="14">
        <v>0.50851978099047102</v>
      </c>
      <c r="L219" s="14">
        <v>6.0665521451900774E-2</v>
      </c>
      <c r="M219">
        <v>0</v>
      </c>
      <c r="N219" s="14">
        <v>0</v>
      </c>
      <c r="O219" s="14">
        <v>0</v>
      </c>
      <c r="P219">
        <v>0</v>
      </c>
      <c r="Q219" s="14">
        <v>0.94977598367308969</v>
      </c>
      <c r="R219">
        <v>0</v>
      </c>
      <c r="S219">
        <v>3.3</v>
      </c>
      <c r="T219" s="14">
        <v>0</v>
      </c>
      <c r="U219" s="14">
        <v>0</v>
      </c>
      <c r="V219" s="12" t="s">
        <v>2138</v>
      </c>
    </row>
    <row r="220" spans="1:22">
      <c r="A220" t="s">
        <v>361</v>
      </c>
      <c r="B220" s="12" t="s">
        <v>57</v>
      </c>
      <c r="C220" s="14">
        <v>0.28356380503613698</v>
      </c>
      <c r="D220" s="14">
        <v>0.388774346882514</v>
      </c>
      <c r="E220" s="14">
        <v>0.2842719606666555</v>
      </c>
      <c r="F220" s="14">
        <v>3.7547324588306716E-2</v>
      </c>
      <c r="G220" s="13">
        <v>5.6564154445784265</v>
      </c>
      <c r="H220" s="14">
        <v>0.21790144142181125</v>
      </c>
      <c r="I220">
        <v>0</v>
      </c>
      <c r="J220" s="14">
        <v>-3.0738338925784137E-3</v>
      </c>
      <c r="K220" s="14">
        <v>0.45222619371524486</v>
      </c>
      <c r="L220" s="14">
        <v>1.8748568215778003E-2</v>
      </c>
      <c r="M220">
        <v>0</v>
      </c>
      <c r="N220" s="14">
        <v>0.2055436255630648</v>
      </c>
      <c r="O220" s="14">
        <v>0.33577848833803048</v>
      </c>
      <c r="P220">
        <v>0</v>
      </c>
      <c r="Q220" s="14">
        <v>0.94867619108199597</v>
      </c>
      <c r="R220">
        <v>0</v>
      </c>
      <c r="S220">
        <v>4.5</v>
      </c>
      <c r="T220" s="14">
        <v>0</v>
      </c>
      <c r="U220" s="14">
        <v>0</v>
      </c>
      <c r="V220" s="12" t="s">
        <v>2138</v>
      </c>
    </row>
    <row r="221" spans="1:22">
      <c r="A221" t="s">
        <v>363</v>
      </c>
      <c r="B221" s="12" t="s">
        <v>57</v>
      </c>
      <c r="C221" s="14">
        <v>0.1119979765735894</v>
      </c>
      <c r="D221" s="14">
        <v>0.388774346882514</v>
      </c>
      <c r="E221" s="14">
        <v>0.2842719606666555</v>
      </c>
      <c r="F221" s="14">
        <v>3.7547324588306716E-2</v>
      </c>
      <c r="G221" s="13">
        <v>5.6564154445784265</v>
      </c>
      <c r="H221" s="14">
        <v>0.21790144142181125</v>
      </c>
      <c r="I221">
        <v>0</v>
      </c>
      <c r="J221" s="14">
        <v>7.7373154611237754E-2</v>
      </c>
      <c r="K221" s="14">
        <v>0.45222619371524486</v>
      </c>
      <c r="L221" s="14">
        <v>1.8748568215778003E-2</v>
      </c>
      <c r="M221">
        <v>0</v>
      </c>
      <c r="N221" s="14">
        <v>0.2055436255630648</v>
      </c>
      <c r="O221" s="14">
        <v>0.33577848833803048</v>
      </c>
      <c r="P221">
        <v>0</v>
      </c>
      <c r="Q221" s="14">
        <v>0.94867619108199597</v>
      </c>
      <c r="R221">
        <v>0</v>
      </c>
      <c r="S221">
        <v>4.5</v>
      </c>
      <c r="T221" s="14">
        <v>0</v>
      </c>
      <c r="U221" s="14">
        <v>0</v>
      </c>
      <c r="V221" s="12" t="s">
        <v>2138</v>
      </c>
    </row>
    <row r="222" spans="1:22">
      <c r="A222" t="s">
        <v>365</v>
      </c>
      <c r="B222" s="12" t="s">
        <v>47</v>
      </c>
      <c r="C222" s="14">
        <v>0.13174393262774678</v>
      </c>
      <c r="D222" s="14">
        <v>0.18290795794828921</v>
      </c>
      <c r="E222" s="14">
        <v>0.12205009004875801</v>
      </c>
      <c r="F222" s="14">
        <v>7.7863508878423693E-2</v>
      </c>
      <c r="G222" s="13">
        <v>1.5232588938928779</v>
      </c>
      <c r="H222" s="14">
        <v>3.1674636202413592E-2</v>
      </c>
      <c r="I222">
        <v>0</v>
      </c>
      <c r="J222" s="14">
        <v>4.0958241606251319E-2</v>
      </c>
      <c r="K222" s="14">
        <v>0.50851978099047102</v>
      </c>
      <c r="L222" s="14">
        <v>6.0665521451900774E-2</v>
      </c>
      <c r="M222">
        <v>0</v>
      </c>
      <c r="N222" s="14">
        <v>0</v>
      </c>
      <c r="O222" s="14">
        <v>0</v>
      </c>
      <c r="P222">
        <v>0</v>
      </c>
      <c r="Q222" s="14">
        <v>0.94977598367308969</v>
      </c>
      <c r="R222">
        <v>0</v>
      </c>
      <c r="S222">
        <v>3.3</v>
      </c>
      <c r="T222" s="14">
        <v>0</v>
      </c>
      <c r="U222" s="14">
        <v>0</v>
      </c>
      <c r="V222" s="12" t="s">
        <v>2138</v>
      </c>
    </row>
    <row r="223" spans="1:22">
      <c r="A223" t="s">
        <v>367</v>
      </c>
      <c r="B223" s="12" t="s">
        <v>54</v>
      </c>
      <c r="C223" s="14">
        <v>-0.20117083231337299</v>
      </c>
      <c r="D223" s="14">
        <v>0.31196392892080216</v>
      </c>
      <c r="E223" s="14">
        <v>0.22086835207327621</v>
      </c>
      <c r="F223" s="14">
        <v>0.28991454849456905</v>
      </c>
      <c r="G223" s="13">
        <v>2.8980395452652274</v>
      </c>
      <c r="H223" s="14">
        <v>-5.1192663180992054E-2</v>
      </c>
      <c r="I223">
        <v>0</v>
      </c>
      <c r="J223" s="14">
        <v>0.14675559649758527</v>
      </c>
      <c r="K223" s="14">
        <v>0.58288412137280288</v>
      </c>
      <c r="L223" s="14">
        <v>0.120912265441879</v>
      </c>
      <c r="M223">
        <v>0</v>
      </c>
      <c r="N223" s="14">
        <v>0</v>
      </c>
      <c r="O223" s="14">
        <v>0</v>
      </c>
      <c r="P223">
        <v>0</v>
      </c>
      <c r="Q223" s="14">
        <v>0.95246281107254693</v>
      </c>
      <c r="R223">
        <v>0</v>
      </c>
      <c r="S223">
        <v>3.3</v>
      </c>
      <c r="T223" s="14">
        <v>0</v>
      </c>
      <c r="U223" s="14">
        <v>0</v>
      </c>
      <c r="V223" s="12" t="s">
        <v>2138</v>
      </c>
    </row>
    <row r="224" spans="1:22">
      <c r="A224" t="s">
        <v>369</v>
      </c>
      <c r="B224" s="12" t="s">
        <v>57</v>
      </c>
      <c r="C224" s="14">
        <v>0.16289231694573794</v>
      </c>
      <c r="D224" s="14">
        <v>0.388774346882514</v>
      </c>
      <c r="E224" s="14">
        <v>0.2842719606666555</v>
      </c>
      <c r="F224" s="14">
        <v>3.7547324588306716E-2</v>
      </c>
      <c r="G224" s="13">
        <v>5.6564154445784265</v>
      </c>
      <c r="H224" s="14">
        <v>0.21790144142181125</v>
      </c>
      <c r="I224">
        <v>0</v>
      </c>
      <c r="J224" s="14">
        <v>2.9582906161830107E-2</v>
      </c>
      <c r="K224" s="14">
        <v>0.45222619371524486</v>
      </c>
      <c r="L224" s="14">
        <v>1.8748568215778003E-2</v>
      </c>
      <c r="M224">
        <v>0</v>
      </c>
      <c r="N224" s="14">
        <v>0.2055436255630648</v>
      </c>
      <c r="O224" s="14">
        <v>0.33577848833803048</v>
      </c>
      <c r="P224">
        <v>0</v>
      </c>
      <c r="Q224" s="14">
        <v>0.94867619108199597</v>
      </c>
      <c r="R224">
        <v>0</v>
      </c>
      <c r="S224">
        <v>4.5</v>
      </c>
      <c r="T224" s="14">
        <v>0</v>
      </c>
      <c r="U224" s="14">
        <v>0</v>
      </c>
      <c r="V224" s="12" t="s">
        <v>2138</v>
      </c>
    </row>
    <row r="225" spans="1:22">
      <c r="A225" t="s">
        <v>371</v>
      </c>
      <c r="B225" s="12" t="s">
        <v>57</v>
      </c>
      <c r="C225" s="14">
        <v>0.27932627511526176</v>
      </c>
      <c r="D225" s="14">
        <v>0.388774346882514</v>
      </c>
      <c r="E225" s="14">
        <v>0.2842719606666555</v>
      </c>
      <c r="F225" s="14">
        <v>3.7547324588306716E-2</v>
      </c>
      <c r="G225" s="13">
        <v>5.6564154445784265</v>
      </c>
      <c r="H225" s="14">
        <v>0.21790144142181125</v>
      </c>
      <c r="I225">
        <v>0</v>
      </c>
      <c r="J225" s="14">
        <v>-2.2921396645788229E-2</v>
      </c>
      <c r="K225" s="14">
        <v>0.45222619371524486</v>
      </c>
      <c r="L225" s="14">
        <v>1.8748568215778003E-2</v>
      </c>
      <c r="M225">
        <v>0</v>
      </c>
      <c r="N225" s="14">
        <v>0.2055436255630648</v>
      </c>
      <c r="O225" s="14">
        <v>0.33577848833803048</v>
      </c>
      <c r="P225">
        <v>0</v>
      </c>
      <c r="Q225" s="14">
        <v>0.94867619108199597</v>
      </c>
      <c r="R225">
        <v>0</v>
      </c>
      <c r="S225">
        <v>4.5</v>
      </c>
      <c r="T225" s="14">
        <v>0</v>
      </c>
      <c r="U225" s="14">
        <v>0</v>
      </c>
      <c r="V225" s="12" t="s">
        <v>2138</v>
      </c>
    </row>
    <row r="226" spans="1:22">
      <c r="A226" t="s">
        <v>373</v>
      </c>
      <c r="B226" s="12" t="s">
        <v>62</v>
      </c>
      <c r="C226" s="14">
        <v>1.1123514197294026E-2</v>
      </c>
      <c r="D226" s="14">
        <v>0.20187192862209885</v>
      </c>
      <c r="E226" s="14">
        <v>0.13780715755654266</v>
      </c>
      <c r="F226" s="14">
        <v>0.14324173030339896</v>
      </c>
      <c r="G226" s="13">
        <v>2.1323076743804079</v>
      </c>
      <c r="H226" s="14">
        <v>-3.5903294130974449E-3</v>
      </c>
      <c r="I226">
        <v>0</v>
      </c>
      <c r="J226" s="14">
        <v>4.8219238231157154E-2</v>
      </c>
      <c r="K226" s="14">
        <v>0.50521966232143278</v>
      </c>
      <c r="L226" s="14">
        <v>7.7995567229432863E-2</v>
      </c>
      <c r="M226">
        <v>0</v>
      </c>
      <c r="N226" s="14">
        <v>0</v>
      </c>
      <c r="O226" s="14">
        <v>0</v>
      </c>
      <c r="P226">
        <v>0</v>
      </c>
      <c r="Q226" s="14">
        <v>0.94976269166978411</v>
      </c>
      <c r="R226">
        <v>0</v>
      </c>
      <c r="S226">
        <v>3.3</v>
      </c>
      <c r="T226" s="14">
        <v>0</v>
      </c>
      <c r="U226" s="14">
        <v>0</v>
      </c>
      <c r="V226" s="12" t="s">
        <v>2138</v>
      </c>
    </row>
    <row r="227" spans="1:22">
      <c r="A227" t="s">
        <v>375</v>
      </c>
      <c r="B227" s="12" t="s">
        <v>54</v>
      </c>
      <c r="C227" s="14">
        <v>-4.958067090302655E-2</v>
      </c>
      <c r="D227" s="14">
        <v>0.31196392892080216</v>
      </c>
      <c r="E227" s="14">
        <v>0.22086835207327621</v>
      </c>
      <c r="F227" s="14">
        <v>0.28991454849456905</v>
      </c>
      <c r="G227" s="13">
        <v>2.8980395452652274</v>
      </c>
      <c r="H227" s="14">
        <v>-5.1192663180992054E-2</v>
      </c>
      <c r="I227">
        <v>0</v>
      </c>
      <c r="J227" s="14">
        <v>4.2144364164966683E-2</v>
      </c>
      <c r="K227" s="14">
        <v>0.58288412137280288</v>
      </c>
      <c r="L227" s="14">
        <v>0.120912265441879</v>
      </c>
      <c r="M227">
        <v>0</v>
      </c>
      <c r="N227" s="14">
        <v>0</v>
      </c>
      <c r="O227" s="14">
        <v>0</v>
      </c>
      <c r="P227">
        <v>0</v>
      </c>
      <c r="Q227" s="14">
        <v>0.95246281107254693</v>
      </c>
      <c r="R227">
        <v>0</v>
      </c>
      <c r="S227">
        <v>3.3</v>
      </c>
      <c r="T227" s="14">
        <v>0</v>
      </c>
      <c r="U227" s="14">
        <v>0</v>
      </c>
      <c r="V227" s="12" t="s">
        <v>2138</v>
      </c>
    </row>
    <row r="228" spans="1:22">
      <c r="A228" t="s">
        <v>377</v>
      </c>
      <c r="B228" s="12" t="s">
        <v>47</v>
      </c>
      <c r="C228" s="14">
        <v>5.2343876085124176E-2</v>
      </c>
      <c r="D228" s="14">
        <v>0.18290795794828921</v>
      </c>
      <c r="E228" s="14">
        <v>0.12205009004875801</v>
      </c>
      <c r="F228" s="14">
        <v>7.7863508878423693E-2</v>
      </c>
      <c r="G228" s="13">
        <v>1.5232588938928779</v>
      </c>
      <c r="H228" s="14">
        <v>3.1674636202413592E-2</v>
      </c>
      <c r="I228">
        <v>0</v>
      </c>
      <c r="J228" s="14">
        <v>1.6533209211399322E-2</v>
      </c>
      <c r="K228" s="14">
        <v>0.50851978099047102</v>
      </c>
      <c r="L228" s="14">
        <v>6.0665521451900774E-2</v>
      </c>
      <c r="M228">
        <v>0</v>
      </c>
      <c r="N228" s="14">
        <v>0</v>
      </c>
      <c r="O228" s="14">
        <v>0</v>
      </c>
      <c r="P228">
        <v>0</v>
      </c>
      <c r="Q228" s="14">
        <v>0.94977598367308969</v>
      </c>
      <c r="R228">
        <v>0</v>
      </c>
      <c r="S228">
        <v>3.3</v>
      </c>
      <c r="T228" s="14">
        <v>0</v>
      </c>
      <c r="U228" s="14">
        <v>0</v>
      </c>
      <c r="V228" s="12" t="s">
        <v>2138</v>
      </c>
    </row>
    <row r="229" spans="1:22">
      <c r="A229" t="s">
        <v>379</v>
      </c>
      <c r="B229" s="12" t="s">
        <v>47</v>
      </c>
      <c r="C229" s="14">
        <v>-2.2746232890900477E-2</v>
      </c>
      <c r="D229" s="14">
        <v>0.18290795794828921</v>
      </c>
      <c r="E229" s="14">
        <v>0.12205009004875801</v>
      </c>
      <c r="F229" s="14">
        <v>7.7863508878423693E-2</v>
      </c>
      <c r="G229" s="13">
        <v>1.5232588938928779</v>
      </c>
      <c r="H229" s="14">
        <v>3.1674636202413592E-2</v>
      </c>
      <c r="I229">
        <v>0</v>
      </c>
      <c r="J229" s="14">
        <v>3.5195797157917645E-2</v>
      </c>
      <c r="K229" s="14">
        <v>0.50851978099047102</v>
      </c>
      <c r="L229" s="14">
        <v>6.0665521451900774E-2</v>
      </c>
      <c r="M229">
        <v>0</v>
      </c>
      <c r="N229" s="14">
        <v>0</v>
      </c>
      <c r="O229" s="14">
        <v>0</v>
      </c>
      <c r="P229">
        <v>0</v>
      </c>
      <c r="Q229" s="14">
        <v>0.94977598367308969</v>
      </c>
      <c r="R229">
        <v>0</v>
      </c>
      <c r="S229">
        <v>3.3</v>
      </c>
      <c r="T229" s="14">
        <v>0</v>
      </c>
      <c r="U229" s="14">
        <v>0</v>
      </c>
      <c r="V229" s="12" t="s">
        <v>2138</v>
      </c>
    </row>
    <row r="230" spans="1:22">
      <c r="A230" t="s">
        <v>381</v>
      </c>
      <c r="B230" s="12" t="s">
        <v>51</v>
      </c>
      <c r="C230" s="14">
        <v>0.20257343931778429</v>
      </c>
      <c r="D230" s="14">
        <v>0.29147891994228936</v>
      </c>
      <c r="E230" s="14">
        <v>0.20310034693031653</v>
      </c>
      <c r="F230" s="14">
        <v>8.594459935328938E-2</v>
      </c>
      <c r="G230" s="13">
        <v>1.6026025182564763</v>
      </c>
      <c r="H230" s="14">
        <v>0.11012364032004683</v>
      </c>
      <c r="I230">
        <v>0</v>
      </c>
      <c r="J230" s="14">
        <v>-2.8484182326203904E-2</v>
      </c>
      <c r="K230" s="14">
        <v>0.41762511454643481</v>
      </c>
      <c r="L230" s="14">
        <v>5.4196815684636399E-2</v>
      </c>
      <c r="M230">
        <v>0</v>
      </c>
      <c r="N230" s="14">
        <v>0</v>
      </c>
      <c r="O230" s="14">
        <v>0</v>
      </c>
      <c r="P230">
        <v>0</v>
      </c>
      <c r="Q230" s="14">
        <v>0.94630804495569043</v>
      </c>
      <c r="R230">
        <v>0</v>
      </c>
      <c r="S230">
        <v>3.3</v>
      </c>
      <c r="T230" s="14">
        <v>0</v>
      </c>
      <c r="U230" s="14">
        <v>0</v>
      </c>
      <c r="V230" s="12" t="s">
        <v>2138</v>
      </c>
    </row>
    <row r="231" spans="1:22">
      <c r="A231" t="s">
        <v>383</v>
      </c>
      <c r="B231" s="12" t="s">
        <v>51</v>
      </c>
      <c r="C231" s="14">
        <v>1.6589483701262359E-2</v>
      </c>
      <c r="D231" s="14">
        <v>0.29147891994228936</v>
      </c>
      <c r="E231" s="14">
        <v>0.20310034693031653</v>
      </c>
      <c r="F231" s="14">
        <v>8.594459935328938E-2</v>
      </c>
      <c r="G231" s="13">
        <v>1.6026025182564763</v>
      </c>
      <c r="H231" s="14">
        <v>0.11012364032004683</v>
      </c>
      <c r="I231">
        <v>0</v>
      </c>
      <c r="J231" s="14">
        <v>6.2294396394461903E-2</v>
      </c>
      <c r="K231" s="14">
        <v>0.41762511454643481</v>
      </c>
      <c r="L231" s="14">
        <v>5.4196815684636399E-2</v>
      </c>
      <c r="M231">
        <v>0</v>
      </c>
      <c r="N231" s="14">
        <v>0</v>
      </c>
      <c r="O231" s="14">
        <v>0</v>
      </c>
      <c r="P231">
        <v>0</v>
      </c>
      <c r="Q231" s="14">
        <v>0.94630804495569043</v>
      </c>
      <c r="R231">
        <v>0</v>
      </c>
      <c r="S231">
        <v>3.3</v>
      </c>
      <c r="T231" s="14">
        <v>0</v>
      </c>
      <c r="U231" s="14">
        <v>0</v>
      </c>
      <c r="V231" s="12" t="s">
        <v>2138</v>
      </c>
    </row>
    <row r="232" spans="1:22">
      <c r="A232" t="s">
        <v>385</v>
      </c>
      <c r="B232" s="12" t="s">
        <v>47</v>
      </c>
      <c r="C232" s="14">
        <v>9.066590706975268E-2</v>
      </c>
      <c r="D232" s="14">
        <v>0.18290795794828921</v>
      </c>
      <c r="E232" s="14">
        <v>0.12205009004875801</v>
      </c>
      <c r="F232" s="14">
        <v>7.7863508878423693E-2</v>
      </c>
      <c r="G232" s="13">
        <v>1.5232588938928779</v>
      </c>
      <c r="H232" s="14">
        <v>3.1674636202413592E-2</v>
      </c>
      <c r="I232">
        <v>0</v>
      </c>
      <c r="J232" s="14">
        <v>1.4315687796778664E-2</v>
      </c>
      <c r="K232" s="14">
        <v>0.50851978099047102</v>
      </c>
      <c r="L232" s="14">
        <v>6.0665521451900774E-2</v>
      </c>
      <c r="M232">
        <v>0</v>
      </c>
      <c r="N232" s="14">
        <v>0</v>
      </c>
      <c r="O232" s="14">
        <v>0</v>
      </c>
      <c r="P232">
        <v>0</v>
      </c>
      <c r="Q232" s="14">
        <v>0.94977598367308969</v>
      </c>
      <c r="R232">
        <v>0</v>
      </c>
      <c r="S232">
        <v>3.3</v>
      </c>
      <c r="T232" s="14">
        <v>0</v>
      </c>
      <c r="U232" s="14">
        <v>0</v>
      </c>
      <c r="V232" s="12" t="s">
        <v>2138</v>
      </c>
    </row>
    <row r="233" spans="1:22">
      <c r="A233" t="s">
        <v>387</v>
      </c>
      <c r="B233" s="12" t="s">
        <v>47</v>
      </c>
      <c r="C233" s="14">
        <v>4.2946042592759526E-2</v>
      </c>
      <c r="D233" s="14">
        <v>0.18290795794828921</v>
      </c>
      <c r="E233" s="14">
        <v>0.12205009004875801</v>
      </c>
      <c r="F233" s="14">
        <v>7.7863508878423693E-2</v>
      </c>
      <c r="G233" s="13">
        <v>1.5232588938928779</v>
      </c>
      <c r="H233" s="14">
        <v>3.1674636202413592E-2</v>
      </c>
      <c r="I233">
        <v>0</v>
      </c>
      <c r="J233" s="14">
        <v>1.9477591586125415E-2</v>
      </c>
      <c r="K233" s="14">
        <v>0.50851978099047102</v>
      </c>
      <c r="L233" s="14">
        <v>6.0665521451900774E-2</v>
      </c>
      <c r="M233">
        <v>0</v>
      </c>
      <c r="N233" s="14">
        <v>0</v>
      </c>
      <c r="O233" s="14">
        <v>0</v>
      </c>
      <c r="P233">
        <v>0</v>
      </c>
      <c r="Q233" s="14">
        <v>0.94977598367308969</v>
      </c>
      <c r="R233">
        <v>0</v>
      </c>
      <c r="S233">
        <v>3.3</v>
      </c>
      <c r="T233" s="14">
        <v>0</v>
      </c>
      <c r="U233" s="14">
        <v>0</v>
      </c>
      <c r="V233" s="12" t="s">
        <v>2138</v>
      </c>
    </row>
    <row r="234" spans="1:22">
      <c r="A234" t="s">
        <v>389</v>
      </c>
      <c r="B234" s="12" t="s">
        <v>47</v>
      </c>
      <c r="C234" s="14">
        <v>8.0951456155109791E-2</v>
      </c>
      <c r="D234" s="14">
        <v>0.18290795794828921</v>
      </c>
      <c r="E234" s="14">
        <v>0.12205009004875801</v>
      </c>
      <c r="F234" s="14">
        <v>7.7863508878423693E-2</v>
      </c>
      <c r="G234" s="13">
        <v>1.5232588938928779</v>
      </c>
      <c r="H234" s="14">
        <v>3.1674636202413592E-2</v>
      </c>
      <c r="I234">
        <v>0</v>
      </c>
      <c r="J234" s="14">
        <v>2.7934540408451357E-2</v>
      </c>
      <c r="K234" s="14">
        <v>0.50851978099047102</v>
      </c>
      <c r="L234" s="14">
        <v>6.0665521451900774E-2</v>
      </c>
      <c r="M234">
        <v>0</v>
      </c>
      <c r="N234" s="14">
        <v>0</v>
      </c>
      <c r="O234" s="14">
        <v>0</v>
      </c>
      <c r="P234">
        <v>0</v>
      </c>
      <c r="Q234" s="14">
        <v>0.94977598367308969</v>
      </c>
      <c r="R234">
        <v>0</v>
      </c>
      <c r="S234">
        <v>3.3</v>
      </c>
      <c r="T234" s="14">
        <v>0</v>
      </c>
      <c r="U234" s="14">
        <v>0</v>
      </c>
      <c r="V234" s="12" t="s">
        <v>2138</v>
      </c>
    </row>
    <row r="235" spans="1:22">
      <c r="A235" t="s">
        <v>391</v>
      </c>
      <c r="B235" s="12" t="s">
        <v>57</v>
      </c>
      <c r="C235" s="14">
        <v>0.24208156413204143</v>
      </c>
      <c r="D235" s="14">
        <v>0.388774346882514</v>
      </c>
      <c r="E235" s="14">
        <v>0.2842719606666555</v>
      </c>
      <c r="F235" s="14">
        <v>3.7547324588306716E-2</v>
      </c>
      <c r="G235" s="13">
        <v>5.6564154445784265</v>
      </c>
      <c r="H235" s="14">
        <v>0.21790144142181125</v>
      </c>
      <c r="I235">
        <v>0</v>
      </c>
      <c r="J235" s="14">
        <v>-6.8371718457023431E-2</v>
      </c>
      <c r="K235" s="14">
        <v>0.45222619371524486</v>
      </c>
      <c r="L235" s="14">
        <v>1.8748568215778003E-2</v>
      </c>
      <c r="M235">
        <v>0</v>
      </c>
      <c r="N235" s="14">
        <v>0.2055436255630648</v>
      </c>
      <c r="O235" s="14">
        <v>0.33577848833803048</v>
      </c>
      <c r="P235">
        <v>0</v>
      </c>
      <c r="Q235" s="14">
        <v>0.94867619108199597</v>
      </c>
      <c r="R235">
        <v>0</v>
      </c>
      <c r="S235">
        <v>4.5</v>
      </c>
      <c r="T235" s="14">
        <v>0</v>
      </c>
      <c r="U235" s="14">
        <v>0</v>
      </c>
      <c r="V235" s="12" t="s">
        <v>2138</v>
      </c>
    </row>
    <row r="236" spans="1:22">
      <c r="A236" t="s">
        <v>393</v>
      </c>
      <c r="B236" s="12" t="s">
        <v>51</v>
      </c>
      <c r="C236" s="14">
        <v>0.12409530022159686</v>
      </c>
      <c r="D236" s="14">
        <v>0.29147891994228936</v>
      </c>
      <c r="E236" s="14">
        <v>0.20310034693031653</v>
      </c>
      <c r="F236" s="14">
        <v>8.594459935328938E-2</v>
      </c>
      <c r="G236" s="13">
        <v>1.6026025182564763</v>
      </c>
      <c r="H236" s="14">
        <v>0.11012364032004683</v>
      </c>
      <c r="I236">
        <v>0</v>
      </c>
      <c r="J236" s="14">
        <v>5.9840759513750806E-2</v>
      </c>
      <c r="K236" s="14">
        <v>0.41762511454643481</v>
      </c>
      <c r="L236" s="14">
        <v>5.4196815684636399E-2</v>
      </c>
      <c r="M236">
        <v>0</v>
      </c>
      <c r="N236" s="14">
        <v>0</v>
      </c>
      <c r="O236" s="14">
        <v>0</v>
      </c>
      <c r="P236">
        <v>0</v>
      </c>
      <c r="Q236" s="14">
        <v>0.94630804495569043</v>
      </c>
      <c r="R236">
        <v>0</v>
      </c>
      <c r="S236">
        <v>3.3</v>
      </c>
      <c r="T236" s="14">
        <v>0</v>
      </c>
      <c r="U236" s="14">
        <v>0</v>
      </c>
      <c r="V236" s="12" t="s">
        <v>2138</v>
      </c>
    </row>
    <row r="237" spans="1:22">
      <c r="A237" t="s">
        <v>395</v>
      </c>
      <c r="B237" s="12" t="s">
        <v>51</v>
      </c>
      <c r="C237" s="14">
        <v>0.15245770602936892</v>
      </c>
      <c r="D237" s="14">
        <v>0.29147891994228936</v>
      </c>
      <c r="E237" s="14">
        <v>0.20310034693031653</v>
      </c>
      <c r="F237" s="14">
        <v>8.594459935328938E-2</v>
      </c>
      <c r="G237" s="13">
        <v>1.6026025182564763</v>
      </c>
      <c r="H237" s="14">
        <v>0.11012364032004683</v>
      </c>
      <c r="I237">
        <v>0</v>
      </c>
      <c r="J237" s="14">
        <v>4.1503003489530191E-2</v>
      </c>
      <c r="K237" s="14">
        <v>0.41762511454643481</v>
      </c>
      <c r="L237" s="14">
        <v>5.4196815684636399E-2</v>
      </c>
      <c r="M237">
        <v>0</v>
      </c>
      <c r="N237" s="14">
        <v>0</v>
      </c>
      <c r="O237" s="14">
        <v>0</v>
      </c>
      <c r="P237">
        <v>0</v>
      </c>
      <c r="Q237" s="14">
        <v>0.94630804495569043</v>
      </c>
      <c r="R237">
        <v>0</v>
      </c>
      <c r="S237">
        <v>3.3</v>
      </c>
      <c r="T237" s="14">
        <v>0</v>
      </c>
      <c r="U237" s="14">
        <v>0</v>
      </c>
      <c r="V237" s="12" t="s">
        <v>2138</v>
      </c>
    </row>
    <row r="238" spans="1:22">
      <c r="A238" t="s">
        <v>397</v>
      </c>
      <c r="B238" s="12" t="s">
        <v>62</v>
      </c>
      <c r="C238" s="14">
        <v>8.9106353692842727E-2</v>
      </c>
      <c r="D238" s="14">
        <v>0.20187192862209885</v>
      </c>
      <c r="E238" s="14">
        <v>0.13780715755654266</v>
      </c>
      <c r="F238" s="14">
        <v>0.14324173030339896</v>
      </c>
      <c r="G238" s="13">
        <v>2.1323076743804079</v>
      </c>
      <c r="H238" s="14">
        <v>-3.5903294130974449E-3</v>
      </c>
      <c r="I238">
        <v>0</v>
      </c>
      <c r="J238" s="14">
        <v>2.0142827403466259E-2</v>
      </c>
      <c r="K238" s="14">
        <v>0.50521966232143278</v>
      </c>
      <c r="L238" s="14">
        <v>7.7995567229432863E-2</v>
      </c>
      <c r="M238">
        <v>0</v>
      </c>
      <c r="N238" s="14">
        <v>0</v>
      </c>
      <c r="O238" s="14">
        <v>0</v>
      </c>
      <c r="P238">
        <v>0</v>
      </c>
      <c r="Q238" s="14">
        <v>0.94976269166978411</v>
      </c>
      <c r="R238">
        <v>0</v>
      </c>
      <c r="S238">
        <v>3.3</v>
      </c>
      <c r="T238" s="14">
        <v>0</v>
      </c>
      <c r="U238" s="14">
        <v>0</v>
      </c>
      <c r="V238" s="12" t="s">
        <v>2138</v>
      </c>
    </row>
    <row r="239" spans="1:22">
      <c r="A239" t="s">
        <v>399</v>
      </c>
      <c r="B239" s="12" t="s">
        <v>51</v>
      </c>
      <c r="C239" s="14">
        <v>0.12500586310236397</v>
      </c>
      <c r="D239" s="14">
        <v>0.29147891994228936</v>
      </c>
      <c r="E239" s="14">
        <v>0.20310034693031653</v>
      </c>
      <c r="F239" s="14">
        <v>8.594459935328938E-2</v>
      </c>
      <c r="G239" s="13">
        <v>1.6026025182564763</v>
      </c>
      <c r="H239" s="14">
        <v>0.11012364032004683</v>
      </c>
      <c r="I239">
        <v>0</v>
      </c>
      <c r="J239" s="14">
        <v>-3.152605317970647E-2</v>
      </c>
      <c r="K239" s="14">
        <v>0.41762511454643481</v>
      </c>
      <c r="L239" s="14">
        <v>5.4196815684636399E-2</v>
      </c>
      <c r="M239">
        <v>0</v>
      </c>
      <c r="N239" s="14">
        <v>0</v>
      </c>
      <c r="O239" s="14">
        <v>0</v>
      </c>
      <c r="P239">
        <v>0</v>
      </c>
      <c r="Q239" s="14">
        <v>0.94630804495569043</v>
      </c>
      <c r="R239">
        <v>0</v>
      </c>
      <c r="S239">
        <v>3.3</v>
      </c>
      <c r="T239" s="14">
        <v>0</v>
      </c>
      <c r="U239" s="14">
        <v>0</v>
      </c>
      <c r="V239" s="12" t="s">
        <v>2138</v>
      </c>
    </row>
    <row r="240" spans="1:22">
      <c r="A240" t="s">
        <v>401</v>
      </c>
      <c r="B240" s="12" t="s">
        <v>62</v>
      </c>
      <c r="C240" s="14">
        <v>-1.8646694910439809E-2</v>
      </c>
      <c r="D240" s="14">
        <v>0.20187192862209885</v>
      </c>
      <c r="E240" s="14">
        <v>0.13780715755654266</v>
      </c>
      <c r="F240" s="14">
        <v>0.14324173030339896</v>
      </c>
      <c r="G240" s="13">
        <v>2.1323076743804079</v>
      </c>
      <c r="H240" s="14">
        <v>-3.5903294130974449E-3</v>
      </c>
      <c r="I240">
        <v>0</v>
      </c>
      <c r="J240" s="14">
        <v>7.2877013210639704E-2</v>
      </c>
      <c r="K240" s="14">
        <v>0.50521966232143278</v>
      </c>
      <c r="L240" s="14">
        <v>7.7995567229432863E-2</v>
      </c>
      <c r="M240">
        <v>0</v>
      </c>
      <c r="N240" s="14">
        <v>0</v>
      </c>
      <c r="O240" s="14">
        <v>0</v>
      </c>
      <c r="P240">
        <v>0</v>
      </c>
      <c r="Q240" s="14">
        <v>0.94976269166978411</v>
      </c>
      <c r="R240">
        <v>0</v>
      </c>
      <c r="S240">
        <v>3.3</v>
      </c>
      <c r="T240" s="14">
        <v>0</v>
      </c>
      <c r="U240" s="14">
        <v>0</v>
      </c>
      <c r="V240" s="12" t="s">
        <v>2138</v>
      </c>
    </row>
    <row r="241" spans="1:22">
      <c r="A241" t="s">
        <v>403</v>
      </c>
      <c r="B241" s="12" t="s">
        <v>54</v>
      </c>
      <c r="C241" s="14">
        <v>-7.8374666155014205E-2</v>
      </c>
      <c r="D241" s="14">
        <v>0.31196392892080216</v>
      </c>
      <c r="E241" s="14">
        <v>0.22086835207327621</v>
      </c>
      <c r="F241" s="14">
        <v>0.28991454849456905</v>
      </c>
      <c r="G241" s="13">
        <v>2.8980395452652274</v>
      </c>
      <c r="H241" s="14">
        <v>-5.1192663180992054E-2</v>
      </c>
      <c r="I241">
        <v>0</v>
      </c>
      <c r="J241" s="14">
        <v>6.4094179108238059E-2</v>
      </c>
      <c r="K241" s="14">
        <v>0.58288412137280288</v>
      </c>
      <c r="L241" s="14">
        <v>0.120912265441879</v>
      </c>
      <c r="M241">
        <v>0</v>
      </c>
      <c r="N241" s="14">
        <v>0</v>
      </c>
      <c r="O241" s="14">
        <v>0</v>
      </c>
      <c r="P241">
        <v>0</v>
      </c>
      <c r="Q241" s="14">
        <v>0.95246281107254693</v>
      </c>
      <c r="R241">
        <v>0</v>
      </c>
      <c r="S241">
        <v>3.3</v>
      </c>
      <c r="T241" s="14">
        <v>0</v>
      </c>
      <c r="U241" s="14">
        <v>0</v>
      </c>
      <c r="V241" s="12" t="s">
        <v>2138</v>
      </c>
    </row>
    <row r="242" spans="1:22">
      <c r="A242" t="s">
        <v>405</v>
      </c>
      <c r="B242" s="12" t="s">
        <v>47</v>
      </c>
      <c r="C242" s="14">
        <v>-6.5208892558646099E-4</v>
      </c>
      <c r="D242" s="14">
        <v>0.18290795794828921</v>
      </c>
      <c r="E242" s="14">
        <v>0.12205009004875801</v>
      </c>
      <c r="F242" s="14">
        <v>7.7863508878423693E-2</v>
      </c>
      <c r="G242" s="13">
        <v>1.5232588938928779</v>
      </c>
      <c r="H242" s="14">
        <v>3.1674636202413592E-2</v>
      </c>
      <c r="I242">
        <v>0</v>
      </c>
      <c r="J242" s="14">
        <v>4.2363194110795803E-2</v>
      </c>
      <c r="K242" s="14">
        <v>0.50851978099047102</v>
      </c>
      <c r="L242" s="14">
        <v>6.0665521451900774E-2</v>
      </c>
      <c r="M242">
        <v>0</v>
      </c>
      <c r="N242" s="14">
        <v>0</v>
      </c>
      <c r="O242" s="14">
        <v>0</v>
      </c>
      <c r="P242">
        <v>0</v>
      </c>
      <c r="Q242" s="14">
        <v>0.94977598367308969</v>
      </c>
      <c r="R242">
        <v>0</v>
      </c>
      <c r="S242">
        <v>3.3</v>
      </c>
      <c r="T242" s="14">
        <v>0</v>
      </c>
      <c r="U242" s="14">
        <v>0</v>
      </c>
      <c r="V242" s="12" t="s">
        <v>2138</v>
      </c>
    </row>
    <row r="243" spans="1:22">
      <c r="A243" t="s">
        <v>407</v>
      </c>
      <c r="B243" s="12" t="s">
        <v>54</v>
      </c>
      <c r="C243" s="14">
        <v>-6.4482628570184899E-2</v>
      </c>
      <c r="D243" s="14">
        <v>0.31196392892080216</v>
      </c>
      <c r="E243" s="14">
        <v>0.22086835207327621</v>
      </c>
      <c r="F243" s="14">
        <v>0.28991454849456905</v>
      </c>
      <c r="G243" s="13">
        <v>2.8980395452652274</v>
      </c>
      <c r="H243" s="14">
        <v>-5.1192663180992054E-2</v>
      </c>
      <c r="I243">
        <v>0</v>
      </c>
      <c r="J243" s="14">
        <v>9.3912030272188446E-2</v>
      </c>
      <c r="K243" s="14">
        <v>0.58288412137280288</v>
      </c>
      <c r="L243" s="14">
        <v>0.120912265441879</v>
      </c>
      <c r="M243">
        <v>0</v>
      </c>
      <c r="N243" s="14">
        <v>0</v>
      </c>
      <c r="O243" s="14">
        <v>0</v>
      </c>
      <c r="P243">
        <v>0</v>
      </c>
      <c r="Q243" s="14">
        <v>0.95246281107254693</v>
      </c>
      <c r="R243">
        <v>0</v>
      </c>
      <c r="S243">
        <v>3.3</v>
      </c>
      <c r="T243" s="14">
        <v>0</v>
      </c>
      <c r="U243" s="14">
        <v>0</v>
      </c>
      <c r="V243" s="12" t="s">
        <v>2138</v>
      </c>
    </row>
    <row r="244" spans="1:22">
      <c r="A244" t="s">
        <v>409</v>
      </c>
      <c r="B244" s="12" t="s">
        <v>54</v>
      </c>
      <c r="C244" s="14">
        <v>-6.6791888291609272E-2</v>
      </c>
      <c r="D244" s="14">
        <v>0.31196392892080216</v>
      </c>
      <c r="E244" s="14">
        <v>0.22086835207327621</v>
      </c>
      <c r="F244" s="14">
        <v>0.28991454849456905</v>
      </c>
      <c r="G244" s="13">
        <v>2.8980395452652274</v>
      </c>
      <c r="H244" s="14">
        <v>-5.1192663180992054E-2</v>
      </c>
      <c r="I244">
        <v>0</v>
      </c>
      <c r="J244" s="14">
        <v>0.12843249335216256</v>
      </c>
      <c r="K244" s="14">
        <v>0.58288412137280288</v>
      </c>
      <c r="L244" s="14">
        <v>0.120912265441879</v>
      </c>
      <c r="M244">
        <v>0</v>
      </c>
      <c r="N244" s="14">
        <v>0</v>
      </c>
      <c r="O244" s="14">
        <v>0</v>
      </c>
      <c r="P244">
        <v>0</v>
      </c>
      <c r="Q244" s="14">
        <v>0.95246281107254693</v>
      </c>
      <c r="R244">
        <v>0</v>
      </c>
      <c r="S244">
        <v>3.3</v>
      </c>
      <c r="T244" s="14">
        <v>0</v>
      </c>
      <c r="U244" s="14">
        <v>0</v>
      </c>
      <c r="V244" s="12" t="s">
        <v>2138</v>
      </c>
    </row>
    <row r="245" spans="1:22">
      <c r="A245" t="s">
        <v>411</v>
      </c>
      <c r="B245" s="12" t="s">
        <v>62</v>
      </c>
      <c r="C245" s="14">
        <v>-2.611104355461167E-2</v>
      </c>
      <c r="D245" s="14">
        <v>0.20187192862209885</v>
      </c>
      <c r="E245" s="14">
        <v>0.13780715755654266</v>
      </c>
      <c r="F245" s="14">
        <v>0.14324173030339896</v>
      </c>
      <c r="G245" s="13">
        <v>2.1323076743804079</v>
      </c>
      <c r="H245" s="14">
        <v>-3.5903294130974449E-3</v>
      </c>
      <c r="I245">
        <v>0</v>
      </c>
      <c r="J245" s="14">
        <v>2.8571994777479928E-2</v>
      </c>
      <c r="K245" s="14">
        <v>0.50521966232143278</v>
      </c>
      <c r="L245" s="14">
        <v>7.7995567229432863E-2</v>
      </c>
      <c r="M245">
        <v>0</v>
      </c>
      <c r="N245" s="14">
        <v>0</v>
      </c>
      <c r="O245" s="14">
        <v>0</v>
      </c>
      <c r="P245">
        <v>0</v>
      </c>
      <c r="Q245" s="14">
        <v>0.94976269166978411</v>
      </c>
      <c r="R245">
        <v>0</v>
      </c>
      <c r="S245">
        <v>3.3</v>
      </c>
      <c r="T245" s="14">
        <v>0</v>
      </c>
      <c r="U245" s="14">
        <v>0</v>
      </c>
      <c r="V245" s="12" t="s">
        <v>2138</v>
      </c>
    </row>
    <row r="246" spans="1:22">
      <c r="A246" t="s">
        <v>413</v>
      </c>
      <c r="B246" s="12" t="s">
        <v>57</v>
      </c>
      <c r="C246" s="14">
        <v>0.16407705783420609</v>
      </c>
      <c r="D246" s="14">
        <v>0.388774346882514</v>
      </c>
      <c r="E246" s="14">
        <v>0.2842719606666555</v>
      </c>
      <c r="F246" s="14">
        <v>3.7547324588306716E-2</v>
      </c>
      <c r="G246" s="13">
        <v>5.6564154445784265</v>
      </c>
      <c r="H246" s="14">
        <v>0.21790144142181125</v>
      </c>
      <c r="I246">
        <v>0</v>
      </c>
      <c r="J246" s="14">
        <v>2.4055172056771261E-2</v>
      </c>
      <c r="K246" s="14">
        <v>0.45222619371524486</v>
      </c>
      <c r="L246" s="14">
        <v>1.8748568215778003E-2</v>
      </c>
      <c r="M246">
        <v>0</v>
      </c>
      <c r="N246" s="14">
        <v>0.2055436255630648</v>
      </c>
      <c r="O246" s="14">
        <v>0.33577848833803048</v>
      </c>
      <c r="P246">
        <v>0</v>
      </c>
      <c r="Q246" s="14">
        <v>0.94867619108199597</v>
      </c>
      <c r="R246">
        <v>0</v>
      </c>
      <c r="S246">
        <v>4.5</v>
      </c>
      <c r="T246" s="14">
        <v>0</v>
      </c>
      <c r="U246" s="14">
        <v>0</v>
      </c>
      <c r="V246" s="12" t="s">
        <v>2138</v>
      </c>
    </row>
    <row r="247" spans="1:22">
      <c r="A247" t="s">
        <v>417</v>
      </c>
      <c r="B247" s="12" t="s">
        <v>62</v>
      </c>
      <c r="C247" s="14">
        <v>2.4230149321891027E-2</v>
      </c>
      <c r="D247" s="14">
        <v>0.20187192862209885</v>
      </c>
      <c r="E247" s="14">
        <v>0.13780715755654266</v>
      </c>
      <c r="F247" s="14">
        <v>0.14324173030339896</v>
      </c>
      <c r="G247" s="13">
        <v>2.1323076743804079</v>
      </c>
      <c r="H247" s="14">
        <v>-3.5903294130974449E-3</v>
      </c>
      <c r="I247">
        <v>0</v>
      </c>
      <c r="J247" s="14">
        <v>4.750565500587775E-2</v>
      </c>
      <c r="K247" s="14">
        <v>0.50521966232143278</v>
      </c>
      <c r="L247" s="14">
        <v>7.7995567229432863E-2</v>
      </c>
      <c r="M247">
        <v>0</v>
      </c>
      <c r="N247" s="14">
        <v>0</v>
      </c>
      <c r="O247" s="14">
        <v>0</v>
      </c>
      <c r="P247">
        <v>0</v>
      </c>
      <c r="Q247" s="14">
        <v>0.94976269166978411</v>
      </c>
      <c r="R247">
        <v>0</v>
      </c>
      <c r="S247">
        <v>3.3</v>
      </c>
      <c r="T247" s="14">
        <v>0</v>
      </c>
      <c r="U247" s="14">
        <v>0</v>
      </c>
      <c r="V247" s="12" t="s">
        <v>2138</v>
      </c>
    </row>
    <row r="248" spans="1:22">
      <c r="A248" t="s">
        <v>419</v>
      </c>
      <c r="B248" s="12" t="s">
        <v>47</v>
      </c>
      <c r="C248" s="14">
        <v>-2.6724021814606182E-3</v>
      </c>
      <c r="D248" s="14">
        <v>0.18290795794828921</v>
      </c>
      <c r="E248" s="14">
        <v>0.12205009004875801</v>
      </c>
      <c r="F248" s="14">
        <v>7.7863508878423693E-2</v>
      </c>
      <c r="G248" s="13">
        <v>1.5232588938928779</v>
      </c>
      <c r="H248" s="14">
        <v>3.1674636202413592E-2</v>
      </c>
      <c r="I248">
        <v>0</v>
      </c>
      <c r="J248" s="14">
        <v>1.7152233652331386E-2</v>
      </c>
      <c r="K248" s="14">
        <v>0.50851978099047102</v>
      </c>
      <c r="L248" s="14">
        <v>6.0665521451900774E-2</v>
      </c>
      <c r="M248">
        <v>0</v>
      </c>
      <c r="N248" s="14">
        <v>0</v>
      </c>
      <c r="O248" s="14">
        <v>0</v>
      </c>
      <c r="P248">
        <v>0</v>
      </c>
      <c r="Q248" s="14">
        <v>0.94977598367308969</v>
      </c>
      <c r="R248">
        <v>0</v>
      </c>
      <c r="S248">
        <v>3.3</v>
      </c>
      <c r="T248" s="14">
        <v>0</v>
      </c>
      <c r="U248" s="14">
        <v>0</v>
      </c>
      <c r="V248" s="12" t="s">
        <v>2138</v>
      </c>
    </row>
    <row r="249" spans="1:22">
      <c r="A249" t="s">
        <v>421</v>
      </c>
      <c r="B249" s="12" t="s">
        <v>54</v>
      </c>
      <c r="C249" s="14">
        <v>-4.2310160233711751E-2</v>
      </c>
      <c r="D249" s="14">
        <v>0.31196392892080216</v>
      </c>
      <c r="E249" s="14">
        <v>0.22086835207327621</v>
      </c>
      <c r="F249" s="14">
        <v>0.28991454849456905</v>
      </c>
      <c r="G249" s="13">
        <v>2.8980395452652274</v>
      </c>
      <c r="H249" s="14">
        <v>-5.1192663180992054E-2</v>
      </c>
      <c r="I249">
        <v>0</v>
      </c>
      <c r="J249" s="14">
        <v>5.1402580527488292E-2</v>
      </c>
      <c r="K249" s="14">
        <v>0.58288412137280288</v>
      </c>
      <c r="L249" s="14">
        <v>0.120912265441879</v>
      </c>
      <c r="M249">
        <v>0</v>
      </c>
      <c r="N249" s="14">
        <v>0</v>
      </c>
      <c r="O249" s="14">
        <v>0</v>
      </c>
      <c r="P249">
        <v>0</v>
      </c>
      <c r="Q249" s="14">
        <v>0.95246281107254693</v>
      </c>
      <c r="R249">
        <v>0</v>
      </c>
      <c r="S249">
        <v>3.3</v>
      </c>
      <c r="T249" s="14">
        <v>0</v>
      </c>
      <c r="U249" s="14">
        <v>0</v>
      </c>
      <c r="V249" s="12" t="s">
        <v>2138</v>
      </c>
    </row>
    <row r="250" spans="1:22">
      <c r="A250" t="s">
        <v>423</v>
      </c>
      <c r="B250" s="12" t="s">
        <v>47</v>
      </c>
      <c r="C250" s="14">
        <v>6.1324880335460984E-2</v>
      </c>
      <c r="D250" s="14">
        <v>0.18290795794828921</v>
      </c>
      <c r="E250" s="14">
        <v>0.12205009004875801</v>
      </c>
      <c r="F250" s="14">
        <v>7.7863508878423693E-2</v>
      </c>
      <c r="G250" s="13">
        <v>1.5232588938928779</v>
      </c>
      <c r="H250" s="14">
        <v>3.1674636202413592E-2</v>
      </c>
      <c r="I250">
        <v>0</v>
      </c>
      <c r="J250" s="14">
        <v>2.5820211921904888E-2</v>
      </c>
      <c r="K250" s="14">
        <v>0.50851978099047102</v>
      </c>
      <c r="L250" s="14">
        <v>6.0665521451900774E-2</v>
      </c>
      <c r="M250">
        <v>0</v>
      </c>
      <c r="N250" s="14">
        <v>0</v>
      </c>
      <c r="O250" s="14">
        <v>0</v>
      </c>
      <c r="P250">
        <v>0</v>
      </c>
      <c r="Q250" s="14">
        <v>0.94977598367308969</v>
      </c>
      <c r="R250">
        <v>0</v>
      </c>
      <c r="S250">
        <v>3.3</v>
      </c>
      <c r="T250" s="14">
        <v>0</v>
      </c>
      <c r="U250" s="14">
        <v>0</v>
      </c>
      <c r="V250" s="12" t="s">
        <v>2138</v>
      </c>
    </row>
    <row r="251" spans="1:22">
      <c r="A251" t="s">
        <v>425</v>
      </c>
      <c r="B251" s="12" t="s">
        <v>54</v>
      </c>
      <c r="C251" s="14">
        <v>0.12830858625376143</v>
      </c>
      <c r="D251" s="14">
        <v>0.31196392892080216</v>
      </c>
      <c r="E251" s="14">
        <v>0.22086835207327621</v>
      </c>
      <c r="F251" s="14">
        <v>0.28991454849456905</v>
      </c>
      <c r="G251" s="13">
        <v>2.8980395452652274</v>
      </c>
      <c r="H251" s="14">
        <v>-5.1192663180992054E-2</v>
      </c>
      <c r="I251">
        <v>0</v>
      </c>
      <c r="J251" s="14">
        <v>-5.7844540503116893E-3</v>
      </c>
      <c r="K251" s="14">
        <v>0.58288412137280288</v>
      </c>
      <c r="L251" s="14">
        <v>0.120912265441879</v>
      </c>
      <c r="M251">
        <v>0</v>
      </c>
      <c r="N251" s="14">
        <v>0</v>
      </c>
      <c r="O251" s="14">
        <v>0</v>
      </c>
      <c r="P251">
        <v>0</v>
      </c>
      <c r="Q251" s="14">
        <v>0.95246281107254693</v>
      </c>
      <c r="R251">
        <v>0</v>
      </c>
      <c r="S251">
        <v>3.3</v>
      </c>
      <c r="T251" s="14">
        <v>0</v>
      </c>
      <c r="U251" s="14">
        <v>0</v>
      </c>
      <c r="V251" s="12" t="s">
        <v>2138</v>
      </c>
    </row>
    <row r="252" spans="1:22">
      <c r="A252" t="s">
        <v>427</v>
      </c>
      <c r="B252" s="12" t="s">
        <v>51</v>
      </c>
      <c r="C252" s="14">
        <v>3.626117778329211E-2</v>
      </c>
      <c r="D252" s="14">
        <v>0.29147891994228936</v>
      </c>
      <c r="E252" s="14">
        <v>0.20310034693031653</v>
      </c>
      <c r="F252" s="14">
        <v>8.594459935328938E-2</v>
      </c>
      <c r="G252" s="13">
        <v>1.6026025182564763</v>
      </c>
      <c r="H252" s="14">
        <v>0.11012364032004683</v>
      </c>
      <c r="I252">
        <v>0</v>
      </c>
      <c r="J252" s="14">
        <v>5.7806778450800407E-2</v>
      </c>
      <c r="K252" s="14">
        <v>0.41762511454643481</v>
      </c>
      <c r="L252" s="14">
        <v>5.4196815684636399E-2</v>
      </c>
      <c r="M252">
        <v>0</v>
      </c>
      <c r="N252" s="14">
        <v>0</v>
      </c>
      <c r="O252" s="14">
        <v>0</v>
      </c>
      <c r="P252">
        <v>0</v>
      </c>
      <c r="Q252" s="14">
        <v>0.94630804495569043</v>
      </c>
      <c r="R252">
        <v>0</v>
      </c>
      <c r="S252">
        <v>3.3</v>
      </c>
      <c r="T252" s="14">
        <v>0</v>
      </c>
      <c r="U252" s="14">
        <v>0</v>
      </c>
      <c r="V252" s="12" t="s">
        <v>2138</v>
      </c>
    </row>
    <row r="253" spans="1:22">
      <c r="A253" t="s">
        <v>429</v>
      </c>
      <c r="B253" s="12" t="s">
        <v>51</v>
      </c>
      <c r="C253" s="14">
        <v>2.7842828277929412E-2</v>
      </c>
      <c r="D253" s="14">
        <v>0.29147891994228936</v>
      </c>
      <c r="E253" s="14">
        <v>0.20310034693031653</v>
      </c>
      <c r="F253" s="14">
        <v>8.594459935328938E-2</v>
      </c>
      <c r="G253" s="13">
        <v>1.6026025182564763</v>
      </c>
      <c r="H253" s="14">
        <v>0.11012364032004683</v>
      </c>
      <c r="I253">
        <v>0</v>
      </c>
      <c r="J253" s="14">
        <v>5.7256540649426327E-2</v>
      </c>
      <c r="K253" s="14">
        <v>0.41762511454643481</v>
      </c>
      <c r="L253" s="14">
        <v>5.4196815684636399E-2</v>
      </c>
      <c r="M253">
        <v>0</v>
      </c>
      <c r="N253" s="14">
        <v>0</v>
      </c>
      <c r="O253" s="14">
        <v>0</v>
      </c>
      <c r="P253">
        <v>0</v>
      </c>
      <c r="Q253" s="14">
        <v>0.94630804495569043</v>
      </c>
      <c r="R253">
        <v>0</v>
      </c>
      <c r="S253">
        <v>3.3</v>
      </c>
      <c r="T253" s="14">
        <v>0</v>
      </c>
      <c r="U253" s="14">
        <v>0</v>
      </c>
      <c r="V253" s="12" t="s">
        <v>2138</v>
      </c>
    </row>
    <row r="254" spans="1:22">
      <c r="A254" t="s">
        <v>431</v>
      </c>
      <c r="B254" s="12" t="s">
        <v>62</v>
      </c>
      <c r="C254" s="14">
        <v>-6.7592782165879536E-2</v>
      </c>
      <c r="D254" s="14">
        <v>0.20187192862209885</v>
      </c>
      <c r="E254" s="14">
        <v>0.13780715755654266</v>
      </c>
      <c r="F254" s="14">
        <v>0.14324173030339896</v>
      </c>
      <c r="G254" s="13">
        <v>2.1323076743804079</v>
      </c>
      <c r="H254" s="14">
        <v>-3.5903294130974449E-3</v>
      </c>
      <c r="I254">
        <v>0</v>
      </c>
      <c r="J254" s="14">
        <v>9.4653398879357475E-2</v>
      </c>
      <c r="K254" s="14">
        <v>0.50521966232143278</v>
      </c>
      <c r="L254" s="14">
        <v>7.7995567229432863E-2</v>
      </c>
      <c r="M254">
        <v>0</v>
      </c>
      <c r="N254" s="14">
        <v>0</v>
      </c>
      <c r="O254" s="14">
        <v>0</v>
      </c>
      <c r="P254">
        <v>0</v>
      </c>
      <c r="Q254" s="14">
        <v>0.94976269166978411</v>
      </c>
      <c r="R254">
        <v>0</v>
      </c>
      <c r="S254">
        <v>3.3</v>
      </c>
      <c r="T254" s="14">
        <v>0</v>
      </c>
      <c r="U254" s="14">
        <v>0</v>
      </c>
      <c r="V254" s="12" t="s">
        <v>2138</v>
      </c>
    </row>
    <row r="255" spans="1:22">
      <c r="A255" t="s">
        <v>433</v>
      </c>
      <c r="B255" s="12" t="s">
        <v>54</v>
      </c>
      <c r="C255" s="14">
        <v>4.3967015338084094E-2</v>
      </c>
      <c r="D255" s="14">
        <v>0.31196392892080216</v>
      </c>
      <c r="E255" s="14">
        <v>0.22086835207327621</v>
      </c>
      <c r="F255" s="14">
        <v>0.28991454849456905</v>
      </c>
      <c r="G255" s="13">
        <v>2.8980395452652274</v>
      </c>
      <c r="H255" s="14">
        <v>-5.1192663180992054E-2</v>
      </c>
      <c r="I255">
        <v>0</v>
      </c>
      <c r="J255" s="14">
        <v>1.4730093823228166E-2</v>
      </c>
      <c r="K255" s="14">
        <v>0.58288412137280288</v>
      </c>
      <c r="L255" s="14">
        <v>0.120912265441879</v>
      </c>
      <c r="M255">
        <v>0</v>
      </c>
      <c r="N255" s="14">
        <v>0</v>
      </c>
      <c r="O255" s="14">
        <v>0</v>
      </c>
      <c r="P255">
        <v>0</v>
      </c>
      <c r="Q255" s="14">
        <v>0.95246281107254693</v>
      </c>
      <c r="R255">
        <v>0</v>
      </c>
      <c r="S255">
        <v>3.3</v>
      </c>
      <c r="T255" s="14">
        <v>0</v>
      </c>
      <c r="U255" s="14">
        <v>0</v>
      </c>
      <c r="V255" s="12" t="s">
        <v>2138</v>
      </c>
    </row>
    <row r="256" spans="1:22">
      <c r="A256" t="s">
        <v>435</v>
      </c>
      <c r="B256" s="12" t="s">
        <v>62</v>
      </c>
      <c r="C256" s="14">
        <v>-6.6546220035452505E-2</v>
      </c>
      <c r="D256" s="14">
        <v>0.20187192862209885</v>
      </c>
      <c r="E256" s="14">
        <v>0.13780715755654266</v>
      </c>
      <c r="F256" s="14">
        <v>0.14324173030339896</v>
      </c>
      <c r="G256" s="13">
        <v>2.1323076743804079</v>
      </c>
      <c r="H256" s="14">
        <v>-3.5903294130974449E-3</v>
      </c>
      <c r="I256">
        <v>0</v>
      </c>
      <c r="J256" s="14">
        <v>9.5231347546444786E-2</v>
      </c>
      <c r="K256" s="14">
        <v>0.50521966232143278</v>
      </c>
      <c r="L256" s="14">
        <v>7.7995567229432863E-2</v>
      </c>
      <c r="M256">
        <v>0</v>
      </c>
      <c r="N256" s="14">
        <v>0</v>
      </c>
      <c r="O256" s="14">
        <v>0</v>
      </c>
      <c r="P256">
        <v>0</v>
      </c>
      <c r="Q256" s="14">
        <v>0.94976269166978411</v>
      </c>
      <c r="R256">
        <v>0</v>
      </c>
      <c r="S256">
        <v>3.3</v>
      </c>
      <c r="T256" s="14">
        <v>0</v>
      </c>
      <c r="U256" s="14">
        <v>0</v>
      </c>
      <c r="V256" s="12" t="s">
        <v>2138</v>
      </c>
    </row>
    <row r="257" spans="1:22">
      <c r="A257" t="s">
        <v>437</v>
      </c>
      <c r="B257" s="12" t="s">
        <v>47</v>
      </c>
      <c r="C257" s="14">
        <v>-3.9422837724859897E-3</v>
      </c>
      <c r="D257" s="14">
        <v>0.18290795794828921</v>
      </c>
      <c r="E257" s="14">
        <v>0.12205009004875801</v>
      </c>
      <c r="F257" s="14">
        <v>7.7863508878423693E-2</v>
      </c>
      <c r="G257" s="13">
        <v>1.5232588938928779</v>
      </c>
      <c r="H257" s="14">
        <v>3.1674636202413592E-2</v>
      </c>
      <c r="I257">
        <v>0</v>
      </c>
      <c r="J257" s="14">
        <v>3.345421550348518E-2</v>
      </c>
      <c r="K257" s="14">
        <v>0.50851978099047102</v>
      </c>
      <c r="L257" s="14">
        <v>6.0665521451900774E-2</v>
      </c>
      <c r="M257">
        <v>0</v>
      </c>
      <c r="N257" s="14">
        <v>0</v>
      </c>
      <c r="O257" s="14">
        <v>0</v>
      </c>
      <c r="P257">
        <v>0</v>
      </c>
      <c r="Q257" s="14">
        <v>0.94977598367308969</v>
      </c>
      <c r="R257">
        <v>0</v>
      </c>
      <c r="S257">
        <v>3.3</v>
      </c>
      <c r="T257" s="14">
        <v>0</v>
      </c>
      <c r="U257" s="14">
        <v>0</v>
      </c>
      <c r="V257" s="12" t="s">
        <v>2138</v>
      </c>
    </row>
    <row r="258" spans="1:22">
      <c r="A258" t="s">
        <v>439</v>
      </c>
      <c r="B258" s="12" t="s">
        <v>54</v>
      </c>
      <c r="C258" s="14">
        <v>-3.1786719961585892E-2</v>
      </c>
      <c r="D258" s="14">
        <v>0.31196392892080216</v>
      </c>
      <c r="E258" s="14">
        <v>0.22086835207327621</v>
      </c>
      <c r="F258" s="14">
        <v>0.28991454849456905</v>
      </c>
      <c r="G258" s="13">
        <v>2.8980395452652274</v>
      </c>
      <c r="H258" s="14">
        <v>-5.1192663180992054E-2</v>
      </c>
      <c r="I258">
        <v>0</v>
      </c>
      <c r="J258" s="14">
        <v>9.3451838395023634E-2</v>
      </c>
      <c r="K258" s="14">
        <v>0.58288412137280288</v>
      </c>
      <c r="L258" s="14">
        <v>0.120912265441879</v>
      </c>
      <c r="M258">
        <v>0</v>
      </c>
      <c r="N258" s="14">
        <v>0</v>
      </c>
      <c r="O258" s="14">
        <v>0</v>
      </c>
      <c r="P258">
        <v>0</v>
      </c>
      <c r="Q258" s="14">
        <v>0.95246281107254693</v>
      </c>
      <c r="R258">
        <v>0</v>
      </c>
      <c r="S258">
        <v>3.3</v>
      </c>
      <c r="T258" s="14">
        <v>0</v>
      </c>
      <c r="U258" s="14">
        <v>0</v>
      </c>
      <c r="V258" s="12" t="s">
        <v>2138</v>
      </c>
    </row>
    <row r="259" spans="1:22">
      <c r="A259" t="s">
        <v>441</v>
      </c>
      <c r="B259" s="12" t="s">
        <v>47</v>
      </c>
      <c r="C259" s="14">
        <v>3.433918159538827E-2</v>
      </c>
      <c r="D259" s="14">
        <v>0.18290795794828921</v>
      </c>
      <c r="E259" s="14">
        <v>0.12205009004875801</v>
      </c>
      <c r="F259" s="14">
        <v>7.7863508878423693E-2</v>
      </c>
      <c r="G259" s="13">
        <v>1.5232588938928779</v>
      </c>
      <c r="H259" s="14">
        <v>3.1674636202413592E-2</v>
      </c>
      <c r="I259">
        <v>0</v>
      </c>
      <c r="J259" s="14">
        <v>4.1019946078740032E-3</v>
      </c>
      <c r="K259" s="14">
        <v>0.50851978099047102</v>
      </c>
      <c r="L259" s="14">
        <v>6.0665521451900774E-2</v>
      </c>
      <c r="M259">
        <v>0</v>
      </c>
      <c r="N259" s="14">
        <v>0</v>
      </c>
      <c r="O259" s="14">
        <v>0</v>
      </c>
      <c r="P259">
        <v>0</v>
      </c>
      <c r="Q259" s="14">
        <v>0.94977598367308969</v>
      </c>
      <c r="R259">
        <v>0</v>
      </c>
      <c r="S259">
        <v>3.3</v>
      </c>
      <c r="T259" s="14">
        <v>0</v>
      </c>
      <c r="U259" s="14">
        <v>0</v>
      </c>
      <c r="V259" s="12" t="s">
        <v>2138</v>
      </c>
    </row>
    <row r="260" spans="1:22">
      <c r="A260" t="s">
        <v>443</v>
      </c>
      <c r="B260" s="12" t="s">
        <v>54</v>
      </c>
      <c r="C260" s="14">
        <v>-0.16863029624926398</v>
      </c>
      <c r="D260" s="14">
        <v>0.31196392892080216</v>
      </c>
      <c r="E260" s="14">
        <v>0.22086835207327621</v>
      </c>
      <c r="F260" s="14">
        <v>0.28991454849456905</v>
      </c>
      <c r="G260" s="13">
        <v>2.8980395452652274</v>
      </c>
      <c r="H260" s="14">
        <v>-5.1192663180992054E-2</v>
      </c>
      <c r="I260">
        <v>0</v>
      </c>
      <c r="J260" s="14">
        <v>0.13825006920643398</v>
      </c>
      <c r="K260" s="14">
        <v>0.58288412137280288</v>
      </c>
      <c r="L260" s="14">
        <v>0.120912265441879</v>
      </c>
      <c r="M260">
        <v>0</v>
      </c>
      <c r="N260" s="14">
        <v>0</v>
      </c>
      <c r="O260" s="14">
        <v>0</v>
      </c>
      <c r="P260">
        <v>0</v>
      </c>
      <c r="Q260" s="14">
        <v>0.95246281107254693</v>
      </c>
      <c r="R260">
        <v>0</v>
      </c>
      <c r="S260">
        <v>3.3</v>
      </c>
      <c r="T260" s="14">
        <v>0</v>
      </c>
      <c r="U260" s="14">
        <v>0</v>
      </c>
      <c r="V260" s="12" t="s">
        <v>2138</v>
      </c>
    </row>
    <row r="261" spans="1:22">
      <c r="A261" t="s">
        <v>445</v>
      </c>
      <c r="B261" s="12" t="s">
        <v>57</v>
      </c>
      <c r="C261" s="14">
        <v>0.22697640528434943</v>
      </c>
      <c r="D261" s="14">
        <v>0.388774346882514</v>
      </c>
      <c r="E261" s="14">
        <v>0.2842719606666555</v>
      </c>
      <c r="F261" s="14">
        <v>3.7547324588306716E-2</v>
      </c>
      <c r="G261" s="13">
        <v>5.6564154445784265</v>
      </c>
      <c r="H261" s="14">
        <v>0.21790144142181125</v>
      </c>
      <c r="I261">
        <v>0</v>
      </c>
      <c r="J261" s="14">
        <v>1.8877172203630006E-2</v>
      </c>
      <c r="K261" s="14">
        <v>0.45222619371524486</v>
      </c>
      <c r="L261" s="14">
        <v>1.8748568215778003E-2</v>
      </c>
      <c r="M261">
        <v>0</v>
      </c>
      <c r="N261" s="14">
        <v>0.2055436255630648</v>
      </c>
      <c r="O261" s="14">
        <v>0.33577848833803048</v>
      </c>
      <c r="P261">
        <v>0</v>
      </c>
      <c r="Q261" s="14">
        <v>0.94867619108199597</v>
      </c>
      <c r="R261">
        <v>0</v>
      </c>
      <c r="S261">
        <v>4.5</v>
      </c>
      <c r="T261" s="14">
        <v>0</v>
      </c>
      <c r="U261" s="14">
        <v>0</v>
      </c>
      <c r="V261" s="12" t="s">
        <v>2138</v>
      </c>
    </row>
    <row r="262" spans="1:22">
      <c r="A262" t="s">
        <v>447</v>
      </c>
      <c r="B262" s="12" t="s">
        <v>57</v>
      </c>
      <c r="C262" s="14">
        <v>0.20396850092286467</v>
      </c>
      <c r="D262" s="14">
        <v>0.388774346882514</v>
      </c>
      <c r="E262" s="14">
        <v>0.2842719606666555</v>
      </c>
      <c r="F262" s="14">
        <v>3.7547324588306716E-2</v>
      </c>
      <c r="G262" s="13">
        <v>5.6564154445784265</v>
      </c>
      <c r="H262" s="14">
        <v>0.21790144142181125</v>
      </c>
      <c r="I262">
        <v>0</v>
      </c>
      <c r="J262" s="14">
        <v>4.27138923560701E-3</v>
      </c>
      <c r="K262" s="14">
        <v>0.45222619371524486</v>
      </c>
      <c r="L262" s="14">
        <v>1.8748568215778003E-2</v>
      </c>
      <c r="M262">
        <v>0</v>
      </c>
      <c r="N262" s="14">
        <v>0.2055436255630648</v>
      </c>
      <c r="O262" s="14">
        <v>0.33577848833803048</v>
      </c>
      <c r="P262">
        <v>0</v>
      </c>
      <c r="Q262" s="14">
        <v>0.94867619108199597</v>
      </c>
      <c r="R262">
        <v>0</v>
      </c>
      <c r="S262">
        <v>4.5</v>
      </c>
      <c r="T262" s="14">
        <v>0</v>
      </c>
      <c r="U262" s="14">
        <v>0</v>
      </c>
      <c r="V262" s="12" t="s">
        <v>2138</v>
      </c>
    </row>
    <row r="263" spans="1:22">
      <c r="A263" t="s">
        <v>449</v>
      </c>
      <c r="B263" s="12" t="s">
        <v>57</v>
      </c>
      <c r="C263" s="14">
        <v>0.17311037726878947</v>
      </c>
      <c r="D263" s="14">
        <v>0.388774346882514</v>
      </c>
      <c r="E263" s="14">
        <v>0.2842719606666555</v>
      </c>
      <c r="F263" s="14">
        <v>3.7547324588306716E-2</v>
      </c>
      <c r="G263" s="13">
        <v>5.6564154445784265</v>
      </c>
      <c r="H263" s="14">
        <v>0.21790144142181125</v>
      </c>
      <c r="I263">
        <v>0</v>
      </c>
      <c r="J263" s="14">
        <v>3.2193253778496134E-2</v>
      </c>
      <c r="K263" s="14">
        <v>0.45222619371524486</v>
      </c>
      <c r="L263" s="14">
        <v>1.8748568215778003E-2</v>
      </c>
      <c r="M263">
        <v>0</v>
      </c>
      <c r="N263" s="14">
        <v>0.2055436255630648</v>
      </c>
      <c r="O263" s="14">
        <v>0.33577848833803048</v>
      </c>
      <c r="P263">
        <v>0</v>
      </c>
      <c r="Q263" s="14">
        <v>0.94867619108199597</v>
      </c>
      <c r="R263">
        <v>0</v>
      </c>
      <c r="S263">
        <v>4.5</v>
      </c>
      <c r="T263" s="14">
        <v>0</v>
      </c>
      <c r="U263" s="14">
        <v>0</v>
      </c>
      <c r="V263" s="12" t="s">
        <v>2138</v>
      </c>
    </row>
    <row r="264" spans="1:22">
      <c r="A264" t="s">
        <v>451</v>
      </c>
      <c r="B264" s="12" t="s">
        <v>57</v>
      </c>
      <c r="C264" s="14">
        <v>0.31916299534200149</v>
      </c>
      <c r="D264" s="14">
        <v>0.388774346882514</v>
      </c>
      <c r="E264" s="14">
        <v>0.2842719606666555</v>
      </c>
      <c r="F264" s="14">
        <v>3.7547324588306716E-2</v>
      </c>
      <c r="G264" s="13">
        <v>5.6564154445784265</v>
      </c>
      <c r="H264" s="14">
        <v>0.21790144142181125</v>
      </c>
      <c r="I264">
        <v>0</v>
      </c>
      <c r="J264" s="14">
        <v>-6.0537106507386626E-2</v>
      </c>
      <c r="K264" s="14">
        <v>0.45222619371524486</v>
      </c>
      <c r="L264" s="14">
        <v>1.8748568215778003E-2</v>
      </c>
      <c r="M264">
        <v>0</v>
      </c>
      <c r="N264" s="14">
        <v>0.2055436255630648</v>
      </c>
      <c r="O264" s="14">
        <v>0.33577848833803048</v>
      </c>
      <c r="P264">
        <v>0</v>
      </c>
      <c r="Q264" s="14">
        <v>0.94867619108199597</v>
      </c>
      <c r="R264">
        <v>0</v>
      </c>
      <c r="S264">
        <v>4.5</v>
      </c>
      <c r="T264" s="14">
        <v>0</v>
      </c>
      <c r="U264" s="14">
        <v>0</v>
      </c>
      <c r="V264" s="12" t="s">
        <v>2138</v>
      </c>
    </row>
    <row r="265" spans="1:22">
      <c r="A265" t="s">
        <v>453</v>
      </c>
      <c r="B265" s="12" t="s">
        <v>47</v>
      </c>
      <c r="C265" s="14">
        <v>6.1305786321855689E-2</v>
      </c>
      <c r="D265" s="14">
        <v>0.18290795794828921</v>
      </c>
      <c r="E265" s="14">
        <v>0.12205009004875801</v>
      </c>
      <c r="F265" s="14">
        <v>7.7863508878423693E-2</v>
      </c>
      <c r="G265" s="13">
        <v>1.5232588938928779</v>
      </c>
      <c r="H265" s="14">
        <v>3.1674636202413592E-2</v>
      </c>
      <c r="I265">
        <v>0</v>
      </c>
      <c r="J265" s="14">
        <v>4.7002096000049376E-3</v>
      </c>
      <c r="K265" s="14">
        <v>0.50851978099047102</v>
      </c>
      <c r="L265" s="14">
        <v>6.0665521451900774E-2</v>
      </c>
      <c r="M265">
        <v>0</v>
      </c>
      <c r="N265" s="14">
        <v>0</v>
      </c>
      <c r="O265" s="14">
        <v>0</v>
      </c>
      <c r="P265">
        <v>0</v>
      </c>
      <c r="Q265" s="14">
        <v>0.94977598367308969</v>
      </c>
      <c r="R265">
        <v>0</v>
      </c>
      <c r="S265">
        <v>3.3</v>
      </c>
      <c r="T265" s="14">
        <v>0</v>
      </c>
      <c r="U265" s="14">
        <v>0</v>
      </c>
      <c r="V265" s="12" t="s">
        <v>2138</v>
      </c>
    </row>
    <row r="266" spans="1:22">
      <c r="A266" t="s">
        <v>455</v>
      </c>
      <c r="B266" s="12" t="s">
        <v>57</v>
      </c>
      <c r="C266" s="14">
        <v>0.22378942782754344</v>
      </c>
      <c r="D266" s="14">
        <v>0.388774346882514</v>
      </c>
      <c r="E266" s="14">
        <v>0.2842719606666555</v>
      </c>
      <c r="F266" s="14">
        <v>3.7547324588306716E-2</v>
      </c>
      <c r="G266" s="13">
        <v>5.6564154445784265</v>
      </c>
      <c r="H266" s="14">
        <v>0.21790144142181125</v>
      </c>
      <c r="I266">
        <v>0</v>
      </c>
      <c r="J266" s="14">
        <v>-2.9597808288797534E-2</v>
      </c>
      <c r="K266" s="14">
        <v>0.45222619371524486</v>
      </c>
      <c r="L266" s="14">
        <v>1.8748568215778003E-2</v>
      </c>
      <c r="M266">
        <v>0</v>
      </c>
      <c r="N266" s="14">
        <v>0.2055436255630648</v>
      </c>
      <c r="O266" s="14">
        <v>0.33577848833803048</v>
      </c>
      <c r="P266">
        <v>0</v>
      </c>
      <c r="Q266" s="14">
        <v>0.94867619108199597</v>
      </c>
      <c r="R266">
        <v>0</v>
      </c>
      <c r="S266">
        <v>4.5</v>
      </c>
      <c r="T266" s="14">
        <v>0</v>
      </c>
      <c r="U266" s="14">
        <v>0</v>
      </c>
      <c r="V266" s="12" t="s">
        <v>2138</v>
      </c>
    </row>
    <row r="267" spans="1:22">
      <c r="A267" t="s">
        <v>457</v>
      </c>
      <c r="B267" s="12" t="s">
        <v>62</v>
      </c>
      <c r="C267" s="14">
        <v>1.6340183582713878E-2</v>
      </c>
      <c r="D267" s="14">
        <v>0.20187192862209885</v>
      </c>
      <c r="E267" s="14">
        <v>0.13780715755654266</v>
      </c>
      <c r="F267" s="14">
        <v>0.14324173030339896</v>
      </c>
      <c r="G267" s="13">
        <v>2.1323076743804079</v>
      </c>
      <c r="H267" s="14">
        <v>-3.5903294130974449E-3</v>
      </c>
      <c r="I267">
        <v>0</v>
      </c>
      <c r="J267" s="14">
        <v>2.7171573614963324E-2</v>
      </c>
      <c r="K267" s="14">
        <v>0.50521966232143278</v>
      </c>
      <c r="L267" s="14">
        <v>7.7995567229432863E-2</v>
      </c>
      <c r="M267">
        <v>0</v>
      </c>
      <c r="N267" s="14">
        <v>0</v>
      </c>
      <c r="O267" s="14">
        <v>0</v>
      </c>
      <c r="P267">
        <v>0</v>
      </c>
      <c r="Q267" s="14">
        <v>0.94976269166978411</v>
      </c>
      <c r="R267">
        <v>0</v>
      </c>
      <c r="S267">
        <v>3.3</v>
      </c>
      <c r="T267" s="14">
        <v>0</v>
      </c>
      <c r="U267" s="14">
        <v>0</v>
      </c>
      <c r="V267" s="12" t="s">
        <v>2138</v>
      </c>
    </row>
    <row r="268" spans="1:22">
      <c r="A268" t="s">
        <v>459</v>
      </c>
      <c r="B268" s="12" t="s">
        <v>57</v>
      </c>
      <c r="C268" s="14">
        <v>0.21629639161522549</v>
      </c>
      <c r="D268" s="14">
        <v>0.388774346882514</v>
      </c>
      <c r="E268" s="14">
        <v>0.2842719606666555</v>
      </c>
      <c r="F268" s="14">
        <v>3.7547324588306716E-2</v>
      </c>
      <c r="G268" s="13">
        <v>5.6564154445784265</v>
      </c>
      <c r="H268" s="14">
        <v>0.21790144142181125</v>
      </c>
      <c r="I268">
        <v>0</v>
      </c>
      <c r="J268" s="14">
        <v>-4.9211690752804786E-2</v>
      </c>
      <c r="K268" s="14">
        <v>0.45222619371524486</v>
      </c>
      <c r="L268" s="14">
        <v>1.8748568215778003E-2</v>
      </c>
      <c r="M268">
        <v>0</v>
      </c>
      <c r="N268" s="14">
        <v>0.2055436255630648</v>
      </c>
      <c r="O268" s="14">
        <v>0.33577848833803048</v>
      </c>
      <c r="P268">
        <v>0</v>
      </c>
      <c r="Q268" s="14">
        <v>0.94867619108199597</v>
      </c>
      <c r="R268">
        <v>0</v>
      </c>
      <c r="S268">
        <v>4.5</v>
      </c>
      <c r="T268" s="14">
        <v>0</v>
      </c>
      <c r="U268" s="14">
        <v>0</v>
      </c>
      <c r="V268" s="12" t="s">
        <v>2138</v>
      </c>
    </row>
    <row r="269" spans="1:22">
      <c r="A269" t="s">
        <v>461</v>
      </c>
      <c r="B269" s="12" t="s">
        <v>47</v>
      </c>
      <c r="C269" s="14">
        <v>2.93636717836201E-2</v>
      </c>
      <c r="D269" s="14">
        <v>0.18290795794828921</v>
      </c>
      <c r="E269" s="14">
        <v>0.12205009004875801</v>
      </c>
      <c r="F269" s="14">
        <v>7.7863508878423693E-2</v>
      </c>
      <c r="G269" s="13">
        <v>1.5232588938928779</v>
      </c>
      <c r="H269" s="14">
        <v>3.1674636202413592E-2</v>
      </c>
      <c r="I269">
        <v>0</v>
      </c>
      <c r="J269" s="14">
        <v>3.1203471045911053E-2</v>
      </c>
      <c r="K269" s="14">
        <v>0.50851978099047102</v>
      </c>
      <c r="L269" s="14">
        <v>6.0665521451900774E-2</v>
      </c>
      <c r="M269">
        <v>0</v>
      </c>
      <c r="N269" s="14">
        <v>0</v>
      </c>
      <c r="O269" s="14">
        <v>0</v>
      </c>
      <c r="P269">
        <v>0</v>
      </c>
      <c r="Q269" s="14">
        <v>0.94977598367308969</v>
      </c>
      <c r="R269">
        <v>0</v>
      </c>
      <c r="S269">
        <v>3.3</v>
      </c>
      <c r="T269" s="14">
        <v>0</v>
      </c>
      <c r="U269" s="14">
        <v>0</v>
      </c>
      <c r="V269" s="12" t="s">
        <v>2138</v>
      </c>
    </row>
    <row r="270" spans="1:22">
      <c r="A270" t="s">
        <v>463</v>
      </c>
      <c r="B270" s="12" t="s">
        <v>47</v>
      </c>
      <c r="C270" s="14">
        <v>6.3371277675666624E-2</v>
      </c>
      <c r="D270" s="14">
        <v>0.18290795794828921</v>
      </c>
      <c r="E270" s="14">
        <v>0.12205009004875801</v>
      </c>
      <c r="F270" s="14">
        <v>7.7863508878423693E-2</v>
      </c>
      <c r="G270" s="13">
        <v>1.5232588938928779</v>
      </c>
      <c r="H270" s="14">
        <v>3.1674636202413592E-2</v>
      </c>
      <c r="I270">
        <v>0</v>
      </c>
      <c r="J270" s="14">
        <v>-7.1184485674322595E-3</v>
      </c>
      <c r="K270" s="14">
        <v>0.50851978099047102</v>
      </c>
      <c r="L270" s="14">
        <v>6.0665521451900774E-2</v>
      </c>
      <c r="M270">
        <v>0</v>
      </c>
      <c r="N270" s="14">
        <v>0</v>
      </c>
      <c r="O270" s="14">
        <v>0</v>
      </c>
      <c r="P270">
        <v>0</v>
      </c>
      <c r="Q270" s="14">
        <v>0.94977598367308969</v>
      </c>
      <c r="R270">
        <v>0</v>
      </c>
      <c r="S270">
        <v>3.3</v>
      </c>
      <c r="T270" s="14">
        <v>0</v>
      </c>
      <c r="U270" s="14">
        <v>0</v>
      </c>
      <c r="V270" s="12" t="s">
        <v>2138</v>
      </c>
    </row>
    <row r="271" spans="1:22">
      <c r="A271" t="s">
        <v>465</v>
      </c>
      <c r="B271" s="12" t="s">
        <v>54</v>
      </c>
      <c r="C271" s="14">
        <v>-3.2299816288222351E-2</v>
      </c>
      <c r="D271" s="14">
        <v>0.31196392892080216</v>
      </c>
      <c r="E271" s="14">
        <v>0.22086835207327621</v>
      </c>
      <c r="F271" s="14">
        <v>0.28991454849456905</v>
      </c>
      <c r="G271" s="13">
        <v>2.8980395452652274</v>
      </c>
      <c r="H271" s="14">
        <v>-5.1192663180992054E-2</v>
      </c>
      <c r="I271">
        <v>0</v>
      </c>
      <c r="J271" s="14">
        <v>8.1433960828568075E-2</v>
      </c>
      <c r="K271" s="14">
        <v>0.58288412137280288</v>
      </c>
      <c r="L271" s="14">
        <v>0.120912265441879</v>
      </c>
      <c r="M271">
        <v>0</v>
      </c>
      <c r="N271" s="14">
        <v>0</v>
      </c>
      <c r="O271" s="14">
        <v>0</v>
      </c>
      <c r="P271">
        <v>0</v>
      </c>
      <c r="Q271" s="14">
        <v>0.95246281107254693</v>
      </c>
      <c r="R271">
        <v>0</v>
      </c>
      <c r="S271">
        <v>3.3</v>
      </c>
      <c r="T271" s="14">
        <v>0</v>
      </c>
      <c r="U271" s="14">
        <v>0</v>
      </c>
      <c r="V271" s="12" t="s">
        <v>2138</v>
      </c>
    </row>
    <row r="272" spans="1:22">
      <c r="A272" t="s">
        <v>467</v>
      </c>
      <c r="B272" s="12" t="s">
        <v>57</v>
      </c>
      <c r="C272" s="14">
        <v>8.5998812665075725E-2</v>
      </c>
      <c r="D272" s="14">
        <v>0.388774346882514</v>
      </c>
      <c r="E272" s="14">
        <v>0.2842719606666555</v>
      </c>
      <c r="F272" s="14">
        <v>3.7547324588306716E-2</v>
      </c>
      <c r="G272" s="13">
        <v>5.6564154445784265</v>
      </c>
      <c r="H272" s="14">
        <v>0.21790144142181125</v>
      </c>
      <c r="I272">
        <v>0</v>
      </c>
      <c r="J272" s="14">
        <v>1.6825991977055272E-2</v>
      </c>
      <c r="K272" s="14">
        <v>0.45222619371524486</v>
      </c>
      <c r="L272" s="14">
        <v>1.8748568215778003E-2</v>
      </c>
      <c r="M272">
        <v>0</v>
      </c>
      <c r="N272" s="14">
        <v>0.2055436255630648</v>
      </c>
      <c r="O272" s="14">
        <v>0.33577848833803048</v>
      </c>
      <c r="P272">
        <v>0</v>
      </c>
      <c r="Q272" s="14">
        <v>0.94867619108199597</v>
      </c>
      <c r="R272">
        <v>0</v>
      </c>
      <c r="S272">
        <v>4.5</v>
      </c>
      <c r="T272" s="14">
        <v>0</v>
      </c>
      <c r="U272" s="14">
        <v>0</v>
      </c>
      <c r="V272" s="12" t="s">
        <v>2138</v>
      </c>
    </row>
    <row r="273" spans="1:22">
      <c r="A273" t="s">
        <v>471</v>
      </c>
      <c r="B273" s="12" t="s">
        <v>57</v>
      </c>
      <c r="C273" s="14">
        <v>0.21083902157194517</v>
      </c>
      <c r="D273" s="14">
        <v>0.388774346882514</v>
      </c>
      <c r="E273" s="14">
        <v>0.2842719606666555</v>
      </c>
      <c r="F273" s="14">
        <v>3.7547324588306716E-2</v>
      </c>
      <c r="G273" s="13">
        <v>5.6564154445784265</v>
      </c>
      <c r="H273" s="14">
        <v>0.21790144142181125</v>
      </c>
      <c r="I273">
        <v>0</v>
      </c>
      <c r="J273" s="14">
        <v>-1.8778454467392462E-3</v>
      </c>
      <c r="K273" s="14">
        <v>0.45222619371524486</v>
      </c>
      <c r="L273" s="14">
        <v>1.8748568215778003E-2</v>
      </c>
      <c r="M273">
        <v>0</v>
      </c>
      <c r="N273" s="14">
        <v>0.2055436255630648</v>
      </c>
      <c r="O273" s="14">
        <v>0.33577848833803048</v>
      </c>
      <c r="P273">
        <v>0</v>
      </c>
      <c r="Q273" s="14">
        <v>0.94867619108199597</v>
      </c>
      <c r="R273">
        <v>0</v>
      </c>
      <c r="S273">
        <v>4.5</v>
      </c>
      <c r="T273" s="14">
        <v>0</v>
      </c>
      <c r="U273" s="14">
        <v>0</v>
      </c>
      <c r="V273" s="12" t="s">
        <v>2138</v>
      </c>
    </row>
    <row r="274" spans="1:22">
      <c r="A274" t="s">
        <v>473</v>
      </c>
      <c r="B274" s="12" t="s">
        <v>51</v>
      </c>
      <c r="C274" s="14">
        <v>0.14108349738522707</v>
      </c>
      <c r="D274" s="14">
        <v>0.29147891994228936</v>
      </c>
      <c r="E274" s="14">
        <v>0.20310034693031653</v>
      </c>
      <c r="F274" s="14">
        <v>8.594459935328938E-2</v>
      </c>
      <c r="G274" s="13">
        <v>1.6026025182564763</v>
      </c>
      <c r="H274" s="14">
        <v>0.11012364032004683</v>
      </c>
      <c r="I274">
        <v>0</v>
      </c>
      <c r="J274" s="14">
        <v>2.2297130411862352E-2</v>
      </c>
      <c r="K274" s="14">
        <v>0.41762511454643481</v>
      </c>
      <c r="L274" s="14">
        <v>5.4196815684636399E-2</v>
      </c>
      <c r="M274">
        <v>0</v>
      </c>
      <c r="N274" s="14">
        <v>0</v>
      </c>
      <c r="O274" s="14">
        <v>0</v>
      </c>
      <c r="P274">
        <v>0</v>
      </c>
      <c r="Q274" s="14">
        <v>0.94630804495569043</v>
      </c>
      <c r="R274">
        <v>0</v>
      </c>
      <c r="S274">
        <v>3.3</v>
      </c>
      <c r="T274" s="14">
        <v>0</v>
      </c>
      <c r="U274" s="14">
        <v>0</v>
      </c>
      <c r="V274" s="12" t="s">
        <v>2138</v>
      </c>
    </row>
    <row r="275" spans="1:22">
      <c r="A275" t="s">
        <v>475</v>
      </c>
      <c r="B275" s="12" t="s">
        <v>47</v>
      </c>
      <c r="C275" s="14">
        <v>4.1940503263158901E-2</v>
      </c>
      <c r="D275" s="14">
        <v>0.18290795794828921</v>
      </c>
      <c r="E275" s="14">
        <v>0.12205009004875801</v>
      </c>
      <c r="F275" s="14">
        <v>7.7863508878423693E-2</v>
      </c>
      <c r="G275" s="13">
        <v>1.5232588938928779</v>
      </c>
      <c r="H275" s="14">
        <v>3.1674636202413592E-2</v>
      </c>
      <c r="I275">
        <v>0</v>
      </c>
      <c r="J275" s="14">
        <v>5.3270380105455029E-3</v>
      </c>
      <c r="K275" s="14">
        <v>0.50851978099047102</v>
      </c>
      <c r="L275" s="14">
        <v>6.0665521451900774E-2</v>
      </c>
      <c r="M275">
        <v>0</v>
      </c>
      <c r="N275" s="14">
        <v>0</v>
      </c>
      <c r="O275" s="14">
        <v>0</v>
      </c>
      <c r="P275">
        <v>0</v>
      </c>
      <c r="Q275" s="14">
        <v>0.94977598367308969</v>
      </c>
      <c r="R275">
        <v>0</v>
      </c>
      <c r="S275">
        <v>3.3</v>
      </c>
      <c r="T275" s="14">
        <v>0</v>
      </c>
      <c r="U275" s="14">
        <v>0</v>
      </c>
      <c r="V275" s="12" t="s">
        <v>2138</v>
      </c>
    </row>
    <row r="276" spans="1:22">
      <c r="A276" t="s">
        <v>477</v>
      </c>
      <c r="B276" s="12" t="s">
        <v>51</v>
      </c>
      <c r="C276" s="14">
        <v>5.9855338305408089E-2</v>
      </c>
      <c r="D276" s="14">
        <v>0.29147891994228936</v>
      </c>
      <c r="E276" s="14">
        <v>0.20310034693031653</v>
      </c>
      <c r="F276" s="14">
        <v>8.594459935328938E-2</v>
      </c>
      <c r="G276" s="13">
        <v>1.6026025182564763</v>
      </c>
      <c r="H276" s="14">
        <v>0.11012364032004683</v>
      </c>
      <c r="I276">
        <v>0</v>
      </c>
      <c r="J276" s="14">
        <v>6.2275839464799435E-2</v>
      </c>
      <c r="K276" s="14">
        <v>0.41762511454643481</v>
      </c>
      <c r="L276" s="14">
        <v>5.4196815684636399E-2</v>
      </c>
      <c r="M276">
        <v>0</v>
      </c>
      <c r="N276" s="14">
        <v>0</v>
      </c>
      <c r="O276" s="14">
        <v>0</v>
      </c>
      <c r="P276">
        <v>0</v>
      </c>
      <c r="Q276" s="14">
        <v>0.94630804495569043</v>
      </c>
      <c r="R276">
        <v>0</v>
      </c>
      <c r="S276">
        <v>3.3</v>
      </c>
      <c r="T276" s="14">
        <v>0</v>
      </c>
      <c r="U276" s="14">
        <v>0</v>
      </c>
      <c r="V276" s="12" t="s">
        <v>2138</v>
      </c>
    </row>
    <row r="277" spans="1:22">
      <c r="A277" t="s">
        <v>481</v>
      </c>
      <c r="B277" s="12" t="s">
        <v>47</v>
      </c>
      <c r="C277" s="14">
        <v>3.4341441778274759E-3</v>
      </c>
      <c r="D277" s="14">
        <v>0.18290795794828921</v>
      </c>
      <c r="E277" s="14">
        <v>0.12205009004875801</v>
      </c>
      <c r="F277" s="14">
        <v>7.7863508878423693E-2</v>
      </c>
      <c r="G277" s="13">
        <v>1.5232588938928779</v>
      </c>
      <c r="H277" s="14">
        <v>3.1674636202413592E-2</v>
      </c>
      <c r="I277">
        <v>0</v>
      </c>
      <c r="J277" s="14">
        <v>5.4420034134324932E-2</v>
      </c>
      <c r="K277" s="14">
        <v>0.50851978099047102</v>
      </c>
      <c r="L277" s="14">
        <v>6.0665521451900774E-2</v>
      </c>
      <c r="M277">
        <v>0</v>
      </c>
      <c r="N277" s="14">
        <v>0</v>
      </c>
      <c r="O277" s="14">
        <v>0</v>
      </c>
      <c r="P277">
        <v>0</v>
      </c>
      <c r="Q277" s="14">
        <v>0.94977598367308969</v>
      </c>
      <c r="R277">
        <v>0</v>
      </c>
      <c r="S277">
        <v>3.3</v>
      </c>
      <c r="T277" s="14">
        <v>0</v>
      </c>
      <c r="U277" s="14">
        <v>0</v>
      </c>
      <c r="V277" s="12" t="s">
        <v>2138</v>
      </c>
    </row>
    <row r="278" spans="1:22">
      <c r="A278" t="s">
        <v>483</v>
      </c>
      <c r="B278" s="12" t="s">
        <v>54</v>
      </c>
      <c r="C278" s="14">
        <v>7.6246877364608126E-2</v>
      </c>
      <c r="D278" s="14">
        <v>0.31196392892080216</v>
      </c>
      <c r="E278" s="14">
        <v>0.22086835207327621</v>
      </c>
      <c r="F278" s="14">
        <v>0.28991454849456905</v>
      </c>
      <c r="G278" s="13">
        <v>2.8980395452652274</v>
      </c>
      <c r="H278" s="14">
        <v>-5.1192663180992054E-2</v>
      </c>
      <c r="I278">
        <v>0</v>
      </c>
      <c r="J278" s="14">
        <v>0.1216617329503533</v>
      </c>
      <c r="K278" s="14">
        <v>0.58288412137280288</v>
      </c>
      <c r="L278" s="14">
        <v>0.120912265441879</v>
      </c>
      <c r="M278">
        <v>0</v>
      </c>
      <c r="N278" s="14">
        <v>0</v>
      </c>
      <c r="O278" s="14">
        <v>0</v>
      </c>
      <c r="P278">
        <v>0</v>
      </c>
      <c r="Q278" s="14">
        <v>0.95246281107254693</v>
      </c>
      <c r="R278">
        <v>0</v>
      </c>
      <c r="S278">
        <v>3.3</v>
      </c>
      <c r="T278" s="14">
        <v>0</v>
      </c>
      <c r="U278" s="14">
        <v>0</v>
      </c>
      <c r="V278" s="12" t="s">
        <v>2138</v>
      </c>
    </row>
    <row r="279" spans="1:22">
      <c r="A279" t="s">
        <v>485</v>
      </c>
      <c r="B279" s="12" t="s">
        <v>62</v>
      </c>
      <c r="C279" s="14">
        <v>5.311343845883669E-2</v>
      </c>
      <c r="D279" s="14">
        <v>0.20187192862209885</v>
      </c>
      <c r="E279" s="14">
        <v>0.13780715755654266</v>
      </c>
      <c r="F279" s="14">
        <v>0.14324173030339896</v>
      </c>
      <c r="G279" s="13">
        <v>2.1323076743804079</v>
      </c>
      <c r="H279" s="14">
        <v>-3.5903294130974449E-3</v>
      </c>
      <c r="I279">
        <v>0</v>
      </c>
      <c r="J279" s="14">
        <v>6.1263622520552168E-2</v>
      </c>
      <c r="K279" s="14">
        <v>0.50521966232143278</v>
      </c>
      <c r="L279" s="14">
        <v>7.7995567229432863E-2</v>
      </c>
      <c r="M279">
        <v>0</v>
      </c>
      <c r="N279" s="14">
        <v>0</v>
      </c>
      <c r="O279" s="14">
        <v>0</v>
      </c>
      <c r="P279">
        <v>0</v>
      </c>
      <c r="Q279" s="14">
        <v>0.94976269166978411</v>
      </c>
      <c r="R279">
        <v>0</v>
      </c>
      <c r="S279">
        <v>3.3</v>
      </c>
      <c r="T279" s="14">
        <v>0</v>
      </c>
      <c r="U279" s="14">
        <v>0</v>
      </c>
      <c r="V279" s="12" t="s">
        <v>2138</v>
      </c>
    </row>
    <row r="280" spans="1:22">
      <c r="A280" t="s">
        <v>487</v>
      </c>
      <c r="B280" s="12" t="s">
        <v>51</v>
      </c>
      <c r="C280" s="14">
        <v>6.9981558281297998E-2</v>
      </c>
      <c r="D280" s="14">
        <v>0.29147891994228936</v>
      </c>
      <c r="E280" s="14">
        <v>0.20310034693031653</v>
      </c>
      <c r="F280" s="14">
        <v>8.594459935328938E-2</v>
      </c>
      <c r="G280" s="13">
        <v>1.6026025182564763</v>
      </c>
      <c r="H280" s="14">
        <v>0.11012364032004683</v>
      </c>
      <c r="I280">
        <v>0</v>
      </c>
      <c r="J280" s="14">
        <v>6.0399657929561881E-2</v>
      </c>
      <c r="K280" s="14">
        <v>0.41762511454643481</v>
      </c>
      <c r="L280" s="14">
        <v>5.4196815684636399E-2</v>
      </c>
      <c r="M280">
        <v>0</v>
      </c>
      <c r="N280" s="14">
        <v>0</v>
      </c>
      <c r="O280" s="14">
        <v>0</v>
      </c>
      <c r="P280">
        <v>0</v>
      </c>
      <c r="Q280" s="14">
        <v>0.94630804495569043</v>
      </c>
      <c r="R280">
        <v>0</v>
      </c>
      <c r="S280">
        <v>3.3</v>
      </c>
      <c r="T280" s="14">
        <v>0</v>
      </c>
      <c r="U280" s="14">
        <v>0</v>
      </c>
      <c r="V280" s="12" t="s">
        <v>2138</v>
      </c>
    </row>
    <row r="281" spans="1:22">
      <c r="A281" t="s">
        <v>489</v>
      </c>
      <c r="B281" s="12" t="s">
        <v>62</v>
      </c>
      <c r="C281" s="14">
        <v>-0.13281789180742037</v>
      </c>
      <c r="D281" s="14">
        <v>0.20187192862209885</v>
      </c>
      <c r="E281" s="14">
        <v>0.13780715755654266</v>
      </c>
      <c r="F281" s="14">
        <v>0.14324173030339896</v>
      </c>
      <c r="G281" s="13">
        <v>2.1323076743804079</v>
      </c>
      <c r="H281" s="14">
        <v>-3.5903294130974449E-3</v>
      </c>
      <c r="I281">
        <v>0</v>
      </c>
      <c r="J281" s="14">
        <v>9.5259170808162069E-2</v>
      </c>
      <c r="K281" s="14">
        <v>0.50521966232143278</v>
      </c>
      <c r="L281" s="14">
        <v>7.7995567229432863E-2</v>
      </c>
      <c r="M281">
        <v>0</v>
      </c>
      <c r="N281" s="14">
        <v>0</v>
      </c>
      <c r="O281" s="14">
        <v>0</v>
      </c>
      <c r="P281">
        <v>0</v>
      </c>
      <c r="Q281" s="14">
        <v>0.94976269166978411</v>
      </c>
      <c r="R281">
        <v>0</v>
      </c>
      <c r="S281">
        <v>3.3</v>
      </c>
      <c r="T281" s="14">
        <v>0</v>
      </c>
      <c r="U281" s="14">
        <v>0</v>
      </c>
      <c r="V281" s="12" t="s">
        <v>2138</v>
      </c>
    </row>
    <row r="282" spans="1:22">
      <c r="A282" t="s">
        <v>491</v>
      </c>
      <c r="B282" s="12" t="s">
        <v>57</v>
      </c>
      <c r="C282" s="14">
        <v>0.20180025368439564</v>
      </c>
      <c r="D282" s="14">
        <v>0.388774346882514</v>
      </c>
      <c r="E282" s="14">
        <v>0.2842719606666555</v>
      </c>
      <c r="F282" s="14">
        <v>3.7547324588306716E-2</v>
      </c>
      <c r="G282" s="13">
        <v>5.6564154445784265</v>
      </c>
      <c r="H282" s="14">
        <v>0.21790144142181125</v>
      </c>
      <c r="I282">
        <v>0</v>
      </c>
      <c r="J282" s="14">
        <v>2.2832101725394089E-3</v>
      </c>
      <c r="K282" s="14">
        <v>0.45222619371524486</v>
      </c>
      <c r="L282" s="14">
        <v>1.8748568215778003E-2</v>
      </c>
      <c r="M282">
        <v>0</v>
      </c>
      <c r="N282" s="14">
        <v>0.2055436255630648</v>
      </c>
      <c r="O282" s="14">
        <v>0.33577848833803048</v>
      </c>
      <c r="P282">
        <v>0</v>
      </c>
      <c r="Q282" s="14">
        <v>0.94867619108199597</v>
      </c>
      <c r="R282">
        <v>0</v>
      </c>
      <c r="S282">
        <v>4.5</v>
      </c>
      <c r="T282" s="14">
        <v>0</v>
      </c>
      <c r="U282" s="14">
        <v>0</v>
      </c>
      <c r="V282" s="12" t="s">
        <v>2138</v>
      </c>
    </row>
    <row r="283" spans="1:22">
      <c r="A283" t="s">
        <v>493</v>
      </c>
      <c r="B283" s="12" t="s">
        <v>51</v>
      </c>
      <c r="C283" s="14">
        <v>0.14721680532244397</v>
      </c>
      <c r="D283" s="14">
        <v>0.29147891994228936</v>
      </c>
      <c r="E283" s="14">
        <v>0.20310034693031653</v>
      </c>
      <c r="F283" s="14">
        <v>8.594459935328938E-2</v>
      </c>
      <c r="G283" s="13">
        <v>1.6026025182564763</v>
      </c>
      <c r="H283" s="14">
        <v>0.11012364032004683</v>
      </c>
      <c r="I283">
        <v>0</v>
      </c>
      <c r="J283" s="14">
        <v>2.4370565582074552E-2</v>
      </c>
      <c r="K283" s="14">
        <v>0.41762511454643481</v>
      </c>
      <c r="L283" s="14">
        <v>5.4196815684636399E-2</v>
      </c>
      <c r="M283">
        <v>0</v>
      </c>
      <c r="N283" s="14">
        <v>0</v>
      </c>
      <c r="O283" s="14">
        <v>0</v>
      </c>
      <c r="P283">
        <v>0</v>
      </c>
      <c r="Q283" s="14">
        <v>0.94630804495569043</v>
      </c>
      <c r="R283">
        <v>0</v>
      </c>
      <c r="S283">
        <v>3.3</v>
      </c>
      <c r="T283" s="14">
        <v>0</v>
      </c>
      <c r="U283" s="14">
        <v>0</v>
      </c>
      <c r="V283" s="12" t="s">
        <v>2138</v>
      </c>
    </row>
    <row r="284" spans="1:22">
      <c r="A284" t="s">
        <v>495</v>
      </c>
      <c r="B284" s="12" t="s">
        <v>62</v>
      </c>
      <c r="C284" s="14">
        <v>7.6738507161383989E-3</v>
      </c>
      <c r="D284" s="14">
        <v>0.20187192862209885</v>
      </c>
      <c r="E284" s="14">
        <v>0.13780715755654266</v>
      </c>
      <c r="F284" s="14">
        <v>0.14324173030339896</v>
      </c>
      <c r="G284" s="13">
        <v>2.1323076743804079</v>
      </c>
      <c r="H284" s="14">
        <v>-3.5903294130974449E-3</v>
      </c>
      <c r="I284">
        <v>0</v>
      </c>
      <c r="J284" s="14">
        <v>9.5484657824705096E-2</v>
      </c>
      <c r="K284" s="14">
        <v>0.50521966232143278</v>
      </c>
      <c r="L284" s="14">
        <v>7.7995567229432863E-2</v>
      </c>
      <c r="M284">
        <v>0</v>
      </c>
      <c r="N284" s="14">
        <v>0</v>
      </c>
      <c r="O284" s="14">
        <v>0</v>
      </c>
      <c r="P284">
        <v>0</v>
      </c>
      <c r="Q284" s="14">
        <v>0.94976269166978411</v>
      </c>
      <c r="R284">
        <v>0</v>
      </c>
      <c r="S284">
        <v>3.3</v>
      </c>
      <c r="T284" s="14">
        <v>0</v>
      </c>
      <c r="U284" s="14">
        <v>0</v>
      </c>
      <c r="V284" s="12" t="s">
        <v>2138</v>
      </c>
    </row>
    <row r="285" spans="1:22">
      <c r="A285" t="s">
        <v>499</v>
      </c>
      <c r="B285" s="12" t="s">
        <v>47</v>
      </c>
      <c r="C285" s="14">
        <v>-9.0744315421668869E-3</v>
      </c>
      <c r="D285" s="14">
        <v>0.18290795794828921</v>
      </c>
      <c r="E285" s="14">
        <v>0.12205009004875801</v>
      </c>
      <c r="F285" s="14">
        <v>7.7863508878423693E-2</v>
      </c>
      <c r="G285" s="13">
        <v>1.5232588938928779</v>
      </c>
      <c r="H285" s="14">
        <v>3.1674636202413592E-2</v>
      </c>
      <c r="I285">
        <v>0</v>
      </c>
      <c r="J285" s="14">
        <v>4.851877078307245E-2</v>
      </c>
      <c r="K285" s="14">
        <v>0.50851978099047102</v>
      </c>
      <c r="L285" s="14">
        <v>6.0665521451900774E-2</v>
      </c>
      <c r="M285">
        <v>0</v>
      </c>
      <c r="N285" s="14">
        <v>0</v>
      </c>
      <c r="O285" s="14">
        <v>0</v>
      </c>
      <c r="P285">
        <v>0</v>
      </c>
      <c r="Q285" s="14">
        <v>0.94977598367308969</v>
      </c>
      <c r="R285">
        <v>0</v>
      </c>
      <c r="S285">
        <v>3.3</v>
      </c>
      <c r="T285" s="14">
        <v>0</v>
      </c>
      <c r="U285" s="14">
        <v>0</v>
      </c>
      <c r="V285" s="12" t="s">
        <v>2138</v>
      </c>
    </row>
    <row r="286" spans="1:22">
      <c r="A286" t="s">
        <v>501</v>
      </c>
      <c r="B286" s="12" t="s">
        <v>47</v>
      </c>
      <c r="C286" s="14">
        <v>2.1261535298672404E-2</v>
      </c>
      <c r="D286" s="14">
        <v>0.18290795794828921</v>
      </c>
      <c r="E286" s="14">
        <v>0.12205009004875801</v>
      </c>
      <c r="F286" s="14">
        <v>7.7863508878423693E-2</v>
      </c>
      <c r="G286" s="13">
        <v>1.5232588938928779</v>
      </c>
      <c r="H286" s="14">
        <v>3.1674636202413592E-2</v>
      </c>
      <c r="I286">
        <v>0</v>
      </c>
      <c r="J286" s="14">
        <v>3.1611083718189582E-2</v>
      </c>
      <c r="K286" s="14">
        <v>0.50851978099047102</v>
      </c>
      <c r="L286" s="14">
        <v>6.0665521451900774E-2</v>
      </c>
      <c r="M286">
        <v>0</v>
      </c>
      <c r="N286" s="14">
        <v>0</v>
      </c>
      <c r="O286" s="14">
        <v>0</v>
      </c>
      <c r="P286">
        <v>0</v>
      </c>
      <c r="Q286" s="14">
        <v>0.94977598367308969</v>
      </c>
      <c r="R286">
        <v>0</v>
      </c>
      <c r="S286">
        <v>3.3</v>
      </c>
      <c r="T286" s="14">
        <v>0</v>
      </c>
      <c r="U286" s="14">
        <v>0</v>
      </c>
      <c r="V286" s="12" t="s">
        <v>2138</v>
      </c>
    </row>
    <row r="287" spans="1:22">
      <c r="A287" t="s">
        <v>503</v>
      </c>
      <c r="B287" s="12" t="s">
        <v>54</v>
      </c>
      <c r="C287" s="14">
        <v>-0.11242054805872821</v>
      </c>
      <c r="D287" s="14">
        <v>0.31196392892080216</v>
      </c>
      <c r="E287" s="14">
        <v>0.22086835207327621</v>
      </c>
      <c r="F287" s="14">
        <v>0.28991454849456905</v>
      </c>
      <c r="G287" s="13">
        <v>2.8980395452652274</v>
      </c>
      <c r="H287" s="14">
        <v>-5.1192663180992054E-2</v>
      </c>
      <c r="I287">
        <v>0</v>
      </c>
      <c r="J287" s="14">
        <v>5.272338516341811E-2</v>
      </c>
      <c r="K287" s="14">
        <v>0.58288412137280288</v>
      </c>
      <c r="L287" s="14">
        <v>0.120912265441879</v>
      </c>
      <c r="M287">
        <v>0</v>
      </c>
      <c r="N287" s="14">
        <v>0</v>
      </c>
      <c r="O287" s="14">
        <v>0</v>
      </c>
      <c r="P287">
        <v>0</v>
      </c>
      <c r="Q287" s="14">
        <v>0.95246281107254693</v>
      </c>
      <c r="R287">
        <v>0</v>
      </c>
      <c r="S287">
        <v>3.3</v>
      </c>
      <c r="T287" s="14">
        <v>0</v>
      </c>
      <c r="U287" s="14">
        <v>0</v>
      </c>
      <c r="V287" s="12" t="s">
        <v>2138</v>
      </c>
    </row>
    <row r="288" spans="1:22">
      <c r="A288" t="s">
        <v>505</v>
      </c>
      <c r="B288" s="12" t="s">
        <v>57</v>
      </c>
      <c r="C288" s="14">
        <v>0.28927496192679547</v>
      </c>
      <c r="D288" s="14">
        <v>0.388774346882514</v>
      </c>
      <c r="E288" s="14">
        <v>0.2842719606666555</v>
      </c>
      <c r="F288" s="14">
        <v>3.7547324588306716E-2</v>
      </c>
      <c r="G288" s="13">
        <v>5.6564154445784265</v>
      </c>
      <c r="H288" s="14">
        <v>0.21790144142181125</v>
      </c>
      <c r="I288">
        <v>0</v>
      </c>
      <c r="J288" s="14">
        <v>1.0742381481305021E-2</v>
      </c>
      <c r="K288" s="14">
        <v>0.45222619371524486</v>
      </c>
      <c r="L288" s="14">
        <v>1.8748568215778003E-2</v>
      </c>
      <c r="M288">
        <v>0</v>
      </c>
      <c r="N288" s="14">
        <v>0.2055436255630648</v>
      </c>
      <c r="O288" s="14">
        <v>0.33577848833803048</v>
      </c>
      <c r="P288">
        <v>0</v>
      </c>
      <c r="Q288" s="14">
        <v>0.94867619108199597</v>
      </c>
      <c r="R288">
        <v>0</v>
      </c>
      <c r="S288">
        <v>4.5</v>
      </c>
      <c r="T288" s="14">
        <v>0</v>
      </c>
      <c r="U288" s="14">
        <v>0</v>
      </c>
      <c r="V288" s="12" t="s">
        <v>2138</v>
      </c>
    </row>
    <row r="289" spans="1:22">
      <c r="A289" t="s">
        <v>507</v>
      </c>
      <c r="B289" s="12" t="s">
        <v>62</v>
      </c>
      <c r="C289" s="14">
        <v>2.8730962395529414E-2</v>
      </c>
      <c r="D289" s="14">
        <v>0.20187192862209885</v>
      </c>
      <c r="E289" s="14">
        <v>0.13780715755654266</v>
      </c>
      <c r="F289" s="14">
        <v>0.14324173030339896</v>
      </c>
      <c r="G289" s="13">
        <v>2.1323076743804079</v>
      </c>
      <c r="H289" s="14">
        <v>-3.5903294130974449E-3</v>
      </c>
      <c r="I289">
        <v>0</v>
      </c>
      <c r="J289" s="14">
        <v>1.5904692835477081E-2</v>
      </c>
      <c r="K289" s="14">
        <v>0.50521966232143278</v>
      </c>
      <c r="L289" s="14">
        <v>7.7995567229432863E-2</v>
      </c>
      <c r="M289">
        <v>0</v>
      </c>
      <c r="N289" s="14">
        <v>0</v>
      </c>
      <c r="O289" s="14">
        <v>0</v>
      </c>
      <c r="P289">
        <v>0</v>
      </c>
      <c r="Q289" s="14">
        <v>0.94976269166978411</v>
      </c>
      <c r="R289">
        <v>0</v>
      </c>
      <c r="S289">
        <v>3.3</v>
      </c>
      <c r="T289" s="14">
        <v>0</v>
      </c>
      <c r="U289" s="14">
        <v>0</v>
      </c>
      <c r="V289" s="12" t="s">
        <v>2138</v>
      </c>
    </row>
    <row r="290" spans="1:22">
      <c r="A290" t="s">
        <v>509</v>
      </c>
      <c r="B290" s="12" t="s">
        <v>51</v>
      </c>
      <c r="C290" s="14">
        <v>6.053174413960704E-2</v>
      </c>
      <c r="D290" s="14">
        <v>0.29147891994228936</v>
      </c>
      <c r="E290" s="14">
        <v>0.20310034693031653</v>
      </c>
      <c r="F290" s="14">
        <v>8.594459935328938E-2</v>
      </c>
      <c r="G290" s="13">
        <v>1.6026025182564763</v>
      </c>
      <c r="H290" s="14">
        <v>0.11012364032004683</v>
      </c>
      <c r="I290">
        <v>0</v>
      </c>
      <c r="J290" s="14">
        <v>2.0921834436672788E-2</v>
      </c>
      <c r="K290" s="14">
        <v>0.41762511454643481</v>
      </c>
      <c r="L290" s="14">
        <v>5.4196815684636399E-2</v>
      </c>
      <c r="M290">
        <v>0</v>
      </c>
      <c r="N290" s="14">
        <v>0</v>
      </c>
      <c r="O290" s="14">
        <v>0</v>
      </c>
      <c r="P290">
        <v>0</v>
      </c>
      <c r="Q290" s="14">
        <v>0.94630804495569043</v>
      </c>
      <c r="R290">
        <v>0</v>
      </c>
      <c r="S290">
        <v>3.3</v>
      </c>
      <c r="T290" s="14">
        <v>0</v>
      </c>
      <c r="U290" s="14">
        <v>0</v>
      </c>
      <c r="V290" s="12" t="s">
        <v>2138</v>
      </c>
    </row>
    <row r="291" spans="1:22">
      <c r="A291" t="s">
        <v>511</v>
      </c>
      <c r="B291" s="12" t="s">
        <v>47</v>
      </c>
      <c r="C291" s="14">
        <v>2.0154676519218363E-2</v>
      </c>
      <c r="D291" s="14">
        <v>0.18290795794828921</v>
      </c>
      <c r="E291" s="14">
        <v>0.12205009004875801</v>
      </c>
      <c r="F291" s="14">
        <v>7.7863508878423693E-2</v>
      </c>
      <c r="G291" s="13">
        <v>1.5232588938928779</v>
      </c>
      <c r="H291" s="14">
        <v>3.1674636202413592E-2</v>
      </c>
      <c r="I291">
        <v>0</v>
      </c>
      <c r="J291" s="14">
        <v>7.9773008668271445E-2</v>
      </c>
      <c r="K291" s="14">
        <v>0.50851978099047102</v>
      </c>
      <c r="L291" s="14">
        <v>6.0665521451900774E-2</v>
      </c>
      <c r="M291">
        <v>0</v>
      </c>
      <c r="N291" s="14">
        <v>0</v>
      </c>
      <c r="O291" s="14">
        <v>0</v>
      </c>
      <c r="P291">
        <v>0</v>
      </c>
      <c r="Q291" s="14">
        <v>0.94977598367308969</v>
      </c>
      <c r="R291">
        <v>0</v>
      </c>
      <c r="S291">
        <v>3.3</v>
      </c>
      <c r="T291" s="14">
        <v>0</v>
      </c>
      <c r="U291" s="14">
        <v>0</v>
      </c>
      <c r="V291" s="12" t="s">
        <v>2138</v>
      </c>
    </row>
    <row r="292" spans="1:22">
      <c r="A292" t="s">
        <v>513</v>
      </c>
      <c r="B292" s="12" t="s">
        <v>51</v>
      </c>
      <c r="C292" s="14">
        <v>0.16034937957687587</v>
      </c>
      <c r="D292" s="14">
        <v>0.29147891994228936</v>
      </c>
      <c r="E292" s="14">
        <v>0.20310034693031653</v>
      </c>
      <c r="F292" s="14">
        <v>8.594459935328938E-2</v>
      </c>
      <c r="G292" s="13">
        <v>1.6026025182564763</v>
      </c>
      <c r="H292" s="14">
        <v>0.11012364032004683</v>
      </c>
      <c r="I292">
        <v>0</v>
      </c>
      <c r="J292" s="14">
        <v>2.1460877296974198E-2</v>
      </c>
      <c r="K292" s="14">
        <v>0.41762511454643481</v>
      </c>
      <c r="L292" s="14">
        <v>5.4196815684636399E-2</v>
      </c>
      <c r="M292">
        <v>0</v>
      </c>
      <c r="N292" s="14">
        <v>0</v>
      </c>
      <c r="O292" s="14">
        <v>0</v>
      </c>
      <c r="P292">
        <v>0</v>
      </c>
      <c r="Q292" s="14">
        <v>0.94630804495569043</v>
      </c>
      <c r="R292">
        <v>0</v>
      </c>
      <c r="S292">
        <v>3.3</v>
      </c>
      <c r="T292" s="14">
        <v>0</v>
      </c>
      <c r="U292" s="14">
        <v>0</v>
      </c>
      <c r="V292" s="12" t="s">
        <v>2138</v>
      </c>
    </row>
    <row r="293" spans="1:22">
      <c r="A293" t="s">
        <v>515</v>
      </c>
      <c r="B293" s="12" t="s">
        <v>51</v>
      </c>
      <c r="C293" s="14">
        <v>9.7937699979271708E-2</v>
      </c>
      <c r="D293" s="14">
        <v>0.29147891994228936</v>
      </c>
      <c r="E293" s="14">
        <v>0.20310034693031653</v>
      </c>
      <c r="F293" s="14">
        <v>8.594459935328938E-2</v>
      </c>
      <c r="G293" s="13">
        <v>1.6026025182564763</v>
      </c>
      <c r="H293" s="14">
        <v>0.11012364032004683</v>
      </c>
      <c r="I293">
        <v>0</v>
      </c>
      <c r="J293" s="14">
        <v>-5.925717564621861E-3</v>
      </c>
      <c r="K293" s="14">
        <v>0.41762511454643481</v>
      </c>
      <c r="L293" s="14">
        <v>5.4196815684636399E-2</v>
      </c>
      <c r="M293">
        <v>0</v>
      </c>
      <c r="N293" s="14">
        <v>0</v>
      </c>
      <c r="O293" s="14">
        <v>0</v>
      </c>
      <c r="P293">
        <v>0</v>
      </c>
      <c r="Q293" s="14">
        <v>0.94630804495569043</v>
      </c>
      <c r="R293">
        <v>0</v>
      </c>
      <c r="S293">
        <v>3.3</v>
      </c>
      <c r="T293" s="14">
        <v>0</v>
      </c>
      <c r="U293" s="14">
        <v>0</v>
      </c>
      <c r="V293" s="12" t="s">
        <v>2138</v>
      </c>
    </row>
    <row r="294" spans="1:22">
      <c r="A294" t="s">
        <v>517</v>
      </c>
      <c r="B294" s="12" t="s">
        <v>51</v>
      </c>
      <c r="C294" s="14">
        <v>-2.6480868584751682E-2</v>
      </c>
      <c r="D294" s="14">
        <v>0.29147891994228936</v>
      </c>
      <c r="E294" s="14">
        <v>0.20310034693031653</v>
      </c>
      <c r="F294" s="14">
        <v>8.594459935328938E-2</v>
      </c>
      <c r="G294" s="13">
        <v>1.6026025182564763</v>
      </c>
      <c r="H294" s="14">
        <v>0.11012364032004683</v>
      </c>
      <c r="I294">
        <v>0</v>
      </c>
      <c r="J294" s="14">
        <v>6.7827973647876932E-2</v>
      </c>
      <c r="K294" s="14">
        <v>0.41762511454643481</v>
      </c>
      <c r="L294" s="14">
        <v>5.4196815684636399E-2</v>
      </c>
      <c r="M294">
        <v>0</v>
      </c>
      <c r="N294" s="14">
        <v>0</v>
      </c>
      <c r="O294" s="14">
        <v>0</v>
      </c>
      <c r="P294">
        <v>0</v>
      </c>
      <c r="Q294" s="14">
        <v>0.94630804495569043</v>
      </c>
      <c r="R294">
        <v>0</v>
      </c>
      <c r="S294">
        <v>3.3</v>
      </c>
      <c r="T294" s="14">
        <v>0</v>
      </c>
      <c r="U294" s="14">
        <v>0</v>
      </c>
      <c r="V294" s="12" t="s">
        <v>2138</v>
      </c>
    </row>
    <row r="295" spans="1:22">
      <c r="A295" t="s">
        <v>519</v>
      </c>
      <c r="B295" s="12" t="s">
        <v>51</v>
      </c>
      <c r="C295" s="14">
        <v>6.4319335090200602E-2</v>
      </c>
      <c r="D295" s="14">
        <v>0.29147891994228936</v>
      </c>
      <c r="E295" s="14">
        <v>0.20310034693031653</v>
      </c>
      <c r="F295" s="14">
        <v>8.594459935328938E-2</v>
      </c>
      <c r="G295" s="13">
        <v>1.6026025182564763</v>
      </c>
      <c r="H295" s="14">
        <v>0.11012364032004683</v>
      </c>
      <c r="I295">
        <v>0</v>
      </c>
      <c r="J295" s="14">
        <v>8.8157365139282892E-2</v>
      </c>
      <c r="K295" s="14">
        <v>0.41762511454643481</v>
      </c>
      <c r="L295" s="14">
        <v>5.4196815684636399E-2</v>
      </c>
      <c r="M295">
        <v>0</v>
      </c>
      <c r="N295" s="14">
        <v>0</v>
      </c>
      <c r="O295" s="14">
        <v>0</v>
      </c>
      <c r="P295">
        <v>0</v>
      </c>
      <c r="Q295" s="14">
        <v>0.94630804495569043</v>
      </c>
      <c r="R295">
        <v>0</v>
      </c>
      <c r="S295">
        <v>3.3</v>
      </c>
      <c r="T295" s="14">
        <v>0</v>
      </c>
      <c r="U295" s="14">
        <v>0</v>
      </c>
      <c r="V295" s="12" t="s">
        <v>2138</v>
      </c>
    </row>
    <row r="296" spans="1:22">
      <c r="A296" t="s">
        <v>521</v>
      </c>
      <c r="B296" s="12" t="s">
        <v>51</v>
      </c>
      <c r="C296" s="14">
        <v>7.7582141905093757E-2</v>
      </c>
      <c r="D296" s="14">
        <v>0.29147891994228936</v>
      </c>
      <c r="E296" s="14">
        <v>0.20310034693031653</v>
      </c>
      <c r="F296" s="14">
        <v>8.594459935328938E-2</v>
      </c>
      <c r="G296" s="13">
        <v>1.6026025182564763</v>
      </c>
      <c r="H296" s="14">
        <v>0.11012364032004683</v>
      </c>
      <c r="I296">
        <v>0</v>
      </c>
      <c r="J296" s="14">
        <v>3.8586235826527281E-2</v>
      </c>
      <c r="K296" s="14">
        <v>0.41762511454643481</v>
      </c>
      <c r="L296" s="14">
        <v>5.4196815684636399E-2</v>
      </c>
      <c r="M296">
        <v>0</v>
      </c>
      <c r="N296" s="14">
        <v>0</v>
      </c>
      <c r="O296" s="14">
        <v>0</v>
      </c>
      <c r="P296">
        <v>0</v>
      </c>
      <c r="Q296" s="14">
        <v>0.94630804495569043</v>
      </c>
      <c r="R296">
        <v>0</v>
      </c>
      <c r="S296">
        <v>3.3</v>
      </c>
      <c r="T296" s="14">
        <v>0</v>
      </c>
      <c r="U296" s="14">
        <v>0</v>
      </c>
      <c r="V296" s="12" t="s">
        <v>2138</v>
      </c>
    </row>
    <row r="297" spans="1:22">
      <c r="A297" t="s">
        <v>523</v>
      </c>
      <c r="B297" s="12" t="s">
        <v>57</v>
      </c>
      <c r="C297" s="14">
        <v>0.12348271386271979</v>
      </c>
      <c r="D297" s="14">
        <v>0.388774346882514</v>
      </c>
      <c r="E297" s="14">
        <v>0.2842719606666555</v>
      </c>
      <c r="F297" s="14">
        <v>3.7547324588306716E-2</v>
      </c>
      <c r="G297" s="13">
        <v>5.6564154445784265</v>
      </c>
      <c r="H297" s="14">
        <v>0.21790144142181125</v>
      </c>
      <c r="I297">
        <v>0</v>
      </c>
      <c r="J297" s="14">
        <v>1.3664196982072234E-2</v>
      </c>
      <c r="K297" s="14">
        <v>0.45222619371524486</v>
      </c>
      <c r="L297" s="14">
        <v>1.8748568215778003E-2</v>
      </c>
      <c r="M297">
        <v>0</v>
      </c>
      <c r="N297" s="14">
        <v>0.2055436255630648</v>
      </c>
      <c r="O297" s="14">
        <v>0.33577848833803048</v>
      </c>
      <c r="P297">
        <v>0</v>
      </c>
      <c r="Q297" s="14">
        <v>0.94867619108199597</v>
      </c>
      <c r="R297">
        <v>0</v>
      </c>
      <c r="S297">
        <v>4.5</v>
      </c>
      <c r="T297" s="14">
        <v>0</v>
      </c>
      <c r="U297" s="14">
        <v>0</v>
      </c>
      <c r="V297" s="12" t="s">
        <v>2138</v>
      </c>
    </row>
    <row r="298" spans="1:22">
      <c r="A298" t="s">
        <v>525</v>
      </c>
      <c r="B298" s="12" t="s">
        <v>47</v>
      </c>
      <c r="C298" s="14">
        <v>-3.7061377718325204E-2</v>
      </c>
      <c r="D298" s="14">
        <v>0.18290795794828921</v>
      </c>
      <c r="E298" s="14">
        <v>0.12205009004875801</v>
      </c>
      <c r="F298" s="14">
        <v>7.7863508878423693E-2</v>
      </c>
      <c r="G298" s="13">
        <v>1.5232588938928779</v>
      </c>
      <c r="H298" s="14">
        <v>3.1674636202413592E-2</v>
      </c>
      <c r="I298">
        <v>0</v>
      </c>
      <c r="J298" s="14">
        <v>5.3125614080129849E-2</v>
      </c>
      <c r="K298" s="14">
        <v>0.50851978099047102</v>
      </c>
      <c r="L298" s="14">
        <v>6.0665521451900774E-2</v>
      </c>
      <c r="M298">
        <v>0</v>
      </c>
      <c r="N298" s="14">
        <v>0</v>
      </c>
      <c r="O298" s="14">
        <v>0</v>
      </c>
      <c r="P298">
        <v>0</v>
      </c>
      <c r="Q298" s="14">
        <v>0.94977598367308969</v>
      </c>
      <c r="R298">
        <v>0</v>
      </c>
      <c r="S298">
        <v>3.3</v>
      </c>
      <c r="T298" s="14">
        <v>0</v>
      </c>
      <c r="U298" s="14">
        <v>0</v>
      </c>
      <c r="V298" s="12" t="s">
        <v>2138</v>
      </c>
    </row>
    <row r="299" spans="1:22">
      <c r="A299" t="s">
        <v>527</v>
      </c>
      <c r="B299" s="12" t="s">
        <v>47</v>
      </c>
      <c r="C299" s="14">
        <v>9.5643669186928713E-3</v>
      </c>
      <c r="D299" s="14">
        <v>0.18290795794828921</v>
      </c>
      <c r="E299" s="14">
        <v>0.12205009004875801</v>
      </c>
      <c r="F299" s="14">
        <v>7.7863508878423693E-2</v>
      </c>
      <c r="G299" s="13">
        <v>1.5232588938928779</v>
      </c>
      <c r="H299" s="14">
        <v>3.1674636202413592E-2</v>
      </c>
      <c r="I299">
        <v>0</v>
      </c>
      <c r="J299" s="14">
        <v>4.6933444674282919E-2</v>
      </c>
      <c r="K299" s="14">
        <v>0.50851978099047102</v>
      </c>
      <c r="L299" s="14">
        <v>6.0665521451900774E-2</v>
      </c>
      <c r="M299">
        <v>0</v>
      </c>
      <c r="N299" s="14">
        <v>0</v>
      </c>
      <c r="O299" s="14">
        <v>0</v>
      </c>
      <c r="P299">
        <v>0</v>
      </c>
      <c r="Q299" s="14">
        <v>0.94977598367308969</v>
      </c>
      <c r="R299">
        <v>0</v>
      </c>
      <c r="S299">
        <v>3.3</v>
      </c>
      <c r="T299" s="14">
        <v>0</v>
      </c>
      <c r="U299" s="14">
        <v>0</v>
      </c>
      <c r="V299" s="12" t="s">
        <v>2138</v>
      </c>
    </row>
    <row r="300" spans="1:22">
      <c r="A300" t="s">
        <v>529</v>
      </c>
      <c r="B300" s="12" t="s">
        <v>57</v>
      </c>
      <c r="C300" s="14">
        <v>0.14687109369437865</v>
      </c>
      <c r="D300" s="14">
        <v>0.388774346882514</v>
      </c>
      <c r="E300" s="14">
        <v>0.2842719606666555</v>
      </c>
      <c r="F300" s="14">
        <v>3.7547324588306716E-2</v>
      </c>
      <c r="G300" s="13">
        <v>5.6564154445784265</v>
      </c>
      <c r="H300" s="14">
        <v>0.21790144142181125</v>
      </c>
      <c r="I300">
        <v>0</v>
      </c>
      <c r="J300" s="14">
        <v>3.8048711781276383E-2</v>
      </c>
      <c r="K300" s="14">
        <v>0.45222619371524486</v>
      </c>
      <c r="L300" s="14">
        <v>1.8748568215778003E-2</v>
      </c>
      <c r="M300">
        <v>0</v>
      </c>
      <c r="N300" s="14">
        <v>0.2055436255630648</v>
      </c>
      <c r="O300" s="14">
        <v>0.33577848833803048</v>
      </c>
      <c r="P300">
        <v>0</v>
      </c>
      <c r="Q300" s="14">
        <v>0.94867619108199597</v>
      </c>
      <c r="R300">
        <v>0</v>
      </c>
      <c r="S300">
        <v>4.5</v>
      </c>
      <c r="T300" s="14">
        <v>0</v>
      </c>
      <c r="U300" s="14">
        <v>0</v>
      </c>
      <c r="V300" s="12" t="s">
        <v>2138</v>
      </c>
    </row>
    <row r="301" spans="1:22">
      <c r="A301" t="s">
        <v>531</v>
      </c>
      <c r="B301" s="12" t="s">
        <v>57</v>
      </c>
      <c r="C301" s="14">
        <v>0.18590030051768566</v>
      </c>
      <c r="D301" s="14">
        <v>0.388774346882514</v>
      </c>
      <c r="E301" s="14">
        <v>0.2842719606666555</v>
      </c>
      <c r="F301" s="14">
        <v>3.7547324588306716E-2</v>
      </c>
      <c r="G301" s="13">
        <v>5.6564154445784265</v>
      </c>
      <c r="H301" s="14">
        <v>0.21790144142181125</v>
      </c>
      <c r="I301">
        <v>0</v>
      </c>
      <c r="J301" s="14">
        <v>2.5227259039415097E-3</v>
      </c>
      <c r="K301" s="14">
        <v>0.45222619371524486</v>
      </c>
      <c r="L301" s="14">
        <v>1.8748568215778003E-2</v>
      </c>
      <c r="M301">
        <v>0</v>
      </c>
      <c r="N301" s="14">
        <v>0.2055436255630648</v>
      </c>
      <c r="O301" s="14">
        <v>0.33577848833803048</v>
      </c>
      <c r="P301">
        <v>0</v>
      </c>
      <c r="Q301" s="14">
        <v>0.94867619108199597</v>
      </c>
      <c r="R301">
        <v>0</v>
      </c>
      <c r="S301">
        <v>4.5</v>
      </c>
      <c r="T301" s="14">
        <v>0</v>
      </c>
      <c r="U301" s="14">
        <v>0</v>
      </c>
      <c r="V301" s="12" t="s">
        <v>2138</v>
      </c>
    </row>
    <row r="302" spans="1:22">
      <c r="A302" t="s">
        <v>533</v>
      </c>
      <c r="B302" s="12" t="s">
        <v>54</v>
      </c>
      <c r="C302" s="14">
        <v>0.10627758601839551</v>
      </c>
      <c r="D302" s="14">
        <v>0.31196392892080216</v>
      </c>
      <c r="E302" s="14">
        <v>0.22086835207327621</v>
      </c>
      <c r="F302" s="14">
        <v>0.28991454849456905</v>
      </c>
      <c r="G302" s="13">
        <v>2.8980395452652274</v>
      </c>
      <c r="H302" s="14">
        <v>-5.1192663180992054E-2</v>
      </c>
      <c r="I302">
        <v>0</v>
      </c>
      <c r="J302" s="14">
        <v>-1.7723559312868006E-2</v>
      </c>
      <c r="K302" s="14">
        <v>0.58288412137280288</v>
      </c>
      <c r="L302" s="14">
        <v>0.120912265441879</v>
      </c>
      <c r="M302">
        <v>0</v>
      </c>
      <c r="N302" s="14">
        <v>0</v>
      </c>
      <c r="O302" s="14">
        <v>0</v>
      </c>
      <c r="P302">
        <v>0</v>
      </c>
      <c r="Q302" s="14">
        <v>0.95246281107254693</v>
      </c>
      <c r="R302">
        <v>0</v>
      </c>
      <c r="S302">
        <v>3.3</v>
      </c>
      <c r="T302" s="14">
        <v>0</v>
      </c>
      <c r="U302" s="14">
        <v>0</v>
      </c>
      <c r="V302" s="12" t="s">
        <v>2138</v>
      </c>
    </row>
    <row r="303" spans="1:22">
      <c r="A303" t="s">
        <v>535</v>
      </c>
      <c r="B303" s="12" t="s">
        <v>62</v>
      </c>
      <c r="C303" s="14">
        <v>-1.4119969766764377E-2</v>
      </c>
      <c r="D303" s="14">
        <v>0.20187192862209885</v>
      </c>
      <c r="E303" s="14">
        <v>0.13780715755654266</v>
      </c>
      <c r="F303" s="14">
        <v>0.14324173030339896</v>
      </c>
      <c r="G303" s="13">
        <v>2.1323076743804079</v>
      </c>
      <c r="H303" s="14">
        <v>-3.5903294130974449E-3</v>
      </c>
      <c r="I303">
        <v>0</v>
      </c>
      <c r="J303" s="14">
        <v>8.0881082708899515E-2</v>
      </c>
      <c r="K303" s="14">
        <v>0.50521966232143278</v>
      </c>
      <c r="L303" s="14">
        <v>7.7995567229432863E-2</v>
      </c>
      <c r="M303">
        <v>0</v>
      </c>
      <c r="N303" s="14">
        <v>0</v>
      </c>
      <c r="O303" s="14">
        <v>0</v>
      </c>
      <c r="P303">
        <v>0</v>
      </c>
      <c r="Q303" s="14">
        <v>0.94976269166978411</v>
      </c>
      <c r="R303">
        <v>0</v>
      </c>
      <c r="S303">
        <v>3.3</v>
      </c>
      <c r="T303" s="14">
        <v>0</v>
      </c>
      <c r="U303" s="14">
        <v>0</v>
      </c>
      <c r="V303" s="12" t="s">
        <v>2138</v>
      </c>
    </row>
    <row r="304" spans="1:22">
      <c r="A304" t="s">
        <v>537</v>
      </c>
      <c r="B304" s="12" t="s">
        <v>54</v>
      </c>
      <c r="C304" s="14">
        <v>-0.11270750823354495</v>
      </c>
      <c r="D304" s="14">
        <v>0.31196392892080216</v>
      </c>
      <c r="E304" s="14">
        <v>0.22086835207327621</v>
      </c>
      <c r="F304" s="14">
        <v>0.28991454849456905</v>
      </c>
      <c r="G304" s="13">
        <v>2.8980395452652274</v>
      </c>
      <c r="H304" s="14">
        <v>-5.1192663180992054E-2</v>
      </c>
      <c r="I304">
        <v>0</v>
      </c>
      <c r="J304" s="14">
        <v>0.14676573516052852</v>
      </c>
      <c r="K304" s="14">
        <v>0.58288412137280288</v>
      </c>
      <c r="L304" s="14">
        <v>0.120912265441879</v>
      </c>
      <c r="M304">
        <v>0</v>
      </c>
      <c r="N304" s="14">
        <v>0</v>
      </c>
      <c r="O304" s="14">
        <v>0</v>
      </c>
      <c r="P304">
        <v>0</v>
      </c>
      <c r="Q304" s="14">
        <v>0.95246281107254693</v>
      </c>
      <c r="R304">
        <v>0</v>
      </c>
      <c r="S304">
        <v>3.3</v>
      </c>
      <c r="T304" s="14">
        <v>0</v>
      </c>
      <c r="U304" s="14">
        <v>0</v>
      </c>
      <c r="V304" s="12" t="s">
        <v>2138</v>
      </c>
    </row>
    <row r="305" spans="1:22">
      <c r="A305" t="s">
        <v>539</v>
      </c>
      <c r="B305" s="12" t="s">
        <v>62</v>
      </c>
      <c r="C305" s="14">
        <v>2.9457437382848523E-2</v>
      </c>
      <c r="D305" s="14">
        <v>0.20187192862209885</v>
      </c>
      <c r="E305" s="14">
        <v>0.13780715755654266</v>
      </c>
      <c r="F305" s="14">
        <v>0.14324173030339896</v>
      </c>
      <c r="G305" s="13">
        <v>2.1323076743804079</v>
      </c>
      <c r="H305" s="14">
        <v>-3.5903294130974449E-3</v>
      </c>
      <c r="I305">
        <v>0</v>
      </c>
      <c r="J305" s="14">
        <v>5.2717493429918438E-2</v>
      </c>
      <c r="K305" s="14">
        <v>0.50521966232143278</v>
      </c>
      <c r="L305" s="14">
        <v>7.7995567229432863E-2</v>
      </c>
      <c r="M305">
        <v>0</v>
      </c>
      <c r="N305" s="14">
        <v>0</v>
      </c>
      <c r="O305" s="14">
        <v>0</v>
      </c>
      <c r="P305">
        <v>0</v>
      </c>
      <c r="Q305" s="14">
        <v>0.94976269166978411</v>
      </c>
      <c r="R305">
        <v>0</v>
      </c>
      <c r="S305">
        <v>3.3</v>
      </c>
      <c r="T305" s="14">
        <v>0</v>
      </c>
      <c r="U305" s="14">
        <v>0</v>
      </c>
      <c r="V305" s="12" t="s">
        <v>2138</v>
      </c>
    </row>
    <row r="306" spans="1:22">
      <c r="A306" t="s">
        <v>541</v>
      </c>
      <c r="B306" s="12" t="s">
        <v>51</v>
      </c>
      <c r="C306" s="14">
        <v>0.10728310798214875</v>
      </c>
      <c r="D306" s="14">
        <v>0.29147891994228936</v>
      </c>
      <c r="E306" s="14">
        <v>0.20310034693031653</v>
      </c>
      <c r="F306" s="14">
        <v>8.594459935328938E-2</v>
      </c>
      <c r="G306" s="13">
        <v>1.6026025182564763</v>
      </c>
      <c r="H306" s="14">
        <v>0.11012364032004683</v>
      </c>
      <c r="I306">
        <v>0</v>
      </c>
      <c r="J306" s="14">
        <v>2.5432999100248117E-2</v>
      </c>
      <c r="K306" s="14">
        <v>0.41762511454643481</v>
      </c>
      <c r="L306" s="14">
        <v>5.4196815684636399E-2</v>
      </c>
      <c r="M306">
        <v>0</v>
      </c>
      <c r="N306" s="14">
        <v>0</v>
      </c>
      <c r="O306" s="14">
        <v>0</v>
      </c>
      <c r="P306">
        <v>0</v>
      </c>
      <c r="Q306" s="14">
        <v>0.94630804495569043</v>
      </c>
      <c r="R306">
        <v>0</v>
      </c>
      <c r="S306">
        <v>3.3</v>
      </c>
      <c r="T306" s="14">
        <v>0</v>
      </c>
      <c r="U306" s="14">
        <v>0</v>
      </c>
      <c r="V306" s="12" t="s">
        <v>2138</v>
      </c>
    </row>
    <row r="307" spans="1:22">
      <c r="A307" t="s">
        <v>543</v>
      </c>
      <c r="B307" s="12" t="s">
        <v>54</v>
      </c>
      <c r="C307" s="14">
        <v>-4.815348739666276E-2</v>
      </c>
      <c r="D307" s="14">
        <v>0.31196392892080216</v>
      </c>
      <c r="E307" s="14">
        <v>0.22086835207327621</v>
      </c>
      <c r="F307" s="14">
        <v>0.28991454849456905</v>
      </c>
      <c r="G307" s="13">
        <v>2.8980395452652274</v>
      </c>
      <c r="H307" s="14">
        <v>-5.1192663180992054E-2</v>
      </c>
      <c r="I307">
        <v>0</v>
      </c>
      <c r="J307" s="14">
        <v>3.7150803228946469E-2</v>
      </c>
      <c r="K307" s="14">
        <v>0.58288412137280288</v>
      </c>
      <c r="L307" s="14">
        <v>0.120912265441879</v>
      </c>
      <c r="M307">
        <v>0</v>
      </c>
      <c r="N307" s="14">
        <v>0</v>
      </c>
      <c r="O307" s="14">
        <v>0</v>
      </c>
      <c r="P307">
        <v>0</v>
      </c>
      <c r="Q307" s="14">
        <v>0.95246281107254693</v>
      </c>
      <c r="R307">
        <v>0</v>
      </c>
      <c r="S307">
        <v>3.3</v>
      </c>
      <c r="T307" s="14">
        <v>0</v>
      </c>
      <c r="U307" s="14">
        <v>0</v>
      </c>
      <c r="V307" s="12" t="s">
        <v>2138</v>
      </c>
    </row>
    <row r="308" spans="1:22">
      <c r="A308" t="s">
        <v>545</v>
      </c>
      <c r="B308" s="12" t="s">
        <v>57</v>
      </c>
      <c r="C308" s="14">
        <v>0.17080050340918182</v>
      </c>
      <c r="D308" s="14">
        <v>0.388774346882514</v>
      </c>
      <c r="E308" s="14">
        <v>0.2842719606666555</v>
      </c>
      <c r="F308" s="14">
        <v>3.7547324588306716E-2</v>
      </c>
      <c r="G308" s="13">
        <v>5.6564154445784265</v>
      </c>
      <c r="H308" s="14">
        <v>0.21790144142181125</v>
      </c>
      <c r="I308">
        <v>0</v>
      </c>
      <c r="J308" s="14">
        <v>1.4531932948228549E-2</v>
      </c>
      <c r="K308" s="14">
        <v>0.45222619371524486</v>
      </c>
      <c r="L308" s="14">
        <v>1.8748568215778003E-2</v>
      </c>
      <c r="M308">
        <v>0</v>
      </c>
      <c r="N308" s="14">
        <v>0.2055436255630648</v>
      </c>
      <c r="O308" s="14">
        <v>0.33577848833803048</v>
      </c>
      <c r="P308">
        <v>0</v>
      </c>
      <c r="Q308" s="14">
        <v>0.94867619108199597</v>
      </c>
      <c r="R308">
        <v>0</v>
      </c>
      <c r="S308">
        <v>4.5</v>
      </c>
      <c r="T308" s="14">
        <v>0</v>
      </c>
      <c r="U308" s="14">
        <v>0</v>
      </c>
      <c r="V308" s="12" t="s">
        <v>2138</v>
      </c>
    </row>
    <row r="309" spans="1:22">
      <c r="A309" t="s">
        <v>547</v>
      </c>
      <c r="B309" s="12" t="s">
        <v>62</v>
      </c>
      <c r="C309" s="14">
        <v>5.1347576753932429E-2</v>
      </c>
      <c r="D309" s="14">
        <v>0.20187192862209885</v>
      </c>
      <c r="E309" s="14">
        <v>0.13780715755654266</v>
      </c>
      <c r="F309" s="14">
        <v>0.14324173030339896</v>
      </c>
      <c r="G309" s="13">
        <v>2.1323076743804079</v>
      </c>
      <c r="H309" s="14">
        <v>-3.5903294130974449E-3</v>
      </c>
      <c r="I309">
        <v>0</v>
      </c>
      <c r="J309" s="14">
        <v>4.1800360771223871E-2</v>
      </c>
      <c r="K309" s="14">
        <v>0.50521966232143278</v>
      </c>
      <c r="L309" s="14">
        <v>7.7995567229432863E-2</v>
      </c>
      <c r="M309">
        <v>0</v>
      </c>
      <c r="N309" s="14">
        <v>0</v>
      </c>
      <c r="O309" s="14">
        <v>0</v>
      </c>
      <c r="P309">
        <v>0</v>
      </c>
      <c r="Q309" s="14">
        <v>0.94976269166978411</v>
      </c>
      <c r="R309">
        <v>0</v>
      </c>
      <c r="S309">
        <v>3.3</v>
      </c>
      <c r="T309" s="14">
        <v>0</v>
      </c>
      <c r="U309" s="14">
        <v>0</v>
      </c>
      <c r="V309" s="12" t="s">
        <v>2138</v>
      </c>
    </row>
    <row r="310" spans="1:22">
      <c r="A310" t="s">
        <v>549</v>
      </c>
      <c r="B310" s="12" t="s">
        <v>57</v>
      </c>
      <c r="C310" s="14">
        <v>0.1793879540213974</v>
      </c>
      <c r="D310" s="14">
        <v>0.388774346882514</v>
      </c>
      <c r="E310" s="14">
        <v>0.2842719606666555</v>
      </c>
      <c r="F310" s="14">
        <v>3.7547324588306716E-2</v>
      </c>
      <c r="G310" s="13">
        <v>5.6564154445784265</v>
      </c>
      <c r="H310" s="14">
        <v>0.21790144142181125</v>
      </c>
      <c r="I310">
        <v>0</v>
      </c>
      <c r="J310" s="14">
        <v>-2.2248589416437783E-2</v>
      </c>
      <c r="K310" s="14">
        <v>0.45222619371524486</v>
      </c>
      <c r="L310" s="14">
        <v>1.8748568215778003E-2</v>
      </c>
      <c r="M310">
        <v>0</v>
      </c>
      <c r="N310" s="14">
        <v>0.2055436255630648</v>
      </c>
      <c r="O310" s="14">
        <v>0.33577848833803048</v>
      </c>
      <c r="P310">
        <v>0</v>
      </c>
      <c r="Q310" s="14">
        <v>0.94867619108199597</v>
      </c>
      <c r="R310">
        <v>0</v>
      </c>
      <c r="S310">
        <v>4.5</v>
      </c>
      <c r="T310" s="14">
        <v>0</v>
      </c>
      <c r="U310" s="14">
        <v>0</v>
      </c>
      <c r="V310" s="12" t="s">
        <v>2138</v>
      </c>
    </row>
    <row r="311" spans="1:22">
      <c r="A311" t="s">
        <v>551</v>
      </c>
      <c r="B311" s="12" t="s">
        <v>47</v>
      </c>
      <c r="C311" s="14">
        <v>7.1242727595183464E-2</v>
      </c>
      <c r="D311" s="14">
        <v>0.18290795794828921</v>
      </c>
      <c r="E311" s="14">
        <v>0.12205009004875801</v>
      </c>
      <c r="F311" s="14">
        <v>7.7863508878423693E-2</v>
      </c>
      <c r="G311" s="13">
        <v>1.5232588938928779</v>
      </c>
      <c r="H311" s="14">
        <v>3.1674636202413592E-2</v>
      </c>
      <c r="I311">
        <v>0</v>
      </c>
      <c r="J311" s="14">
        <v>5.0114431722884404E-3</v>
      </c>
      <c r="K311" s="14">
        <v>0.50851978099047102</v>
      </c>
      <c r="L311" s="14">
        <v>6.0665521451900774E-2</v>
      </c>
      <c r="M311">
        <v>0</v>
      </c>
      <c r="N311" s="14">
        <v>0</v>
      </c>
      <c r="O311" s="14">
        <v>0</v>
      </c>
      <c r="P311">
        <v>0</v>
      </c>
      <c r="Q311" s="14">
        <v>0.94977598367308969</v>
      </c>
      <c r="R311">
        <v>0</v>
      </c>
      <c r="S311">
        <v>3.3</v>
      </c>
      <c r="T311" s="14">
        <v>0</v>
      </c>
      <c r="U311" s="14">
        <v>0</v>
      </c>
      <c r="V311" s="12" t="s">
        <v>2138</v>
      </c>
    </row>
    <row r="312" spans="1:22">
      <c r="A312" t="s">
        <v>553</v>
      </c>
      <c r="B312" s="12" t="s">
        <v>57</v>
      </c>
      <c r="C312" s="14">
        <v>0.18406470292342361</v>
      </c>
      <c r="D312" s="14">
        <v>0.388774346882514</v>
      </c>
      <c r="E312" s="14">
        <v>0.2842719606666555</v>
      </c>
      <c r="F312" s="14">
        <v>3.7547324588306716E-2</v>
      </c>
      <c r="G312" s="13">
        <v>5.6564154445784265</v>
      </c>
      <c r="H312" s="14">
        <v>0.21790144142181125</v>
      </c>
      <c r="I312">
        <v>0</v>
      </c>
      <c r="J312" s="14">
        <v>4.9026643624608623E-2</v>
      </c>
      <c r="K312" s="14">
        <v>0.45222619371524486</v>
      </c>
      <c r="L312" s="14">
        <v>1.8748568215778003E-2</v>
      </c>
      <c r="M312">
        <v>0</v>
      </c>
      <c r="N312" s="14">
        <v>0.2055436255630648</v>
      </c>
      <c r="O312" s="14">
        <v>0.33577848833803048</v>
      </c>
      <c r="P312">
        <v>0</v>
      </c>
      <c r="Q312" s="14">
        <v>0.94867619108199597</v>
      </c>
      <c r="R312">
        <v>0</v>
      </c>
      <c r="S312">
        <v>4.5</v>
      </c>
      <c r="T312" s="14">
        <v>0</v>
      </c>
      <c r="U312" s="14">
        <v>0</v>
      </c>
      <c r="V312" s="12" t="s">
        <v>2138</v>
      </c>
    </row>
    <row r="313" spans="1:22">
      <c r="A313" t="s">
        <v>555</v>
      </c>
      <c r="B313" s="12" t="s">
        <v>62</v>
      </c>
      <c r="C313" s="14">
        <v>-3.797006168527417E-2</v>
      </c>
      <c r="D313" s="14">
        <v>0.20187192862209885</v>
      </c>
      <c r="E313" s="14">
        <v>0.13780715755654266</v>
      </c>
      <c r="F313" s="14">
        <v>0.14324173030339896</v>
      </c>
      <c r="G313" s="13">
        <v>2.1323076743804079</v>
      </c>
      <c r="H313" s="14">
        <v>-3.5903294130974449E-3</v>
      </c>
      <c r="I313">
        <v>0</v>
      </c>
      <c r="J313" s="14">
        <v>7.2245492470639605E-2</v>
      </c>
      <c r="K313" s="14">
        <v>0.50521966232143278</v>
      </c>
      <c r="L313" s="14">
        <v>7.7995567229432863E-2</v>
      </c>
      <c r="M313">
        <v>0</v>
      </c>
      <c r="N313" s="14">
        <v>0</v>
      </c>
      <c r="O313" s="14">
        <v>0</v>
      </c>
      <c r="P313">
        <v>0</v>
      </c>
      <c r="Q313" s="14">
        <v>0.94976269166978411</v>
      </c>
      <c r="R313">
        <v>0</v>
      </c>
      <c r="S313">
        <v>3.3</v>
      </c>
      <c r="T313" s="14">
        <v>0</v>
      </c>
      <c r="U313" s="14">
        <v>0</v>
      </c>
      <c r="V313" s="12" t="s">
        <v>2138</v>
      </c>
    </row>
    <row r="314" spans="1:22">
      <c r="A314" t="s">
        <v>557</v>
      </c>
      <c r="B314" s="12" t="s">
        <v>51</v>
      </c>
      <c r="C314" s="14">
        <v>0.13609432513425207</v>
      </c>
      <c r="D314" s="14">
        <v>0.29147891994228936</v>
      </c>
      <c r="E314" s="14">
        <v>0.20310034693031653</v>
      </c>
      <c r="F314" s="14">
        <v>8.594459935328938E-2</v>
      </c>
      <c r="G314" s="13">
        <v>1.6026025182564763</v>
      </c>
      <c r="H314" s="14">
        <v>0.11012364032004683</v>
      </c>
      <c r="I314">
        <v>0</v>
      </c>
      <c r="J314" s="14">
        <v>-1.5706887455247641E-2</v>
      </c>
      <c r="K314" s="14">
        <v>0.41762511454643481</v>
      </c>
      <c r="L314" s="14">
        <v>5.4196815684636399E-2</v>
      </c>
      <c r="M314">
        <v>0</v>
      </c>
      <c r="N314" s="14">
        <v>0</v>
      </c>
      <c r="O314" s="14">
        <v>0</v>
      </c>
      <c r="P314">
        <v>0</v>
      </c>
      <c r="Q314" s="14">
        <v>0.94630804495569043</v>
      </c>
      <c r="R314">
        <v>0</v>
      </c>
      <c r="S314">
        <v>3.3</v>
      </c>
      <c r="T314" s="14">
        <v>0</v>
      </c>
      <c r="U314" s="14">
        <v>0</v>
      </c>
      <c r="V314" s="12" t="s">
        <v>2138</v>
      </c>
    </row>
    <row r="315" spans="1:22">
      <c r="A315" t="s">
        <v>559</v>
      </c>
      <c r="B315" s="12" t="s">
        <v>47</v>
      </c>
      <c r="C315" s="14">
        <v>-1.4331850374816168E-2</v>
      </c>
      <c r="D315" s="14">
        <v>0.18290795794828921</v>
      </c>
      <c r="E315" s="14">
        <v>0.12205009004875801</v>
      </c>
      <c r="F315" s="14">
        <v>7.7863508878423693E-2</v>
      </c>
      <c r="G315" s="13">
        <v>1.5232588938928779</v>
      </c>
      <c r="H315" s="14">
        <v>3.1674636202413592E-2</v>
      </c>
      <c r="I315">
        <v>0</v>
      </c>
      <c r="J315" s="14">
        <v>3.7642868069008913E-2</v>
      </c>
      <c r="K315" s="14">
        <v>0.50851978099047102</v>
      </c>
      <c r="L315" s="14">
        <v>6.0665521451900774E-2</v>
      </c>
      <c r="M315">
        <v>0</v>
      </c>
      <c r="N315" s="14">
        <v>0</v>
      </c>
      <c r="O315" s="14">
        <v>0</v>
      </c>
      <c r="P315">
        <v>0</v>
      </c>
      <c r="Q315" s="14">
        <v>0.94977598367308969</v>
      </c>
      <c r="R315">
        <v>0</v>
      </c>
      <c r="S315">
        <v>3.3</v>
      </c>
      <c r="T315" s="14">
        <v>0</v>
      </c>
      <c r="U315" s="14">
        <v>0</v>
      </c>
      <c r="V315" s="12" t="s">
        <v>2138</v>
      </c>
    </row>
    <row r="316" spans="1:22">
      <c r="A316" t="s">
        <v>561</v>
      </c>
      <c r="B316" s="12" t="s">
        <v>57</v>
      </c>
      <c r="C316" s="14">
        <v>0.22606201025719105</v>
      </c>
      <c r="D316" s="14">
        <v>0.388774346882514</v>
      </c>
      <c r="E316" s="14">
        <v>0.2842719606666555</v>
      </c>
      <c r="F316" s="14">
        <v>3.7547324588306716E-2</v>
      </c>
      <c r="G316" s="13">
        <v>5.6564154445784265</v>
      </c>
      <c r="H316" s="14">
        <v>0.21790144142181125</v>
      </c>
      <c r="I316">
        <v>0</v>
      </c>
      <c r="J316" s="14">
        <v>2.5027998229058455E-2</v>
      </c>
      <c r="K316" s="14">
        <v>0.45222619371524486</v>
      </c>
      <c r="L316" s="14">
        <v>1.8748568215778003E-2</v>
      </c>
      <c r="M316">
        <v>0</v>
      </c>
      <c r="N316" s="14">
        <v>0.2055436255630648</v>
      </c>
      <c r="O316" s="14">
        <v>0.33577848833803048</v>
      </c>
      <c r="P316">
        <v>0</v>
      </c>
      <c r="Q316" s="14">
        <v>0.94867619108199597</v>
      </c>
      <c r="R316">
        <v>0</v>
      </c>
      <c r="S316">
        <v>4.5</v>
      </c>
      <c r="T316" s="14">
        <v>0</v>
      </c>
      <c r="U316" s="14">
        <v>0</v>
      </c>
      <c r="V316" s="12" t="s">
        <v>2138</v>
      </c>
    </row>
    <row r="317" spans="1:22">
      <c r="A317" t="s">
        <v>565</v>
      </c>
      <c r="B317" s="12" t="s">
        <v>47</v>
      </c>
      <c r="C317" s="14">
        <v>0.12865498423473695</v>
      </c>
      <c r="D317" s="14">
        <v>0.18290795794828921</v>
      </c>
      <c r="E317" s="14">
        <v>0.12205009004875801</v>
      </c>
      <c r="F317" s="14">
        <v>7.7863508878423693E-2</v>
      </c>
      <c r="G317" s="13">
        <v>1.5232588938928779</v>
      </c>
      <c r="H317" s="14">
        <v>3.1674636202413592E-2</v>
      </c>
      <c r="I317">
        <v>0</v>
      </c>
      <c r="J317" s="14">
        <v>-1.5851269802242978E-2</v>
      </c>
      <c r="K317" s="14">
        <v>0.50851978099047102</v>
      </c>
      <c r="L317" s="14">
        <v>6.0665521451900774E-2</v>
      </c>
      <c r="M317">
        <v>0</v>
      </c>
      <c r="N317" s="14">
        <v>0</v>
      </c>
      <c r="O317" s="14">
        <v>0</v>
      </c>
      <c r="P317">
        <v>0</v>
      </c>
      <c r="Q317" s="14">
        <v>0.94977598367308969</v>
      </c>
      <c r="R317">
        <v>0</v>
      </c>
      <c r="S317">
        <v>3.3</v>
      </c>
      <c r="T317" s="14">
        <v>0</v>
      </c>
      <c r="U317" s="14">
        <v>0</v>
      </c>
      <c r="V317" s="12" t="s">
        <v>2138</v>
      </c>
    </row>
    <row r="318" spans="1:22">
      <c r="A318" t="s">
        <v>567</v>
      </c>
      <c r="B318" s="12" t="s">
        <v>54</v>
      </c>
      <c r="C318" s="14">
        <v>-0.1216856067265937</v>
      </c>
      <c r="D318" s="14">
        <v>0.31196392892080216</v>
      </c>
      <c r="E318" s="14">
        <v>0.22086835207327621</v>
      </c>
      <c r="F318" s="14">
        <v>0.28991454849456905</v>
      </c>
      <c r="G318" s="13">
        <v>2.8980395452652274</v>
      </c>
      <c r="H318" s="14">
        <v>-5.1192663180992054E-2</v>
      </c>
      <c r="I318">
        <v>0</v>
      </c>
      <c r="J318" s="14">
        <v>4.4075392972560891E-2</v>
      </c>
      <c r="K318" s="14">
        <v>0.58288412137280288</v>
      </c>
      <c r="L318" s="14">
        <v>0.120912265441879</v>
      </c>
      <c r="M318">
        <v>0</v>
      </c>
      <c r="N318" s="14">
        <v>0</v>
      </c>
      <c r="O318" s="14">
        <v>0</v>
      </c>
      <c r="P318">
        <v>0</v>
      </c>
      <c r="Q318" s="14">
        <v>0.95246281107254693</v>
      </c>
      <c r="R318">
        <v>0</v>
      </c>
      <c r="S318">
        <v>3.3</v>
      </c>
      <c r="T318" s="14">
        <v>0</v>
      </c>
      <c r="U318" s="14">
        <v>0</v>
      </c>
      <c r="V318" s="12" t="s">
        <v>2138</v>
      </c>
    </row>
    <row r="319" spans="1:22">
      <c r="A319" t="s">
        <v>569</v>
      </c>
      <c r="B319" s="12" t="s">
        <v>47</v>
      </c>
      <c r="C319" s="14">
        <v>2.2834264602404761E-2</v>
      </c>
      <c r="D319" s="14">
        <v>0.18290795794828921</v>
      </c>
      <c r="E319" s="14">
        <v>0.12205009004875801</v>
      </c>
      <c r="F319" s="14">
        <v>7.7863508878423693E-2</v>
      </c>
      <c r="G319" s="13">
        <v>1.5232588938928779</v>
      </c>
      <c r="H319" s="14">
        <v>3.1674636202413592E-2</v>
      </c>
      <c r="I319">
        <v>0</v>
      </c>
      <c r="J319" s="14">
        <v>3.5072100688472087E-2</v>
      </c>
      <c r="K319" s="14">
        <v>0.50851978099047102</v>
      </c>
      <c r="L319" s="14">
        <v>6.0665521451900774E-2</v>
      </c>
      <c r="M319">
        <v>0</v>
      </c>
      <c r="N319" s="14">
        <v>0</v>
      </c>
      <c r="O319" s="14">
        <v>0</v>
      </c>
      <c r="P319">
        <v>0</v>
      </c>
      <c r="Q319" s="14">
        <v>0.94977598367308969</v>
      </c>
      <c r="R319">
        <v>0</v>
      </c>
      <c r="S319">
        <v>3.3</v>
      </c>
      <c r="T319" s="14">
        <v>0</v>
      </c>
      <c r="U319" s="14">
        <v>0</v>
      </c>
      <c r="V319" s="12" t="s">
        <v>2138</v>
      </c>
    </row>
    <row r="320" spans="1:22">
      <c r="A320" t="s">
        <v>571</v>
      </c>
      <c r="B320" s="12" t="s">
        <v>62</v>
      </c>
      <c r="C320" s="14">
        <v>3.325746306689506E-2</v>
      </c>
      <c r="D320" s="14">
        <v>0.20187192862209885</v>
      </c>
      <c r="E320" s="14">
        <v>0.13780715755654266</v>
      </c>
      <c r="F320" s="14">
        <v>0.14324173030339896</v>
      </c>
      <c r="G320" s="13">
        <v>2.1323076743804079</v>
      </c>
      <c r="H320" s="14">
        <v>-3.5903294130974449E-3</v>
      </c>
      <c r="I320">
        <v>0</v>
      </c>
      <c r="J320" s="14">
        <v>7.8745326736661181E-2</v>
      </c>
      <c r="K320" s="14">
        <v>0.50521966232143278</v>
      </c>
      <c r="L320" s="14">
        <v>7.7995567229432863E-2</v>
      </c>
      <c r="M320">
        <v>0</v>
      </c>
      <c r="N320" s="14">
        <v>0</v>
      </c>
      <c r="O320" s="14">
        <v>0</v>
      </c>
      <c r="P320">
        <v>0</v>
      </c>
      <c r="Q320" s="14">
        <v>0.94976269166978411</v>
      </c>
      <c r="R320">
        <v>0</v>
      </c>
      <c r="S320">
        <v>3.3</v>
      </c>
      <c r="T320" s="14">
        <v>0</v>
      </c>
      <c r="U320" s="14">
        <v>0</v>
      </c>
      <c r="V320" s="12" t="s">
        <v>2138</v>
      </c>
    </row>
    <row r="321" spans="1:22">
      <c r="A321" t="s">
        <v>573</v>
      </c>
      <c r="B321" s="12" t="s">
        <v>57</v>
      </c>
      <c r="C321" s="14">
        <v>0.15876698065181422</v>
      </c>
      <c r="D321" s="14">
        <v>0.388774346882514</v>
      </c>
      <c r="E321" s="14">
        <v>0.2842719606666555</v>
      </c>
      <c r="F321" s="14">
        <v>3.7547324588306716E-2</v>
      </c>
      <c r="G321" s="13">
        <v>5.6564154445784265</v>
      </c>
      <c r="H321" s="14">
        <v>0.21790144142181125</v>
      </c>
      <c r="I321">
        <v>0</v>
      </c>
      <c r="J321" s="14">
        <v>1.1950215342321482E-2</v>
      </c>
      <c r="K321" s="14">
        <v>0.45222619371524486</v>
      </c>
      <c r="L321" s="14">
        <v>1.8748568215778003E-2</v>
      </c>
      <c r="M321">
        <v>0</v>
      </c>
      <c r="N321" s="14">
        <v>0.2055436255630648</v>
      </c>
      <c r="O321" s="14">
        <v>0.33577848833803048</v>
      </c>
      <c r="P321">
        <v>0</v>
      </c>
      <c r="Q321" s="14">
        <v>0.94867619108199597</v>
      </c>
      <c r="R321">
        <v>0</v>
      </c>
      <c r="S321">
        <v>4.5</v>
      </c>
      <c r="T321" s="14">
        <v>0</v>
      </c>
      <c r="U321" s="14">
        <v>0</v>
      </c>
      <c r="V321" s="12" t="s">
        <v>2138</v>
      </c>
    </row>
    <row r="322" spans="1:22">
      <c r="A322" t="s">
        <v>575</v>
      </c>
      <c r="B322" s="12" t="s">
        <v>51</v>
      </c>
      <c r="C322" s="14">
        <v>0.15856132390248373</v>
      </c>
      <c r="D322" s="14">
        <v>0.29147891994228936</v>
      </c>
      <c r="E322" s="14">
        <v>0.20310034693031653</v>
      </c>
      <c r="F322" s="14">
        <v>8.594459935328938E-2</v>
      </c>
      <c r="G322" s="13">
        <v>1.6026025182564763</v>
      </c>
      <c r="H322" s="14">
        <v>0.11012364032004683</v>
      </c>
      <c r="I322">
        <v>0</v>
      </c>
      <c r="J322" s="14">
        <v>1.462388354671324E-2</v>
      </c>
      <c r="K322" s="14">
        <v>0.41762511454643481</v>
      </c>
      <c r="L322" s="14">
        <v>5.4196815684636399E-2</v>
      </c>
      <c r="M322">
        <v>0</v>
      </c>
      <c r="N322" s="14">
        <v>0</v>
      </c>
      <c r="O322" s="14">
        <v>0</v>
      </c>
      <c r="P322">
        <v>0</v>
      </c>
      <c r="Q322" s="14">
        <v>0.94630804495569043</v>
      </c>
      <c r="R322">
        <v>0</v>
      </c>
      <c r="S322">
        <v>3.3</v>
      </c>
      <c r="T322" s="14">
        <v>0</v>
      </c>
      <c r="U322" s="14">
        <v>0</v>
      </c>
      <c r="V322" s="12" t="s">
        <v>2138</v>
      </c>
    </row>
    <row r="323" spans="1:22">
      <c r="A323" t="s">
        <v>577</v>
      </c>
      <c r="B323" s="12" t="s">
        <v>54</v>
      </c>
      <c r="C323" s="14">
        <v>-0.10301981203795092</v>
      </c>
      <c r="D323" s="14">
        <v>0.31196392892080216</v>
      </c>
      <c r="E323" s="14">
        <v>0.22086835207327621</v>
      </c>
      <c r="F323" s="14">
        <v>0.28991454849456905</v>
      </c>
      <c r="G323" s="13">
        <v>2.8980395452652274</v>
      </c>
      <c r="H323" s="14">
        <v>-5.1192663180992054E-2</v>
      </c>
      <c r="I323">
        <v>0</v>
      </c>
      <c r="J323" s="14">
        <v>9.4981962698001673E-2</v>
      </c>
      <c r="K323" s="14">
        <v>0.58288412137280288</v>
      </c>
      <c r="L323" s="14">
        <v>0.120912265441879</v>
      </c>
      <c r="M323">
        <v>0</v>
      </c>
      <c r="N323" s="14">
        <v>0</v>
      </c>
      <c r="O323" s="14">
        <v>0</v>
      </c>
      <c r="P323">
        <v>0</v>
      </c>
      <c r="Q323" s="14">
        <v>0.95246281107254693</v>
      </c>
      <c r="R323">
        <v>0</v>
      </c>
      <c r="S323">
        <v>3.3</v>
      </c>
      <c r="T323" s="14">
        <v>0</v>
      </c>
      <c r="U323" s="14">
        <v>0</v>
      </c>
      <c r="V323" s="12" t="s">
        <v>2138</v>
      </c>
    </row>
    <row r="324" spans="1:22">
      <c r="A324" t="s">
        <v>579</v>
      </c>
      <c r="B324" s="12" t="s">
        <v>47</v>
      </c>
      <c r="C324" s="14">
        <v>4.3717969168342155E-2</v>
      </c>
      <c r="D324" s="14">
        <v>0.18290795794828921</v>
      </c>
      <c r="E324" s="14">
        <v>0.12205009004875801</v>
      </c>
      <c r="F324" s="14">
        <v>7.7863508878423693E-2</v>
      </c>
      <c r="G324" s="13">
        <v>1.5232588938928779</v>
      </c>
      <c r="H324" s="14">
        <v>3.1674636202413592E-2</v>
      </c>
      <c r="I324">
        <v>0</v>
      </c>
      <c r="J324" s="14">
        <v>3.8735236800128852E-3</v>
      </c>
      <c r="K324" s="14">
        <v>0.50851978099047102</v>
      </c>
      <c r="L324" s="14">
        <v>6.0665521451900774E-2</v>
      </c>
      <c r="M324">
        <v>0</v>
      </c>
      <c r="N324" s="14">
        <v>0</v>
      </c>
      <c r="O324" s="14">
        <v>0</v>
      </c>
      <c r="P324">
        <v>0</v>
      </c>
      <c r="Q324" s="14">
        <v>0.94977598367308969</v>
      </c>
      <c r="R324">
        <v>0</v>
      </c>
      <c r="S324">
        <v>3.3</v>
      </c>
      <c r="T324" s="14">
        <v>0</v>
      </c>
      <c r="U324" s="14">
        <v>0</v>
      </c>
      <c r="V324" s="12" t="s">
        <v>2138</v>
      </c>
    </row>
    <row r="325" spans="1:22">
      <c r="A325" t="s">
        <v>581</v>
      </c>
      <c r="B325" s="12" t="s">
        <v>51</v>
      </c>
      <c r="C325" s="14">
        <v>2.4390753699153448E-2</v>
      </c>
      <c r="D325" s="14">
        <v>0.29147891994228936</v>
      </c>
      <c r="E325" s="14">
        <v>0.20310034693031653</v>
      </c>
      <c r="F325" s="14">
        <v>8.594459935328938E-2</v>
      </c>
      <c r="G325" s="13">
        <v>1.6026025182564763</v>
      </c>
      <c r="H325" s="14">
        <v>0.11012364032004683</v>
      </c>
      <c r="I325">
        <v>0</v>
      </c>
      <c r="J325" s="14">
        <v>5.2985109565591763E-2</v>
      </c>
      <c r="K325" s="14">
        <v>0.41762511454643481</v>
      </c>
      <c r="L325" s="14">
        <v>5.4196815684636399E-2</v>
      </c>
      <c r="M325">
        <v>0</v>
      </c>
      <c r="N325" s="14">
        <v>0</v>
      </c>
      <c r="O325" s="14">
        <v>0</v>
      </c>
      <c r="P325">
        <v>0</v>
      </c>
      <c r="Q325" s="14">
        <v>0.94630804495569043</v>
      </c>
      <c r="R325">
        <v>0</v>
      </c>
      <c r="S325">
        <v>3.3</v>
      </c>
      <c r="T325" s="14">
        <v>0</v>
      </c>
      <c r="U325" s="14">
        <v>0</v>
      </c>
      <c r="V325" s="12" t="s">
        <v>2138</v>
      </c>
    </row>
    <row r="326" spans="1:22">
      <c r="A326" t="s">
        <v>585</v>
      </c>
      <c r="B326" s="12" t="s">
        <v>47</v>
      </c>
      <c r="C326" s="14">
        <v>2.239252083571825E-3</v>
      </c>
      <c r="D326" s="14">
        <v>0.18290795794828921</v>
      </c>
      <c r="E326" s="14">
        <v>0.12205009004875801</v>
      </c>
      <c r="F326" s="14">
        <v>7.7863508878423693E-2</v>
      </c>
      <c r="G326" s="13">
        <v>1.5232588938928779</v>
      </c>
      <c r="H326" s="14">
        <v>3.1674636202413592E-2</v>
      </c>
      <c r="I326">
        <v>0</v>
      </c>
      <c r="J326" s="14">
        <v>7.2391952651836136E-2</v>
      </c>
      <c r="K326" s="14">
        <v>0.50851978099047102</v>
      </c>
      <c r="L326" s="14">
        <v>6.0665521451900774E-2</v>
      </c>
      <c r="M326">
        <v>0</v>
      </c>
      <c r="N326" s="14">
        <v>0</v>
      </c>
      <c r="O326" s="14">
        <v>0</v>
      </c>
      <c r="P326">
        <v>0</v>
      </c>
      <c r="Q326" s="14">
        <v>0.94977598367308969</v>
      </c>
      <c r="R326">
        <v>0</v>
      </c>
      <c r="S326">
        <v>3.3</v>
      </c>
      <c r="T326" s="14">
        <v>0</v>
      </c>
      <c r="U326" s="14">
        <v>0</v>
      </c>
      <c r="V326" s="12" t="s">
        <v>2138</v>
      </c>
    </row>
    <row r="327" spans="1:22">
      <c r="A327" t="s">
        <v>589</v>
      </c>
      <c r="B327" s="12" t="s">
        <v>51</v>
      </c>
      <c r="C327" s="14">
        <v>0.14506642316186003</v>
      </c>
      <c r="D327" s="14">
        <v>0.29147891994228936</v>
      </c>
      <c r="E327" s="14">
        <v>0.20310034693031653</v>
      </c>
      <c r="F327" s="14">
        <v>8.594459935328938E-2</v>
      </c>
      <c r="G327" s="13">
        <v>1.6026025182564763</v>
      </c>
      <c r="H327" s="14">
        <v>0.11012364032004683</v>
      </c>
      <c r="I327">
        <v>0</v>
      </c>
      <c r="J327" s="14">
        <v>3.4674829549689118E-2</v>
      </c>
      <c r="K327" s="14">
        <v>0.41762511454643481</v>
      </c>
      <c r="L327" s="14">
        <v>5.4196815684636399E-2</v>
      </c>
      <c r="M327">
        <v>0</v>
      </c>
      <c r="N327" s="14">
        <v>0</v>
      </c>
      <c r="O327" s="14">
        <v>0</v>
      </c>
      <c r="P327">
        <v>0</v>
      </c>
      <c r="Q327" s="14">
        <v>0.94630804495569043</v>
      </c>
      <c r="R327">
        <v>0</v>
      </c>
      <c r="S327">
        <v>3.3</v>
      </c>
      <c r="T327" s="14">
        <v>0</v>
      </c>
      <c r="U327" s="14">
        <v>0</v>
      </c>
      <c r="V327" s="12" t="s">
        <v>2138</v>
      </c>
    </row>
    <row r="328" spans="1:22">
      <c r="A328" t="s">
        <v>591</v>
      </c>
      <c r="B328" s="12" t="s">
        <v>54</v>
      </c>
      <c r="C328" s="14">
        <v>-6.8097522116174244E-2</v>
      </c>
      <c r="D328" s="14">
        <v>0.31196392892080216</v>
      </c>
      <c r="E328" s="14">
        <v>0.22086835207327621</v>
      </c>
      <c r="F328" s="14">
        <v>0.28991454849456905</v>
      </c>
      <c r="G328" s="13">
        <v>2.8980395452652274</v>
      </c>
      <c r="H328" s="14">
        <v>-5.1192663180992054E-2</v>
      </c>
      <c r="I328">
        <v>0</v>
      </c>
      <c r="J328" s="14">
        <v>7.6916456613335391E-2</v>
      </c>
      <c r="K328" s="14">
        <v>0.58288412137280288</v>
      </c>
      <c r="L328" s="14">
        <v>0.120912265441879</v>
      </c>
      <c r="M328">
        <v>0</v>
      </c>
      <c r="N328" s="14">
        <v>0</v>
      </c>
      <c r="O328" s="14">
        <v>0</v>
      </c>
      <c r="P328">
        <v>0</v>
      </c>
      <c r="Q328" s="14">
        <v>0.95246281107254693</v>
      </c>
      <c r="R328">
        <v>0</v>
      </c>
      <c r="S328">
        <v>3.3</v>
      </c>
      <c r="T328" s="14">
        <v>0</v>
      </c>
      <c r="U328" s="14">
        <v>0</v>
      </c>
      <c r="V328" s="12" t="s">
        <v>2138</v>
      </c>
    </row>
    <row r="329" spans="1:22">
      <c r="A329" t="s">
        <v>595</v>
      </c>
      <c r="B329" s="12" t="s">
        <v>57</v>
      </c>
      <c r="C329" s="14">
        <v>0.19507934484840836</v>
      </c>
      <c r="D329" s="14">
        <v>0.388774346882514</v>
      </c>
      <c r="E329" s="14">
        <v>0.2842719606666555</v>
      </c>
      <c r="F329" s="14">
        <v>3.7547324588306716E-2</v>
      </c>
      <c r="G329" s="13">
        <v>5.6564154445784265</v>
      </c>
      <c r="H329" s="14">
        <v>0.21790144142181125</v>
      </c>
      <c r="I329">
        <v>0</v>
      </c>
      <c r="J329" s="14">
        <v>7.1249893673794775E-3</v>
      </c>
      <c r="K329" s="14">
        <v>0.45222619371524486</v>
      </c>
      <c r="L329" s="14">
        <v>1.8748568215778003E-2</v>
      </c>
      <c r="M329">
        <v>0</v>
      </c>
      <c r="N329" s="14">
        <v>0.2055436255630648</v>
      </c>
      <c r="O329" s="14">
        <v>0.33577848833803048</v>
      </c>
      <c r="P329">
        <v>0</v>
      </c>
      <c r="Q329" s="14">
        <v>0.94867619108199597</v>
      </c>
      <c r="R329">
        <v>0</v>
      </c>
      <c r="S329">
        <v>4.5</v>
      </c>
      <c r="T329" s="14">
        <v>0</v>
      </c>
      <c r="U329" s="14">
        <v>0</v>
      </c>
      <c r="V329" s="12" t="s">
        <v>2138</v>
      </c>
    </row>
    <row r="330" spans="1:22">
      <c r="A330" t="s">
        <v>597</v>
      </c>
      <c r="B330" s="12" t="s">
        <v>54</v>
      </c>
      <c r="C330" s="14">
        <v>9.4699836980115235E-2</v>
      </c>
      <c r="D330" s="14">
        <v>0.31196392892080216</v>
      </c>
      <c r="E330" s="14">
        <v>0.22086835207327621</v>
      </c>
      <c r="F330" s="14">
        <v>0.28991454849456905</v>
      </c>
      <c r="G330" s="13">
        <v>2.8980395452652274</v>
      </c>
      <c r="H330" s="14">
        <v>-5.1192663180992054E-2</v>
      </c>
      <c r="I330">
        <v>0</v>
      </c>
      <c r="J330" s="14">
        <v>3.0360475169531644E-2</v>
      </c>
      <c r="K330" s="14">
        <v>0.58288412137280288</v>
      </c>
      <c r="L330" s="14">
        <v>0.120912265441879</v>
      </c>
      <c r="M330">
        <v>0</v>
      </c>
      <c r="N330" s="14">
        <v>0</v>
      </c>
      <c r="O330" s="14">
        <v>0</v>
      </c>
      <c r="P330">
        <v>0</v>
      </c>
      <c r="Q330" s="14">
        <v>0.95246281107254693</v>
      </c>
      <c r="R330">
        <v>0</v>
      </c>
      <c r="S330">
        <v>3.3</v>
      </c>
      <c r="T330" s="14">
        <v>0</v>
      </c>
      <c r="U330" s="14">
        <v>0</v>
      </c>
      <c r="V330" s="12" t="s">
        <v>2138</v>
      </c>
    </row>
    <row r="331" spans="1:22">
      <c r="A331" t="s">
        <v>599</v>
      </c>
      <c r="B331" s="12" t="s">
        <v>54</v>
      </c>
      <c r="C331" s="14">
        <v>-5.587186211672001E-2</v>
      </c>
      <c r="D331" s="14">
        <v>0.31196392892080216</v>
      </c>
      <c r="E331" s="14">
        <v>0.22086835207327621</v>
      </c>
      <c r="F331" s="14">
        <v>0.28991454849456905</v>
      </c>
      <c r="G331" s="13">
        <v>2.8980395452652274</v>
      </c>
      <c r="H331" s="14">
        <v>-5.1192663180992054E-2</v>
      </c>
      <c r="I331">
        <v>0</v>
      </c>
      <c r="J331" s="14">
        <v>5.4975145811678686E-2</v>
      </c>
      <c r="K331" s="14">
        <v>0.58288412137280288</v>
      </c>
      <c r="L331" s="14">
        <v>0.120912265441879</v>
      </c>
      <c r="M331">
        <v>0</v>
      </c>
      <c r="N331" s="14">
        <v>0</v>
      </c>
      <c r="O331" s="14">
        <v>0</v>
      </c>
      <c r="P331">
        <v>0</v>
      </c>
      <c r="Q331" s="14">
        <v>0.95246281107254693</v>
      </c>
      <c r="R331">
        <v>0</v>
      </c>
      <c r="S331">
        <v>3.3</v>
      </c>
      <c r="T331" s="14">
        <v>0</v>
      </c>
      <c r="U331" s="14">
        <v>0</v>
      </c>
      <c r="V331" s="12" t="s">
        <v>2138</v>
      </c>
    </row>
    <row r="332" spans="1:22">
      <c r="A332" t="s">
        <v>601</v>
      </c>
      <c r="B332" s="12" t="s">
        <v>47</v>
      </c>
      <c r="C332" s="14">
        <v>9.9429785820998706E-2</v>
      </c>
      <c r="D332" s="14">
        <v>0.18290795794828921</v>
      </c>
      <c r="E332" s="14">
        <v>0.12205009004875801</v>
      </c>
      <c r="F332" s="14">
        <v>7.7863508878423693E-2</v>
      </c>
      <c r="G332" s="13">
        <v>1.5232588938928779</v>
      </c>
      <c r="H332" s="14">
        <v>3.1674636202413592E-2</v>
      </c>
      <c r="I332">
        <v>0</v>
      </c>
      <c r="J332" s="14">
        <v>1.8714465006326399E-3</v>
      </c>
      <c r="K332" s="14">
        <v>0.50851978099047102</v>
      </c>
      <c r="L332" s="14">
        <v>6.0665521451900774E-2</v>
      </c>
      <c r="M332">
        <v>0</v>
      </c>
      <c r="N332" s="14">
        <v>0</v>
      </c>
      <c r="O332" s="14">
        <v>0</v>
      </c>
      <c r="P332">
        <v>0</v>
      </c>
      <c r="Q332" s="14">
        <v>0.94977598367308969</v>
      </c>
      <c r="R332">
        <v>0</v>
      </c>
      <c r="S332">
        <v>3.3</v>
      </c>
      <c r="T332" s="14">
        <v>0</v>
      </c>
      <c r="U332" s="14">
        <v>0</v>
      </c>
      <c r="V332" s="12" t="s">
        <v>2138</v>
      </c>
    </row>
    <row r="333" spans="1:22">
      <c r="A333" t="s">
        <v>603</v>
      </c>
      <c r="B333" s="12" t="s">
        <v>54</v>
      </c>
      <c r="C333" s="14">
        <v>-6.4152258226476702E-2</v>
      </c>
      <c r="D333" s="14">
        <v>0.31196392892080216</v>
      </c>
      <c r="E333" s="14">
        <v>0.22086835207327621</v>
      </c>
      <c r="F333" s="14">
        <v>0.28991454849456905</v>
      </c>
      <c r="G333" s="13">
        <v>2.8980395452652274</v>
      </c>
      <c r="H333" s="14">
        <v>-5.1192663180992054E-2</v>
      </c>
      <c r="I333">
        <v>0</v>
      </c>
      <c r="J333" s="14">
        <v>8.4107339314407947E-2</v>
      </c>
      <c r="K333" s="14">
        <v>0.58288412137280288</v>
      </c>
      <c r="L333" s="14">
        <v>0.120912265441879</v>
      </c>
      <c r="M333">
        <v>0</v>
      </c>
      <c r="N333" s="14">
        <v>0</v>
      </c>
      <c r="O333" s="14">
        <v>0</v>
      </c>
      <c r="P333">
        <v>0</v>
      </c>
      <c r="Q333" s="14">
        <v>0.95246281107254693</v>
      </c>
      <c r="R333">
        <v>0</v>
      </c>
      <c r="S333">
        <v>3.3</v>
      </c>
      <c r="T333" s="14">
        <v>0</v>
      </c>
      <c r="U333" s="14">
        <v>0</v>
      </c>
      <c r="V333" s="12" t="s">
        <v>2138</v>
      </c>
    </row>
    <row r="334" spans="1:22">
      <c r="A334" t="s">
        <v>605</v>
      </c>
      <c r="B334" s="12" t="s">
        <v>47</v>
      </c>
      <c r="C334" s="14">
        <v>5.8827520279113754E-2</v>
      </c>
      <c r="D334" s="14">
        <v>0.18290795794828921</v>
      </c>
      <c r="E334" s="14">
        <v>0.12205009004875801</v>
      </c>
      <c r="F334" s="14">
        <v>7.7863508878423693E-2</v>
      </c>
      <c r="G334" s="13">
        <v>1.5232588938928779</v>
      </c>
      <c r="H334" s="14">
        <v>3.1674636202413592E-2</v>
      </c>
      <c r="I334">
        <v>0</v>
      </c>
      <c r="J334" s="14">
        <v>4.0075833994690335E-2</v>
      </c>
      <c r="K334" s="14">
        <v>0.50851978099047102</v>
      </c>
      <c r="L334" s="14">
        <v>6.0665521451900774E-2</v>
      </c>
      <c r="M334">
        <v>0</v>
      </c>
      <c r="N334" s="14">
        <v>0</v>
      </c>
      <c r="O334" s="14">
        <v>0</v>
      </c>
      <c r="P334">
        <v>0</v>
      </c>
      <c r="Q334" s="14">
        <v>0.94977598367308969</v>
      </c>
      <c r="R334">
        <v>0</v>
      </c>
      <c r="S334">
        <v>3.3</v>
      </c>
      <c r="T334" s="14">
        <v>0</v>
      </c>
      <c r="U334" s="14">
        <v>0</v>
      </c>
      <c r="V334" s="12" t="s">
        <v>2138</v>
      </c>
    </row>
    <row r="335" spans="1:22">
      <c r="A335" t="s">
        <v>607</v>
      </c>
      <c r="B335" s="12" t="s">
        <v>51</v>
      </c>
      <c r="C335" s="14">
        <v>6.0637437125218421E-2</v>
      </c>
      <c r="D335" s="14">
        <v>0.29147891994228936</v>
      </c>
      <c r="E335" s="14">
        <v>0.20310034693031653</v>
      </c>
      <c r="F335" s="14">
        <v>8.594459935328938E-2</v>
      </c>
      <c r="G335" s="13">
        <v>1.6026025182564763</v>
      </c>
      <c r="H335" s="14">
        <v>0.11012364032004683</v>
      </c>
      <c r="I335">
        <v>0</v>
      </c>
      <c r="J335" s="14">
        <v>4.6704355605493145E-2</v>
      </c>
      <c r="K335" s="14">
        <v>0.41762511454643481</v>
      </c>
      <c r="L335" s="14">
        <v>5.4196815684636399E-2</v>
      </c>
      <c r="M335">
        <v>0</v>
      </c>
      <c r="N335" s="14">
        <v>0</v>
      </c>
      <c r="O335" s="14">
        <v>0</v>
      </c>
      <c r="P335">
        <v>0</v>
      </c>
      <c r="Q335" s="14">
        <v>0.94630804495569043</v>
      </c>
      <c r="R335">
        <v>0</v>
      </c>
      <c r="S335">
        <v>3.3</v>
      </c>
      <c r="T335" s="14">
        <v>0</v>
      </c>
      <c r="U335" s="14">
        <v>0</v>
      </c>
      <c r="V335" s="12" t="s">
        <v>2138</v>
      </c>
    </row>
    <row r="336" spans="1:22">
      <c r="A336" t="s">
        <v>609</v>
      </c>
      <c r="B336" s="12" t="s">
        <v>57</v>
      </c>
      <c r="C336" s="14">
        <v>7.3410868259679768E-2</v>
      </c>
      <c r="D336" s="14">
        <v>0.388774346882514</v>
      </c>
      <c r="E336" s="14">
        <v>0.2842719606666555</v>
      </c>
      <c r="F336" s="14">
        <v>3.7547324588306716E-2</v>
      </c>
      <c r="G336" s="13">
        <v>5.6564154445784265</v>
      </c>
      <c r="H336" s="14">
        <v>0.21790144142181125</v>
      </c>
      <c r="I336">
        <v>0</v>
      </c>
      <c r="J336" s="14">
        <v>5.584818116081975E-2</v>
      </c>
      <c r="K336" s="14">
        <v>0.45222619371524486</v>
      </c>
      <c r="L336" s="14">
        <v>1.8748568215778003E-2</v>
      </c>
      <c r="M336">
        <v>0</v>
      </c>
      <c r="N336" s="14">
        <v>0.2055436255630648</v>
      </c>
      <c r="O336" s="14">
        <v>0.33577848833803048</v>
      </c>
      <c r="P336">
        <v>0</v>
      </c>
      <c r="Q336" s="14">
        <v>0.94867619108199597</v>
      </c>
      <c r="R336">
        <v>0</v>
      </c>
      <c r="S336">
        <v>4.5</v>
      </c>
      <c r="T336" s="14">
        <v>0</v>
      </c>
      <c r="U336" s="14">
        <v>0</v>
      </c>
      <c r="V336" s="12" t="s">
        <v>2138</v>
      </c>
    </row>
    <row r="337" spans="1:22">
      <c r="A337" t="s">
        <v>611</v>
      </c>
      <c r="B337" s="12" t="s">
        <v>54</v>
      </c>
      <c r="C337" s="14">
        <v>-2.7017929231268591E-2</v>
      </c>
      <c r="D337" s="14">
        <v>0.31196392892080216</v>
      </c>
      <c r="E337" s="14">
        <v>0.22086835207327621</v>
      </c>
      <c r="F337" s="14">
        <v>0.28991454849456905</v>
      </c>
      <c r="G337" s="13">
        <v>2.8980395452652274</v>
      </c>
      <c r="H337" s="14">
        <v>-5.1192663180992054E-2</v>
      </c>
      <c r="I337">
        <v>0</v>
      </c>
      <c r="J337" s="14">
        <v>6.6238066264215537E-2</v>
      </c>
      <c r="K337" s="14">
        <v>0.58288412137280288</v>
      </c>
      <c r="L337" s="14">
        <v>0.120912265441879</v>
      </c>
      <c r="M337">
        <v>0</v>
      </c>
      <c r="N337" s="14">
        <v>0</v>
      </c>
      <c r="O337" s="14">
        <v>0</v>
      </c>
      <c r="P337">
        <v>0</v>
      </c>
      <c r="Q337" s="14">
        <v>0.95246281107254693</v>
      </c>
      <c r="R337">
        <v>0</v>
      </c>
      <c r="S337">
        <v>3.3</v>
      </c>
      <c r="T337" s="14">
        <v>0</v>
      </c>
      <c r="U337" s="14">
        <v>0</v>
      </c>
      <c r="V337" s="12" t="s">
        <v>2138</v>
      </c>
    </row>
    <row r="338" spans="1:22">
      <c r="A338" t="s">
        <v>613</v>
      </c>
      <c r="B338" s="12" t="s">
        <v>57</v>
      </c>
      <c r="C338" s="14">
        <v>0.22975825636750508</v>
      </c>
      <c r="D338" s="14">
        <v>0.388774346882514</v>
      </c>
      <c r="E338" s="14">
        <v>0.2842719606666555</v>
      </c>
      <c r="F338" s="14">
        <v>3.7547324588306716E-2</v>
      </c>
      <c r="G338" s="13">
        <v>5.6564154445784265</v>
      </c>
      <c r="H338" s="14">
        <v>0.21790144142181125</v>
      </c>
      <c r="I338">
        <v>0</v>
      </c>
      <c r="J338" s="14">
        <v>-8.7682321299949618E-3</v>
      </c>
      <c r="K338" s="14">
        <v>0.45222619371524486</v>
      </c>
      <c r="L338" s="14">
        <v>1.8748568215778003E-2</v>
      </c>
      <c r="M338">
        <v>0</v>
      </c>
      <c r="N338" s="14">
        <v>0.2055436255630648</v>
      </c>
      <c r="O338" s="14">
        <v>0.33577848833803048</v>
      </c>
      <c r="P338">
        <v>0</v>
      </c>
      <c r="Q338" s="14">
        <v>0.94867619108199597</v>
      </c>
      <c r="R338">
        <v>0</v>
      </c>
      <c r="S338">
        <v>4.5</v>
      </c>
      <c r="T338" s="14">
        <v>0</v>
      </c>
      <c r="U338" s="14">
        <v>0</v>
      </c>
      <c r="V338" s="12" t="s">
        <v>2138</v>
      </c>
    </row>
    <row r="339" spans="1:22">
      <c r="A339" t="s">
        <v>615</v>
      </c>
      <c r="B339" s="12" t="s">
        <v>57</v>
      </c>
      <c r="C339" s="14">
        <v>0.21701843056875864</v>
      </c>
      <c r="D339" s="14">
        <v>0.388774346882514</v>
      </c>
      <c r="E339" s="14">
        <v>0.2842719606666555</v>
      </c>
      <c r="F339" s="14">
        <v>3.7547324588306716E-2</v>
      </c>
      <c r="G339" s="13">
        <v>5.6564154445784265</v>
      </c>
      <c r="H339" s="14">
        <v>0.21790144142181125</v>
      </c>
      <c r="I339">
        <v>0</v>
      </c>
      <c r="J339" s="14">
        <v>-2.4346883404023367E-2</v>
      </c>
      <c r="K339" s="14">
        <v>0.45222619371524486</v>
      </c>
      <c r="L339" s="14">
        <v>1.8748568215778003E-2</v>
      </c>
      <c r="M339">
        <v>0</v>
      </c>
      <c r="N339" s="14">
        <v>0.2055436255630648</v>
      </c>
      <c r="O339" s="14">
        <v>0.33577848833803048</v>
      </c>
      <c r="P339">
        <v>0</v>
      </c>
      <c r="Q339" s="14">
        <v>0.94867619108199597</v>
      </c>
      <c r="R339">
        <v>0</v>
      </c>
      <c r="S339">
        <v>4.5</v>
      </c>
      <c r="T339" s="14">
        <v>0</v>
      </c>
      <c r="U339" s="14">
        <v>0</v>
      </c>
      <c r="V339" s="12" t="s">
        <v>2138</v>
      </c>
    </row>
    <row r="340" spans="1:22">
      <c r="A340" t="s">
        <v>617</v>
      </c>
      <c r="B340" s="12" t="s">
        <v>47</v>
      </c>
      <c r="C340" s="14">
        <v>-1.7420938109653394E-2</v>
      </c>
      <c r="D340" s="14">
        <v>0.18290795794828921</v>
      </c>
      <c r="E340" s="14">
        <v>0.12205009004875801</v>
      </c>
      <c r="F340" s="14">
        <v>7.7863508878423693E-2</v>
      </c>
      <c r="G340" s="13">
        <v>1.5232588938928779</v>
      </c>
      <c r="H340" s="14">
        <v>3.1674636202413592E-2</v>
      </c>
      <c r="I340">
        <v>0</v>
      </c>
      <c r="J340" s="14">
        <v>5.7315877370833615E-2</v>
      </c>
      <c r="K340" s="14">
        <v>0.50851978099047102</v>
      </c>
      <c r="L340" s="14">
        <v>6.0665521451900774E-2</v>
      </c>
      <c r="M340">
        <v>0</v>
      </c>
      <c r="N340" s="14">
        <v>0</v>
      </c>
      <c r="O340" s="14">
        <v>0</v>
      </c>
      <c r="P340">
        <v>0</v>
      </c>
      <c r="Q340" s="14">
        <v>0.94977598367308969</v>
      </c>
      <c r="R340">
        <v>0</v>
      </c>
      <c r="S340">
        <v>3.3</v>
      </c>
      <c r="T340" s="14">
        <v>0</v>
      </c>
      <c r="U340" s="14">
        <v>0</v>
      </c>
      <c r="V340" s="12" t="s">
        <v>2138</v>
      </c>
    </row>
    <row r="341" spans="1:22">
      <c r="A341" t="s">
        <v>619</v>
      </c>
      <c r="B341" s="12" t="s">
        <v>47</v>
      </c>
      <c r="C341" s="14">
        <v>4.6182486936437055E-2</v>
      </c>
      <c r="D341" s="14">
        <v>0.18290795794828921</v>
      </c>
      <c r="E341" s="14">
        <v>0.12205009004875801</v>
      </c>
      <c r="F341" s="14">
        <v>7.7863508878423693E-2</v>
      </c>
      <c r="G341" s="13">
        <v>1.5232588938928779</v>
      </c>
      <c r="H341" s="14">
        <v>3.1674636202413592E-2</v>
      </c>
      <c r="I341">
        <v>0</v>
      </c>
      <c r="J341" s="14">
        <v>2.1088222110934488E-2</v>
      </c>
      <c r="K341" s="14">
        <v>0.50851978099047102</v>
      </c>
      <c r="L341" s="14">
        <v>6.0665521451900774E-2</v>
      </c>
      <c r="M341">
        <v>0</v>
      </c>
      <c r="N341" s="14">
        <v>0</v>
      </c>
      <c r="O341" s="14">
        <v>0</v>
      </c>
      <c r="P341">
        <v>0</v>
      </c>
      <c r="Q341" s="14">
        <v>0.94977598367308969</v>
      </c>
      <c r="R341">
        <v>0</v>
      </c>
      <c r="S341">
        <v>3.3</v>
      </c>
      <c r="T341" s="14">
        <v>0</v>
      </c>
      <c r="U341" s="14">
        <v>0</v>
      </c>
      <c r="V341" s="12" t="s">
        <v>2138</v>
      </c>
    </row>
    <row r="342" spans="1:22">
      <c r="A342" t="s">
        <v>621</v>
      </c>
      <c r="B342" s="12" t="s">
        <v>57</v>
      </c>
      <c r="C342" s="14">
        <v>0.32637646655538205</v>
      </c>
      <c r="D342" s="14">
        <v>0.388774346882514</v>
      </c>
      <c r="E342" s="14">
        <v>0.2842719606666555</v>
      </c>
      <c r="F342" s="14">
        <v>3.7547324588306716E-2</v>
      </c>
      <c r="G342" s="13">
        <v>5.6564154445784265</v>
      </c>
      <c r="H342" s="14">
        <v>0.21790144142181125</v>
      </c>
      <c r="I342">
        <v>0</v>
      </c>
      <c r="J342" s="14">
        <v>-7.1413050937346896E-4</v>
      </c>
      <c r="K342" s="14">
        <v>0.45222619371524486</v>
      </c>
      <c r="L342" s="14">
        <v>1.8748568215778003E-2</v>
      </c>
      <c r="M342">
        <v>0</v>
      </c>
      <c r="N342" s="14">
        <v>0.2055436255630648</v>
      </c>
      <c r="O342" s="14">
        <v>0.33577848833803048</v>
      </c>
      <c r="P342">
        <v>0</v>
      </c>
      <c r="Q342" s="14">
        <v>0.94867619108199597</v>
      </c>
      <c r="R342">
        <v>0</v>
      </c>
      <c r="S342">
        <v>4.5</v>
      </c>
      <c r="T342" s="14">
        <v>0</v>
      </c>
      <c r="U342" s="14">
        <v>0</v>
      </c>
      <c r="V342" s="12" t="s">
        <v>2138</v>
      </c>
    </row>
    <row r="343" spans="1:22">
      <c r="A343" t="s">
        <v>623</v>
      </c>
      <c r="B343" s="12" t="s">
        <v>47</v>
      </c>
      <c r="C343" s="14">
        <v>5.3757771202761769E-2</v>
      </c>
      <c r="D343" s="14">
        <v>0.18290795794828921</v>
      </c>
      <c r="E343" s="14">
        <v>0.12205009004875801</v>
      </c>
      <c r="F343" s="14">
        <v>7.7863508878423693E-2</v>
      </c>
      <c r="G343" s="13">
        <v>1.5232588938928779</v>
      </c>
      <c r="H343" s="14">
        <v>3.1674636202413592E-2</v>
      </c>
      <c r="I343">
        <v>0</v>
      </c>
      <c r="J343" s="14">
        <v>1.104278464591062E-3</v>
      </c>
      <c r="K343" s="14">
        <v>0.50851978099047102</v>
      </c>
      <c r="L343" s="14">
        <v>6.0665521451900774E-2</v>
      </c>
      <c r="M343">
        <v>0</v>
      </c>
      <c r="N343" s="14">
        <v>0</v>
      </c>
      <c r="O343" s="14">
        <v>0</v>
      </c>
      <c r="P343">
        <v>0</v>
      </c>
      <c r="Q343" s="14">
        <v>0.94977598367308969</v>
      </c>
      <c r="R343">
        <v>0</v>
      </c>
      <c r="S343">
        <v>3.3</v>
      </c>
      <c r="T343" s="14">
        <v>0</v>
      </c>
      <c r="U343" s="14">
        <v>0</v>
      </c>
      <c r="V343" s="12" t="s">
        <v>2138</v>
      </c>
    </row>
    <row r="344" spans="1:22">
      <c r="A344" t="s">
        <v>625</v>
      </c>
      <c r="B344" s="12" t="s">
        <v>51</v>
      </c>
      <c r="C344" s="14">
        <v>0.19042410078693994</v>
      </c>
      <c r="D344" s="14">
        <v>0.29147891994228936</v>
      </c>
      <c r="E344" s="14">
        <v>0.20310034693031653</v>
      </c>
      <c r="F344" s="14">
        <v>8.594459935328938E-2</v>
      </c>
      <c r="G344" s="13">
        <v>1.6026025182564763</v>
      </c>
      <c r="H344" s="14">
        <v>0.11012364032004683</v>
      </c>
      <c r="I344">
        <v>0</v>
      </c>
      <c r="J344" s="14">
        <v>1.2411480506426771E-2</v>
      </c>
      <c r="K344" s="14">
        <v>0.41762511454643481</v>
      </c>
      <c r="L344" s="14">
        <v>5.4196815684636399E-2</v>
      </c>
      <c r="M344">
        <v>0</v>
      </c>
      <c r="N344" s="14">
        <v>0</v>
      </c>
      <c r="O344" s="14">
        <v>0</v>
      </c>
      <c r="P344">
        <v>0</v>
      </c>
      <c r="Q344" s="14">
        <v>0.94630804495569043</v>
      </c>
      <c r="R344">
        <v>0</v>
      </c>
      <c r="S344">
        <v>3.3</v>
      </c>
      <c r="T344" s="14">
        <v>0</v>
      </c>
      <c r="U344" s="14">
        <v>0</v>
      </c>
      <c r="V344" s="12" t="s">
        <v>2138</v>
      </c>
    </row>
    <row r="345" spans="1:22">
      <c r="A345" t="s">
        <v>627</v>
      </c>
      <c r="B345" s="12" t="s">
        <v>47</v>
      </c>
      <c r="C345" s="14">
        <v>2.7007689973871686E-2</v>
      </c>
      <c r="D345" s="14">
        <v>0.18290795794828921</v>
      </c>
      <c r="E345" s="14">
        <v>0.12205009004875801</v>
      </c>
      <c r="F345" s="14">
        <v>7.7863508878423693E-2</v>
      </c>
      <c r="G345" s="13">
        <v>1.5232588938928779</v>
      </c>
      <c r="H345" s="14">
        <v>3.1674636202413592E-2</v>
      </c>
      <c r="I345">
        <v>0</v>
      </c>
      <c r="J345" s="14">
        <v>6.6172337607682957E-2</v>
      </c>
      <c r="K345" s="14">
        <v>0.50851978099047102</v>
      </c>
      <c r="L345" s="14">
        <v>6.0665521451900774E-2</v>
      </c>
      <c r="M345">
        <v>0</v>
      </c>
      <c r="N345" s="14">
        <v>0</v>
      </c>
      <c r="O345" s="14">
        <v>0</v>
      </c>
      <c r="P345">
        <v>0</v>
      </c>
      <c r="Q345" s="14">
        <v>0.94977598367308969</v>
      </c>
      <c r="R345">
        <v>0</v>
      </c>
      <c r="S345">
        <v>3.3</v>
      </c>
      <c r="T345" s="14">
        <v>0</v>
      </c>
      <c r="U345" s="14">
        <v>0</v>
      </c>
      <c r="V345" s="12" t="s">
        <v>2138</v>
      </c>
    </row>
    <row r="346" spans="1:22">
      <c r="A346" t="s">
        <v>629</v>
      </c>
      <c r="B346" s="12" t="s">
        <v>51</v>
      </c>
      <c r="C346" s="14">
        <v>0.14565600396596623</v>
      </c>
      <c r="D346" s="14">
        <v>0.29147891994228936</v>
      </c>
      <c r="E346" s="14">
        <v>0.20310034693031653</v>
      </c>
      <c r="F346" s="14">
        <v>8.594459935328938E-2</v>
      </c>
      <c r="G346" s="13">
        <v>1.6026025182564763</v>
      </c>
      <c r="H346" s="14">
        <v>0.11012364032004683</v>
      </c>
      <c r="I346">
        <v>0</v>
      </c>
      <c r="J346" s="14">
        <v>7.3151890050964152E-3</v>
      </c>
      <c r="K346" s="14">
        <v>0.41762511454643481</v>
      </c>
      <c r="L346" s="14">
        <v>5.4196815684636399E-2</v>
      </c>
      <c r="M346">
        <v>0</v>
      </c>
      <c r="N346" s="14">
        <v>0</v>
      </c>
      <c r="O346" s="14">
        <v>0</v>
      </c>
      <c r="P346">
        <v>0</v>
      </c>
      <c r="Q346" s="14">
        <v>0.94630804495569043</v>
      </c>
      <c r="R346">
        <v>0</v>
      </c>
      <c r="S346">
        <v>3.3</v>
      </c>
      <c r="T346" s="14">
        <v>0</v>
      </c>
      <c r="U346" s="14">
        <v>0</v>
      </c>
      <c r="V346" s="12" t="s">
        <v>2138</v>
      </c>
    </row>
    <row r="347" spans="1:22">
      <c r="A347" t="s">
        <v>631</v>
      </c>
      <c r="B347" s="12" t="s">
        <v>47</v>
      </c>
      <c r="C347" s="14">
        <v>3.7977812230381197E-3</v>
      </c>
      <c r="D347" s="14">
        <v>0.18290795794828921</v>
      </c>
      <c r="E347" s="14">
        <v>0.12205009004875801</v>
      </c>
      <c r="F347" s="14">
        <v>7.7863508878423693E-2</v>
      </c>
      <c r="G347" s="13">
        <v>1.5232588938928779</v>
      </c>
      <c r="H347" s="14">
        <v>3.1674636202413592E-2</v>
      </c>
      <c r="I347">
        <v>0</v>
      </c>
      <c r="J347" s="14">
        <v>7.7263932866694668E-2</v>
      </c>
      <c r="K347" s="14">
        <v>0.50851978099047102</v>
      </c>
      <c r="L347" s="14">
        <v>6.0665521451900774E-2</v>
      </c>
      <c r="M347">
        <v>0</v>
      </c>
      <c r="N347" s="14">
        <v>0</v>
      </c>
      <c r="O347" s="14">
        <v>0</v>
      </c>
      <c r="P347">
        <v>0</v>
      </c>
      <c r="Q347" s="14">
        <v>0.94977598367308969</v>
      </c>
      <c r="R347">
        <v>0</v>
      </c>
      <c r="S347">
        <v>3.3</v>
      </c>
      <c r="T347" s="14">
        <v>0</v>
      </c>
      <c r="U347" s="14">
        <v>0</v>
      </c>
      <c r="V347" s="12" t="s">
        <v>2138</v>
      </c>
    </row>
    <row r="348" spans="1:22">
      <c r="A348" t="s">
        <v>633</v>
      </c>
      <c r="B348" s="12" t="s">
        <v>54</v>
      </c>
      <c r="C348" s="14">
        <v>-5.7295708378039462E-2</v>
      </c>
      <c r="D348" s="14">
        <v>0.31196392892080216</v>
      </c>
      <c r="E348" s="14">
        <v>0.22086835207327621</v>
      </c>
      <c r="F348" s="14">
        <v>0.28991454849456905</v>
      </c>
      <c r="G348" s="13">
        <v>2.8980395452652274</v>
      </c>
      <c r="H348" s="14">
        <v>-5.1192663180992054E-2</v>
      </c>
      <c r="I348">
        <v>0</v>
      </c>
      <c r="J348" s="14">
        <v>0.12798611132917734</v>
      </c>
      <c r="K348" s="14">
        <v>0.58288412137280288</v>
      </c>
      <c r="L348" s="14">
        <v>0.120912265441879</v>
      </c>
      <c r="M348">
        <v>0</v>
      </c>
      <c r="N348" s="14">
        <v>0</v>
      </c>
      <c r="O348" s="14">
        <v>0</v>
      </c>
      <c r="P348">
        <v>0</v>
      </c>
      <c r="Q348" s="14">
        <v>0.95246281107254693</v>
      </c>
      <c r="R348">
        <v>0</v>
      </c>
      <c r="S348">
        <v>3.3</v>
      </c>
      <c r="T348" s="14">
        <v>0</v>
      </c>
      <c r="U348" s="14">
        <v>0</v>
      </c>
      <c r="V348" s="12" t="s">
        <v>2138</v>
      </c>
    </row>
    <row r="349" spans="1:22">
      <c r="A349" t="s">
        <v>635</v>
      </c>
      <c r="B349" s="12" t="s">
        <v>51</v>
      </c>
      <c r="C349" s="14">
        <v>9.6214488170445617E-2</v>
      </c>
      <c r="D349" s="14">
        <v>0.29147891994228936</v>
      </c>
      <c r="E349" s="14">
        <v>0.20310034693031653</v>
      </c>
      <c r="F349" s="14">
        <v>8.594459935328938E-2</v>
      </c>
      <c r="G349" s="13">
        <v>1.6026025182564763</v>
      </c>
      <c r="H349" s="14">
        <v>0.11012364032004683</v>
      </c>
      <c r="I349">
        <v>0</v>
      </c>
      <c r="J349" s="14">
        <v>5.8572498126774862E-3</v>
      </c>
      <c r="K349" s="14">
        <v>0.41762511454643481</v>
      </c>
      <c r="L349" s="14">
        <v>5.4196815684636399E-2</v>
      </c>
      <c r="M349">
        <v>0</v>
      </c>
      <c r="N349" s="14">
        <v>0</v>
      </c>
      <c r="O349" s="14">
        <v>0</v>
      </c>
      <c r="P349">
        <v>0</v>
      </c>
      <c r="Q349" s="14">
        <v>0.94630804495569043</v>
      </c>
      <c r="R349">
        <v>0</v>
      </c>
      <c r="S349">
        <v>3.3</v>
      </c>
      <c r="T349" s="14">
        <v>0</v>
      </c>
      <c r="U349" s="14">
        <v>0</v>
      </c>
      <c r="V349" s="12" t="s">
        <v>2138</v>
      </c>
    </row>
    <row r="350" spans="1:22">
      <c r="A350" t="s">
        <v>637</v>
      </c>
      <c r="B350" s="12" t="s">
        <v>47</v>
      </c>
      <c r="C350" s="14">
        <v>8.7234550009902864E-2</v>
      </c>
      <c r="D350" s="14">
        <v>0.18290795794828921</v>
      </c>
      <c r="E350" s="14">
        <v>0.12205009004875801</v>
      </c>
      <c r="F350" s="14">
        <v>7.7863508878423693E-2</v>
      </c>
      <c r="G350" s="13">
        <v>1.5232588938928779</v>
      </c>
      <c r="H350" s="14">
        <v>3.1674636202413592E-2</v>
      </c>
      <c r="I350">
        <v>0</v>
      </c>
      <c r="J350" s="14">
        <v>-1.3143844013307447E-2</v>
      </c>
      <c r="K350" s="14">
        <v>0.50851978099047102</v>
      </c>
      <c r="L350" s="14">
        <v>6.0665521451900774E-2</v>
      </c>
      <c r="M350">
        <v>0</v>
      </c>
      <c r="N350" s="14">
        <v>0</v>
      </c>
      <c r="O350" s="14">
        <v>0</v>
      </c>
      <c r="P350">
        <v>0</v>
      </c>
      <c r="Q350" s="14">
        <v>0.94977598367308969</v>
      </c>
      <c r="R350">
        <v>0</v>
      </c>
      <c r="S350">
        <v>3.3</v>
      </c>
      <c r="T350" s="14">
        <v>0</v>
      </c>
      <c r="U350" s="14">
        <v>0</v>
      </c>
      <c r="V350" s="12" t="s">
        <v>2138</v>
      </c>
    </row>
    <row r="351" spans="1:22">
      <c r="A351" t="s">
        <v>639</v>
      </c>
      <c r="B351" s="12" t="s">
        <v>62</v>
      </c>
      <c r="C351" s="14">
        <v>-2.2259735547568854E-2</v>
      </c>
      <c r="D351" s="14">
        <v>0.20187192862209885</v>
      </c>
      <c r="E351" s="14">
        <v>0.13780715755654266</v>
      </c>
      <c r="F351" s="14">
        <v>0.14324173030339896</v>
      </c>
      <c r="G351" s="13">
        <v>2.1323076743804079</v>
      </c>
      <c r="H351" s="14">
        <v>-3.5903294130974449E-3</v>
      </c>
      <c r="I351">
        <v>0</v>
      </c>
      <c r="J351" s="14">
        <v>4.9008656879014754E-2</v>
      </c>
      <c r="K351" s="14">
        <v>0.50521966232143278</v>
      </c>
      <c r="L351" s="14">
        <v>7.7995567229432863E-2</v>
      </c>
      <c r="M351">
        <v>0</v>
      </c>
      <c r="N351" s="14">
        <v>0</v>
      </c>
      <c r="O351" s="14">
        <v>0</v>
      </c>
      <c r="P351">
        <v>0</v>
      </c>
      <c r="Q351" s="14">
        <v>0.94976269166978411</v>
      </c>
      <c r="R351">
        <v>0</v>
      </c>
      <c r="S351">
        <v>3.3</v>
      </c>
      <c r="T351" s="14">
        <v>0</v>
      </c>
      <c r="U351" s="14">
        <v>0</v>
      </c>
      <c r="V351" s="12" t="s">
        <v>2138</v>
      </c>
    </row>
    <row r="352" spans="1:22">
      <c r="A352" t="s">
        <v>643</v>
      </c>
      <c r="B352" s="12" t="s">
        <v>51</v>
      </c>
      <c r="C352" s="14">
        <v>9.9191485571734309E-2</v>
      </c>
      <c r="D352" s="14">
        <v>0.29147891994228936</v>
      </c>
      <c r="E352" s="14">
        <v>0.20310034693031653</v>
      </c>
      <c r="F352" s="14">
        <v>8.594459935328938E-2</v>
      </c>
      <c r="G352" s="13">
        <v>1.6026025182564763</v>
      </c>
      <c r="H352" s="14">
        <v>0.11012364032004683</v>
      </c>
      <c r="I352">
        <v>0</v>
      </c>
      <c r="J352" s="14">
        <v>7.3683488772171186E-3</v>
      </c>
      <c r="K352" s="14">
        <v>0.41762511454643481</v>
      </c>
      <c r="L352" s="14">
        <v>5.4196815684636399E-2</v>
      </c>
      <c r="M352">
        <v>0</v>
      </c>
      <c r="N352" s="14">
        <v>0</v>
      </c>
      <c r="O352" s="14">
        <v>0</v>
      </c>
      <c r="P352">
        <v>0</v>
      </c>
      <c r="Q352" s="14">
        <v>0.94630804495569043</v>
      </c>
      <c r="R352">
        <v>0</v>
      </c>
      <c r="S352">
        <v>3.3</v>
      </c>
      <c r="T352" s="14">
        <v>0</v>
      </c>
      <c r="U352" s="14">
        <v>0</v>
      </c>
      <c r="V352" s="12" t="s">
        <v>2138</v>
      </c>
    </row>
    <row r="353" spans="1:22">
      <c r="A353" t="s">
        <v>645</v>
      </c>
      <c r="B353" s="12" t="s">
        <v>62</v>
      </c>
      <c r="C353" s="14">
        <v>-0.11383795301203489</v>
      </c>
      <c r="D353" s="14">
        <v>0.20187192862209885</v>
      </c>
      <c r="E353" s="14">
        <v>0.13780715755654266</v>
      </c>
      <c r="F353" s="14">
        <v>0.14324173030339896</v>
      </c>
      <c r="G353" s="13">
        <v>2.1323076743804079</v>
      </c>
      <c r="H353" s="14">
        <v>-3.5903294130974449E-3</v>
      </c>
      <c r="I353">
        <v>0</v>
      </c>
      <c r="J353" s="14">
        <v>8.876780272658541E-2</v>
      </c>
      <c r="K353" s="14">
        <v>0.50521966232143278</v>
      </c>
      <c r="L353" s="14">
        <v>7.7995567229432863E-2</v>
      </c>
      <c r="M353">
        <v>0</v>
      </c>
      <c r="N353" s="14">
        <v>0</v>
      </c>
      <c r="O353" s="14">
        <v>0</v>
      </c>
      <c r="P353">
        <v>0</v>
      </c>
      <c r="Q353" s="14">
        <v>0.94976269166978411</v>
      </c>
      <c r="R353">
        <v>0</v>
      </c>
      <c r="S353">
        <v>2.2999999999999998</v>
      </c>
      <c r="T353" s="14">
        <v>0</v>
      </c>
      <c r="U353" s="14">
        <v>0</v>
      </c>
      <c r="V353" s="12" t="s">
        <v>2138</v>
      </c>
    </row>
    <row r="354" spans="1:22">
      <c r="A354" t="s">
        <v>647</v>
      </c>
      <c r="B354" s="12" t="s">
        <v>54</v>
      </c>
      <c r="C354" s="14">
        <v>1.5997345472876404E-2</v>
      </c>
      <c r="D354" s="14">
        <v>0.31196392892080216</v>
      </c>
      <c r="E354" s="14">
        <v>0.22086835207327621</v>
      </c>
      <c r="F354" s="14">
        <v>0.28991454849456905</v>
      </c>
      <c r="G354" s="13">
        <v>2.8980395452652274</v>
      </c>
      <c r="H354" s="14">
        <v>-5.1192663180992054E-2</v>
      </c>
      <c r="I354">
        <v>0</v>
      </c>
      <c r="J354" s="14">
        <v>4.5863379376660608E-2</v>
      </c>
      <c r="K354" s="14">
        <v>0.58288412137280288</v>
      </c>
      <c r="L354" s="14">
        <v>0.120912265441879</v>
      </c>
      <c r="M354">
        <v>0</v>
      </c>
      <c r="N354" s="14">
        <v>0</v>
      </c>
      <c r="O354" s="14">
        <v>0</v>
      </c>
      <c r="P354">
        <v>0</v>
      </c>
      <c r="Q354" s="14">
        <v>0.95246281107254693</v>
      </c>
      <c r="R354">
        <v>0</v>
      </c>
      <c r="S354">
        <v>3.3</v>
      </c>
      <c r="T354" s="14">
        <v>0</v>
      </c>
      <c r="U354" s="14">
        <v>0</v>
      </c>
      <c r="V354" s="12" t="s">
        <v>2138</v>
      </c>
    </row>
    <row r="355" spans="1:22">
      <c r="A355" t="s">
        <v>649</v>
      </c>
      <c r="B355" s="12" t="s">
        <v>51</v>
      </c>
      <c r="C355" s="14">
        <v>8.5101470149143613E-2</v>
      </c>
      <c r="D355" s="14">
        <v>0.29147891994228936</v>
      </c>
      <c r="E355" s="14">
        <v>0.20310034693031653</v>
      </c>
      <c r="F355" s="14">
        <v>8.594459935328938E-2</v>
      </c>
      <c r="G355" s="13">
        <v>1.6026025182564763</v>
      </c>
      <c r="H355" s="14">
        <v>0.11012364032004683</v>
      </c>
      <c r="I355">
        <v>0</v>
      </c>
      <c r="J355" s="14">
        <v>3.5024659065298017E-2</v>
      </c>
      <c r="K355" s="14">
        <v>0.41762511454643481</v>
      </c>
      <c r="L355" s="14">
        <v>5.4196815684636399E-2</v>
      </c>
      <c r="M355">
        <v>0</v>
      </c>
      <c r="N355" s="14">
        <v>0</v>
      </c>
      <c r="O355" s="14">
        <v>0</v>
      </c>
      <c r="P355">
        <v>0</v>
      </c>
      <c r="Q355" s="14">
        <v>0.94630804495569043</v>
      </c>
      <c r="R355">
        <v>0</v>
      </c>
      <c r="S355">
        <v>3.3</v>
      </c>
      <c r="T355" s="14">
        <v>0</v>
      </c>
      <c r="U355" s="14">
        <v>0</v>
      </c>
      <c r="V355" s="12" t="s">
        <v>2138</v>
      </c>
    </row>
    <row r="356" spans="1:22">
      <c r="A356" t="s">
        <v>653</v>
      </c>
      <c r="B356" s="12" t="s">
        <v>51</v>
      </c>
      <c r="C356" s="14">
        <v>1.235459973364136E-2</v>
      </c>
      <c r="D356" s="14">
        <v>0.29147891994228936</v>
      </c>
      <c r="E356" s="14">
        <v>0.20310034693031653</v>
      </c>
      <c r="F356" s="14">
        <v>8.594459935328938E-2</v>
      </c>
      <c r="G356" s="13">
        <v>1.6026025182564763</v>
      </c>
      <c r="H356" s="14">
        <v>0.11012364032004683</v>
      </c>
      <c r="I356">
        <v>0</v>
      </c>
      <c r="J356" s="14">
        <v>5.4117838244552956E-2</v>
      </c>
      <c r="K356" s="14">
        <v>0.41762511454643481</v>
      </c>
      <c r="L356" s="14">
        <v>5.4196815684636399E-2</v>
      </c>
      <c r="M356">
        <v>0</v>
      </c>
      <c r="N356" s="14">
        <v>0</v>
      </c>
      <c r="O356" s="14">
        <v>0</v>
      </c>
      <c r="P356">
        <v>0</v>
      </c>
      <c r="Q356" s="14">
        <v>0.94630804495569043</v>
      </c>
      <c r="R356">
        <v>0</v>
      </c>
      <c r="S356">
        <v>3.3</v>
      </c>
      <c r="T356" s="14">
        <v>0</v>
      </c>
      <c r="U356" s="14">
        <v>0</v>
      </c>
      <c r="V356" s="12" t="s">
        <v>2138</v>
      </c>
    </row>
    <row r="357" spans="1:22">
      <c r="A357" t="s">
        <v>655</v>
      </c>
      <c r="B357" s="12" t="s">
        <v>54</v>
      </c>
      <c r="C357" s="14">
        <v>-8.2677054725639729E-2</v>
      </c>
      <c r="D357" s="14">
        <v>0.31196392892080216</v>
      </c>
      <c r="E357" s="14">
        <v>0.22086835207327621</v>
      </c>
      <c r="F357" s="14">
        <v>0.28991454849456905</v>
      </c>
      <c r="G357" s="13">
        <v>2.8980395452652274</v>
      </c>
      <c r="H357" s="14">
        <v>-5.1192663180992054E-2</v>
      </c>
      <c r="I357">
        <v>0</v>
      </c>
      <c r="J357" s="14">
        <v>6.9412302066318252E-2</v>
      </c>
      <c r="K357" s="14">
        <v>0.58288412137280288</v>
      </c>
      <c r="L357" s="14">
        <v>0.120912265441879</v>
      </c>
      <c r="M357">
        <v>0</v>
      </c>
      <c r="N357" s="14">
        <v>0</v>
      </c>
      <c r="O357" s="14">
        <v>0</v>
      </c>
      <c r="P357">
        <v>0</v>
      </c>
      <c r="Q357" s="14">
        <v>0.95246281107254693</v>
      </c>
      <c r="R357">
        <v>0</v>
      </c>
      <c r="S357">
        <v>3.3</v>
      </c>
      <c r="T357" s="14">
        <v>0</v>
      </c>
      <c r="U357" s="14">
        <v>0</v>
      </c>
      <c r="V357" s="12" t="s">
        <v>2138</v>
      </c>
    </row>
    <row r="358" spans="1:22">
      <c r="A358" t="s">
        <v>657</v>
      </c>
      <c r="B358" s="12" t="s">
        <v>47</v>
      </c>
      <c r="C358" s="14">
        <v>3.6511672308723049E-2</v>
      </c>
      <c r="D358" s="14">
        <v>0.18290795794828921</v>
      </c>
      <c r="E358" s="14">
        <v>0.12205009004875801</v>
      </c>
      <c r="F358" s="14">
        <v>7.7863508878423693E-2</v>
      </c>
      <c r="G358" s="13">
        <v>1.5232588938928779</v>
      </c>
      <c r="H358" s="14">
        <v>3.1674636202413592E-2</v>
      </c>
      <c r="I358">
        <v>0</v>
      </c>
      <c r="J358" s="14">
        <v>1.7384529493494474E-2</v>
      </c>
      <c r="K358" s="14">
        <v>0.50851978099047102</v>
      </c>
      <c r="L358" s="14">
        <v>6.0665521451900774E-2</v>
      </c>
      <c r="M358">
        <v>0</v>
      </c>
      <c r="N358" s="14">
        <v>0</v>
      </c>
      <c r="O358" s="14">
        <v>0</v>
      </c>
      <c r="P358">
        <v>0</v>
      </c>
      <c r="Q358" s="14">
        <v>0.94977598367308969</v>
      </c>
      <c r="R358">
        <v>0</v>
      </c>
      <c r="S358">
        <v>3.3</v>
      </c>
      <c r="T358" s="14">
        <v>0</v>
      </c>
      <c r="U358" s="14">
        <v>0</v>
      </c>
      <c r="V358" s="12" t="s">
        <v>2138</v>
      </c>
    </row>
    <row r="359" spans="1:22">
      <c r="A359" t="s">
        <v>659</v>
      </c>
      <c r="B359" s="12" t="s">
        <v>57</v>
      </c>
      <c r="C359" s="14">
        <v>0.24452763564381805</v>
      </c>
      <c r="D359" s="14">
        <v>0.388774346882514</v>
      </c>
      <c r="E359" s="14">
        <v>0.2842719606666555</v>
      </c>
      <c r="F359" s="14">
        <v>3.7547324588306716E-2</v>
      </c>
      <c r="G359" s="13">
        <v>5.6564154445784265</v>
      </c>
      <c r="H359" s="14">
        <v>0.21790144142181125</v>
      </c>
      <c r="I359">
        <v>0</v>
      </c>
      <c r="J359" s="14">
        <v>2.0250331068180128E-2</v>
      </c>
      <c r="K359" s="14">
        <v>0.45222619371524486</v>
      </c>
      <c r="L359" s="14">
        <v>1.8748568215778003E-2</v>
      </c>
      <c r="M359">
        <v>0</v>
      </c>
      <c r="N359" s="14">
        <v>0.2055436255630648</v>
      </c>
      <c r="O359" s="14">
        <v>0.33577848833803048</v>
      </c>
      <c r="P359">
        <v>0</v>
      </c>
      <c r="Q359" s="14">
        <v>0.94867619108199597</v>
      </c>
      <c r="R359">
        <v>0</v>
      </c>
      <c r="S359">
        <v>4.5</v>
      </c>
      <c r="T359" s="14">
        <v>0</v>
      </c>
      <c r="U359" s="14">
        <v>0</v>
      </c>
      <c r="V359" s="12" t="s">
        <v>2138</v>
      </c>
    </row>
    <row r="360" spans="1:22">
      <c r="A360" t="s">
        <v>661</v>
      </c>
      <c r="B360" s="12" t="s">
        <v>57</v>
      </c>
      <c r="C360" s="14">
        <v>0.10915373269782511</v>
      </c>
      <c r="D360" s="14">
        <v>0.388774346882514</v>
      </c>
      <c r="E360" s="14">
        <v>0.2842719606666555</v>
      </c>
      <c r="F360" s="14">
        <v>3.7547324588306716E-2</v>
      </c>
      <c r="G360" s="13">
        <v>5.6564154445784265</v>
      </c>
      <c r="H360" s="14">
        <v>0.21790144142181125</v>
      </c>
      <c r="I360">
        <v>0</v>
      </c>
      <c r="J360" s="14">
        <v>7.2351197242473686E-2</v>
      </c>
      <c r="K360" s="14">
        <v>0.45222619371524486</v>
      </c>
      <c r="L360" s="14">
        <v>1.8748568215778003E-2</v>
      </c>
      <c r="M360">
        <v>0</v>
      </c>
      <c r="N360" s="14">
        <v>0.2055436255630648</v>
      </c>
      <c r="O360" s="14">
        <v>0.33577848833803048</v>
      </c>
      <c r="P360">
        <v>0</v>
      </c>
      <c r="Q360" s="14">
        <v>0.94867619108199597</v>
      </c>
      <c r="R360">
        <v>0</v>
      </c>
      <c r="S360">
        <v>4.5</v>
      </c>
      <c r="T360" s="14">
        <v>0</v>
      </c>
      <c r="U360" s="14">
        <v>0</v>
      </c>
      <c r="V360" s="12" t="s">
        <v>2138</v>
      </c>
    </row>
    <row r="361" spans="1:22">
      <c r="A361" t="s">
        <v>663</v>
      </c>
      <c r="B361" s="12" t="s">
        <v>54</v>
      </c>
      <c r="C361" s="14">
        <v>3.6400178726717802E-2</v>
      </c>
      <c r="D361" s="14">
        <v>0.31196392892080216</v>
      </c>
      <c r="E361" s="14">
        <v>0.22086835207327621</v>
      </c>
      <c r="F361" s="14">
        <v>0.28991454849456905</v>
      </c>
      <c r="G361" s="13">
        <v>2.8980395452652274</v>
      </c>
      <c r="H361" s="14">
        <v>-5.1192663180992054E-2</v>
      </c>
      <c r="I361">
        <v>0</v>
      </c>
      <c r="J361" s="14">
        <v>0.10848757619332784</v>
      </c>
      <c r="K361" s="14">
        <v>0.58288412137280288</v>
      </c>
      <c r="L361" s="14">
        <v>0.120912265441879</v>
      </c>
      <c r="M361">
        <v>0</v>
      </c>
      <c r="N361" s="14">
        <v>0</v>
      </c>
      <c r="O361" s="14">
        <v>0</v>
      </c>
      <c r="P361">
        <v>0</v>
      </c>
      <c r="Q361" s="14">
        <v>0.95246281107254693</v>
      </c>
      <c r="R361">
        <v>0</v>
      </c>
      <c r="S361">
        <v>3.3</v>
      </c>
      <c r="T361" s="14">
        <v>0</v>
      </c>
      <c r="U361" s="14">
        <v>0</v>
      </c>
      <c r="V361" s="12" t="s">
        <v>2138</v>
      </c>
    </row>
    <row r="362" spans="1:22">
      <c r="A362" t="s">
        <v>665</v>
      </c>
      <c r="B362" s="12" t="s">
        <v>54</v>
      </c>
      <c r="C362" s="14">
        <v>-0.12148777287805074</v>
      </c>
      <c r="D362" s="14">
        <v>0.31196392892080216</v>
      </c>
      <c r="E362" s="14">
        <v>0.22086835207327621</v>
      </c>
      <c r="F362" s="14">
        <v>0.28991454849456905</v>
      </c>
      <c r="G362" s="13">
        <v>2.8980395452652274</v>
      </c>
      <c r="H362" s="14">
        <v>-5.1192663180992054E-2</v>
      </c>
      <c r="I362">
        <v>0</v>
      </c>
      <c r="J362" s="14">
        <v>0.12562724882907181</v>
      </c>
      <c r="K362" s="14">
        <v>0.58288412137280288</v>
      </c>
      <c r="L362" s="14">
        <v>0.120912265441879</v>
      </c>
      <c r="M362">
        <v>0</v>
      </c>
      <c r="N362" s="14">
        <v>0</v>
      </c>
      <c r="O362" s="14">
        <v>0</v>
      </c>
      <c r="P362">
        <v>0</v>
      </c>
      <c r="Q362" s="14">
        <v>0.95246281107254693</v>
      </c>
      <c r="R362">
        <v>0</v>
      </c>
      <c r="S362">
        <v>3.3</v>
      </c>
      <c r="T362" s="14">
        <v>0</v>
      </c>
      <c r="U362" s="14">
        <v>0</v>
      </c>
      <c r="V362" s="12" t="s">
        <v>2138</v>
      </c>
    </row>
    <row r="363" spans="1:22">
      <c r="A363" t="s">
        <v>667</v>
      </c>
      <c r="B363" s="12" t="s">
        <v>47</v>
      </c>
      <c r="C363" s="14">
        <v>0.13006325436354549</v>
      </c>
      <c r="D363" s="14">
        <v>0.18290795794828921</v>
      </c>
      <c r="E363" s="14">
        <v>0.12205009004875801</v>
      </c>
      <c r="F363" s="14">
        <v>7.7863508878423693E-2</v>
      </c>
      <c r="G363" s="13">
        <v>1.5232588938928779</v>
      </c>
      <c r="H363" s="14">
        <v>3.1674636202413592E-2</v>
      </c>
      <c r="I363">
        <v>0</v>
      </c>
      <c r="J363" s="14">
        <v>-1.0086714468056264E-2</v>
      </c>
      <c r="K363" s="14">
        <v>0.50851978099047102</v>
      </c>
      <c r="L363" s="14">
        <v>6.0665521451900774E-2</v>
      </c>
      <c r="M363">
        <v>0</v>
      </c>
      <c r="N363" s="14">
        <v>0</v>
      </c>
      <c r="O363" s="14">
        <v>0</v>
      </c>
      <c r="P363">
        <v>0</v>
      </c>
      <c r="Q363" s="14">
        <v>0.94977598367308969</v>
      </c>
      <c r="R363">
        <v>0</v>
      </c>
      <c r="S363">
        <v>3.3</v>
      </c>
      <c r="T363" s="14">
        <v>0</v>
      </c>
      <c r="U363" s="14">
        <v>0</v>
      </c>
      <c r="V363" s="12" t="s">
        <v>2138</v>
      </c>
    </row>
    <row r="364" spans="1:22">
      <c r="A364" t="s">
        <v>671</v>
      </c>
      <c r="B364" s="12" t="s">
        <v>47</v>
      </c>
      <c r="C364" s="14">
        <v>3.9775459417935859E-2</v>
      </c>
      <c r="D364" s="14">
        <v>0.18290795794828921</v>
      </c>
      <c r="E364" s="14">
        <v>0.12205009004875801</v>
      </c>
      <c r="F364" s="14">
        <v>7.7863508878423693E-2</v>
      </c>
      <c r="G364" s="13">
        <v>1.5232588938928779</v>
      </c>
      <c r="H364" s="14">
        <v>3.1674636202413592E-2</v>
      </c>
      <c r="I364">
        <v>0</v>
      </c>
      <c r="J364" s="14">
        <v>3.6269034291487893E-3</v>
      </c>
      <c r="K364" s="14">
        <v>0.50851978099047102</v>
      </c>
      <c r="L364" s="14">
        <v>6.0665521451900774E-2</v>
      </c>
      <c r="M364">
        <v>0</v>
      </c>
      <c r="N364" s="14">
        <v>0</v>
      </c>
      <c r="O364" s="14">
        <v>0</v>
      </c>
      <c r="P364">
        <v>0</v>
      </c>
      <c r="Q364" s="14">
        <v>0.94977598367308969</v>
      </c>
      <c r="R364">
        <v>0</v>
      </c>
      <c r="S364">
        <v>3.3</v>
      </c>
      <c r="T364" s="14">
        <v>0</v>
      </c>
      <c r="U364" s="14">
        <v>0</v>
      </c>
      <c r="V364" s="12" t="s">
        <v>2138</v>
      </c>
    </row>
    <row r="365" spans="1:22">
      <c r="A365" t="s">
        <v>673</v>
      </c>
      <c r="B365" s="12" t="s">
        <v>54</v>
      </c>
      <c r="C365" s="14">
        <v>-9.8237064537517058E-2</v>
      </c>
      <c r="D365" s="14">
        <v>0.31196392892080216</v>
      </c>
      <c r="E365" s="14">
        <v>0.22086835207327621</v>
      </c>
      <c r="F365" s="14">
        <v>0.28991454849456905</v>
      </c>
      <c r="G365" s="13">
        <v>2.8980395452652274</v>
      </c>
      <c r="H365" s="14">
        <v>-5.1192663180992054E-2</v>
      </c>
      <c r="I365">
        <v>0</v>
      </c>
      <c r="J365" s="14">
        <v>6.1987519292676721E-2</v>
      </c>
      <c r="K365" s="14">
        <v>0.58288412137280288</v>
      </c>
      <c r="L365" s="14">
        <v>0.120912265441879</v>
      </c>
      <c r="M365">
        <v>0</v>
      </c>
      <c r="N365" s="14">
        <v>0</v>
      </c>
      <c r="O365" s="14">
        <v>0</v>
      </c>
      <c r="P365">
        <v>0</v>
      </c>
      <c r="Q365" s="14">
        <v>0.95246281107254693</v>
      </c>
      <c r="R365">
        <v>0</v>
      </c>
      <c r="S365">
        <v>3.3</v>
      </c>
      <c r="T365" s="14">
        <v>0</v>
      </c>
      <c r="U365" s="14">
        <v>0</v>
      </c>
      <c r="V365" s="12" t="s">
        <v>2138</v>
      </c>
    </row>
    <row r="366" spans="1:22">
      <c r="A366" t="s">
        <v>675</v>
      </c>
      <c r="B366" s="12" t="s">
        <v>51</v>
      </c>
      <c r="C366" s="14">
        <v>0.13658695078788194</v>
      </c>
      <c r="D366" s="14">
        <v>0.29147891994228936</v>
      </c>
      <c r="E366" s="14">
        <v>0.20310034693031653</v>
      </c>
      <c r="F366" s="14">
        <v>8.594459935328938E-2</v>
      </c>
      <c r="G366" s="13">
        <v>1.6026025182564763</v>
      </c>
      <c r="H366" s="14">
        <v>0.11012364032004683</v>
      </c>
      <c r="I366">
        <v>0</v>
      </c>
      <c r="J366" s="14">
        <v>3.3692577452288618E-2</v>
      </c>
      <c r="K366" s="14">
        <v>0.41762511454643481</v>
      </c>
      <c r="L366" s="14">
        <v>5.4196815684636399E-2</v>
      </c>
      <c r="M366">
        <v>0</v>
      </c>
      <c r="N366" s="14">
        <v>0</v>
      </c>
      <c r="O366" s="14">
        <v>0</v>
      </c>
      <c r="P366">
        <v>0</v>
      </c>
      <c r="Q366" s="14">
        <v>0.94630804495569043</v>
      </c>
      <c r="R366">
        <v>0</v>
      </c>
      <c r="S366">
        <v>3.3</v>
      </c>
      <c r="T366" s="14">
        <v>0</v>
      </c>
      <c r="U366" s="14">
        <v>0</v>
      </c>
      <c r="V366" s="12" t="s">
        <v>2138</v>
      </c>
    </row>
    <row r="367" spans="1:22">
      <c r="A367" t="s">
        <v>677</v>
      </c>
      <c r="B367" s="12" t="s">
        <v>62</v>
      </c>
      <c r="C367" s="14">
        <v>5.0119714857249781E-2</v>
      </c>
      <c r="D367" s="14">
        <v>0.20187192862209885</v>
      </c>
      <c r="E367" s="14">
        <v>0.13780715755654266</v>
      </c>
      <c r="F367" s="14">
        <v>0.14324173030339896</v>
      </c>
      <c r="G367" s="13">
        <v>2.1323076743804079</v>
      </c>
      <c r="H367" s="14">
        <v>-3.5903294130974449E-3</v>
      </c>
      <c r="I367">
        <v>0</v>
      </c>
      <c r="J367" s="14">
        <v>6.7110728070217729E-2</v>
      </c>
      <c r="K367" s="14">
        <v>0.50521966232143278</v>
      </c>
      <c r="L367" s="14">
        <v>7.7995567229432863E-2</v>
      </c>
      <c r="M367">
        <v>0</v>
      </c>
      <c r="N367" s="14">
        <v>0</v>
      </c>
      <c r="O367" s="14">
        <v>0</v>
      </c>
      <c r="P367">
        <v>0</v>
      </c>
      <c r="Q367" s="14">
        <v>0.94976269166978411</v>
      </c>
      <c r="R367">
        <v>0</v>
      </c>
      <c r="S367">
        <v>3.3</v>
      </c>
      <c r="T367" s="14">
        <v>0</v>
      </c>
      <c r="U367" s="14">
        <v>0</v>
      </c>
      <c r="V367" s="12" t="s">
        <v>2138</v>
      </c>
    </row>
    <row r="368" spans="1:22">
      <c r="A368" t="s">
        <v>679</v>
      </c>
      <c r="B368" s="12" t="s">
        <v>62</v>
      </c>
      <c r="C368" s="14">
        <v>3.0034820622123572E-2</v>
      </c>
      <c r="D368" s="14">
        <v>0.20187192862209885</v>
      </c>
      <c r="E368" s="14">
        <v>0.13780715755654266</v>
      </c>
      <c r="F368" s="14">
        <v>0.14324173030339896</v>
      </c>
      <c r="G368" s="13">
        <v>2.1323076743804079</v>
      </c>
      <c r="H368" s="14">
        <v>-3.5903294130974449E-3</v>
      </c>
      <c r="I368">
        <v>0</v>
      </c>
      <c r="J368" s="14">
        <v>3.13546375507383E-2</v>
      </c>
      <c r="K368" s="14">
        <v>0.50521966232143278</v>
      </c>
      <c r="L368" s="14">
        <v>7.7995567229432863E-2</v>
      </c>
      <c r="M368">
        <v>0</v>
      </c>
      <c r="N368" s="14">
        <v>0</v>
      </c>
      <c r="O368" s="14">
        <v>0</v>
      </c>
      <c r="P368">
        <v>0</v>
      </c>
      <c r="Q368" s="14">
        <v>0.94976269166978411</v>
      </c>
      <c r="R368">
        <v>0</v>
      </c>
      <c r="S368">
        <v>3.3</v>
      </c>
      <c r="T368" s="14">
        <v>0</v>
      </c>
      <c r="U368" s="14">
        <v>0</v>
      </c>
      <c r="V368" s="12" t="s">
        <v>2138</v>
      </c>
    </row>
    <row r="369" spans="1:22">
      <c r="A369" t="s">
        <v>681</v>
      </c>
      <c r="B369" s="12" t="s">
        <v>54</v>
      </c>
      <c r="C369" s="14">
        <v>3.6965342307942991E-3</v>
      </c>
      <c r="D369" s="14">
        <v>0.31196392892080216</v>
      </c>
      <c r="E369" s="14">
        <v>0.22086835207327621</v>
      </c>
      <c r="F369" s="14">
        <v>0.28991454849456905</v>
      </c>
      <c r="G369" s="13">
        <v>2.8980395452652274</v>
      </c>
      <c r="H369" s="14">
        <v>-5.1192663180992054E-2</v>
      </c>
      <c r="I369">
        <v>0</v>
      </c>
      <c r="J369" s="14">
        <v>3.6827026698745262E-2</v>
      </c>
      <c r="K369" s="14">
        <v>0.58288412137280288</v>
      </c>
      <c r="L369" s="14">
        <v>0.120912265441879</v>
      </c>
      <c r="M369">
        <v>0</v>
      </c>
      <c r="N369" s="14">
        <v>0</v>
      </c>
      <c r="O369" s="14">
        <v>0</v>
      </c>
      <c r="P369">
        <v>0</v>
      </c>
      <c r="Q369" s="14">
        <v>0.95246281107254693</v>
      </c>
      <c r="R369">
        <v>0</v>
      </c>
      <c r="S369">
        <v>3.3</v>
      </c>
      <c r="T369" s="14">
        <v>0</v>
      </c>
      <c r="U369" s="14">
        <v>0</v>
      </c>
      <c r="V369" s="12" t="s">
        <v>2138</v>
      </c>
    </row>
    <row r="370" spans="1:22">
      <c r="A370" t="s">
        <v>683</v>
      </c>
      <c r="B370" s="12" t="s">
        <v>62</v>
      </c>
      <c r="C370" s="14">
        <v>-3.4064433172859142E-2</v>
      </c>
      <c r="D370" s="14">
        <v>0.20187192862209885</v>
      </c>
      <c r="E370" s="14">
        <v>0.13780715755654266</v>
      </c>
      <c r="F370" s="14">
        <v>0.14324173030339896</v>
      </c>
      <c r="G370" s="13">
        <v>2.1323076743804079</v>
      </c>
      <c r="H370" s="14">
        <v>-3.5903294130974449E-3</v>
      </c>
      <c r="I370">
        <v>0</v>
      </c>
      <c r="J370" s="14">
        <v>8.3250961513685745E-2</v>
      </c>
      <c r="K370" s="14">
        <v>0.50521966232143278</v>
      </c>
      <c r="L370" s="14">
        <v>7.7995567229432863E-2</v>
      </c>
      <c r="M370">
        <v>0</v>
      </c>
      <c r="N370" s="14">
        <v>0</v>
      </c>
      <c r="O370" s="14">
        <v>0</v>
      </c>
      <c r="P370">
        <v>0</v>
      </c>
      <c r="Q370" s="14">
        <v>0.94976269166978411</v>
      </c>
      <c r="R370">
        <v>0</v>
      </c>
      <c r="S370">
        <v>3.3</v>
      </c>
      <c r="T370" s="14">
        <v>0</v>
      </c>
      <c r="U370" s="14">
        <v>0</v>
      </c>
      <c r="V370" s="12" t="s">
        <v>2138</v>
      </c>
    </row>
    <row r="371" spans="1:22">
      <c r="A371" t="s">
        <v>685</v>
      </c>
      <c r="B371" s="12" t="s">
        <v>51</v>
      </c>
      <c r="C371" s="14">
        <v>0.13031927898137388</v>
      </c>
      <c r="D371" s="14">
        <v>0.29147891994228936</v>
      </c>
      <c r="E371" s="14">
        <v>0.20310034693031653</v>
      </c>
      <c r="F371" s="14">
        <v>8.594459935328938E-2</v>
      </c>
      <c r="G371" s="13">
        <v>1.6026025182564763</v>
      </c>
      <c r="H371" s="14">
        <v>0.11012364032004683</v>
      </c>
      <c r="I371">
        <v>0</v>
      </c>
      <c r="J371" s="14">
        <v>4.9120017019765844E-2</v>
      </c>
      <c r="K371" s="14">
        <v>0.41762511454643481</v>
      </c>
      <c r="L371" s="14">
        <v>5.4196815684636399E-2</v>
      </c>
      <c r="M371">
        <v>0</v>
      </c>
      <c r="N371" s="14">
        <v>0</v>
      </c>
      <c r="O371" s="14">
        <v>0</v>
      </c>
      <c r="P371">
        <v>0</v>
      </c>
      <c r="Q371" s="14">
        <v>0.94630804495569043</v>
      </c>
      <c r="R371">
        <v>0</v>
      </c>
      <c r="S371">
        <v>3.3</v>
      </c>
      <c r="T371" s="14">
        <v>0</v>
      </c>
      <c r="U371" s="14">
        <v>0</v>
      </c>
      <c r="V371" s="12" t="s">
        <v>2138</v>
      </c>
    </row>
    <row r="372" spans="1:22">
      <c r="A372" t="s">
        <v>687</v>
      </c>
      <c r="B372" s="12" t="s">
        <v>54</v>
      </c>
      <c r="C372" s="14">
        <v>-9.7768526026072583E-2</v>
      </c>
      <c r="D372" s="14">
        <v>0.31196392892080216</v>
      </c>
      <c r="E372" s="14">
        <v>0.22086835207327621</v>
      </c>
      <c r="F372" s="14">
        <v>0.28991454849456905</v>
      </c>
      <c r="G372" s="13">
        <v>2.8980395452652274</v>
      </c>
      <c r="H372" s="14">
        <v>-5.1192663180992054E-2</v>
      </c>
      <c r="I372">
        <v>0</v>
      </c>
      <c r="J372" s="14">
        <v>4.7202693947557869E-2</v>
      </c>
      <c r="K372" s="14">
        <v>0.58288412137280288</v>
      </c>
      <c r="L372" s="14">
        <v>0.120912265441879</v>
      </c>
      <c r="M372">
        <v>0</v>
      </c>
      <c r="N372" s="14">
        <v>0</v>
      </c>
      <c r="O372" s="14">
        <v>0</v>
      </c>
      <c r="P372">
        <v>0</v>
      </c>
      <c r="Q372" s="14">
        <v>0.95246281107254693</v>
      </c>
      <c r="R372">
        <v>0</v>
      </c>
      <c r="S372">
        <v>3.3</v>
      </c>
      <c r="T372" s="14">
        <v>0</v>
      </c>
      <c r="U372" s="14">
        <v>0</v>
      </c>
      <c r="V372" s="12" t="s">
        <v>2138</v>
      </c>
    </row>
    <row r="373" spans="1:22">
      <c r="A373" t="s">
        <v>689</v>
      </c>
      <c r="B373" s="12" t="s">
        <v>51</v>
      </c>
      <c r="C373" s="14">
        <v>5.439579572884197E-2</v>
      </c>
      <c r="D373" s="14">
        <v>0.29147891994228936</v>
      </c>
      <c r="E373" s="14">
        <v>0.20310034693031653</v>
      </c>
      <c r="F373" s="14">
        <v>8.594459935328938E-2</v>
      </c>
      <c r="G373" s="13">
        <v>1.6026025182564763</v>
      </c>
      <c r="H373" s="14">
        <v>0.11012364032004683</v>
      </c>
      <c r="I373">
        <v>0</v>
      </c>
      <c r="J373" s="14">
        <v>2.2054773292146043E-2</v>
      </c>
      <c r="K373" s="14">
        <v>0.41762511454643481</v>
      </c>
      <c r="L373" s="14">
        <v>5.4196815684636399E-2</v>
      </c>
      <c r="M373">
        <v>0</v>
      </c>
      <c r="N373" s="14">
        <v>0</v>
      </c>
      <c r="O373" s="14">
        <v>0</v>
      </c>
      <c r="P373">
        <v>0</v>
      </c>
      <c r="Q373" s="14">
        <v>0.94630804495569043</v>
      </c>
      <c r="R373">
        <v>0</v>
      </c>
      <c r="S373">
        <v>3.3</v>
      </c>
      <c r="T373" s="14">
        <v>0</v>
      </c>
      <c r="U373" s="14">
        <v>0</v>
      </c>
      <c r="V373" s="12" t="s">
        <v>2138</v>
      </c>
    </row>
    <row r="374" spans="1:22">
      <c r="A374" t="s">
        <v>691</v>
      </c>
      <c r="B374" s="12" t="s">
        <v>54</v>
      </c>
      <c r="C374" s="14">
        <v>-7.4323643201869335E-2</v>
      </c>
      <c r="D374" s="14">
        <v>0.31196392892080216</v>
      </c>
      <c r="E374" s="14">
        <v>0.22086835207327621</v>
      </c>
      <c r="F374" s="14">
        <v>0.28991454849456905</v>
      </c>
      <c r="G374" s="13">
        <v>2.8980395452652274</v>
      </c>
      <c r="H374" s="14">
        <v>-5.1192663180992054E-2</v>
      </c>
      <c r="I374">
        <v>0</v>
      </c>
      <c r="J374" s="14">
        <v>4.3839199260454938E-2</v>
      </c>
      <c r="K374" s="14">
        <v>0.58288412137280288</v>
      </c>
      <c r="L374" s="14">
        <v>0.120912265441879</v>
      </c>
      <c r="M374">
        <v>0</v>
      </c>
      <c r="N374" s="14">
        <v>0</v>
      </c>
      <c r="O374" s="14">
        <v>0</v>
      </c>
      <c r="P374">
        <v>0</v>
      </c>
      <c r="Q374" s="14">
        <v>0.95246281107254693</v>
      </c>
      <c r="R374">
        <v>0</v>
      </c>
      <c r="S374">
        <v>3.3</v>
      </c>
      <c r="T374" s="14">
        <v>0</v>
      </c>
      <c r="U374" s="14">
        <v>0</v>
      </c>
      <c r="V374" s="12" t="s">
        <v>2138</v>
      </c>
    </row>
    <row r="375" spans="1:22">
      <c r="A375" t="s">
        <v>693</v>
      </c>
      <c r="B375" s="12" t="s">
        <v>54</v>
      </c>
      <c r="C375" s="14">
        <v>-7.5642855636835274E-2</v>
      </c>
      <c r="D375" s="14">
        <v>0.31196392892080216</v>
      </c>
      <c r="E375" s="14">
        <v>0.22086835207327621</v>
      </c>
      <c r="F375" s="14">
        <v>0.28991454849456905</v>
      </c>
      <c r="G375" s="13">
        <v>2.8980395452652274</v>
      </c>
      <c r="H375" s="14">
        <v>-5.1192663180992054E-2</v>
      </c>
      <c r="I375">
        <v>0</v>
      </c>
      <c r="J375" s="14">
        <v>6.8180283965741745E-2</v>
      </c>
      <c r="K375" s="14">
        <v>0.58288412137280288</v>
      </c>
      <c r="L375" s="14">
        <v>0.120912265441879</v>
      </c>
      <c r="M375">
        <v>0</v>
      </c>
      <c r="N375" s="14">
        <v>0</v>
      </c>
      <c r="O375" s="14">
        <v>0</v>
      </c>
      <c r="P375">
        <v>0</v>
      </c>
      <c r="Q375" s="14">
        <v>0.95246281107254693</v>
      </c>
      <c r="R375">
        <v>0</v>
      </c>
      <c r="S375">
        <v>3.3</v>
      </c>
      <c r="T375" s="14">
        <v>0</v>
      </c>
      <c r="U375" s="14">
        <v>0</v>
      </c>
      <c r="V375" s="12" t="s">
        <v>2138</v>
      </c>
    </row>
    <row r="376" spans="1:22">
      <c r="A376" t="s">
        <v>697</v>
      </c>
      <c r="B376" s="12" t="s">
        <v>47</v>
      </c>
      <c r="C376" s="14">
        <v>7.0581836107639156E-2</v>
      </c>
      <c r="D376" s="14">
        <v>0.18290795794828921</v>
      </c>
      <c r="E376" s="14">
        <v>0.12205009004875801</v>
      </c>
      <c r="F376" s="14">
        <v>7.7863508878423693E-2</v>
      </c>
      <c r="G376" s="13">
        <v>1.5232588938928779</v>
      </c>
      <c r="H376" s="14">
        <v>3.1674636202413592E-2</v>
      </c>
      <c r="I376">
        <v>0</v>
      </c>
      <c r="J376" s="14">
        <v>3.2691877808489096E-2</v>
      </c>
      <c r="K376" s="14">
        <v>0.50851978099047102</v>
      </c>
      <c r="L376" s="14">
        <v>6.0665521451900774E-2</v>
      </c>
      <c r="M376">
        <v>0</v>
      </c>
      <c r="N376" s="14">
        <v>0</v>
      </c>
      <c r="O376" s="14">
        <v>0</v>
      </c>
      <c r="P376">
        <v>0</v>
      </c>
      <c r="Q376" s="14">
        <v>0.94977598367308969</v>
      </c>
      <c r="R376">
        <v>0</v>
      </c>
      <c r="S376">
        <v>3.3</v>
      </c>
      <c r="T376" s="14">
        <v>0</v>
      </c>
      <c r="U376" s="14">
        <v>0</v>
      </c>
      <c r="V376" s="12" t="s">
        <v>2138</v>
      </c>
    </row>
    <row r="377" spans="1:22">
      <c r="A377" t="s">
        <v>699</v>
      </c>
      <c r="B377" s="12" t="s">
        <v>62</v>
      </c>
      <c r="C377" s="14">
        <v>-1.7795490787944877E-2</v>
      </c>
      <c r="D377" s="14">
        <v>0.20187192862209885</v>
      </c>
      <c r="E377" s="14">
        <v>0.13780715755654266</v>
      </c>
      <c r="F377" s="14">
        <v>0.14324173030339896</v>
      </c>
      <c r="G377" s="13">
        <v>2.1323076743804079</v>
      </c>
      <c r="H377" s="14">
        <v>-3.5903294130974449E-3</v>
      </c>
      <c r="I377">
        <v>0</v>
      </c>
      <c r="J377" s="14">
        <v>5.1892289890777946E-2</v>
      </c>
      <c r="K377" s="14">
        <v>0.50521966232143278</v>
      </c>
      <c r="L377" s="14">
        <v>7.7995567229432863E-2</v>
      </c>
      <c r="M377">
        <v>0</v>
      </c>
      <c r="N377" s="14">
        <v>0</v>
      </c>
      <c r="O377" s="14">
        <v>0</v>
      </c>
      <c r="P377">
        <v>0</v>
      </c>
      <c r="Q377" s="14">
        <v>0.94976269166978411</v>
      </c>
      <c r="R377">
        <v>0</v>
      </c>
      <c r="S377">
        <v>3.3</v>
      </c>
      <c r="T377" s="14">
        <v>0</v>
      </c>
      <c r="U377" s="14">
        <v>0</v>
      </c>
      <c r="V377" s="12" t="s">
        <v>2138</v>
      </c>
    </row>
    <row r="378" spans="1:22">
      <c r="A378" t="s">
        <v>701</v>
      </c>
      <c r="B378" s="12" t="s">
        <v>57</v>
      </c>
      <c r="C378" s="14">
        <v>0.12379373771328521</v>
      </c>
      <c r="D378" s="14">
        <v>0.388774346882514</v>
      </c>
      <c r="E378" s="14">
        <v>0.2842719606666555</v>
      </c>
      <c r="F378" s="14">
        <v>3.7547324588306716E-2</v>
      </c>
      <c r="G378" s="13">
        <v>5.6564154445784265</v>
      </c>
      <c r="H378" s="14">
        <v>0.21790144142181125</v>
      </c>
      <c r="I378">
        <v>0</v>
      </c>
      <c r="J378" s="14">
        <v>2.1281560006874648E-2</v>
      </c>
      <c r="K378" s="14">
        <v>0.45222619371524486</v>
      </c>
      <c r="L378" s="14">
        <v>1.8748568215778003E-2</v>
      </c>
      <c r="M378">
        <v>0</v>
      </c>
      <c r="N378" s="14">
        <v>0.2055436255630648</v>
      </c>
      <c r="O378" s="14">
        <v>0.33577848833803048</v>
      </c>
      <c r="P378">
        <v>0</v>
      </c>
      <c r="Q378" s="14">
        <v>0.94867619108199597</v>
      </c>
      <c r="R378">
        <v>0</v>
      </c>
      <c r="S378">
        <v>4.5</v>
      </c>
      <c r="T378" s="14">
        <v>0</v>
      </c>
      <c r="U378" s="14">
        <v>0</v>
      </c>
      <c r="V378" s="12" t="s">
        <v>2138</v>
      </c>
    </row>
    <row r="379" spans="1:22">
      <c r="A379" t="s">
        <v>703</v>
      </c>
      <c r="B379" s="12" t="s">
        <v>62</v>
      </c>
      <c r="C379" s="14">
        <v>4.4723630661919846E-2</v>
      </c>
      <c r="D379" s="14">
        <v>0.20187192862209885</v>
      </c>
      <c r="E379" s="14">
        <v>0.13780715755654266</v>
      </c>
      <c r="F379" s="14">
        <v>0.14324173030339896</v>
      </c>
      <c r="G379" s="13">
        <v>2.1323076743804079</v>
      </c>
      <c r="H379" s="14">
        <v>-3.5903294130974449E-3</v>
      </c>
      <c r="I379">
        <v>0</v>
      </c>
      <c r="J379" s="14">
        <v>6.7132806032286538E-2</v>
      </c>
      <c r="K379" s="14">
        <v>0.50521966232143278</v>
      </c>
      <c r="L379" s="14">
        <v>7.7995567229432863E-2</v>
      </c>
      <c r="M379">
        <v>0</v>
      </c>
      <c r="N379" s="14">
        <v>0</v>
      </c>
      <c r="O379" s="14">
        <v>0</v>
      </c>
      <c r="P379">
        <v>0</v>
      </c>
      <c r="Q379" s="14">
        <v>0.94976269166978411</v>
      </c>
      <c r="R379">
        <v>0</v>
      </c>
      <c r="S379">
        <v>3.3</v>
      </c>
      <c r="T379" s="14">
        <v>0</v>
      </c>
      <c r="U379" s="14">
        <v>0</v>
      </c>
      <c r="V379" s="12" t="s">
        <v>2138</v>
      </c>
    </row>
    <row r="380" spans="1:22">
      <c r="A380" t="s">
        <v>709</v>
      </c>
      <c r="B380" s="12" t="s">
        <v>47</v>
      </c>
      <c r="C380" s="14">
        <v>1.0575895658816588E-2</v>
      </c>
      <c r="D380" s="14">
        <v>0.18290795794828921</v>
      </c>
      <c r="E380" s="14">
        <v>0.12205009004875801</v>
      </c>
      <c r="F380" s="14">
        <v>7.7863508878423693E-2</v>
      </c>
      <c r="G380" s="13">
        <v>1.5232588938928779</v>
      </c>
      <c r="H380" s="14">
        <v>3.1674636202413592E-2</v>
      </c>
      <c r="I380">
        <v>0</v>
      </c>
      <c r="J380" s="14">
        <v>2.5680690581327201E-2</v>
      </c>
      <c r="K380" s="14">
        <v>0.50851978099047102</v>
      </c>
      <c r="L380" s="14">
        <v>6.0665521451900774E-2</v>
      </c>
      <c r="M380">
        <v>0</v>
      </c>
      <c r="N380" s="14">
        <v>0</v>
      </c>
      <c r="O380" s="14">
        <v>0</v>
      </c>
      <c r="P380">
        <v>0</v>
      </c>
      <c r="Q380" s="14">
        <v>0.94977598367308969</v>
      </c>
      <c r="R380">
        <v>0</v>
      </c>
      <c r="S380">
        <v>3.3</v>
      </c>
      <c r="T380" s="14">
        <v>0</v>
      </c>
      <c r="U380" s="14">
        <v>0</v>
      </c>
      <c r="V380" s="12" t="s">
        <v>2138</v>
      </c>
    </row>
    <row r="381" spans="1:22">
      <c r="A381" t="s">
        <v>711</v>
      </c>
      <c r="B381" s="12" t="s">
        <v>47</v>
      </c>
      <c r="C381" s="14">
        <v>5.763769742681045E-2</v>
      </c>
      <c r="D381" s="14">
        <v>0.18290795794828921</v>
      </c>
      <c r="E381" s="14">
        <v>0.12205009004875801</v>
      </c>
      <c r="F381" s="14">
        <v>7.7863508878423693E-2</v>
      </c>
      <c r="G381" s="13">
        <v>1.5232588938928779</v>
      </c>
      <c r="H381" s="14">
        <v>3.1674636202413592E-2</v>
      </c>
      <c r="I381">
        <v>0</v>
      </c>
      <c r="J381" s="14">
        <v>2.0500011049723137E-2</v>
      </c>
      <c r="K381" s="14">
        <v>0.50851978099047102</v>
      </c>
      <c r="L381" s="14">
        <v>6.0665521451900774E-2</v>
      </c>
      <c r="M381">
        <v>0</v>
      </c>
      <c r="N381" s="14">
        <v>0</v>
      </c>
      <c r="O381" s="14">
        <v>0</v>
      </c>
      <c r="P381">
        <v>0</v>
      </c>
      <c r="Q381" s="14">
        <v>0.94977598367308969</v>
      </c>
      <c r="R381">
        <v>0</v>
      </c>
      <c r="S381">
        <v>3.3</v>
      </c>
      <c r="T381" s="14">
        <v>0</v>
      </c>
      <c r="U381" s="14">
        <v>0</v>
      </c>
      <c r="V381" s="12" t="s">
        <v>2138</v>
      </c>
    </row>
    <row r="382" spans="1:22">
      <c r="A382" t="s">
        <v>713</v>
      </c>
      <c r="B382" s="12" t="s">
        <v>54</v>
      </c>
      <c r="C382" s="14">
        <v>-0.18865564118537237</v>
      </c>
      <c r="D382" s="14">
        <v>0.31196392892080216</v>
      </c>
      <c r="E382" s="14">
        <v>0.22086835207327621</v>
      </c>
      <c r="F382" s="14">
        <v>0.28991454849456905</v>
      </c>
      <c r="G382" s="13">
        <v>2.8980395452652274</v>
      </c>
      <c r="H382" s="14">
        <v>-5.1192663180992054E-2</v>
      </c>
      <c r="I382">
        <v>0</v>
      </c>
      <c r="J382" s="14">
        <v>9.4534664028688944E-2</v>
      </c>
      <c r="K382" s="14">
        <v>0.58288412137280288</v>
      </c>
      <c r="L382" s="14">
        <v>0.120912265441879</v>
      </c>
      <c r="M382">
        <v>0</v>
      </c>
      <c r="N382" s="14">
        <v>0</v>
      </c>
      <c r="O382" s="14">
        <v>0</v>
      </c>
      <c r="P382">
        <v>0</v>
      </c>
      <c r="Q382" s="14">
        <v>0.95246281107254693</v>
      </c>
      <c r="R382">
        <v>0</v>
      </c>
      <c r="S382">
        <v>3.3</v>
      </c>
      <c r="T382" s="14">
        <v>0</v>
      </c>
      <c r="U382" s="14">
        <v>0</v>
      </c>
      <c r="V382" s="12" t="s">
        <v>2138</v>
      </c>
    </row>
    <row r="383" spans="1:22">
      <c r="A383" t="s">
        <v>715</v>
      </c>
      <c r="B383" s="12" t="s">
        <v>54</v>
      </c>
      <c r="C383" s="14">
        <v>-3.6743755236254602E-2</v>
      </c>
      <c r="D383" s="14">
        <v>0.31196392892080216</v>
      </c>
      <c r="E383" s="14">
        <v>0.22086835207327621</v>
      </c>
      <c r="F383" s="14">
        <v>0.28991454849456905</v>
      </c>
      <c r="G383" s="13">
        <v>2.8980395452652274</v>
      </c>
      <c r="H383" s="14">
        <v>-5.1192663180992054E-2</v>
      </c>
      <c r="I383">
        <v>0</v>
      </c>
      <c r="J383" s="14">
        <v>3.5109620327675284E-2</v>
      </c>
      <c r="K383" s="14">
        <v>0.58288412137280288</v>
      </c>
      <c r="L383" s="14">
        <v>0.120912265441879</v>
      </c>
      <c r="M383">
        <v>0</v>
      </c>
      <c r="N383" s="14">
        <v>0</v>
      </c>
      <c r="O383" s="14">
        <v>0</v>
      </c>
      <c r="P383">
        <v>0</v>
      </c>
      <c r="Q383" s="14">
        <v>0.95246281107254693</v>
      </c>
      <c r="R383">
        <v>0</v>
      </c>
      <c r="S383">
        <v>3.3</v>
      </c>
      <c r="T383" s="14">
        <v>0</v>
      </c>
      <c r="U383" s="14">
        <v>0</v>
      </c>
      <c r="V383" s="12" t="s">
        <v>2138</v>
      </c>
    </row>
    <row r="384" spans="1:22">
      <c r="A384" t="s">
        <v>717</v>
      </c>
      <c r="B384" s="12" t="s">
        <v>51</v>
      </c>
      <c r="C384" s="14">
        <v>0.13277206939049499</v>
      </c>
      <c r="D384" s="14">
        <v>0.29147891994228936</v>
      </c>
      <c r="E384" s="14">
        <v>0.20310034693031653</v>
      </c>
      <c r="F384" s="14">
        <v>8.594459935328938E-2</v>
      </c>
      <c r="G384" s="13">
        <v>1.6026025182564763</v>
      </c>
      <c r="H384" s="14">
        <v>0.11012364032004683</v>
      </c>
      <c r="I384">
        <v>0</v>
      </c>
      <c r="J384" s="14">
        <v>1.5887464245139926E-2</v>
      </c>
      <c r="K384" s="14">
        <v>0.41762511454643481</v>
      </c>
      <c r="L384" s="14">
        <v>5.4196815684636399E-2</v>
      </c>
      <c r="M384">
        <v>0</v>
      </c>
      <c r="N384" s="14">
        <v>0</v>
      </c>
      <c r="O384" s="14">
        <v>0</v>
      </c>
      <c r="P384">
        <v>0</v>
      </c>
      <c r="Q384" s="14">
        <v>0.94630804495569043</v>
      </c>
      <c r="R384">
        <v>0</v>
      </c>
      <c r="S384">
        <v>3.3</v>
      </c>
      <c r="T384" s="14">
        <v>0</v>
      </c>
      <c r="U384" s="14">
        <v>0</v>
      </c>
      <c r="V384" s="12" t="s">
        <v>2138</v>
      </c>
    </row>
    <row r="385" spans="1:22">
      <c r="A385" t="s">
        <v>719</v>
      </c>
      <c r="B385" s="12" t="s">
        <v>62</v>
      </c>
      <c r="C385" s="14">
        <v>-4.5060925638471028E-2</v>
      </c>
      <c r="D385" s="14">
        <v>0.20187192862209885</v>
      </c>
      <c r="E385" s="14">
        <v>0.13780715755654266</v>
      </c>
      <c r="F385" s="14">
        <v>0.14324173030339896</v>
      </c>
      <c r="G385" s="13">
        <v>2.1323076743804079</v>
      </c>
      <c r="H385" s="14">
        <v>-3.5903294130974449E-3</v>
      </c>
      <c r="I385">
        <v>0</v>
      </c>
      <c r="J385" s="14">
        <v>7.3978766670990362E-2</v>
      </c>
      <c r="K385" s="14">
        <v>0.50521966232143278</v>
      </c>
      <c r="L385" s="14">
        <v>7.7995567229432863E-2</v>
      </c>
      <c r="M385">
        <v>0</v>
      </c>
      <c r="N385" s="14">
        <v>0</v>
      </c>
      <c r="O385" s="14">
        <v>0</v>
      </c>
      <c r="P385">
        <v>0</v>
      </c>
      <c r="Q385" s="14">
        <v>0.94976269166978411</v>
      </c>
      <c r="R385">
        <v>0</v>
      </c>
      <c r="S385">
        <v>3.3</v>
      </c>
      <c r="T385" s="14">
        <v>0</v>
      </c>
      <c r="U385" s="14">
        <v>0</v>
      </c>
      <c r="V385" s="12" t="s">
        <v>2138</v>
      </c>
    </row>
    <row r="386" spans="1:22">
      <c r="A386" t="s">
        <v>721</v>
      </c>
      <c r="B386" s="12" t="s">
        <v>47</v>
      </c>
      <c r="C386" s="14">
        <v>-2.2935524056158438E-2</v>
      </c>
      <c r="D386" s="14">
        <v>0.18290795794828921</v>
      </c>
      <c r="E386" s="14">
        <v>0.12205009004875801</v>
      </c>
      <c r="F386" s="14">
        <v>7.7863508878423693E-2</v>
      </c>
      <c r="G386" s="13">
        <v>1.5232588938928779</v>
      </c>
      <c r="H386" s="14">
        <v>3.1674636202413592E-2</v>
      </c>
      <c r="I386">
        <v>0</v>
      </c>
      <c r="J386" s="14">
        <v>7.3121665979868911E-2</v>
      </c>
      <c r="K386" s="14">
        <v>0.50851978099047102</v>
      </c>
      <c r="L386" s="14">
        <v>6.0665521451900774E-2</v>
      </c>
      <c r="M386">
        <v>0</v>
      </c>
      <c r="N386" s="14">
        <v>0</v>
      </c>
      <c r="O386" s="14">
        <v>0</v>
      </c>
      <c r="P386">
        <v>0</v>
      </c>
      <c r="Q386" s="14">
        <v>0.94977598367308969</v>
      </c>
      <c r="R386">
        <v>0</v>
      </c>
      <c r="S386">
        <v>3.3</v>
      </c>
      <c r="T386" s="14">
        <v>0</v>
      </c>
      <c r="U386" s="14">
        <v>0</v>
      </c>
      <c r="V386" s="12" t="s">
        <v>2138</v>
      </c>
    </row>
    <row r="387" spans="1:22">
      <c r="A387" t="s">
        <v>725</v>
      </c>
      <c r="B387" s="12" t="s">
        <v>54</v>
      </c>
      <c r="C387" s="14">
        <v>-2.2751291306176312E-3</v>
      </c>
      <c r="D387" s="14">
        <v>0.31196392892080216</v>
      </c>
      <c r="E387" s="14">
        <v>0.22086835207327621</v>
      </c>
      <c r="F387" s="14">
        <v>0.28991454849456905</v>
      </c>
      <c r="G387" s="13">
        <v>2.8980395452652274</v>
      </c>
      <c r="H387" s="14">
        <v>-5.1192663180992054E-2</v>
      </c>
      <c r="I387">
        <v>0</v>
      </c>
      <c r="J387" s="14">
        <v>6.912769097468334E-2</v>
      </c>
      <c r="K387" s="14">
        <v>0.58288412137280288</v>
      </c>
      <c r="L387" s="14">
        <v>0.120912265441879</v>
      </c>
      <c r="M387">
        <v>0</v>
      </c>
      <c r="N387" s="14">
        <v>0</v>
      </c>
      <c r="O387" s="14">
        <v>0</v>
      </c>
      <c r="P387">
        <v>0</v>
      </c>
      <c r="Q387" s="14">
        <v>0.95246281107254693</v>
      </c>
      <c r="R387">
        <v>0</v>
      </c>
      <c r="S387">
        <v>3.3</v>
      </c>
      <c r="T387" s="14">
        <v>0</v>
      </c>
      <c r="U387" s="14">
        <v>0</v>
      </c>
      <c r="V387" s="12" t="s">
        <v>2138</v>
      </c>
    </row>
    <row r="388" spans="1:22">
      <c r="A388" t="s">
        <v>727</v>
      </c>
      <c r="B388" s="12" t="s">
        <v>62</v>
      </c>
      <c r="C388" s="14">
        <v>-1.2498458883134661E-2</v>
      </c>
      <c r="D388" s="14">
        <v>0.20187192862209885</v>
      </c>
      <c r="E388" s="14">
        <v>0.13780715755654266</v>
      </c>
      <c r="F388" s="14">
        <v>0.14324173030339896</v>
      </c>
      <c r="G388" s="13">
        <v>2.1323076743804079</v>
      </c>
      <c r="H388" s="14">
        <v>-3.5903294130974449E-3</v>
      </c>
      <c r="I388">
        <v>0</v>
      </c>
      <c r="J388" s="14">
        <v>8.1571631128935923E-2</v>
      </c>
      <c r="K388" s="14">
        <v>0.50521966232143278</v>
      </c>
      <c r="L388" s="14">
        <v>7.7995567229432863E-2</v>
      </c>
      <c r="M388">
        <v>0</v>
      </c>
      <c r="N388" s="14">
        <v>0</v>
      </c>
      <c r="O388" s="14">
        <v>0</v>
      </c>
      <c r="P388">
        <v>0</v>
      </c>
      <c r="Q388" s="14">
        <v>0.94976269166978411</v>
      </c>
      <c r="R388">
        <v>0</v>
      </c>
      <c r="S388">
        <v>3.3</v>
      </c>
      <c r="T388" s="14">
        <v>0</v>
      </c>
      <c r="U388" s="14">
        <v>0</v>
      </c>
      <c r="V388" s="12" t="s">
        <v>2138</v>
      </c>
    </row>
    <row r="389" spans="1:22">
      <c r="A389" t="s">
        <v>729</v>
      </c>
      <c r="B389" s="12" t="s">
        <v>47</v>
      </c>
      <c r="C389" s="14">
        <v>3.9374182657767563E-2</v>
      </c>
      <c r="D389" s="14">
        <v>0.18290795794828921</v>
      </c>
      <c r="E389" s="14">
        <v>0.12205009004875801</v>
      </c>
      <c r="F389" s="14">
        <v>7.7863508878423693E-2</v>
      </c>
      <c r="G389" s="13">
        <v>1.5232588938928779</v>
      </c>
      <c r="H389" s="14">
        <v>3.1674636202413592E-2</v>
      </c>
      <c r="I389">
        <v>0</v>
      </c>
      <c r="J389" s="14">
        <v>2.7123655643416615E-2</v>
      </c>
      <c r="K389" s="14">
        <v>0.50851978099047102</v>
      </c>
      <c r="L389" s="14">
        <v>6.0665521451900774E-2</v>
      </c>
      <c r="M389">
        <v>0</v>
      </c>
      <c r="N389" s="14">
        <v>0</v>
      </c>
      <c r="O389" s="14">
        <v>0</v>
      </c>
      <c r="P389">
        <v>0</v>
      </c>
      <c r="Q389" s="14">
        <v>0.94977598367308969</v>
      </c>
      <c r="R389">
        <v>0</v>
      </c>
      <c r="S389">
        <v>3.3</v>
      </c>
      <c r="T389" s="14">
        <v>0</v>
      </c>
      <c r="U389" s="14">
        <v>0</v>
      </c>
      <c r="V389" s="12" t="s">
        <v>2138</v>
      </c>
    </row>
    <row r="390" spans="1:22">
      <c r="A390" t="s">
        <v>731</v>
      </c>
      <c r="B390" s="12" t="s">
        <v>57</v>
      </c>
      <c r="C390" s="14">
        <v>0.21645071725231324</v>
      </c>
      <c r="D390" s="14">
        <v>0.388774346882514</v>
      </c>
      <c r="E390" s="14">
        <v>0.2842719606666555</v>
      </c>
      <c r="F390" s="14">
        <v>3.7547324588306716E-2</v>
      </c>
      <c r="G390" s="13">
        <v>5.6564154445784265</v>
      </c>
      <c r="H390" s="14">
        <v>0.21790144142181125</v>
      </c>
      <c r="I390">
        <v>0</v>
      </c>
      <c r="J390" s="14">
        <v>-5.3207104424844839E-4</v>
      </c>
      <c r="K390" s="14">
        <v>0.45222619371524486</v>
      </c>
      <c r="L390" s="14">
        <v>1.8748568215778003E-2</v>
      </c>
      <c r="M390">
        <v>0</v>
      </c>
      <c r="N390" s="14">
        <v>0.2055436255630648</v>
      </c>
      <c r="O390" s="14">
        <v>0.33577848833803048</v>
      </c>
      <c r="P390">
        <v>0</v>
      </c>
      <c r="Q390" s="14">
        <v>0.94867619108199597</v>
      </c>
      <c r="R390">
        <v>0</v>
      </c>
      <c r="S390">
        <v>4.5</v>
      </c>
      <c r="T390" s="14">
        <v>0</v>
      </c>
      <c r="U390" s="14">
        <v>0</v>
      </c>
      <c r="V390" s="12" t="s">
        <v>2138</v>
      </c>
    </row>
    <row r="391" spans="1:22">
      <c r="A391" t="s">
        <v>733</v>
      </c>
      <c r="B391" s="12" t="s">
        <v>54</v>
      </c>
      <c r="C391" s="14">
        <v>-8.6641044270523437E-2</v>
      </c>
      <c r="D391" s="14">
        <v>0.31196392892080216</v>
      </c>
      <c r="E391" s="14">
        <v>0.22086835207327621</v>
      </c>
      <c r="F391" s="14">
        <v>0.28991454849456905</v>
      </c>
      <c r="G391" s="13">
        <v>2.8980395452652274</v>
      </c>
      <c r="H391" s="14">
        <v>-5.1192663180992054E-2</v>
      </c>
      <c r="I391">
        <v>0</v>
      </c>
      <c r="J391" s="14">
        <v>0.14485831260054269</v>
      </c>
      <c r="K391" s="14">
        <v>0.58288412137280288</v>
      </c>
      <c r="L391" s="14">
        <v>0.120912265441879</v>
      </c>
      <c r="M391">
        <v>0</v>
      </c>
      <c r="N391" s="14">
        <v>0</v>
      </c>
      <c r="O391" s="14">
        <v>0</v>
      </c>
      <c r="P391">
        <v>0</v>
      </c>
      <c r="Q391" s="14">
        <v>0.95246281107254693</v>
      </c>
      <c r="R391">
        <v>0</v>
      </c>
      <c r="S391">
        <v>3.3</v>
      </c>
      <c r="T391" s="14">
        <v>0</v>
      </c>
      <c r="U391" s="14">
        <v>0</v>
      </c>
      <c r="V391" s="12" t="s">
        <v>2138</v>
      </c>
    </row>
    <row r="392" spans="1:22">
      <c r="A392" t="s">
        <v>735</v>
      </c>
      <c r="B392" s="12" t="s">
        <v>54</v>
      </c>
      <c r="C392" s="14">
        <v>-3.7432832476025253E-2</v>
      </c>
      <c r="D392" s="14">
        <v>0.31196392892080216</v>
      </c>
      <c r="E392" s="14">
        <v>0.22086835207327621</v>
      </c>
      <c r="F392" s="14">
        <v>0.28991454849456905</v>
      </c>
      <c r="G392" s="13">
        <v>2.8980395452652274</v>
      </c>
      <c r="H392" s="14">
        <v>-5.1192663180992054E-2</v>
      </c>
      <c r="I392">
        <v>0</v>
      </c>
      <c r="J392" s="14">
        <v>6.2413746424235916E-2</v>
      </c>
      <c r="K392" s="14">
        <v>0.58288412137280288</v>
      </c>
      <c r="L392" s="14">
        <v>0.120912265441879</v>
      </c>
      <c r="M392">
        <v>0</v>
      </c>
      <c r="N392" s="14">
        <v>0</v>
      </c>
      <c r="O392" s="14">
        <v>0</v>
      </c>
      <c r="P392">
        <v>0</v>
      </c>
      <c r="Q392" s="14">
        <v>0.95246281107254693</v>
      </c>
      <c r="R392">
        <v>0</v>
      </c>
      <c r="S392">
        <v>3.3</v>
      </c>
      <c r="T392" s="14">
        <v>0</v>
      </c>
      <c r="U392" s="14">
        <v>0</v>
      </c>
      <c r="V392" s="12" t="s">
        <v>2138</v>
      </c>
    </row>
    <row r="393" spans="1:22">
      <c r="A393" t="s">
        <v>737</v>
      </c>
      <c r="B393" s="12" t="s">
        <v>57</v>
      </c>
      <c r="C393" s="14">
        <v>0.17216085595328393</v>
      </c>
      <c r="D393" s="14">
        <v>0.388774346882514</v>
      </c>
      <c r="E393" s="14">
        <v>0.2842719606666555</v>
      </c>
      <c r="F393" s="14">
        <v>3.7547324588306716E-2</v>
      </c>
      <c r="G393" s="13">
        <v>5.6564154445784265</v>
      </c>
      <c r="H393" s="14">
        <v>0.21790144142181125</v>
      </c>
      <c r="I393">
        <v>0</v>
      </c>
      <c r="J393" s="14">
        <v>4.0080555659912115E-2</v>
      </c>
      <c r="K393" s="14">
        <v>0.45222619371524486</v>
      </c>
      <c r="L393" s="14">
        <v>1.8748568215778003E-2</v>
      </c>
      <c r="M393">
        <v>0</v>
      </c>
      <c r="N393" s="14">
        <v>0.2055436255630648</v>
      </c>
      <c r="O393" s="14">
        <v>0.33577848833803048</v>
      </c>
      <c r="P393">
        <v>0</v>
      </c>
      <c r="Q393" s="14">
        <v>0.94867619108199597</v>
      </c>
      <c r="R393">
        <v>0</v>
      </c>
      <c r="S393">
        <v>4.5</v>
      </c>
      <c r="T393" s="14">
        <v>0</v>
      </c>
      <c r="U393" s="14">
        <v>0</v>
      </c>
      <c r="V393" s="12" t="s">
        <v>2138</v>
      </c>
    </row>
    <row r="394" spans="1:22">
      <c r="A394" t="s">
        <v>739</v>
      </c>
      <c r="B394" s="12" t="s">
        <v>51</v>
      </c>
      <c r="C394" s="14">
        <v>0.14704349599866995</v>
      </c>
      <c r="D394" s="14">
        <v>0.29147891994228936</v>
      </c>
      <c r="E394" s="14">
        <v>0.20310034693031653</v>
      </c>
      <c r="F394" s="14">
        <v>8.594459935328938E-2</v>
      </c>
      <c r="G394" s="13">
        <v>1.6026025182564763</v>
      </c>
      <c r="H394" s="14">
        <v>0.11012364032004683</v>
      </c>
      <c r="I394">
        <v>0</v>
      </c>
      <c r="J394" s="14">
        <v>4.5071733447636979E-2</v>
      </c>
      <c r="K394" s="14">
        <v>0.41762511454643481</v>
      </c>
      <c r="L394" s="14">
        <v>5.4196815684636399E-2</v>
      </c>
      <c r="M394">
        <v>0</v>
      </c>
      <c r="N394" s="14">
        <v>0</v>
      </c>
      <c r="O394" s="14">
        <v>0</v>
      </c>
      <c r="P394">
        <v>0</v>
      </c>
      <c r="Q394" s="14">
        <v>0.94630804495569043</v>
      </c>
      <c r="R394">
        <v>0</v>
      </c>
      <c r="S394">
        <v>3.3</v>
      </c>
      <c r="T394" s="14">
        <v>0</v>
      </c>
      <c r="U394" s="14">
        <v>0</v>
      </c>
      <c r="V394" s="12" t="s">
        <v>2138</v>
      </c>
    </row>
    <row r="395" spans="1:22">
      <c r="A395" t="s">
        <v>741</v>
      </c>
      <c r="B395" s="12" t="s">
        <v>47</v>
      </c>
      <c r="C395" s="14">
        <v>3.5150447268754013E-2</v>
      </c>
      <c r="D395" s="14">
        <v>0.18290795794828921</v>
      </c>
      <c r="E395" s="14">
        <v>0.12205009004875801</v>
      </c>
      <c r="F395" s="14">
        <v>7.7863508878423693E-2</v>
      </c>
      <c r="G395" s="13">
        <v>1.5232588938928779</v>
      </c>
      <c r="H395" s="14">
        <v>3.1674636202413592E-2</v>
      </c>
      <c r="I395">
        <v>0</v>
      </c>
      <c r="J395" s="14">
        <v>1.62619645352815E-2</v>
      </c>
      <c r="K395" s="14">
        <v>0.50851978099047102</v>
      </c>
      <c r="L395" s="14">
        <v>6.0665521451900774E-2</v>
      </c>
      <c r="M395">
        <v>0</v>
      </c>
      <c r="N395" s="14">
        <v>0</v>
      </c>
      <c r="O395" s="14">
        <v>0</v>
      </c>
      <c r="P395">
        <v>0</v>
      </c>
      <c r="Q395" s="14">
        <v>0.94977598367308969</v>
      </c>
      <c r="R395">
        <v>0</v>
      </c>
      <c r="S395">
        <v>3.3</v>
      </c>
      <c r="T395" s="14">
        <v>0</v>
      </c>
      <c r="U395" s="14">
        <v>0</v>
      </c>
      <c r="V395" s="12" t="s">
        <v>2138</v>
      </c>
    </row>
    <row r="396" spans="1:22">
      <c r="A396" t="s">
        <v>743</v>
      </c>
      <c r="B396" s="12" t="s">
        <v>57</v>
      </c>
      <c r="C396" s="14">
        <v>0.25725531430776177</v>
      </c>
      <c r="D396" s="14">
        <v>0.388774346882514</v>
      </c>
      <c r="E396" s="14">
        <v>0.2842719606666555</v>
      </c>
      <c r="F396" s="14">
        <v>3.7547324588306716E-2</v>
      </c>
      <c r="G396" s="13">
        <v>5.6564154445784265</v>
      </c>
      <c r="H396" s="14">
        <v>0.21790144142181125</v>
      </c>
      <c r="I396">
        <v>0</v>
      </c>
      <c r="J396" s="14">
        <v>8.9557201234902149E-3</v>
      </c>
      <c r="K396" s="14">
        <v>0.45222619371524486</v>
      </c>
      <c r="L396" s="14">
        <v>1.8748568215778003E-2</v>
      </c>
      <c r="M396">
        <v>0</v>
      </c>
      <c r="N396" s="14">
        <v>0.2055436255630648</v>
      </c>
      <c r="O396" s="14">
        <v>0.33577848833803048</v>
      </c>
      <c r="P396">
        <v>0</v>
      </c>
      <c r="Q396" s="14">
        <v>0.94867619108199597</v>
      </c>
      <c r="R396">
        <v>0</v>
      </c>
      <c r="S396">
        <v>4.5</v>
      </c>
      <c r="T396" s="14">
        <v>0</v>
      </c>
      <c r="U396" s="14">
        <v>0</v>
      </c>
      <c r="V396" s="12" t="s">
        <v>2138</v>
      </c>
    </row>
    <row r="397" spans="1:22">
      <c r="A397" t="s">
        <v>745</v>
      </c>
      <c r="B397" s="12" t="s">
        <v>51</v>
      </c>
      <c r="C397" s="14">
        <v>5.1946254266875588E-2</v>
      </c>
      <c r="D397" s="14">
        <v>0.29147891994228936</v>
      </c>
      <c r="E397" s="14">
        <v>0.20310034693031653</v>
      </c>
      <c r="F397" s="14">
        <v>8.594459935328938E-2</v>
      </c>
      <c r="G397" s="13">
        <v>1.6026025182564763</v>
      </c>
      <c r="H397" s="14">
        <v>0.11012364032004683</v>
      </c>
      <c r="I397">
        <v>0</v>
      </c>
      <c r="J397" s="14">
        <v>1.8928029534337532E-2</v>
      </c>
      <c r="K397" s="14">
        <v>0.41762511454643481</v>
      </c>
      <c r="L397" s="14">
        <v>5.4196815684636399E-2</v>
      </c>
      <c r="M397">
        <v>0</v>
      </c>
      <c r="N397" s="14">
        <v>0</v>
      </c>
      <c r="O397" s="14">
        <v>0</v>
      </c>
      <c r="P397">
        <v>0</v>
      </c>
      <c r="Q397" s="14">
        <v>0.94630804495569043</v>
      </c>
      <c r="R397">
        <v>0</v>
      </c>
      <c r="S397">
        <v>3.3</v>
      </c>
      <c r="T397" s="14">
        <v>0</v>
      </c>
      <c r="U397" s="14">
        <v>0</v>
      </c>
      <c r="V397" s="12" t="s">
        <v>2138</v>
      </c>
    </row>
    <row r="398" spans="1:22">
      <c r="A398" t="s">
        <v>747</v>
      </c>
      <c r="B398" s="12" t="s">
        <v>57</v>
      </c>
      <c r="C398" s="14">
        <v>0.2005442006549327</v>
      </c>
      <c r="D398" s="14">
        <v>0.388774346882514</v>
      </c>
      <c r="E398" s="14">
        <v>0.2842719606666555</v>
      </c>
      <c r="F398" s="14">
        <v>3.7547324588306716E-2</v>
      </c>
      <c r="G398" s="13">
        <v>5.6564154445784265</v>
      </c>
      <c r="H398" s="14">
        <v>0.21790144142181125</v>
      </c>
      <c r="I398">
        <v>0</v>
      </c>
      <c r="J398" s="14">
        <v>2.3249020883160235E-2</v>
      </c>
      <c r="K398" s="14">
        <v>0.45222619371524486</v>
      </c>
      <c r="L398" s="14">
        <v>1.8748568215778003E-2</v>
      </c>
      <c r="M398">
        <v>0</v>
      </c>
      <c r="N398" s="14">
        <v>0.2055436255630648</v>
      </c>
      <c r="O398" s="14">
        <v>0.33577848833803048</v>
      </c>
      <c r="P398">
        <v>0</v>
      </c>
      <c r="Q398" s="14">
        <v>0.94867619108199597</v>
      </c>
      <c r="R398">
        <v>0</v>
      </c>
      <c r="S398">
        <v>4.5</v>
      </c>
      <c r="T398" s="14">
        <v>0</v>
      </c>
      <c r="U398" s="14">
        <v>0</v>
      </c>
      <c r="V398" s="12" t="s">
        <v>2138</v>
      </c>
    </row>
    <row r="399" spans="1:22">
      <c r="A399" t="s">
        <v>749</v>
      </c>
      <c r="B399" s="12" t="s">
        <v>62</v>
      </c>
      <c r="C399" s="14">
        <v>-2.5580341634094481E-2</v>
      </c>
      <c r="D399" s="14">
        <v>0.20187192862209885</v>
      </c>
      <c r="E399" s="14">
        <v>0.13780715755654266</v>
      </c>
      <c r="F399" s="14">
        <v>0.14324173030339896</v>
      </c>
      <c r="G399" s="13">
        <v>2.1323076743804079</v>
      </c>
      <c r="H399" s="14">
        <v>-3.5903294130974449E-3</v>
      </c>
      <c r="I399">
        <v>0</v>
      </c>
      <c r="J399" s="14">
        <v>6.000008610374781E-2</v>
      </c>
      <c r="K399" s="14">
        <v>0.50521966232143278</v>
      </c>
      <c r="L399" s="14">
        <v>7.7995567229432863E-2</v>
      </c>
      <c r="M399">
        <v>0</v>
      </c>
      <c r="N399" s="14">
        <v>0</v>
      </c>
      <c r="O399" s="14">
        <v>0</v>
      </c>
      <c r="P399">
        <v>0</v>
      </c>
      <c r="Q399" s="14">
        <v>0.94976269166978411</v>
      </c>
      <c r="R399">
        <v>0</v>
      </c>
      <c r="S399">
        <v>3.3</v>
      </c>
      <c r="T399" s="14">
        <v>0</v>
      </c>
      <c r="U399" s="14">
        <v>0</v>
      </c>
      <c r="V399" s="12" t="s">
        <v>2138</v>
      </c>
    </row>
    <row r="400" spans="1:22">
      <c r="A400" t="s">
        <v>751</v>
      </c>
      <c r="B400" s="12" t="s">
        <v>57</v>
      </c>
      <c r="C400" s="14">
        <v>0.23421966425301</v>
      </c>
      <c r="D400" s="14">
        <v>0.388774346882514</v>
      </c>
      <c r="E400" s="14">
        <v>0.2842719606666555</v>
      </c>
      <c r="F400" s="14">
        <v>3.7547324588306716E-2</v>
      </c>
      <c r="G400" s="13">
        <v>5.6564154445784265</v>
      </c>
      <c r="H400" s="14">
        <v>0.21790144142181125</v>
      </c>
      <c r="I400">
        <v>0</v>
      </c>
      <c r="J400" s="14">
        <v>-3.4314939453827041E-2</v>
      </c>
      <c r="K400" s="14">
        <v>0.45222619371524486</v>
      </c>
      <c r="L400" s="14">
        <v>1.8748568215778003E-2</v>
      </c>
      <c r="M400">
        <v>0</v>
      </c>
      <c r="N400" s="14">
        <v>0.2055436255630648</v>
      </c>
      <c r="O400" s="14">
        <v>0.33577848833803048</v>
      </c>
      <c r="P400">
        <v>0</v>
      </c>
      <c r="Q400" s="14">
        <v>0.94867619108199597</v>
      </c>
      <c r="R400">
        <v>0</v>
      </c>
      <c r="S400">
        <v>4.5</v>
      </c>
      <c r="T400" s="14">
        <v>0</v>
      </c>
      <c r="U400" s="14">
        <v>0</v>
      </c>
      <c r="V400" s="12" t="s">
        <v>2138</v>
      </c>
    </row>
    <row r="401" spans="1:22">
      <c r="A401" t="s">
        <v>753</v>
      </c>
      <c r="B401" s="12" t="s">
        <v>62</v>
      </c>
      <c r="C401" s="14">
        <v>5.1612862097578587E-2</v>
      </c>
      <c r="D401" s="14">
        <v>0.20187192862209885</v>
      </c>
      <c r="E401" s="14">
        <v>0.13780715755654266</v>
      </c>
      <c r="F401" s="14">
        <v>0.14324173030339896</v>
      </c>
      <c r="G401" s="13">
        <v>2.1323076743804079</v>
      </c>
      <c r="H401" s="14">
        <v>-3.5903294130974449E-3</v>
      </c>
      <c r="I401">
        <v>0</v>
      </c>
      <c r="J401" s="14">
        <v>5.0841424110167226E-2</v>
      </c>
      <c r="K401" s="14">
        <v>0.50521966232143278</v>
      </c>
      <c r="L401" s="14">
        <v>7.7995567229432863E-2</v>
      </c>
      <c r="M401">
        <v>0</v>
      </c>
      <c r="N401" s="14">
        <v>0</v>
      </c>
      <c r="O401" s="14">
        <v>0</v>
      </c>
      <c r="P401">
        <v>0</v>
      </c>
      <c r="Q401" s="14">
        <v>0.94976269166978411</v>
      </c>
      <c r="R401">
        <v>0</v>
      </c>
      <c r="S401">
        <v>3.3</v>
      </c>
      <c r="T401" s="14">
        <v>0</v>
      </c>
      <c r="U401" s="14">
        <v>0</v>
      </c>
      <c r="V401" s="12" t="s">
        <v>2138</v>
      </c>
    </row>
    <row r="402" spans="1:22">
      <c r="A402" t="s">
        <v>757</v>
      </c>
      <c r="B402" s="12" t="s">
        <v>57</v>
      </c>
      <c r="C402" s="14">
        <v>0.18314656509694571</v>
      </c>
      <c r="D402" s="14">
        <v>0.388774346882514</v>
      </c>
      <c r="E402" s="14">
        <v>0.2842719606666555</v>
      </c>
      <c r="F402" s="14">
        <v>3.7547324588306716E-2</v>
      </c>
      <c r="G402" s="13">
        <v>5.6564154445784265</v>
      </c>
      <c r="H402" s="14">
        <v>0.21790144142181125</v>
      </c>
      <c r="I402">
        <v>0</v>
      </c>
      <c r="J402" s="14">
        <v>-7.3886547506942033E-4</v>
      </c>
      <c r="K402" s="14">
        <v>0.45222619371524486</v>
      </c>
      <c r="L402" s="14">
        <v>1.8748568215778003E-2</v>
      </c>
      <c r="M402">
        <v>0</v>
      </c>
      <c r="N402" s="14">
        <v>0.2055436255630648</v>
      </c>
      <c r="O402" s="14">
        <v>0.33577848833803048</v>
      </c>
      <c r="P402">
        <v>0</v>
      </c>
      <c r="Q402" s="14">
        <v>0.94867619108199597</v>
      </c>
      <c r="R402">
        <v>0</v>
      </c>
      <c r="S402">
        <v>4.5</v>
      </c>
      <c r="T402" s="14">
        <v>0</v>
      </c>
      <c r="U402" s="14">
        <v>0</v>
      </c>
      <c r="V402" s="12" t="s">
        <v>2138</v>
      </c>
    </row>
    <row r="403" spans="1:22">
      <c r="A403" t="s">
        <v>759</v>
      </c>
      <c r="B403" s="12" t="s">
        <v>54</v>
      </c>
      <c r="C403" s="14">
        <v>4.1323237208103464E-2</v>
      </c>
      <c r="D403" s="14">
        <v>0.31196392892080216</v>
      </c>
      <c r="E403" s="14">
        <v>0.22086835207327621</v>
      </c>
      <c r="F403" s="14">
        <v>0.28991454849456905</v>
      </c>
      <c r="G403" s="13">
        <v>2.8980395452652274</v>
      </c>
      <c r="H403" s="14">
        <v>-5.1192663180992054E-2</v>
      </c>
      <c r="I403">
        <v>0</v>
      </c>
      <c r="J403" s="14">
        <v>2.7350350895798372E-2</v>
      </c>
      <c r="K403" s="14">
        <v>0.58288412137280288</v>
      </c>
      <c r="L403" s="14">
        <v>0.120912265441879</v>
      </c>
      <c r="M403">
        <v>0</v>
      </c>
      <c r="N403" s="14">
        <v>0</v>
      </c>
      <c r="O403" s="14">
        <v>0</v>
      </c>
      <c r="P403">
        <v>0</v>
      </c>
      <c r="Q403" s="14">
        <v>0.95246281107254693</v>
      </c>
      <c r="R403">
        <v>0</v>
      </c>
      <c r="S403">
        <v>3.3</v>
      </c>
      <c r="T403" s="14">
        <v>0</v>
      </c>
      <c r="U403" s="14">
        <v>0</v>
      </c>
      <c r="V403" s="12" t="s">
        <v>2138</v>
      </c>
    </row>
    <row r="404" spans="1:22">
      <c r="A404" t="s">
        <v>761</v>
      </c>
      <c r="B404" s="12" t="s">
        <v>51</v>
      </c>
      <c r="C404" s="14">
        <v>0.15113110408668728</v>
      </c>
      <c r="D404" s="14">
        <v>0.29147891994228936</v>
      </c>
      <c r="E404" s="14">
        <v>0.20310034693031653</v>
      </c>
      <c r="F404" s="14">
        <v>8.594459935328938E-2</v>
      </c>
      <c r="G404" s="13">
        <v>1.6026025182564763</v>
      </c>
      <c r="H404" s="14">
        <v>0.11012364032004683</v>
      </c>
      <c r="I404">
        <v>0</v>
      </c>
      <c r="J404" s="14">
        <v>5.4433748004886734E-2</v>
      </c>
      <c r="K404" s="14">
        <v>0.41762511454643481</v>
      </c>
      <c r="L404" s="14">
        <v>5.4196815684636399E-2</v>
      </c>
      <c r="M404">
        <v>0</v>
      </c>
      <c r="N404" s="14">
        <v>0</v>
      </c>
      <c r="O404" s="14">
        <v>0</v>
      </c>
      <c r="P404">
        <v>0</v>
      </c>
      <c r="Q404" s="14">
        <v>0.94630804495569043</v>
      </c>
      <c r="R404">
        <v>0</v>
      </c>
      <c r="S404">
        <v>3.3</v>
      </c>
      <c r="T404" s="14">
        <v>0</v>
      </c>
      <c r="U404" s="14">
        <v>0</v>
      </c>
      <c r="V404" s="12" t="s">
        <v>2138</v>
      </c>
    </row>
    <row r="405" spans="1:22">
      <c r="A405" t="s">
        <v>763</v>
      </c>
      <c r="B405" s="12" t="s">
        <v>62</v>
      </c>
      <c r="C405" s="14">
        <v>4.1327069092181061E-3</v>
      </c>
      <c r="D405" s="14">
        <v>0.20187192862209885</v>
      </c>
      <c r="E405" s="14">
        <v>0.13780715755654266</v>
      </c>
      <c r="F405" s="14">
        <v>0.14324173030339896</v>
      </c>
      <c r="G405" s="13">
        <v>2.1323076743804079</v>
      </c>
      <c r="H405" s="14">
        <v>-3.5903294130974449E-3</v>
      </c>
      <c r="I405">
        <v>0</v>
      </c>
      <c r="J405" s="14">
        <v>3.2219432392101156E-2</v>
      </c>
      <c r="K405" s="14">
        <v>0.50521966232143278</v>
      </c>
      <c r="L405" s="14">
        <v>7.7995567229432863E-2</v>
      </c>
      <c r="M405">
        <v>0</v>
      </c>
      <c r="N405" s="14">
        <v>0</v>
      </c>
      <c r="O405" s="14">
        <v>0</v>
      </c>
      <c r="P405">
        <v>0</v>
      </c>
      <c r="Q405" s="14">
        <v>0.94976269166978411</v>
      </c>
      <c r="R405">
        <v>0</v>
      </c>
      <c r="S405">
        <v>3.3</v>
      </c>
      <c r="T405" s="14">
        <v>0</v>
      </c>
      <c r="U405" s="14">
        <v>0</v>
      </c>
      <c r="V405" s="12" t="s">
        <v>2138</v>
      </c>
    </row>
    <row r="406" spans="1:22">
      <c r="A406" t="s">
        <v>765</v>
      </c>
      <c r="B406" s="12" t="s">
        <v>54</v>
      </c>
      <c r="C406" s="14">
        <v>7.7957588865364705E-2</v>
      </c>
      <c r="D406" s="14">
        <v>0.31196392892080216</v>
      </c>
      <c r="E406" s="14">
        <v>0.22086835207327621</v>
      </c>
      <c r="F406" s="14">
        <v>0.28991454849456905</v>
      </c>
      <c r="G406" s="13">
        <v>2.8980395452652274</v>
      </c>
      <c r="H406" s="14">
        <v>-5.1192663180992054E-2</v>
      </c>
      <c r="I406">
        <v>0</v>
      </c>
      <c r="J406" s="14">
        <v>1.9736116633892457E-2</v>
      </c>
      <c r="K406" s="14">
        <v>0.58288412137280288</v>
      </c>
      <c r="L406" s="14">
        <v>0.120912265441879</v>
      </c>
      <c r="M406">
        <v>0</v>
      </c>
      <c r="N406" s="14">
        <v>0</v>
      </c>
      <c r="O406" s="14">
        <v>0</v>
      </c>
      <c r="P406">
        <v>0</v>
      </c>
      <c r="Q406" s="14">
        <v>0.95246281107254693</v>
      </c>
      <c r="R406">
        <v>0</v>
      </c>
      <c r="S406">
        <v>3.3</v>
      </c>
      <c r="T406" s="14">
        <v>0</v>
      </c>
      <c r="U406" s="14">
        <v>0</v>
      </c>
      <c r="V406" s="12" t="s">
        <v>2138</v>
      </c>
    </row>
    <row r="407" spans="1:22">
      <c r="A407" t="s">
        <v>767</v>
      </c>
      <c r="B407" s="12" t="s">
        <v>62</v>
      </c>
      <c r="C407" s="14">
        <v>-9.4039448800864248E-2</v>
      </c>
      <c r="D407" s="14">
        <v>0.20187192862209885</v>
      </c>
      <c r="E407" s="14">
        <v>0.13780715755654266</v>
      </c>
      <c r="F407" s="14">
        <v>0.14324173030339896</v>
      </c>
      <c r="G407" s="13">
        <v>2.1323076743804079</v>
      </c>
      <c r="H407" s="14">
        <v>-3.5903294130974449E-3</v>
      </c>
      <c r="I407">
        <v>0</v>
      </c>
      <c r="J407" s="14">
        <v>6.6024412533588178E-2</v>
      </c>
      <c r="K407" s="14">
        <v>0.50521966232143278</v>
      </c>
      <c r="L407" s="14">
        <v>7.7995567229432863E-2</v>
      </c>
      <c r="M407">
        <v>0</v>
      </c>
      <c r="N407" s="14">
        <v>0</v>
      </c>
      <c r="O407" s="14">
        <v>0</v>
      </c>
      <c r="P407">
        <v>0</v>
      </c>
      <c r="Q407" s="14">
        <v>0.94976269166978411</v>
      </c>
      <c r="R407">
        <v>0</v>
      </c>
      <c r="S407">
        <v>3.3</v>
      </c>
      <c r="T407" s="14">
        <v>0</v>
      </c>
      <c r="U407" s="14">
        <v>0</v>
      </c>
      <c r="V407" s="12" t="s">
        <v>2138</v>
      </c>
    </row>
    <row r="408" spans="1:22">
      <c r="A408" t="s">
        <v>769</v>
      </c>
      <c r="B408" s="12" t="s">
        <v>54</v>
      </c>
      <c r="C408" s="14">
        <v>-2.806190966368604E-2</v>
      </c>
      <c r="D408" s="14">
        <v>0.31196392892080216</v>
      </c>
      <c r="E408" s="14">
        <v>0.22086835207327621</v>
      </c>
      <c r="F408" s="14">
        <v>0.28991454849456905</v>
      </c>
      <c r="G408" s="13">
        <v>2.8980395452652274</v>
      </c>
      <c r="H408" s="14">
        <v>-5.1192663180992054E-2</v>
      </c>
      <c r="I408">
        <v>0</v>
      </c>
      <c r="J408" s="14">
        <v>8.8738139664068141E-2</v>
      </c>
      <c r="K408" s="14">
        <v>0.58288412137280288</v>
      </c>
      <c r="L408" s="14">
        <v>0.120912265441879</v>
      </c>
      <c r="M408">
        <v>0</v>
      </c>
      <c r="N408" s="14">
        <v>0</v>
      </c>
      <c r="O408" s="14">
        <v>0</v>
      </c>
      <c r="P408">
        <v>0</v>
      </c>
      <c r="Q408" s="14">
        <v>0.95246281107254693</v>
      </c>
      <c r="R408">
        <v>0</v>
      </c>
      <c r="S408">
        <v>3.3</v>
      </c>
      <c r="T408" s="14">
        <v>0</v>
      </c>
      <c r="U408" s="14">
        <v>0</v>
      </c>
      <c r="V408" s="12" t="s">
        <v>2138</v>
      </c>
    </row>
    <row r="409" spans="1:22">
      <c r="A409" t="s">
        <v>771</v>
      </c>
      <c r="B409" s="12" t="s">
        <v>62</v>
      </c>
      <c r="C409" s="14">
        <v>8.7162548992212249E-2</v>
      </c>
      <c r="D409" s="14">
        <v>0.20187192862209885</v>
      </c>
      <c r="E409" s="14">
        <v>0.13780715755654266</v>
      </c>
      <c r="F409" s="14">
        <v>0.14324173030339896</v>
      </c>
      <c r="G409" s="13">
        <v>2.1323076743804079</v>
      </c>
      <c r="H409" s="14">
        <v>-3.5903294130974449E-3</v>
      </c>
      <c r="I409">
        <v>0</v>
      </c>
      <c r="J409" s="14">
        <v>5.517841165752433E-2</v>
      </c>
      <c r="K409" s="14">
        <v>0.50521966232143278</v>
      </c>
      <c r="L409" s="14">
        <v>7.7995567229432863E-2</v>
      </c>
      <c r="M409">
        <v>0</v>
      </c>
      <c r="N409" s="14">
        <v>0</v>
      </c>
      <c r="O409" s="14">
        <v>0</v>
      </c>
      <c r="P409">
        <v>0</v>
      </c>
      <c r="Q409" s="14">
        <v>0.94976269166978411</v>
      </c>
      <c r="R409">
        <v>0</v>
      </c>
      <c r="S409">
        <v>3.3</v>
      </c>
      <c r="T409" s="14">
        <v>0</v>
      </c>
      <c r="U409" s="14">
        <v>0</v>
      </c>
      <c r="V409" s="12" t="s">
        <v>2138</v>
      </c>
    </row>
    <row r="410" spans="1:22">
      <c r="A410" t="s">
        <v>773</v>
      </c>
      <c r="B410" s="12" t="s">
        <v>57</v>
      </c>
      <c r="C410" s="14">
        <v>0.2692658620481122</v>
      </c>
      <c r="D410" s="14">
        <v>0.388774346882514</v>
      </c>
      <c r="E410" s="14">
        <v>0.2842719606666555</v>
      </c>
      <c r="F410" s="14">
        <v>3.7547324588306716E-2</v>
      </c>
      <c r="G410" s="13">
        <v>5.6564154445784265</v>
      </c>
      <c r="H410" s="14">
        <v>0.21790144142181125</v>
      </c>
      <c r="I410">
        <v>0</v>
      </c>
      <c r="J410" s="14">
        <v>-2.1869632763341702E-2</v>
      </c>
      <c r="K410" s="14">
        <v>0.45222619371524486</v>
      </c>
      <c r="L410" s="14">
        <v>1.8748568215778003E-2</v>
      </c>
      <c r="M410">
        <v>0</v>
      </c>
      <c r="N410" s="14">
        <v>0.2055436255630648</v>
      </c>
      <c r="O410" s="14">
        <v>0.33577848833803048</v>
      </c>
      <c r="P410">
        <v>0</v>
      </c>
      <c r="Q410" s="14">
        <v>0.94867619108199597</v>
      </c>
      <c r="R410">
        <v>0</v>
      </c>
      <c r="S410">
        <v>4.5</v>
      </c>
      <c r="T410" s="14">
        <v>0</v>
      </c>
      <c r="U410" s="14">
        <v>0</v>
      </c>
      <c r="V410" s="12" t="s">
        <v>2138</v>
      </c>
    </row>
    <row r="411" spans="1:22">
      <c r="A411" t="s">
        <v>775</v>
      </c>
      <c r="B411" s="12" t="s">
        <v>54</v>
      </c>
      <c r="C411" s="14">
        <v>-0.12665137250628233</v>
      </c>
      <c r="D411" s="14">
        <v>0.31196392892080216</v>
      </c>
      <c r="E411" s="14">
        <v>0.22086835207327621</v>
      </c>
      <c r="F411" s="14">
        <v>0.28991454849456905</v>
      </c>
      <c r="G411" s="13">
        <v>2.8980395452652274</v>
      </c>
      <c r="H411" s="14">
        <v>-5.1192663180992054E-2</v>
      </c>
      <c r="I411">
        <v>0</v>
      </c>
      <c r="J411" s="14">
        <v>8.5804074608365005E-2</v>
      </c>
      <c r="K411" s="14">
        <v>0.58288412137280288</v>
      </c>
      <c r="L411" s="14">
        <v>0.120912265441879</v>
      </c>
      <c r="M411">
        <v>0</v>
      </c>
      <c r="N411" s="14">
        <v>0</v>
      </c>
      <c r="O411" s="14">
        <v>0</v>
      </c>
      <c r="P411">
        <v>0</v>
      </c>
      <c r="Q411" s="14">
        <v>0.95246281107254693</v>
      </c>
      <c r="R411">
        <v>0</v>
      </c>
      <c r="S411">
        <v>3.3</v>
      </c>
      <c r="T411" s="14">
        <v>0</v>
      </c>
      <c r="U411" s="14">
        <v>0</v>
      </c>
      <c r="V411" s="12" t="s">
        <v>2138</v>
      </c>
    </row>
    <row r="412" spans="1:22">
      <c r="A412" t="s">
        <v>777</v>
      </c>
      <c r="B412" s="12" t="s">
        <v>51</v>
      </c>
      <c r="C412" s="14">
        <v>7.4646811096001089E-2</v>
      </c>
      <c r="D412" s="14">
        <v>0.29147891994228936</v>
      </c>
      <c r="E412" s="14">
        <v>0.20310034693031653</v>
      </c>
      <c r="F412" s="14">
        <v>8.594459935328938E-2</v>
      </c>
      <c r="G412" s="13">
        <v>1.6026025182564763</v>
      </c>
      <c r="H412" s="14">
        <v>0.11012364032004683</v>
      </c>
      <c r="I412">
        <v>0</v>
      </c>
      <c r="J412" s="14">
        <v>3.7593503865179061E-2</v>
      </c>
      <c r="K412" s="14">
        <v>0.41762511454643481</v>
      </c>
      <c r="L412" s="14">
        <v>5.4196815684636399E-2</v>
      </c>
      <c r="M412">
        <v>0</v>
      </c>
      <c r="N412" s="14">
        <v>0</v>
      </c>
      <c r="O412" s="14">
        <v>0</v>
      </c>
      <c r="P412">
        <v>0</v>
      </c>
      <c r="Q412" s="14">
        <v>0.94630804495569043</v>
      </c>
      <c r="R412">
        <v>0</v>
      </c>
      <c r="S412">
        <v>3.3</v>
      </c>
      <c r="T412" s="14">
        <v>0</v>
      </c>
      <c r="U412" s="14">
        <v>0</v>
      </c>
      <c r="V412" s="12" t="s">
        <v>2138</v>
      </c>
    </row>
    <row r="413" spans="1:22">
      <c r="A413" t="s">
        <v>781</v>
      </c>
      <c r="B413" s="12" t="s">
        <v>57</v>
      </c>
      <c r="C413" s="14">
        <v>0.14717409055300654</v>
      </c>
      <c r="D413" s="14">
        <v>0.388774346882514</v>
      </c>
      <c r="E413" s="14">
        <v>0.2842719606666555</v>
      </c>
      <c r="F413" s="14">
        <v>3.7547324588306716E-2</v>
      </c>
      <c r="G413" s="13">
        <v>5.6564154445784265</v>
      </c>
      <c r="H413" s="14">
        <v>0.21790144142181125</v>
      </c>
      <c r="I413">
        <v>0</v>
      </c>
      <c r="J413" s="14">
        <v>-9.9363435581750446E-3</v>
      </c>
      <c r="K413" s="14">
        <v>0.45222619371524486</v>
      </c>
      <c r="L413" s="14">
        <v>1.8748568215778003E-2</v>
      </c>
      <c r="M413">
        <v>0</v>
      </c>
      <c r="N413" s="14">
        <v>0.2055436255630648</v>
      </c>
      <c r="O413" s="14">
        <v>0.33577848833803048</v>
      </c>
      <c r="P413">
        <v>0</v>
      </c>
      <c r="Q413" s="14">
        <v>0.94867619108199597</v>
      </c>
      <c r="R413">
        <v>0</v>
      </c>
      <c r="S413">
        <v>4.5</v>
      </c>
      <c r="T413" s="14">
        <v>0</v>
      </c>
      <c r="U413" s="14">
        <v>0</v>
      </c>
      <c r="V413" s="12" t="s">
        <v>2138</v>
      </c>
    </row>
    <row r="414" spans="1:22">
      <c r="A414" t="s">
        <v>783</v>
      </c>
      <c r="B414" s="12" t="s">
        <v>62</v>
      </c>
      <c r="C414" s="14">
        <v>2.6420707986333926E-2</v>
      </c>
      <c r="D414" s="14">
        <v>0.20187192862209885</v>
      </c>
      <c r="E414" s="14">
        <v>0.13780715755654266</v>
      </c>
      <c r="F414" s="14">
        <v>0.14324173030339896</v>
      </c>
      <c r="G414" s="13">
        <v>2.1323076743804079</v>
      </c>
      <c r="H414" s="14">
        <v>-3.5903294130974449E-3</v>
      </c>
      <c r="I414">
        <v>0</v>
      </c>
      <c r="J414" s="14">
        <v>4.9780834787609807E-2</v>
      </c>
      <c r="K414" s="14">
        <v>0.50521966232143278</v>
      </c>
      <c r="L414" s="14">
        <v>7.7995567229432863E-2</v>
      </c>
      <c r="M414">
        <v>0</v>
      </c>
      <c r="N414" s="14">
        <v>0</v>
      </c>
      <c r="O414" s="14">
        <v>0</v>
      </c>
      <c r="P414">
        <v>0</v>
      </c>
      <c r="Q414" s="14">
        <v>0.94976269166978411</v>
      </c>
      <c r="R414">
        <v>0</v>
      </c>
      <c r="S414">
        <v>3.3</v>
      </c>
      <c r="T414" s="14">
        <v>0</v>
      </c>
      <c r="U414" s="14">
        <v>0</v>
      </c>
      <c r="V414" s="12" t="s">
        <v>2138</v>
      </c>
    </row>
    <row r="415" spans="1:22">
      <c r="A415" t="s">
        <v>785</v>
      </c>
      <c r="B415" s="12" t="s">
        <v>62</v>
      </c>
      <c r="C415" s="14">
        <v>5.0433637116303665E-2</v>
      </c>
      <c r="D415" s="14">
        <v>0.20187192862209885</v>
      </c>
      <c r="E415" s="14">
        <v>0.13780715755654266</v>
      </c>
      <c r="F415" s="14">
        <v>0.14324173030339896</v>
      </c>
      <c r="G415" s="13">
        <v>2.1323076743804079</v>
      </c>
      <c r="H415" s="14">
        <v>-3.5903294130974449E-3</v>
      </c>
      <c r="I415">
        <v>0</v>
      </c>
      <c r="J415" s="14">
        <v>3.4902795776674579E-2</v>
      </c>
      <c r="K415" s="14">
        <v>0.50521966232143278</v>
      </c>
      <c r="L415" s="14">
        <v>7.7995567229432863E-2</v>
      </c>
      <c r="M415">
        <v>0</v>
      </c>
      <c r="N415" s="14">
        <v>0</v>
      </c>
      <c r="O415" s="14">
        <v>0</v>
      </c>
      <c r="P415">
        <v>0</v>
      </c>
      <c r="Q415" s="14">
        <v>0.94976269166978411</v>
      </c>
      <c r="R415">
        <v>0</v>
      </c>
      <c r="S415">
        <v>3.3</v>
      </c>
      <c r="T415" s="14">
        <v>0</v>
      </c>
      <c r="U415" s="14">
        <v>0</v>
      </c>
      <c r="V415" s="12" t="s">
        <v>2138</v>
      </c>
    </row>
    <row r="416" spans="1:22">
      <c r="A416" t="s">
        <v>787</v>
      </c>
      <c r="B416" s="12" t="s">
        <v>51</v>
      </c>
      <c r="C416" s="14">
        <v>0.15731288516006681</v>
      </c>
      <c r="D416" s="14">
        <v>0.29147891994228936</v>
      </c>
      <c r="E416" s="14">
        <v>0.20310034693031653</v>
      </c>
      <c r="F416" s="14">
        <v>8.594459935328938E-2</v>
      </c>
      <c r="G416" s="13">
        <v>1.6026025182564763</v>
      </c>
      <c r="H416" s="14">
        <v>0.11012364032004683</v>
      </c>
      <c r="I416">
        <v>0</v>
      </c>
      <c r="J416" s="14">
        <v>-5.1879006297136966E-3</v>
      </c>
      <c r="K416" s="14">
        <v>0.41762511454643481</v>
      </c>
      <c r="L416" s="14">
        <v>5.4196815684636399E-2</v>
      </c>
      <c r="M416">
        <v>0</v>
      </c>
      <c r="N416" s="14">
        <v>0</v>
      </c>
      <c r="O416" s="14">
        <v>0</v>
      </c>
      <c r="P416">
        <v>0</v>
      </c>
      <c r="Q416" s="14">
        <v>0.94630804495569043</v>
      </c>
      <c r="R416">
        <v>0</v>
      </c>
      <c r="S416">
        <v>3.3</v>
      </c>
      <c r="T416" s="14">
        <v>0</v>
      </c>
      <c r="U416" s="14">
        <v>0</v>
      </c>
      <c r="V416" s="12" t="s">
        <v>2138</v>
      </c>
    </row>
    <row r="417" spans="1:22">
      <c r="A417" t="s">
        <v>789</v>
      </c>
      <c r="B417" s="12" t="s">
        <v>57</v>
      </c>
      <c r="C417" s="14">
        <v>0.1680542089951822</v>
      </c>
      <c r="D417" s="14">
        <v>0.388774346882514</v>
      </c>
      <c r="E417" s="14">
        <v>0.2842719606666555</v>
      </c>
      <c r="F417" s="14">
        <v>3.7547324588306716E-2</v>
      </c>
      <c r="G417" s="13">
        <v>5.6564154445784265</v>
      </c>
      <c r="H417" s="14">
        <v>0.21790144142181125</v>
      </c>
      <c r="I417">
        <v>0</v>
      </c>
      <c r="J417" s="14">
        <v>4.768556844236399E-2</v>
      </c>
      <c r="K417" s="14">
        <v>0.45222619371524486</v>
      </c>
      <c r="L417" s="14">
        <v>1.8748568215778003E-2</v>
      </c>
      <c r="M417">
        <v>0</v>
      </c>
      <c r="N417" s="14">
        <v>0.2055436255630648</v>
      </c>
      <c r="O417" s="14">
        <v>0.33577848833803048</v>
      </c>
      <c r="P417">
        <v>0</v>
      </c>
      <c r="Q417" s="14">
        <v>0.94867619108199597</v>
      </c>
      <c r="R417">
        <v>0</v>
      </c>
      <c r="S417">
        <v>4.5</v>
      </c>
      <c r="T417" s="14">
        <v>0</v>
      </c>
      <c r="U417" s="14">
        <v>0</v>
      </c>
      <c r="V417" s="12" t="s">
        <v>2138</v>
      </c>
    </row>
    <row r="418" spans="1:22">
      <c r="A418" t="s">
        <v>791</v>
      </c>
      <c r="B418" s="12" t="s">
        <v>54</v>
      </c>
      <c r="C418" s="14">
        <v>4.5458835957465561E-2</v>
      </c>
      <c r="D418" s="14">
        <v>0.31196392892080216</v>
      </c>
      <c r="E418" s="14">
        <v>0.22086835207327621</v>
      </c>
      <c r="F418" s="14">
        <v>0.28991454849456905</v>
      </c>
      <c r="G418" s="13">
        <v>2.8980395452652274</v>
      </c>
      <c r="H418" s="14">
        <v>-5.1192663180992054E-2</v>
      </c>
      <c r="I418">
        <v>0</v>
      </c>
      <c r="J418" s="14">
        <v>4.9005595074987772E-2</v>
      </c>
      <c r="K418" s="14">
        <v>0.58288412137280288</v>
      </c>
      <c r="L418" s="14">
        <v>0.120912265441879</v>
      </c>
      <c r="M418">
        <v>0</v>
      </c>
      <c r="N418" s="14">
        <v>0</v>
      </c>
      <c r="O418" s="14">
        <v>0</v>
      </c>
      <c r="P418">
        <v>0</v>
      </c>
      <c r="Q418" s="14">
        <v>0.95246281107254693</v>
      </c>
      <c r="R418">
        <v>0</v>
      </c>
      <c r="S418">
        <v>3.3</v>
      </c>
      <c r="T418" s="14">
        <v>0</v>
      </c>
      <c r="U418" s="14">
        <v>0</v>
      </c>
      <c r="V418" s="12" t="s">
        <v>2138</v>
      </c>
    </row>
    <row r="419" spans="1:22">
      <c r="A419" t="s">
        <v>793</v>
      </c>
      <c r="B419" s="12" t="s">
        <v>51</v>
      </c>
      <c r="C419" s="14">
        <v>0.12435893780379231</v>
      </c>
      <c r="D419" s="14">
        <v>0.29147891994228936</v>
      </c>
      <c r="E419" s="14">
        <v>0.20310034693031653</v>
      </c>
      <c r="F419" s="14">
        <v>8.594459935328938E-2</v>
      </c>
      <c r="G419" s="13">
        <v>1.6026025182564763</v>
      </c>
      <c r="H419" s="14">
        <v>0.11012364032004683</v>
      </c>
      <c r="I419">
        <v>0</v>
      </c>
      <c r="J419" s="14">
        <v>-3.3184526934852382E-2</v>
      </c>
      <c r="K419" s="14">
        <v>0.41762511454643481</v>
      </c>
      <c r="L419" s="14">
        <v>5.4196815684636399E-2</v>
      </c>
      <c r="M419">
        <v>0</v>
      </c>
      <c r="N419" s="14">
        <v>0</v>
      </c>
      <c r="O419" s="14">
        <v>0</v>
      </c>
      <c r="P419">
        <v>0</v>
      </c>
      <c r="Q419" s="14">
        <v>0.94630804495569043</v>
      </c>
      <c r="R419">
        <v>0</v>
      </c>
      <c r="S419">
        <v>3.3</v>
      </c>
      <c r="T419" s="14">
        <v>0</v>
      </c>
      <c r="U419" s="14">
        <v>0</v>
      </c>
      <c r="V419" s="12" t="s">
        <v>2138</v>
      </c>
    </row>
    <row r="420" spans="1:22">
      <c r="A420" t="s">
        <v>795</v>
      </c>
      <c r="B420" s="12" t="s">
        <v>62</v>
      </c>
      <c r="C420" s="14">
        <v>6.0880957528874251E-3</v>
      </c>
      <c r="D420" s="14">
        <v>0.20187192862209885</v>
      </c>
      <c r="E420" s="14">
        <v>0.13780715755654266</v>
      </c>
      <c r="F420" s="14">
        <v>0.14324173030339896</v>
      </c>
      <c r="G420" s="13">
        <v>2.1323076743804079</v>
      </c>
      <c r="H420" s="14">
        <v>-3.5903294130974449E-3</v>
      </c>
      <c r="I420">
        <v>0</v>
      </c>
      <c r="J420" s="14">
        <v>4.499665371763318E-2</v>
      </c>
      <c r="K420" s="14">
        <v>0.50521966232143278</v>
      </c>
      <c r="L420" s="14">
        <v>7.7995567229432863E-2</v>
      </c>
      <c r="M420">
        <v>0</v>
      </c>
      <c r="N420" s="14">
        <v>0</v>
      </c>
      <c r="O420" s="14">
        <v>0</v>
      </c>
      <c r="P420">
        <v>0</v>
      </c>
      <c r="Q420" s="14">
        <v>0.94976269166978411</v>
      </c>
      <c r="R420">
        <v>0</v>
      </c>
      <c r="S420">
        <v>3.3</v>
      </c>
      <c r="T420" s="14">
        <v>0</v>
      </c>
      <c r="U420" s="14">
        <v>0</v>
      </c>
      <c r="V420" s="12" t="s">
        <v>2138</v>
      </c>
    </row>
    <row r="421" spans="1:22">
      <c r="A421" t="s">
        <v>797</v>
      </c>
      <c r="B421" s="12" t="s">
        <v>51</v>
      </c>
      <c r="C421" s="14">
        <v>0.22515991060680593</v>
      </c>
      <c r="D421" s="14">
        <v>0.29147891994228936</v>
      </c>
      <c r="E421" s="14">
        <v>0.20310034693031653</v>
      </c>
      <c r="F421" s="14">
        <v>8.594459935328938E-2</v>
      </c>
      <c r="G421" s="13">
        <v>1.6026025182564763</v>
      </c>
      <c r="H421" s="14">
        <v>0.11012364032004683</v>
      </c>
      <c r="I421">
        <v>0</v>
      </c>
      <c r="J421" s="14">
        <v>-4.6434052876635122E-2</v>
      </c>
      <c r="K421" s="14">
        <v>0.41762511454643481</v>
      </c>
      <c r="L421" s="14">
        <v>5.4196815684636399E-2</v>
      </c>
      <c r="M421">
        <v>0</v>
      </c>
      <c r="N421" s="14">
        <v>0</v>
      </c>
      <c r="O421" s="14">
        <v>0</v>
      </c>
      <c r="P421">
        <v>0</v>
      </c>
      <c r="Q421" s="14">
        <v>0.94630804495569043</v>
      </c>
      <c r="R421">
        <v>0</v>
      </c>
      <c r="S421">
        <v>3.3</v>
      </c>
      <c r="T421" s="14">
        <v>0</v>
      </c>
      <c r="U421" s="14">
        <v>0</v>
      </c>
      <c r="V421" s="12" t="s">
        <v>2138</v>
      </c>
    </row>
    <row r="422" spans="1:22">
      <c r="A422" t="s">
        <v>799</v>
      </c>
      <c r="B422" s="12" t="s">
        <v>62</v>
      </c>
      <c r="C422" s="14">
        <v>-1.8843418358937707E-2</v>
      </c>
      <c r="D422" s="14">
        <v>0.20187192862209885</v>
      </c>
      <c r="E422" s="14">
        <v>0.13780715755654266</v>
      </c>
      <c r="F422" s="14">
        <v>0.14324173030339896</v>
      </c>
      <c r="G422" s="13">
        <v>2.1323076743804079</v>
      </c>
      <c r="H422" s="14">
        <v>-3.5903294130974449E-3</v>
      </c>
      <c r="I422">
        <v>0</v>
      </c>
      <c r="J422" s="14">
        <v>4.8813036647308648E-2</v>
      </c>
      <c r="K422" s="14">
        <v>0.50521966232143278</v>
      </c>
      <c r="L422" s="14">
        <v>7.7995567229432863E-2</v>
      </c>
      <c r="M422">
        <v>0</v>
      </c>
      <c r="N422" s="14">
        <v>0</v>
      </c>
      <c r="O422" s="14">
        <v>0</v>
      </c>
      <c r="P422">
        <v>0</v>
      </c>
      <c r="Q422" s="14">
        <v>0.94976269166978411</v>
      </c>
      <c r="R422">
        <v>0</v>
      </c>
      <c r="S422">
        <v>3.3</v>
      </c>
      <c r="T422" s="14">
        <v>0</v>
      </c>
      <c r="U422" s="14">
        <v>0</v>
      </c>
      <c r="V422" s="12" t="s">
        <v>2138</v>
      </c>
    </row>
    <row r="423" spans="1:22">
      <c r="A423" t="s">
        <v>801</v>
      </c>
      <c r="B423" s="12" t="s">
        <v>57</v>
      </c>
      <c r="C423" s="14">
        <v>0.16787939696376078</v>
      </c>
      <c r="D423" s="14">
        <v>0.388774346882514</v>
      </c>
      <c r="E423" s="14">
        <v>0.2842719606666555</v>
      </c>
      <c r="F423" s="14">
        <v>3.7547324588306716E-2</v>
      </c>
      <c r="G423" s="13">
        <v>5.6564154445784265</v>
      </c>
      <c r="H423" s="14">
        <v>0.21790144142181125</v>
      </c>
      <c r="I423">
        <v>0</v>
      </c>
      <c r="J423" s="14">
        <v>-2.1213362783573976E-2</v>
      </c>
      <c r="K423" s="14">
        <v>0.45222619371524486</v>
      </c>
      <c r="L423" s="14">
        <v>1.8748568215778003E-2</v>
      </c>
      <c r="M423">
        <v>0</v>
      </c>
      <c r="N423" s="14">
        <v>0.2055436255630648</v>
      </c>
      <c r="O423" s="14">
        <v>0.33577848833803048</v>
      </c>
      <c r="P423">
        <v>0</v>
      </c>
      <c r="Q423" s="14">
        <v>0.94867619108199597</v>
      </c>
      <c r="R423">
        <v>0</v>
      </c>
      <c r="S423">
        <v>4.5</v>
      </c>
      <c r="T423" s="14">
        <v>0</v>
      </c>
      <c r="U423" s="14">
        <v>0</v>
      </c>
      <c r="V423" s="12" t="s">
        <v>2138</v>
      </c>
    </row>
    <row r="424" spans="1:22">
      <c r="A424" t="s">
        <v>803</v>
      </c>
      <c r="B424" s="12" t="s">
        <v>62</v>
      </c>
      <c r="C424" s="14">
        <v>9.4973440916950161E-2</v>
      </c>
      <c r="D424" s="14">
        <v>0.20187192862209885</v>
      </c>
      <c r="E424" s="14">
        <v>0.13780715755654266</v>
      </c>
      <c r="F424" s="14">
        <v>0.14324173030339896</v>
      </c>
      <c r="G424" s="13">
        <v>2.1323076743804079</v>
      </c>
      <c r="H424" s="14">
        <v>-3.5903294130974449E-3</v>
      </c>
      <c r="I424">
        <v>0</v>
      </c>
      <c r="J424" s="14">
        <v>1.157391384271802E-2</v>
      </c>
      <c r="K424" s="14">
        <v>0.50521966232143278</v>
      </c>
      <c r="L424" s="14">
        <v>7.7995567229432863E-2</v>
      </c>
      <c r="M424">
        <v>0</v>
      </c>
      <c r="N424" s="14">
        <v>0</v>
      </c>
      <c r="O424" s="14">
        <v>0</v>
      </c>
      <c r="P424">
        <v>0</v>
      </c>
      <c r="Q424" s="14">
        <v>0.94976269166978411</v>
      </c>
      <c r="R424">
        <v>0</v>
      </c>
      <c r="S424">
        <v>3.3</v>
      </c>
      <c r="T424" s="14">
        <v>0</v>
      </c>
      <c r="U424" s="14">
        <v>0</v>
      </c>
      <c r="V424" s="12" t="s">
        <v>2138</v>
      </c>
    </row>
    <row r="425" spans="1:22">
      <c r="A425" t="s">
        <v>805</v>
      </c>
      <c r="B425" s="12" t="s">
        <v>51</v>
      </c>
      <c r="C425" s="14">
        <v>6.1705542784620822E-2</v>
      </c>
      <c r="D425" s="14">
        <v>0.29147891994228936</v>
      </c>
      <c r="E425" s="14">
        <v>0.20310034693031653</v>
      </c>
      <c r="F425" s="14">
        <v>8.594459935328938E-2</v>
      </c>
      <c r="G425" s="13">
        <v>1.6026025182564763</v>
      </c>
      <c r="H425" s="14">
        <v>0.11012364032004683</v>
      </c>
      <c r="I425">
        <v>0</v>
      </c>
      <c r="J425" s="14">
        <v>1.5787876219740943E-2</v>
      </c>
      <c r="K425" s="14">
        <v>0.41762511454643481</v>
      </c>
      <c r="L425" s="14">
        <v>5.4196815684636399E-2</v>
      </c>
      <c r="M425">
        <v>0</v>
      </c>
      <c r="N425" s="14">
        <v>0</v>
      </c>
      <c r="O425" s="14">
        <v>0</v>
      </c>
      <c r="P425">
        <v>0</v>
      </c>
      <c r="Q425" s="14">
        <v>0.94630804495569043</v>
      </c>
      <c r="R425">
        <v>0</v>
      </c>
      <c r="S425">
        <v>3.3</v>
      </c>
      <c r="T425" s="14">
        <v>0</v>
      </c>
      <c r="U425" s="14">
        <v>0</v>
      </c>
      <c r="V425" s="12" t="s">
        <v>2138</v>
      </c>
    </row>
    <row r="426" spans="1:22">
      <c r="A426" t="s">
        <v>807</v>
      </c>
      <c r="B426" s="12" t="s">
        <v>51</v>
      </c>
      <c r="C426" s="14">
        <v>7.179693852044082E-2</v>
      </c>
      <c r="D426" s="14">
        <v>0.29147891994228936</v>
      </c>
      <c r="E426" s="14">
        <v>0.20310034693031653</v>
      </c>
      <c r="F426" s="14">
        <v>8.594459935328938E-2</v>
      </c>
      <c r="G426" s="13">
        <v>1.6026025182564763</v>
      </c>
      <c r="H426" s="14">
        <v>0.11012364032004683</v>
      </c>
      <c r="I426">
        <v>0</v>
      </c>
      <c r="J426" s="14">
        <v>4.8850477273046193E-2</v>
      </c>
      <c r="K426" s="14">
        <v>0.41762511454643481</v>
      </c>
      <c r="L426" s="14">
        <v>5.4196815684636399E-2</v>
      </c>
      <c r="M426">
        <v>0</v>
      </c>
      <c r="N426" s="14">
        <v>0</v>
      </c>
      <c r="O426" s="14">
        <v>0</v>
      </c>
      <c r="P426">
        <v>0</v>
      </c>
      <c r="Q426" s="14">
        <v>0.94630804495569043</v>
      </c>
      <c r="R426">
        <v>0</v>
      </c>
      <c r="S426">
        <v>3.3</v>
      </c>
      <c r="T426" s="14">
        <v>0</v>
      </c>
      <c r="U426" s="14">
        <v>0</v>
      </c>
      <c r="V426" s="12" t="s">
        <v>2138</v>
      </c>
    </row>
    <row r="427" spans="1:22">
      <c r="A427" t="s">
        <v>809</v>
      </c>
      <c r="B427" s="12" t="s">
        <v>62</v>
      </c>
      <c r="C427" s="14">
        <v>2.7960945607802292E-2</v>
      </c>
      <c r="D427" s="14">
        <v>0.20187192862209885</v>
      </c>
      <c r="E427" s="14">
        <v>0.13780715755654266</v>
      </c>
      <c r="F427" s="14">
        <v>0.14324173030339896</v>
      </c>
      <c r="G427" s="13">
        <v>2.1323076743804079</v>
      </c>
      <c r="H427" s="14">
        <v>-3.5903294130974449E-3</v>
      </c>
      <c r="I427">
        <v>0</v>
      </c>
      <c r="J427" s="14">
        <v>6.0361069462858026E-2</v>
      </c>
      <c r="K427" s="14">
        <v>0.50521966232143278</v>
      </c>
      <c r="L427" s="14">
        <v>7.7995567229432863E-2</v>
      </c>
      <c r="M427">
        <v>0</v>
      </c>
      <c r="N427" s="14">
        <v>0</v>
      </c>
      <c r="O427" s="14">
        <v>0</v>
      </c>
      <c r="P427">
        <v>0</v>
      </c>
      <c r="Q427" s="14">
        <v>0.94976269166978411</v>
      </c>
      <c r="R427">
        <v>0</v>
      </c>
      <c r="S427">
        <v>3.3</v>
      </c>
      <c r="T427" s="14">
        <v>0</v>
      </c>
      <c r="U427" s="14">
        <v>0</v>
      </c>
      <c r="V427" s="12" t="s">
        <v>2138</v>
      </c>
    </row>
    <row r="428" spans="1:22">
      <c r="A428" t="s">
        <v>811</v>
      </c>
      <c r="B428" s="12" t="s">
        <v>51</v>
      </c>
      <c r="C428" s="14">
        <v>0.12501244249706356</v>
      </c>
      <c r="D428" s="14">
        <v>0.29147891994228936</v>
      </c>
      <c r="E428" s="14">
        <v>0.20310034693031653</v>
      </c>
      <c r="F428" s="14">
        <v>8.594459935328938E-2</v>
      </c>
      <c r="G428" s="13">
        <v>1.6026025182564763</v>
      </c>
      <c r="H428" s="14">
        <v>0.11012364032004683</v>
      </c>
      <c r="I428">
        <v>0</v>
      </c>
      <c r="J428" s="14">
        <v>3.4177178285274945E-2</v>
      </c>
      <c r="K428" s="14">
        <v>0.41762511454643481</v>
      </c>
      <c r="L428" s="14">
        <v>5.4196815684636399E-2</v>
      </c>
      <c r="M428">
        <v>0</v>
      </c>
      <c r="N428" s="14">
        <v>0</v>
      </c>
      <c r="O428" s="14">
        <v>0</v>
      </c>
      <c r="P428">
        <v>0</v>
      </c>
      <c r="Q428" s="14">
        <v>0.94630804495569043</v>
      </c>
      <c r="R428">
        <v>0</v>
      </c>
      <c r="S428">
        <v>3.3</v>
      </c>
      <c r="T428" s="14">
        <v>0</v>
      </c>
      <c r="U428" s="14">
        <v>0</v>
      </c>
      <c r="V428" s="12" t="s">
        <v>2138</v>
      </c>
    </row>
    <row r="429" spans="1:22">
      <c r="A429" t="s">
        <v>813</v>
      </c>
      <c r="B429" s="12" t="s">
        <v>57</v>
      </c>
      <c r="C429" s="14">
        <v>0.14300098575598277</v>
      </c>
      <c r="D429" s="14">
        <v>0.388774346882514</v>
      </c>
      <c r="E429" s="14">
        <v>0.2842719606666555</v>
      </c>
      <c r="F429" s="14">
        <v>3.7547324588306716E-2</v>
      </c>
      <c r="G429" s="13">
        <v>5.6564154445784265</v>
      </c>
      <c r="H429" s="14">
        <v>0.21790144142181125</v>
      </c>
      <c r="I429">
        <v>0</v>
      </c>
      <c r="J429" s="14">
        <v>-4.3500489148936942E-3</v>
      </c>
      <c r="K429" s="14">
        <v>0.45222619371524486</v>
      </c>
      <c r="L429" s="14">
        <v>1.8748568215778003E-2</v>
      </c>
      <c r="M429">
        <v>0</v>
      </c>
      <c r="N429" s="14">
        <v>0.2055436255630648</v>
      </c>
      <c r="O429" s="14">
        <v>0.33577848833803048</v>
      </c>
      <c r="P429">
        <v>0</v>
      </c>
      <c r="Q429" s="14">
        <v>0.94867619108199597</v>
      </c>
      <c r="R429">
        <v>0</v>
      </c>
      <c r="S429">
        <v>4.5</v>
      </c>
      <c r="T429" s="14">
        <v>0</v>
      </c>
      <c r="U429" s="14">
        <v>0</v>
      </c>
      <c r="V429" s="12" t="s">
        <v>2138</v>
      </c>
    </row>
    <row r="430" spans="1:22">
      <c r="A430" t="s">
        <v>815</v>
      </c>
      <c r="B430" s="12" t="s">
        <v>62</v>
      </c>
      <c r="C430" s="14">
        <v>2.6514661010182537E-2</v>
      </c>
      <c r="D430" s="14">
        <v>0.20187192862209885</v>
      </c>
      <c r="E430" s="14">
        <v>0.13780715755654266</v>
      </c>
      <c r="F430" s="14">
        <v>0.14324173030339896</v>
      </c>
      <c r="G430" s="13">
        <v>2.1323076743804079</v>
      </c>
      <c r="H430" s="14">
        <v>-3.5903294130974449E-3</v>
      </c>
      <c r="I430">
        <v>0</v>
      </c>
      <c r="J430" s="14">
        <v>5.4101600228843499E-2</v>
      </c>
      <c r="K430" s="14">
        <v>0.50521966232143278</v>
      </c>
      <c r="L430" s="14">
        <v>7.7995567229432863E-2</v>
      </c>
      <c r="M430">
        <v>0</v>
      </c>
      <c r="N430" s="14">
        <v>0</v>
      </c>
      <c r="O430" s="14">
        <v>0</v>
      </c>
      <c r="P430">
        <v>0</v>
      </c>
      <c r="Q430" s="14">
        <v>0.94976269166978411</v>
      </c>
      <c r="R430">
        <v>0</v>
      </c>
      <c r="S430">
        <v>3.3</v>
      </c>
      <c r="T430" s="14">
        <v>0</v>
      </c>
      <c r="U430" s="14">
        <v>0</v>
      </c>
      <c r="V430" s="12" t="s">
        <v>2138</v>
      </c>
    </row>
    <row r="431" spans="1:22">
      <c r="A431" t="s">
        <v>817</v>
      </c>
      <c r="B431" s="12" t="s">
        <v>51</v>
      </c>
      <c r="C431" s="14">
        <v>3.4798097318996399E-2</v>
      </c>
      <c r="D431" s="14">
        <v>0.29147891994228936</v>
      </c>
      <c r="E431" s="14">
        <v>0.20310034693031653</v>
      </c>
      <c r="F431" s="14">
        <v>8.594459935328938E-2</v>
      </c>
      <c r="G431" s="13">
        <v>1.6026025182564763</v>
      </c>
      <c r="H431" s="14">
        <v>0.11012364032004683</v>
      </c>
      <c r="I431">
        <v>0</v>
      </c>
      <c r="J431" s="14">
        <v>9.1577227336820763E-2</v>
      </c>
      <c r="K431" s="14">
        <v>0.41762511454643481</v>
      </c>
      <c r="L431" s="14">
        <v>5.4196815684636399E-2</v>
      </c>
      <c r="M431">
        <v>0</v>
      </c>
      <c r="N431" s="14">
        <v>0</v>
      </c>
      <c r="O431" s="14">
        <v>0</v>
      </c>
      <c r="P431">
        <v>0</v>
      </c>
      <c r="Q431" s="14">
        <v>0.94630804495569043</v>
      </c>
      <c r="R431">
        <v>0</v>
      </c>
      <c r="S431">
        <v>3.3</v>
      </c>
      <c r="T431" s="14">
        <v>0</v>
      </c>
      <c r="U431" s="14">
        <v>0</v>
      </c>
      <c r="V431" s="12" t="s">
        <v>2138</v>
      </c>
    </row>
    <row r="432" spans="1:22">
      <c r="A432" t="s">
        <v>819</v>
      </c>
      <c r="B432" s="12" t="s">
        <v>51</v>
      </c>
      <c r="C432" s="14">
        <v>0.23837023731309817</v>
      </c>
      <c r="D432" s="14">
        <v>0.29147891994228936</v>
      </c>
      <c r="E432" s="14">
        <v>0.20310034693031653</v>
      </c>
      <c r="F432" s="14">
        <v>8.594459935328938E-2</v>
      </c>
      <c r="G432" s="13">
        <v>1.6026025182564763</v>
      </c>
      <c r="H432" s="14">
        <v>0.11012364032004683</v>
      </c>
      <c r="I432">
        <v>0</v>
      </c>
      <c r="J432" s="14">
        <v>-1.2205687659628584E-2</v>
      </c>
      <c r="K432" s="14">
        <v>0.41762511454643481</v>
      </c>
      <c r="L432" s="14">
        <v>5.4196815684636399E-2</v>
      </c>
      <c r="M432">
        <v>0</v>
      </c>
      <c r="N432" s="14">
        <v>0</v>
      </c>
      <c r="O432" s="14">
        <v>0</v>
      </c>
      <c r="P432">
        <v>0</v>
      </c>
      <c r="Q432" s="14">
        <v>0.94630804495569043</v>
      </c>
      <c r="R432">
        <v>0</v>
      </c>
      <c r="S432">
        <v>3.3</v>
      </c>
      <c r="T432" s="14">
        <v>0</v>
      </c>
      <c r="U432" s="14">
        <v>0</v>
      </c>
      <c r="V432" s="12" t="s">
        <v>2138</v>
      </c>
    </row>
    <row r="433" spans="1:22">
      <c r="A433" t="s">
        <v>821</v>
      </c>
      <c r="B433" s="12" t="s">
        <v>54</v>
      </c>
      <c r="C433" s="14">
        <v>5.6608080508031876E-4</v>
      </c>
      <c r="D433" s="14">
        <v>0.31196392892080216</v>
      </c>
      <c r="E433" s="14">
        <v>0.22086835207327621</v>
      </c>
      <c r="F433" s="14">
        <v>0.28991454849456905</v>
      </c>
      <c r="G433" s="13">
        <v>2.8980395452652274</v>
      </c>
      <c r="H433" s="14">
        <v>-5.1192663180992054E-2</v>
      </c>
      <c r="I433">
        <v>0</v>
      </c>
      <c r="J433" s="14">
        <v>4.1340600002276448E-2</v>
      </c>
      <c r="K433" s="14">
        <v>0.58288412137280288</v>
      </c>
      <c r="L433" s="14">
        <v>0.120912265441879</v>
      </c>
      <c r="M433">
        <v>0</v>
      </c>
      <c r="N433" s="14">
        <v>0</v>
      </c>
      <c r="O433" s="14">
        <v>0</v>
      </c>
      <c r="P433">
        <v>0</v>
      </c>
      <c r="Q433" s="14">
        <v>0.95246281107254693</v>
      </c>
      <c r="R433">
        <v>0</v>
      </c>
      <c r="S433">
        <v>3.3</v>
      </c>
      <c r="T433" s="14">
        <v>0</v>
      </c>
      <c r="U433" s="14">
        <v>0</v>
      </c>
      <c r="V433" s="12" t="s">
        <v>2138</v>
      </c>
    </row>
    <row r="434" spans="1:22">
      <c r="A434" t="s">
        <v>823</v>
      </c>
      <c r="B434" s="12" t="s">
        <v>47</v>
      </c>
      <c r="C434" s="14">
        <v>0.10751034793858615</v>
      </c>
      <c r="D434" s="14">
        <v>0.18290795794828921</v>
      </c>
      <c r="E434" s="14">
        <v>0.12205009004875801</v>
      </c>
      <c r="F434" s="14">
        <v>7.7863508878423693E-2</v>
      </c>
      <c r="G434" s="13">
        <v>1.5232588938928779</v>
      </c>
      <c r="H434" s="14">
        <v>3.1674636202413592E-2</v>
      </c>
      <c r="I434">
        <v>0</v>
      </c>
      <c r="J434" s="14">
        <v>-3.7844765945618665E-3</v>
      </c>
      <c r="K434" s="14">
        <v>0.50851978099047102</v>
      </c>
      <c r="L434" s="14">
        <v>6.0665521451900774E-2</v>
      </c>
      <c r="M434">
        <v>0</v>
      </c>
      <c r="N434" s="14">
        <v>0</v>
      </c>
      <c r="O434" s="14">
        <v>0</v>
      </c>
      <c r="P434">
        <v>0</v>
      </c>
      <c r="Q434" s="14">
        <v>0.94977598367308969</v>
      </c>
      <c r="R434">
        <v>0</v>
      </c>
      <c r="S434">
        <v>3.3</v>
      </c>
      <c r="T434" s="14">
        <v>0</v>
      </c>
      <c r="U434" s="14">
        <v>0</v>
      </c>
      <c r="V434" s="12" t="s">
        <v>2138</v>
      </c>
    </row>
    <row r="435" spans="1:22">
      <c r="A435" t="s">
        <v>825</v>
      </c>
      <c r="B435" s="12" t="s">
        <v>57</v>
      </c>
      <c r="C435" s="14">
        <v>0.23475559961058781</v>
      </c>
      <c r="D435" s="14">
        <v>0.388774346882514</v>
      </c>
      <c r="E435" s="14">
        <v>0.2842719606666555</v>
      </c>
      <c r="F435" s="14">
        <v>3.7547324588306716E-2</v>
      </c>
      <c r="G435" s="13">
        <v>5.6564154445784265</v>
      </c>
      <c r="H435" s="14">
        <v>0.21790144142181125</v>
      </c>
      <c r="I435">
        <v>0</v>
      </c>
      <c r="J435" s="14">
        <v>3.0810809885716002E-2</v>
      </c>
      <c r="K435" s="14">
        <v>0.45222619371524486</v>
      </c>
      <c r="L435" s="14">
        <v>1.8748568215778003E-2</v>
      </c>
      <c r="M435">
        <v>0</v>
      </c>
      <c r="N435" s="14">
        <v>0.2055436255630648</v>
      </c>
      <c r="O435" s="14">
        <v>0.33577848833803048</v>
      </c>
      <c r="P435">
        <v>0</v>
      </c>
      <c r="Q435" s="14">
        <v>0.94867619108199597</v>
      </c>
      <c r="R435">
        <v>0</v>
      </c>
      <c r="S435">
        <v>4.5</v>
      </c>
      <c r="T435" s="14">
        <v>0</v>
      </c>
      <c r="U435" s="14">
        <v>0</v>
      </c>
      <c r="V435" s="12" t="s">
        <v>2138</v>
      </c>
    </row>
    <row r="436" spans="1:22">
      <c r="A436" t="s">
        <v>827</v>
      </c>
      <c r="B436" s="12" t="s">
        <v>47</v>
      </c>
      <c r="C436" s="14">
        <v>1.2889841432613843E-2</v>
      </c>
      <c r="D436" s="14">
        <v>0.18290795794828921</v>
      </c>
      <c r="E436" s="14">
        <v>0.12205009004875801</v>
      </c>
      <c r="F436" s="14">
        <v>7.7863508878423693E-2</v>
      </c>
      <c r="G436" s="13">
        <v>1.5232588938928779</v>
      </c>
      <c r="H436" s="14">
        <v>3.1674636202413592E-2</v>
      </c>
      <c r="I436">
        <v>0</v>
      </c>
      <c r="J436" s="14">
        <v>1.2717071307987743E-2</v>
      </c>
      <c r="K436" s="14">
        <v>0.50851978099047102</v>
      </c>
      <c r="L436" s="14">
        <v>6.0665521451900774E-2</v>
      </c>
      <c r="M436">
        <v>0</v>
      </c>
      <c r="N436" s="14">
        <v>0</v>
      </c>
      <c r="O436" s="14">
        <v>0</v>
      </c>
      <c r="P436">
        <v>0</v>
      </c>
      <c r="Q436" s="14">
        <v>0.94977598367308969</v>
      </c>
      <c r="R436">
        <v>0</v>
      </c>
      <c r="S436">
        <v>3.3</v>
      </c>
      <c r="T436" s="14">
        <v>0</v>
      </c>
      <c r="U436" s="14">
        <v>0</v>
      </c>
      <c r="V436" s="12" t="s">
        <v>2138</v>
      </c>
    </row>
    <row r="437" spans="1:22">
      <c r="A437" t="s">
        <v>829</v>
      </c>
      <c r="B437" s="12" t="s">
        <v>57</v>
      </c>
      <c r="C437" s="14">
        <v>9.5564808948397612E-2</v>
      </c>
      <c r="D437" s="14">
        <v>0.388774346882514</v>
      </c>
      <c r="E437" s="14">
        <v>0.2842719606666555</v>
      </c>
      <c r="F437" s="14">
        <v>3.7547324588306716E-2</v>
      </c>
      <c r="G437" s="13">
        <v>5.6564154445784265</v>
      </c>
      <c r="H437" s="14">
        <v>0.21790144142181125</v>
      </c>
      <c r="I437">
        <v>0</v>
      </c>
      <c r="J437" s="14">
        <v>1.625954458834394E-2</v>
      </c>
      <c r="K437" s="14">
        <v>0.45222619371524486</v>
      </c>
      <c r="L437" s="14">
        <v>1.8748568215778003E-2</v>
      </c>
      <c r="M437">
        <v>0</v>
      </c>
      <c r="N437" s="14">
        <v>0.2055436255630648</v>
      </c>
      <c r="O437" s="14">
        <v>0.33577848833803048</v>
      </c>
      <c r="P437">
        <v>0</v>
      </c>
      <c r="Q437" s="14">
        <v>0.94867619108199597</v>
      </c>
      <c r="R437">
        <v>0</v>
      </c>
      <c r="S437">
        <v>4.5</v>
      </c>
      <c r="T437" s="14">
        <v>0</v>
      </c>
      <c r="U437" s="14">
        <v>0</v>
      </c>
      <c r="V437" s="12" t="s">
        <v>2138</v>
      </c>
    </row>
    <row r="438" spans="1:22">
      <c r="A438" t="s">
        <v>831</v>
      </c>
      <c r="B438" s="12" t="s">
        <v>51</v>
      </c>
      <c r="C438" s="14">
        <v>-1.6157434900602809E-2</v>
      </c>
      <c r="D438" s="14">
        <v>0.29147891994228936</v>
      </c>
      <c r="E438" s="14">
        <v>0.20310034693031653</v>
      </c>
      <c r="F438" s="14">
        <v>8.594459935328938E-2</v>
      </c>
      <c r="G438" s="13">
        <v>1.6026025182564763</v>
      </c>
      <c r="H438" s="14">
        <v>0.11012364032004683</v>
      </c>
      <c r="I438">
        <v>0</v>
      </c>
      <c r="J438" s="14">
        <v>8.9916070255709898E-2</v>
      </c>
      <c r="K438" s="14">
        <v>0.41762511454643481</v>
      </c>
      <c r="L438" s="14">
        <v>5.4196815684636399E-2</v>
      </c>
      <c r="M438">
        <v>0</v>
      </c>
      <c r="N438" s="14">
        <v>0</v>
      </c>
      <c r="O438" s="14">
        <v>0</v>
      </c>
      <c r="P438">
        <v>0</v>
      </c>
      <c r="Q438" s="14">
        <v>0.94630804495569043</v>
      </c>
      <c r="R438">
        <v>0</v>
      </c>
      <c r="S438">
        <v>3.3</v>
      </c>
      <c r="T438" s="14">
        <v>0</v>
      </c>
      <c r="U438" s="14">
        <v>0</v>
      </c>
      <c r="V438" s="12" t="s">
        <v>2138</v>
      </c>
    </row>
    <row r="439" spans="1:22">
      <c r="A439" t="s">
        <v>833</v>
      </c>
      <c r="B439" s="12" t="s">
        <v>54</v>
      </c>
      <c r="C439" s="14">
        <v>-0.11099803107594526</v>
      </c>
      <c r="D439" s="14">
        <v>0.31196392892080216</v>
      </c>
      <c r="E439" s="14">
        <v>0.22086835207327621</v>
      </c>
      <c r="F439" s="14">
        <v>0.28991454849456905</v>
      </c>
      <c r="G439" s="13">
        <v>2.8980395452652274</v>
      </c>
      <c r="H439" s="14">
        <v>-5.1192663180992054E-2</v>
      </c>
      <c r="I439">
        <v>0</v>
      </c>
      <c r="J439" s="14">
        <v>0.12862364742962426</v>
      </c>
      <c r="K439" s="14">
        <v>0.58288412137280288</v>
      </c>
      <c r="L439" s="14">
        <v>0.120912265441879</v>
      </c>
      <c r="M439">
        <v>0</v>
      </c>
      <c r="N439" s="14">
        <v>0</v>
      </c>
      <c r="O439" s="14">
        <v>0</v>
      </c>
      <c r="P439">
        <v>0</v>
      </c>
      <c r="Q439" s="14">
        <v>0.95246281107254693</v>
      </c>
      <c r="R439">
        <v>0</v>
      </c>
      <c r="S439">
        <v>3.3</v>
      </c>
      <c r="T439" s="14">
        <v>0</v>
      </c>
      <c r="U439" s="14">
        <v>0</v>
      </c>
      <c r="V439" s="12" t="s">
        <v>2138</v>
      </c>
    </row>
    <row r="440" spans="1:22">
      <c r="A440" t="s">
        <v>835</v>
      </c>
      <c r="B440" s="12" t="s">
        <v>54</v>
      </c>
      <c r="C440" s="14">
        <v>-8.3032729786603754E-3</v>
      </c>
      <c r="D440" s="14">
        <v>0.31196392892080216</v>
      </c>
      <c r="E440" s="14">
        <v>0.22086835207327621</v>
      </c>
      <c r="F440" s="14">
        <v>0.28991454849456905</v>
      </c>
      <c r="G440" s="13">
        <v>2.8980395452652274</v>
      </c>
      <c r="H440" s="14">
        <v>-5.1192663180992054E-2</v>
      </c>
      <c r="I440">
        <v>0</v>
      </c>
      <c r="J440" s="14">
        <v>3.032170830736201E-2</v>
      </c>
      <c r="K440" s="14">
        <v>0.58288412137280288</v>
      </c>
      <c r="L440" s="14">
        <v>0.120912265441879</v>
      </c>
      <c r="M440">
        <v>0</v>
      </c>
      <c r="N440" s="14">
        <v>0</v>
      </c>
      <c r="O440" s="14">
        <v>0</v>
      </c>
      <c r="P440">
        <v>0</v>
      </c>
      <c r="Q440" s="14">
        <v>0.95246281107254693</v>
      </c>
      <c r="R440">
        <v>0</v>
      </c>
      <c r="S440">
        <v>3.3</v>
      </c>
      <c r="T440" s="14">
        <v>0</v>
      </c>
      <c r="U440" s="14">
        <v>0</v>
      </c>
      <c r="V440" s="12" t="s">
        <v>2138</v>
      </c>
    </row>
    <row r="441" spans="1:22">
      <c r="A441" t="s">
        <v>837</v>
      </c>
      <c r="B441" s="12" t="s">
        <v>47</v>
      </c>
      <c r="C441" s="14">
        <v>0.11659108573835374</v>
      </c>
      <c r="D441" s="14">
        <v>0.18290795794828921</v>
      </c>
      <c r="E441" s="14">
        <v>0.12205009004875801</v>
      </c>
      <c r="F441" s="14">
        <v>7.7863508878423693E-2</v>
      </c>
      <c r="G441" s="13">
        <v>1.5232588938928779</v>
      </c>
      <c r="H441" s="14">
        <v>3.1674636202413592E-2</v>
      </c>
      <c r="I441">
        <v>0</v>
      </c>
      <c r="J441" s="14">
        <v>4.8440498905445238E-2</v>
      </c>
      <c r="K441" s="14">
        <v>0.50851978099047102</v>
      </c>
      <c r="L441" s="14">
        <v>6.0665521451900774E-2</v>
      </c>
      <c r="M441">
        <v>0</v>
      </c>
      <c r="N441" s="14">
        <v>0</v>
      </c>
      <c r="O441" s="14">
        <v>0</v>
      </c>
      <c r="P441">
        <v>0</v>
      </c>
      <c r="Q441" s="14">
        <v>0.94977598367308969</v>
      </c>
      <c r="R441">
        <v>0</v>
      </c>
      <c r="S441">
        <v>3.3</v>
      </c>
      <c r="T441" s="14">
        <v>0</v>
      </c>
      <c r="U441" s="14">
        <v>0</v>
      </c>
      <c r="V441" s="12" t="s">
        <v>2138</v>
      </c>
    </row>
    <row r="442" spans="1:22">
      <c r="A442" t="s">
        <v>841</v>
      </c>
      <c r="B442" s="12" t="s">
        <v>47</v>
      </c>
      <c r="C442" s="14">
        <v>1.2293047690970269E-2</v>
      </c>
      <c r="D442" s="14">
        <v>0.18290795794828921</v>
      </c>
      <c r="E442" s="14">
        <v>0.12205009004875801</v>
      </c>
      <c r="F442" s="14">
        <v>7.7863508878423693E-2</v>
      </c>
      <c r="G442" s="13">
        <v>1.5232588938928779</v>
      </c>
      <c r="H442" s="14">
        <v>3.1674636202413592E-2</v>
      </c>
      <c r="I442">
        <v>0</v>
      </c>
      <c r="J442" s="14">
        <v>1.7701480428491827E-2</v>
      </c>
      <c r="K442" s="14">
        <v>0.50851978099047102</v>
      </c>
      <c r="L442" s="14">
        <v>6.0665521451900774E-2</v>
      </c>
      <c r="M442">
        <v>0</v>
      </c>
      <c r="N442" s="14">
        <v>0</v>
      </c>
      <c r="O442" s="14">
        <v>0</v>
      </c>
      <c r="P442">
        <v>0</v>
      </c>
      <c r="Q442" s="14">
        <v>0.94977598367308969</v>
      </c>
      <c r="R442">
        <v>0</v>
      </c>
      <c r="S442">
        <v>3.3</v>
      </c>
      <c r="T442" s="14">
        <v>0</v>
      </c>
      <c r="U442" s="14">
        <v>0</v>
      </c>
      <c r="V442" s="12" t="s">
        <v>2138</v>
      </c>
    </row>
    <row r="443" spans="1:22">
      <c r="A443" t="s">
        <v>843</v>
      </c>
      <c r="B443" s="12" t="s">
        <v>62</v>
      </c>
      <c r="C443" s="14">
        <v>4.1817105415345078E-2</v>
      </c>
      <c r="D443" s="14">
        <v>0.20187192862209885</v>
      </c>
      <c r="E443" s="14">
        <v>0.13780715755654266</v>
      </c>
      <c r="F443" s="14">
        <v>0.14324173030339896</v>
      </c>
      <c r="G443" s="13">
        <v>2.1323076743804079</v>
      </c>
      <c r="H443" s="14">
        <v>-3.5903294130974449E-3</v>
      </c>
      <c r="I443">
        <v>0</v>
      </c>
      <c r="J443" s="14">
        <v>3.6027226841303064E-2</v>
      </c>
      <c r="K443" s="14">
        <v>0.50521966232143278</v>
      </c>
      <c r="L443" s="14">
        <v>7.7995567229432863E-2</v>
      </c>
      <c r="M443">
        <v>0</v>
      </c>
      <c r="N443" s="14">
        <v>0</v>
      </c>
      <c r="O443" s="14">
        <v>0</v>
      </c>
      <c r="P443">
        <v>0</v>
      </c>
      <c r="Q443" s="14">
        <v>0.94976269166978411</v>
      </c>
      <c r="R443">
        <v>0</v>
      </c>
      <c r="S443">
        <v>3.3</v>
      </c>
      <c r="T443" s="14">
        <v>0</v>
      </c>
      <c r="U443" s="14">
        <v>0</v>
      </c>
      <c r="V443" s="12" t="s">
        <v>2138</v>
      </c>
    </row>
    <row r="444" spans="1:22">
      <c r="A444" t="s">
        <v>845</v>
      </c>
      <c r="B444" s="12" t="s">
        <v>51</v>
      </c>
      <c r="C444" s="14">
        <v>0.15563107921424824</v>
      </c>
      <c r="D444" s="14">
        <v>0.29147891994228936</v>
      </c>
      <c r="E444" s="14">
        <v>0.20310034693031653</v>
      </c>
      <c r="F444" s="14">
        <v>8.594459935328938E-2</v>
      </c>
      <c r="G444" s="13">
        <v>1.6026025182564763</v>
      </c>
      <c r="H444" s="14">
        <v>0.11012364032004683</v>
      </c>
      <c r="I444">
        <v>0</v>
      </c>
      <c r="J444" s="14">
        <v>6.4532294746504848E-2</v>
      </c>
      <c r="K444" s="14">
        <v>0.41762511454643481</v>
      </c>
      <c r="L444" s="14">
        <v>5.4196815684636399E-2</v>
      </c>
      <c r="M444">
        <v>0</v>
      </c>
      <c r="N444" s="14">
        <v>0</v>
      </c>
      <c r="O444" s="14">
        <v>0</v>
      </c>
      <c r="P444">
        <v>0</v>
      </c>
      <c r="Q444" s="14">
        <v>0.94630804495569043</v>
      </c>
      <c r="R444">
        <v>0</v>
      </c>
      <c r="S444">
        <v>3.3</v>
      </c>
      <c r="T444" s="14">
        <v>0</v>
      </c>
      <c r="U444" s="14">
        <v>0</v>
      </c>
      <c r="V444" s="12" t="s">
        <v>2138</v>
      </c>
    </row>
    <row r="445" spans="1:22">
      <c r="A445" t="s">
        <v>849</v>
      </c>
      <c r="B445" s="12" t="s">
        <v>47</v>
      </c>
      <c r="C445" s="14">
        <v>2.6414849689864052E-2</v>
      </c>
      <c r="D445" s="14">
        <v>0.18290795794828921</v>
      </c>
      <c r="E445" s="14">
        <v>0.12205009004875801</v>
      </c>
      <c r="F445" s="14">
        <v>7.7863508878423693E-2</v>
      </c>
      <c r="G445" s="13">
        <v>1.5232588938928779</v>
      </c>
      <c r="H445" s="14">
        <v>3.1674636202413592E-2</v>
      </c>
      <c r="I445">
        <v>0</v>
      </c>
      <c r="J445" s="14">
        <v>3.7423872572195496E-2</v>
      </c>
      <c r="K445" s="14">
        <v>0.50851978099047102</v>
      </c>
      <c r="L445" s="14">
        <v>6.0665521451900774E-2</v>
      </c>
      <c r="M445">
        <v>0</v>
      </c>
      <c r="N445" s="14">
        <v>0</v>
      </c>
      <c r="O445" s="14">
        <v>0</v>
      </c>
      <c r="P445">
        <v>0</v>
      </c>
      <c r="Q445" s="14">
        <v>0.94977598367308969</v>
      </c>
      <c r="R445">
        <v>0</v>
      </c>
      <c r="S445">
        <v>3.3</v>
      </c>
      <c r="T445" s="14">
        <v>0</v>
      </c>
      <c r="U445" s="14">
        <v>0</v>
      </c>
      <c r="V445" s="12" t="s">
        <v>2138</v>
      </c>
    </row>
    <row r="446" spans="1:22">
      <c r="A446" t="s">
        <v>853</v>
      </c>
      <c r="B446" s="12" t="s">
        <v>51</v>
      </c>
      <c r="C446" s="14">
        <v>3.8749771157659117E-2</v>
      </c>
      <c r="D446" s="14">
        <v>0.29147891994228936</v>
      </c>
      <c r="E446" s="14">
        <v>0.20310034693031653</v>
      </c>
      <c r="F446" s="14">
        <v>8.594459935328938E-2</v>
      </c>
      <c r="G446" s="13">
        <v>1.6026025182564763</v>
      </c>
      <c r="H446" s="14">
        <v>0.11012364032004683</v>
      </c>
      <c r="I446">
        <v>0</v>
      </c>
      <c r="J446" s="14">
        <v>5.0328980400528057E-2</v>
      </c>
      <c r="K446" s="14">
        <v>0.41762511454643481</v>
      </c>
      <c r="L446" s="14">
        <v>5.4196815684636399E-2</v>
      </c>
      <c r="M446">
        <v>0</v>
      </c>
      <c r="N446" s="14">
        <v>0</v>
      </c>
      <c r="O446" s="14">
        <v>0</v>
      </c>
      <c r="P446">
        <v>0</v>
      </c>
      <c r="Q446" s="14">
        <v>0.94630804495569043</v>
      </c>
      <c r="R446">
        <v>0</v>
      </c>
      <c r="S446">
        <v>3.3</v>
      </c>
      <c r="T446" s="14">
        <v>0</v>
      </c>
      <c r="U446" s="14">
        <v>0</v>
      </c>
      <c r="V446" s="12" t="s">
        <v>2138</v>
      </c>
    </row>
    <row r="447" spans="1:22">
      <c r="A447" t="s">
        <v>855</v>
      </c>
      <c r="B447" s="12" t="s">
        <v>62</v>
      </c>
      <c r="C447" s="14">
        <v>-2.9383211428377531E-2</v>
      </c>
      <c r="D447" s="14">
        <v>0.20187192862209885</v>
      </c>
      <c r="E447" s="14">
        <v>0.13780715755654266</v>
      </c>
      <c r="F447" s="14">
        <v>0.14324173030339896</v>
      </c>
      <c r="G447" s="13">
        <v>2.1323076743804079</v>
      </c>
      <c r="H447" s="14">
        <v>-3.5903294130974449E-3</v>
      </c>
      <c r="I447">
        <v>0</v>
      </c>
      <c r="J447" s="14">
        <v>6.7781977779029251E-2</v>
      </c>
      <c r="K447" s="14">
        <v>0.50521966232143278</v>
      </c>
      <c r="L447" s="14">
        <v>7.7995567229432863E-2</v>
      </c>
      <c r="M447">
        <v>0</v>
      </c>
      <c r="N447" s="14">
        <v>0</v>
      </c>
      <c r="O447" s="14">
        <v>0</v>
      </c>
      <c r="P447">
        <v>0</v>
      </c>
      <c r="Q447" s="14">
        <v>0.94976269166978411</v>
      </c>
      <c r="R447">
        <v>0</v>
      </c>
      <c r="S447">
        <v>3.3</v>
      </c>
      <c r="T447" s="14">
        <v>0</v>
      </c>
      <c r="U447" s="14">
        <v>0</v>
      </c>
      <c r="V447" s="12" t="s">
        <v>2138</v>
      </c>
    </row>
    <row r="448" spans="1:22">
      <c r="A448" t="s">
        <v>857</v>
      </c>
      <c r="B448" s="12" t="s">
        <v>57</v>
      </c>
      <c r="C448" s="14">
        <v>0.17095939073697117</v>
      </c>
      <c r="D448" s="14">
        <v>0.388774346882514</v>
      </c>
      <c r="E448" s="14">
        <v>0.2842719606666555</v>
      </c>
      <c r="F448" s="14">
        <v>3.7547324588306716E-2</v>
      </c>
      <c r="G448" s="13">
        <v>5.6564154445784265</v>
      </c>
      <c r="H448" s="14">
        <v>0.21790144142181125</v>
      </c>
      <c r="I448">
        <v>0</v>
      </c>
      <c r="J448" s="14">
        <v>-2.3301350954004048E-2</v>
      </c>
      <c r="K448" s="14">
        <v>0.45222619371524486</v>
      </c>
      <c r="L448" s="14">
        <v>1.8748568215778003E-2</v>
      </c>
      <c r="M448">
        <v>0</v>
      </c>
      <c r="N448" s="14">
        <v>0.2055436255630648</v>
      </c>
      <c r="O448" s="14">
        <v>0.33577848833803048</v>
      </c>
      <c r="P448">
        <v>0</v>
      </c>
      <c r="Q448" s="14">
        <v>0.94867619108199597</v>
      </c>
      <c r="R448">
        <v>0</v>
      </c>
      <c r="S448">
        <v>4.5</v>
      </c>
      <c r="T448" s="14">
        <v>0</v>
      </c>
      <c r="U448" s="14">
        <v>0</v>
      </c>
      <c r="V448" s="12" t="s">
        <v>2138</v>
      </c>
    </row>
    <row r="449" spans="1:22">
      <c r="A449" t="s">
        <v>859</v>
      </c>
      <c r="B449" s="12" t="s">
        <v>57</v>
      </c>
      <c r="C449" s="14">
        <v>8.0423830633903431E-2</v>
      </c>
      <c r="D449" s="14">
        <v>0.388774346882514</v>
      </c>
      <c r="E449" s="14">
        <v>0.2842719606666555</v>
      </c>
      <c r="F449" s="14">
        <v>3.7547324588306716E-2</v>
      </c>
      <c r="G449" s="13">
        <v>5.6564154445784265</v>
      </c>
      <c r="H449" s="14">
        <v>0.21790144142181125</v>
      </c>
      <c r="I449">
        <v>0</v>
      </c>
      <c r="J449" s="14">
        <v>1.9917091820087544E-2</v>
      </c>
      <c r="K449" s="14">
        <v>0.45222619371524486</v>
      </c>
      <c r="L449" s="14">
        <v>1.8748568215778003E-2</v>
      </c>
      <c r="M449">
        <v>0</v>
      </c>
      <c r="N449" s="14">
        <v>0.2055436255630648</v>
      </c>
      <c r="O449" s="14">
        <v>0.33577848833803048</v>
      </c>
      <c r="P449">
        <v>0</v>
      </c>
      <c r="Q449" s="14">
        <v>0.94867619108199597</v>
      </c>
      <c r="R449">
        <v>0</v>
      </c>
      <c r="S449">
        <v>4.5</v>
      </c>
      <c r="T449" s="14">
        <v>0</v>
      </c>
      <c r="U449" s="14">
        <v>0</v>
      </c>
      <c r="V449" s="12" t="s">
        <v>2138</v>
      </c>
    </row>
    <row r="450" spans="1:22">
      <c r="A450" t="s">
        <v>861</v>
      </c>
      <c r="B450" s="12" t="s">
        <v>57</v>
      </c>
      <c r="C450" s="14">
        <v>0.1281727708678238</v>
      </c>
      <c r="D450" s="14">
        <v>0.388774346882514</v>
      </c>
      <c r="E450" s="14">
        <v>0.2842719606666555</v>
      </c>
      <c r="F450" s="14">
        <v>3.7547324588306716E-2</v>
      </c>
      <c r="G450" s="13">
        <v>5.6564154445784265</v>
      </c>
      <c r="H450" s="14">
        <v>0.21790144142181125</v>
      </c>
      <c r="I450">
        <v>0</v>
      </c>
      <c r="J450" s="14">
        <v>3.7106856691496458E-2</v>
      </c>
      <c r="K450" s="14">
        <v>0.45222619371524486</v>
      </c>
      <c r="L450" s="14">
        <v>1.8748568215778003E-2</v>
      </c>
      <c r="M450">
        <v>0</v>
      </c>
      <c r="N450" s="14">
        <v>0.2055436255630648</v>
      </c>
      <c r="O450" s="14">
        <v>0.33577848833803048</v>
      </c>
      <c r="P450">
        <v>0</v>
      </c>
      <c r="Q450" s="14">
        <v>0.94867619108199597</v>
      </c>
      <c r="R450">
        <v>0</v>
      </c>
      <c r="S450">
        <v>4.5</v>
      </c>
      <c r="T450" s="14">
        <v>0</v>
      </c>
      <c r="U450" s="14">
        <v>0</v>
      </c>
      <c r="V450" s="12" t="s">
        <v>2138</v>
      </c>
    </row>
    <row r="451" spans="1:22">
      <c r="A451" t="s">
        <v>863</v>
      </c>
      <c r="B451" s="12" t="s">
        <v>62</v>
      </c>
      <c r="C451" s="14">
        <v>2.2479536701475997E-2</v>
      </c>
      <c r="D451" s="14">
        <v>0.20187192862209885</v>
      </c>
      <c r="E451" s="14">
        <v>0.13780715755654266</v>
      </c>
      <c r="F451" s="14">
        <v>0.14324173030339896</v>
      </c>
      <c r="G451" s="13">
        <v>2.1323076743804079</v>
      </c>
      <c r="H451" s="14">
        <v>-3.5903294130974449E-3</v>
      </c>
      <c r="I451">
        <v>0</v>
      </c>
      <c r="J451" s="14">
        <v>4.2197073662426185E-2</v>
      </c>
      <c r="K451" s="14">
        <v>0.50521966232143278</v>
      </c>
      <c r="L451" s="14">
        <v>7.7995567229432863E-2</v>
      </c>
      <c r="M451">
        <v>0</v>
      </c>
      <c r="N451" s="14">
        <v>0</v>
      </c>
      <c r="O451" s="14">
        <v>0</v>
      </c>
      <c r="P451">
        <v>0</v>
      </c>
      <c r="Q451" s="14">
        <v>0.94976269166978411</v>
      </c>
      <c r="R451">
        <v>0</v>
      </c>
      <c r="S451">
        <v>3.3</v>
      </c>
      <c r="T451" s="14">
        <v>0</v>
      </c>
      <c r="U451" s="14">
        <v>0</v>
      </c>
      <c r="V451" s="12" t="s">
        <v>2138</v>
      </c>
    </row>
    <row r="452" spans="1:22">
      <c r="A452" t="s">
        <v>865</v>
      </c>
      <c r="B452" s="12" t="s">
        <v>57</v>
      </c>
      <c r="C452" s="14">
        <v>0.22996305176845727</v>
      </c>
      <c r="D452" s="14">
        <v>0.388774346882514</v>
      </c>
      <c r="E452" s="14">
        <v>0.2842719606666555</v>
      </c>
      <c r="F452" s="14">
        <v>3.7547324588306716E-2</v>
      </c>
      <c r="G452" s="13">
        <v>5.6564154445784265</v>
      </c>
      <c r="H452" s="14">
        <v>0.21790144142181125</v>
      </c>
      <c r="I452">
        <v>0</v>
      </c>
      <c r="J452" s="14">
        <v>1.2693286894824985E-2</v>
      </c>
      <c r="K452" s="14">
        <v>0.45222619371524486</v>
      </c>
      <c r="L452" s="14">
        <v>1.8748568215778003E-2</v>
      </c>
      <c r="M452">
        <v>0</v>
      </c>
      <c r="N452" s="14">
        <v>0.2055436255630648</v>
      </c>
      <c r="O452" s="14">
        <v>0.33577848833803048</v>
      </c>
      <c r="P452">
        <v>0</v>
      </c>
      <c r="Q452" s="14">
        <v>0.94867619108199597</v>
      </c>
      <c r="R452">
        <v>0</v>
      </c>
      <c r="S452">
        <v>4.5</v>
      </c>
      <c r="T452" s="14">
        <v>0</v>
      </c>
      <c r="U452" s="14">
        <v>0</v>
      </c>
      <c r="V452" s="12" t="s">
        <v>2138</v>
      </c>
    </row>
    <row r="453" spans="1:22">
      <c r="A453" t="s">
        <v>867</v>
      </c>
      <c r="B453" s="12" t="s">
        <v>54</v>
      </c>
      <c r="C453" s="14">
        <v>-6.4678785050091961E-2</v>
      </c>
      <c r="D453" s="14">
        <v>0.31196392892080216</v>
      </c>
      <c r="E453" s="14">
        <v>0.22086835207327621</v>
      </c>
      <c r="F453" s="14">
        <v>0.28991454849456905</v>
      </c>
      <c r="G453" s="13">
        <v>2.8980395452652274</v>
      </c>
      <c r="H453" s="14">
        <v>-5.1192663180992054E-2</v>
      </c>
      <c r="I453">
        <v>0</v>
      </c>
      <c r="J453" s="14">
        <v>9.8520424011089139E-2</v>
      </c>
      <c r="K453" s="14">
        <v>0.58288412137280288</v>
      </c>
      <c r="L453" s="14">
        <v>0.120912265441879</v>
      </c>
      <c r="M453">
        <v>0</v>
      </c>
      <c r="N453" s="14">
        <v>0</v>
      </c>
      <c r="O453" s="14">
        <v>0</v>
      </c>
      <c r="P453">
        <v>0</v>
      </c>
      <c r="Q453" s="14">
        <v>0.95246281107254693</v>
      </c>
      <c r="R453">
        <v>0</v>
      </c>
      <c r="S453">
        <v>3.3</v>
      </c>
      <c r="T453" s="14">
        <v>0</v>
      </c>
      <c r="U453" s="14">
        <v>0</v>
      </c>
      <c r="V453" s="12" t="s">
        <v>2138</v>
      </c>
    </row>
    <row r="454" spans="1:22">
      <c r="A454" t="s">
        <v>869</v>
      </c>
      <c r="B454" s="12" t="s">
        <v>62</v>
      </c>
      <c r="C454" s="14">
        <v>-1.9915143030055794E-2</v>
      </c>
      <c r="D454" s="14">
        <v>0.20187192862209885</v>
      </c>
      <c r="E454" s="14">
        <v>0.13780715755654266</v>
      </c>
      <c r="F454" s="14">
        <v>0.14324173030339896</v>
      </c>
      <c r="G454" s="13">
        <v>2.1323076743804079</v>
      </c>
      <c r="H454" s="14">
        <v>-3.5903294130974449E-3</v>
      </c>
      <c r="I454">
        <v>0</v>
      </c>
      <c r="J454" s="14">
        <v>7.0831271037446922E-2</v>
      </c>
      <c r="K454" s="14">
        <v>0.50521966232143278</v>
      </c>
      <c r="L454" s="14">
        <v>7.7995567229432863E-2</v>
      </c>
      <c r="M454">
        <v>0</v>
      </c>
      <c r="N454" s="14">
        <v>0</v>
      </c>
      <c r="O454" s="14">
        <v>0</v>
      </c>
      <c r="P454">
        <v>0</v>
      </c>
      <c r="Q454" s="14">
        <v>0.94976269166978411</v>
      </c>
      <c r="R454">
        <v>0</v>
      </c>
      <c r="S454">
        <v>3.3</v>
      </c>
      <c r="T454" s="14">
        <v>0</v>
      </c>
      <c r="U454" s="14">
        <v>0</v>
      </c>
      <c r="V454" s="12" t="s">
        <v>2138</v>
      </c>
    </row>
    <row r="455" spans="1:22">
      <c r="A455" t="s">
        <v>871</v>
      </c>
      <c r="B455" s="12" t="s">
        <v>62</v>
      </c>
      <c r="C455" s="14">
        <v>1.2605343368825964E-2</v>
      </c>
      <c r="D455" s="14">
        <v>0.20187192862209885</v>
      </c>
      <c r="E455" s="14">
        <v>0.13780715755654266</v>
      </c>
      <c r="F455" s="14">
        <v>0.14324173030339896</v>
      </c>
      <c r="G455" s="13">
        <v>2.1323076743804079</v>
      </c>
      <c r="H455" s="14">
        <v>-3.5903294130974449E-3</v>
      </c>
      <c r="I455">
        <v>0</v>
      </c>
      <c r="J455" s="14">
        <v>2.8525498286247515E-2</v>
      </c>
      <c r="K455" s="14">
        <v>0.50521966232143278</v>
      </c>
      <c r="L455" s="14">
        <v>7.7995567229432863E-2</v>
      </c>
      <c r="M455">
        <v>0</v>
      </c>
      <c r="N455" s="14">
        <v>0</v>
      </c>
      <c r="O455" s="14">
        <v>0</v>
      </c>
      <c r="P455">
        <v>0</v>
      </c>
      <c r="Q455" s="14">
        <v>0.94976269166978411</v>
      </c>
      <c r="R455">
        <v>0</v>
      </c>
      <c r="S455">
        <v>3.3</v>
      </c>
      <c r="T455" s="14">
        <v>0</v>
      </c>
      <c r="U455" s="14">
        <v>0</v>
      </c>
      <c r="V455" s="12" t="s">
        <v>2138</v>
      </c>
    </row>
    <row r="456" spans="1:22">
      <c r="A456" t="s">
        <v>873</v>
      </c>
      <c r="B456" s="12" t="s">
        <v>62</v>
      </c>
      <c r="C456" s="14">
        <v>-4.2474188494921808E-2</v>
      </c>
      <c r="D456" s="14">
        <v>0.20187192862209885</v>
      </c>
      <c r="E456" s="14">
        <v>0.13780715755654266</v>
      </c>
      <c r="F456" s="14">
        <v>0.14324173030339896</v>
      </c>
      <c r="G456" s="13">
        <v>2.1323076743804079</v>
      </c>
      <c r="H456" s="14">
        <v>-3.5903294130974449E-3</v>
      </c>
      <c r="I456">
        <v>0</v>
      </c>
      <c r="J456" s="14">
        <v>5.7978987196938336E-2</v>
      </c>
      <c r="K456" s="14">
        <v>0.50521966232143278</v>
      </c>
      <c r="L456" s="14">
        <v>7.7995567229432863E-2</v>
      </c>
      <c r="M456">
        <v>0</v>
      </c>
      <c r="N456" s="14">
        <v>0</v>
      </c>
      <c r="O456" s="14">
        <v>0</v>
      </c>
      <c r="P456">
        <v>0</v>
      </c>
      <c r="Q456" s="14">
        <v>0.94976269166978411</v>
      </c>
      <c r="R456">
        <v>0</v>
      </c>
      <c r="S456">
        <v>3.3</v>
      </c>
      <c r="T456" s="14">
        <v>0</v>
      </c>
      <c r="U456" s="14">
        <v>0</v>
      </c>
      <c r="V456" s="12" t="s">
        <v>2138</v>
      </c>
    </row>
    <row r="457" spans="1:22">
      <c r="A457" t="s">
        <v>875</v>
      </c>
      <c r="B457" s="12" t="s">
        <v>51</v>
      </c>
      <c r="C457" s="14">
        <v>-1.0493573364971732E-2</v>
      </c>
      <c r="D457" s="14">
        <v>0.29147891994228936</v>
      </c>
      <c r="E457" s="14">
        <v>0.20310034693031653</v>
      </c>
      <c r="F457" s="14">
        <v>8.594459935328938E-2</v>
      </c>
      <c r="G457" s="13">
        <v>1.6026025182564763</v>
      </c>
      <c r="H457" s="14">
        <v>0.11012364032004683</v>
      </c>
      <c r="I457">
        <v>0</v>
      </c>
      <c r="J457" s="14">
        <v>4.0594583828615333E-2</v>
      </c>
      <c r="K457" s="14">
        <v>0.41762511454643481</v>
      </c>
      <c r="L457" s="14">
        <v>5.4196815684636399E-2</v>
      </c>
      <c r="M457">
        <v>0</v>
      </c>
      <c r="N457" s="14">
        <v>0</v>
      </c>
      <c r="O457" s="14">
        <v>0</v>
      </c>
      <c r="P457">
        <v>0</v>
      </c>
      <c r="Q457" s="14">
        <v>0.94630804495569043</v>
      </c>
      <c r="R457">
        <v>0</v>
      </c>
      <c r="S457">
        <v>3.3</v>
      </c>
      <c r="T457" s="14">
        <v>0</v>
      </c>
      <c r="U457" s="14">
        <v>0</v>
      </c>
      <c r="V457" s="12" t="s">
        <v>2138</v>
      </c>
    </row>
    <row r="458" spans="1:22">
      <c r="A458" t="s">
        <v>877</v>
      </c>
      <c r="B458" s="12" t="s">
        <v>47</v>
      </c>
      <c r="C458" s="14">
        <v>-1.4949641513249253E-3</v>
      </c>
      <c r="D458" s="14">
        <v>0.18290795794828921</v>
      </c>
      <c r="E458" s="14">
        <v>0.12205009004875801</v>
      </c>
      <c r="F458" s="14">
        <v>7.7863508878423693E-2</v>
      </c>
      <c r="G458" s="13">
        <v>1.5232588938928779</v>
      </c>
      <c r="H458" s="14">
        <v>3.1674636202413592E-2</v>
      </c>
      <c r="I458">
        <v>0</v>
      </c>
      <c r="J458" s="14">
        <v>6.2679056636024105E-2</v>
      </c>
      <c r="K458" s="14">
        <v>0.50851978099047102</v>
      </c>
      <c r="L458" s="14">
        <v>6.0665521451900774E-2</v>
      </c>
      <c r="M458">
        <v>0</v>
      </c>
      <c r="N458" s="14">
        <v>0</v>
      </c>
      <c r="O458" s="14">
        <v>0</v>
      </c>
      <c r="P458">
        <v>0</v>
      </c>
      <c r="Q458" s="14">
        <v>0.94977598367308969</v>
      </c>
      <c r="R458">
        <v>0</v>
      </c>
      <c r="S458">
        <v>3.3</v>
      </c>
      <c r="T458" s="14">
        <v>0</v>
      </c>
      <c r="U458" s="14">
        <v>0</v>
      </c>
      <c r="V458" s="12" t="s">
        <v>2138</v>
      </c>
    </row>
    <row r="459" spans="1:22">
      <c r="A459" t="s">
        <v>881</v>
      </c>
      <c r="B459" s="12" t="s">
        <v>62</v>
      </c>
      <c r="C459" s="14">
        <v>-1.6818205136827545E-2</v>
      </c>
      <c r="D459" s="14">
        <v>0.20187192862209885</v>
      </c>
      <c r="E459" s="14">
        <v>0.13780715755654266</v>
      </c>
      <c r="F459" s="14">
        <v>0.14324173030339896</v>
      </c>
      <c r="G459" s="13">
        <v>2.1323076743804079</v>
      </c>
      <c r="H459" s="14">
        <v>-3.5903294130974449E-3</v>
      </c>
      <c r="I459">
        <v>0</v>
      </c>
      <c r="J459" s="14">
        <v>5.7382668052583873E-2</v>
      </c>
      <c r="K459" s="14">
        <v>0.50521966232143278</v>
      </c>
      <c r="L459" s="14">
        <v>7.7995567229432863E-2</v>
      </c>
      <c r="M459">
        <v>0</v>
      </c>
      <c r="N459" s="14">
        <v>0</v>
      </c>
      <c r="O459" s="14">
        <v>0</v>
      </c>
      <c r="P459">
        <v>0</v>
      </c>
      <c r="Q459" s="14">
        <v>0.94976269166978411</v>
      </c>
      <c r="R459">
        <v>0</v>
      </c>
      <c r="S459">
        <v>3.3</v>
      </c>
      <c r="T459" s="14">
        <v>0</v>
      </c>
      <c r="U459" s="14">
        <v>0</v>
      </c>
      <c r="V459" s="12" t="s">
        <v>2138</v>
      </c>
    </row>
    <row r="460" spans="1:22">
      <c r="A460" t="s">
        <v>883</v>
      </c>
      <c r="B460" s="12" t="s">
        <v>54</v>
      </c>
      <c r="C460" s="14">
        <v>9.5384002979144161E-3</v>
      </c>
      <c r="D460" s="14">
        <v>0.31196392892080216</v>
      </c>
      <c r="E460" s="14">
        <v>0.22086835207327621</v>
      </c>
      <c r="F460" s="14">
        <v>0.28991454849456905</v>
      </c>
      <c r="G460" s="13">
        <v>2.8980395452652274</v>
      </c>
      <c r="H460" s="14">
        <v>-5.1192663180992054E-2</v>
      </c>
      <c r="I460">
        <v>0</v>
      </c>
      <c r="J460" s="14">
        <v>7.4560775885151226E-2</v>
      </c>
      <c r="K460" s="14">
        <v>0.58288412137280288</v>
      </c>
      <c r="L460" s="14">
        <v>0.120912265441879</v>
      </c>
      <c r="M460">
        <v>0</v>
      </c>
      <c r="N460" s="14">
        <v>0</v>
      </c>
      <c r="O460" s="14">
        <v>0</v>
      </c>
      <c r="P460">
        <v>0</v>
      </c>
      <c r="Q460" s="14">
        <v>0.95246281107254693</v>
      </c>
      <c r="R460">
        <v>0</v>
      </c>
      <c r="S460">
        <v>3.3</v>
      </c>
      <c r="T460" s="14">
        <v>0</v>
      </c>
      <c r="U460" s="14">
        <v>0</v>
      </c>
      <c r="V460" s="12" t="s">
        <v>2138</v>
      </c>
    </row>
    <row r="461" spans="1:22">
      <c r="A461" t="s">
        <v>885</v>
      </c>
      <c r="B461" s="12" t="s">
        <v>62</v>
      </c>
      <c r="C461" s="14">
        <v>5.0584519594643267E-2</v>
      </c>
      <c r="D461" s="14">
        <v>0.20187192862209885</v>
      </c>
      <c r="E461" s="14">
        <v>0.13780715755654266</v>
      </c>
      <c r="F461" s="14">
        <v>0.14324173030339896</v>
      </c>
      <c r="G461" s="13">
        <v>2.1323076743804079</v>
      </c>
      <c r="H461" s="14">
        <v>-3.5903294130974449E-3</v>
      </c>
      <c r="I461">
        <v>0</v>
      </c>
      <c r="J461" s="14">
        <v>1.914974361119751E-2</v>
      </c>
      <c r="K461" s="14">
        <v>0.50521966232143278</v>
      </c>
      <c r="L461" s="14">
        <v>7.7995567229432863E-2</v>
      </c>
      <c r="M461">
        <v>0</v>
      </c>
      <c r="N461" s="14">
        <v>0</v>
      </c>
      <c r="O461" s="14">
        <v>0</v>
      </c>
      <c r="P461">
        <v>0</v>
      </c>
      <c r="Q461" s="14">
        <v>0.94976269166978411</v>
      </c>
      <c r="R461">
        <v>0</v>
      </c>
      <c r="S461">
        <v>3.3</v>
      </c>
      <c r="T461" s="14">
        <v>0</v>
      </c>
      <c r="U461" s="14">
        <v>0</v>
      </c>
      <c r="V461" s="12" t="s">
        <v>2138</v>
      </c>
    </row>
    <row r="462" spans="1:22">
      <c r="A462" t="s">
        <v>887</v>
      </c>
      <c r="B462" s="12" t="s">
        <v>62</v>
      </c>
      <c r="C462" s="14">
        <v>6.8643640634243927E-2</v>
      </c>
      <c r="D462" s="14">
        <v>0.20187192862209885</v>
      </c>
      <c r="E462" s="14">
        <v>0.13780715755654266</v>
      </c>
      <c r="F462" s="14">
        <v>0.14324173030339896</v>
      </c>
      <c r="G462" s="13">
        <v>2.1323076743804079</v>
      </c>
      <c r="H462" s="14">
        <v>-3.5903294130974449E-3</v>
      </c>
      <c r="I462">
        <v>0</v>
      </c>
      <c r="J462" s="14">
        <v>-2.0617227140830547E-2</v>
      </c>
      <c r="K462" s="14">
        <v>0.50521966232143278</v>
      </c>
      <c r="L462" s="14">
        <v>7.7995567229432863E-2</v>
      </c>
      <c r="M462">
        <v>0</v>
      </c>
      <c r="N462" s="14">
        <v>0</v>
      </c>
      <c r="O462" s="14">
        <v>0</v>
      </c>
      <c r="P462">
        <v>0</v>
      </c>
      <c r="Q462" s="14">
        <v>0.94976269166978411</v>
      </c>
      <c r="R462">
        <v>0</v>
      </c>
      <c r="S462">
        <v>3.3</v>
      </c>
      <c r="T462" s="14">
        <v>0</v>
      </c>
      <c r="U462" s="14">
        <v>0</v>
      </c>
      <c r="V462" s="12" t="s">
        <v>2138</v>
      </c>
    </row>
    <row r="463" spans="1:22">
      <c r="A463" t="s">
        <v>889</v>
      </c>
      <c r="B463" s="12" t="s">
        <v>47</v>
      </c>
      <c r="C463" s="14">
        <v>4.4892256234088962E-2</v>
      </c>
      <c r="D463" s="14">
        <v>0.18290795794828921</v>
      </c>
      <c r="E463" s="14">
        <v>0.12205009004875801</v>
      </c>
      <c r="F463" s="14">
        <v>7.7863508878423693E-2</v>
      </c>
      <c r="G463" s="13">
        <v>1.5232588938928779</v>
      </c>
      <c r="H463" s="14">
        <v>3.1674636202413592E-2</v>
      </c>
      <c r="I463">
        <v>0</v>
      </c>
      <c r="J463" s="14">
        <v>4.4639513114540189E-2</v>
      </c>
      <c r="K463" s="14">
        <v>0.50851978099047102</v>
      </c>
      <c r="L463" s="14">
        <v>6.0665521451900774E-2</v>
      </c>
      <c r="M463">
        <v>0</v>
      </c>
      <c r="N463" s="14">
        <v>0</v>
      </c>
      <c r="O463" s="14">
        <v>0</v>
      </c>
      <c r="P463">
        <v>0</v>
      </c>
      <c r="Q463" s="14">
        <v>0.94977598367308969</v>
      </c>
      <c r="R463">
        <v>0</v>
      </c>
      <c r="S463">
        <v>3.3</v>
      </c>
      <c r="T463" s="14">
        <v>0</v>
      </c>
      <c r="U463" s="14">
        <v>0</v>
      </c>
      <c r="V463" s="12" t="s">
        <v>2138</v>
      </c>
    </row>
    <row r="464" spans="1:22">
      <c r="A464" t="s">
        <v>891</v>
      </c>
      <c r="B464" s="12" t="s">
        <v>54</v>
      </c>
      <c r="C464" s="14">
        <v>-0.16115913869578941</v>
      </c>
      <c r="D464" s="14">
        <v>0.31196392892080216</v>
      </c>
      <c r="E464" s="14">
        <v>0.22086835207327621</v>
      </c>
      <c r="F464" s="14">
        <v>0.28991454849456905</v>
      </c>
      <c r="G464" s="13">
        <v>2.8980395452652274</v>
      </c>
      <c r="H464" s="14">
        <v>-5.1192663180992054E-2</v>
      </c>
      <c r="I464">
        <v>0</v>
      </c>
      <c r="J464" s="14">
        <v>9.176620725448123E-2</v>
      </c>
      <c r="K464" s="14">
        <v>0.58288412137280288</v>
      </c>
      <c r="L464" s="14">
        <v>0.120912265441879</v>
      </c>
      <c r="M464">
        <v>0</v>
      </c>
      <c r="N464" s="14">
        <v>0</v>
      </c>
      <c r="O464" s="14">
        <v>0</v>
      </c>
      <c r="P464">
        <v>0</v>
      </c>
      <c r="Q464" s="14">
        <v>0.95246281107254693</v>
      </c>
      <c r="R464">
        <v>0</v>
      </c>
      <c r="S464">
        <v>3.3</v>
      </c>
      <c r="T464" s="14">
        <v>0</v>
      </c>
      <c r="U464" s="14">
        <v>0</v>
      </c>
      <c r="V464" s="12" t="s">
        <v>2138</v>
      </c>
    </row>
    <row r="465" spans="1:22">
      <c r="A465" t="s">
        <v>893</v>
      </c>
      <c r="B465" s="12" t="s">
        <v>62</v>
      </c>
      <c r="C465" s="14">
        <v>-9.1432722208188419E-2</v>
      </c>
      <c r="D465" s="14">
        <v>0.20187192862209885</v>
      </c>
      <c r="E465" s="14">
        <v>0.13780715755654266</v>
      </c>
      <c r="F465" s="14">
        <v>0.14324173030339896</v>
      </c>
      <c r="G465" s="13">
        <v>2.1323076743804079</v>
      </c>
      <c r="H465" s="14">
        <v>-3.5903294130974449E-3</v>
      </c>
      <c r="I465">
        <v>0</v>
      </c>
      <c r="J465" s="14">
        <v>7.60903244912534E-2</v>
      </c>
      <c r="K465" s="14">
        <v>0.50521966232143278</v>
      </c>
      <c r="L465" s="14">
        <v>7.7995567229432863E-2</v>
      </c>
      <c r="M465">
        <v>0</v>
      </c>
      <c r="N465" s="14">
        <v>0</v>
      </c>
      <c r="O465" s="14">
        <v>0</v>
      </c>
      <c r="P465">
        <v>0</v>
      </c>
      <c r="Q465" s="14">
        <v>0.94976269166978411</v>
      </c>
      <c r="R465">
        <v>0</v>
      </c>
      <c r="S465">
        <v>3.3</v>
      </c>
      <c r="T465" s="14">
        <v>0</v>
      </c>
      <c r="U465" s="14">
        <v>0</v>
      </c>
      <c r="V465" s="12" t="s">
        <v>2138</v>
      </c>
    </row>
    <row r="466" spans="1:22">
      <c r="A466" t="s">
        <v>895</v>
      </c>
      <c r="B466" s="12" t="s">
        <v>51</v>
      </c>
      <c r="C466" s="14">
        <v>7.3905896709639277E-2</v>
      </c>
      <c r="D466" s="14">
        <v>0.29147891994228936</v>
      </c>
      <c r="E466" s="14">
        <v>0.20310034693031653</v>
      </c>
      <c r="F466" s="14">
        <v>8.594459935328938E-2</v>
      </c>
      <c r="G466" s="13">
        <v>1.6026025182564763</v>
      </c>
      <c r="H466" s="14">
        <v>0.11012364032004683</v>
      </c>
      <c r="I466">
        <v>0</v>
      </c>
      <c r="J466" s="14">
        <v>5.1303129156318121E-2</v>
      </c>
      <c r="K466" s="14">
        <v>0.41762511454643481</v>
      </c>
      <c r="L466" s="14">
        <v>5.4196815684636399E-2</v>
      </c>
      <c r="M466">
        <v>0</v>
      </c>
      <c r="N466" s="14">
        <v>0</v>
      </c>
      <c r="O466" s="14">
        <v>0</v>
      </c>
      <c r="P466">
        <v>0</v>
      </c>
      <c r="Q466" s="14">
        <v>0.94630804495569043</v>
      </c>
      <c r="R466">
        <v>0</v>
      </c>
      <c r="S466">
        <v>3.3</v>
      </c>
      <c r="T466" s="14">
        <v>0</v>
      </c>
      <c r="U466" s="14">
        <v>0</v>
      </c>
      <c r="V466" s="12" t="s">
        <v>2138</v>
      </c>
    </row>
    <row r="467" spans="1:22">
      <c r="A467" t="s">
        <v>897</v>
      </c>
      <c r="B467" s="12" t="s">
        <v>57</v>
      </c>
      <c r="C467" s="14">
        <v>0.16802509278548652</v>
      </c>
      <c r="D467" s="14">
        <v>0.388774346882514</v>
      </c>
      <c r="E467" s="14">
        <v>0.2842719606666555</v>
      </c>
      <c r="F467" s="14">
        <v>3.7547324588306716E-2</v>
      </c>
      <c r="G467" s="13">
        <v>5.6564154445784265</v>
      </c>
      <c r="H467" s="14">
        <v>0.21790144142181125</v>
      </c>
      <c r="I467">
        <v>0</v>
      </c>
      <c r="J467" s="14">
        <v>4.4642606585286619E-2</v>
      </c>
      <c r="K467" s="14">
        <v>0.45222619371524486</v>
      </c>
      <c r="L467" s="14">
        <v>1.8748568215778003E-2</v>
      </c>
      <c r="M467">
        <v>0</v>
      </c>
      <c r="N467" s="14">
        <v>0.2055436255630648</v>
      </c>
      <c r="O467" s="14">
        <v>0.33577848833803048</v>
      </c>
      <c r="P467">
        <v>0</v>
      </c>
      <c r="Q467" s="14">
        <v>0.94867619108199597</v>
      </c>
      <c r="R467">
        <v>0</v>
      </c>
      <c r="S467">
        <v>4.5</v>
      </c>
      <c r="T467" s="14">
        <v>0</v>
      </c>
      <c r="U467" s="14">
        <v>0</v>
      </c>
      <c r="V467" s="12" t="s">
        <v>2138</v>
      </c>
    </row>
    <row r="468" spans="1:22">
      <c r="A468" t="s">
        <v>899</v>
      </c>
      <c r="B468" s="12" t="s">
        <v>57</v>
      </c>
      <c r="C468" s="14">
        <v>0.32160464995144544</v>
      </c>
      <c r="D468" s="14">
        <v>0.388774346882514</v>
      </c>
      <c r="E468" s="14">
        <v>0.2842719606666555</v>
      </c>
      <c r="F468" s="14">
        <v>3.7547324588306716E-2</v>
      </c>
      <c r="G468" s="13">
        <v>5.6564154445784265</v>
      </c>
      <c r="H468" s="14">
        <v>0.21790144142181125</v>
      </c>
      <c r="I468">
        <v>0</v>
      </c>
      <c r="J468" s="14">
        <v>-5.1685268450853278E-2</v>
      </c>
      <c r="K468" s="14">
        <v>0.45222619371524486</v>
      </c>
      <c r="L468" s="14">
        <v>1.8748568215778003E-2</v>
      </c>
      <c r="M468">
        <v>0</v>
      </c>
      <c r="N468" s="14">
        <v>0.2055436255630648</v>
      </c>
      <c r="O468" s="14">
        <v>0.33577848833803048</v>
      </c>
      <c r="P468">
        <v>0</v>
      </c>
      <c r="Q468" s="14">
        <v>0.94867619108199597</v>
      </c>
      <c r="R468">
        <v>0</v>
      </c>
      <c r="S468">
        <v>4.5</v>
      </c>
      <c r="T468" s="14">
        <v>0</v>
      </c>
      <c r="U468" s="14">
        <v>0</v>
      </c>
      <c r="V468" s="12" t="s">
        <v>2138</v>
      </c>
    </row>
    <row r="469" spans="1:22">
      <c r="A469" t="s">
        <v>901</v>
      </c>
      <c r="B469" s="12" t="s">
        <v>51</v>
      </c>
      <c r="C469" s="14">
        <v>0.1418665137766037</v>
      </c>
      <c r="D469" s="14">
        <v>0.29147891994228936</v>
      </c>
      <c r="E469" s="14">
        <v>0.20310034693031653</v>
      </c>
      <c r="F469" s="14">
        <v>8.594459935328938E-2</v>
      </c>
      <c r="G469" s="13">
        <v>1.6026025182564763</v>
      </c>
      <c r="H469" s="14">
        <v>0.11012364032004683</v>
      </c>
      <c r="I469">
        <v>0</v>
      </c>
      <c r="J469" s="14">
        <v>4.0262695943261179E-2</v>
      </c>
      <c r="K469" s="14">
        <v>0.41762511454643481</v>
      </c>
      <c r="L469" s="14">
        <v>5.4196815684636399E-2</v>
      </c>
      <c r="M469">
        <v>0</v>
      </c>
      <c r="N469" s="14">
        <v>0</v>
      </c>
      <c r="O469" s="14">
        <v>0</v>
      </c>
      <c r="P469">
        <v>0</v>
      </c>
      <c r="Q469" s="14">
        <v>0.94630804495569043</v>
      </c>
      <c r="R469">
        <v>0</v>
      </c>
      <c r="S469">
        <v>3.3</v>
      </c>
      <c r="T469" s="14">
        <v>0</v>
      </c>
      <c r="U469" s="14">
        <v>0</v>
      </c>
      <c r="V469" s="12" t="s">
        <v>2138</v>
      </c>
    </row>
    <row r="470" spans="1:22">
      <c r="A470" t="s">
        <v>903</v>
      </c>
      <c r="B470" s="12" t="s">
        <v>54</v>
      </c>
      <c r="C470" s="14">
        <v>-8.9201866140813824E-2</v>
      </c>
      <c r="D470" s="14">
        <v>0.31196392892080216</v>
      </c>
      <c r="E470" s="14">
        <v>0.22086835207327621</v>
      </c>
      <c r="F470" s="14">
        <v>0.28991454849456905</v>
      </c>
      <c r="G470" s="13">
        <v>2.8980395452652274</v>
      </c>
      <c r="H470" s="14">
        <v>-5.1192663180992054E-2</v>
      </c>
      <c r="I470">
        <v>0</v>
      </c>
      <c r="J470" s="14">
        <v>4.4278572968349229E-2</v>
      </c>
      <c r="K470" s="14">
        <v>0.58288412137280288</v>
      </c>
      <c r="L470" s="14">
        <v>0.120912265441879</v>
      </c>
      <c r="M470">
        <v>0</v>
      </c>
      <c r="N470" s="14">
        <v>0</v>
      </c>
      <c r="O470" s="14">
        <v>0</v>
      </c>
      <c r="P470">
        <v>0</v>
      </c>
      <c r="Q470" s="14">
        <v>0.95246281107254693</v>
      </c>
      <c r="R470">
        <v>0</v>
      </c>
      <c r="S470">
        <v>3.3</v>
      </c>
      <c r="T470" s="14">
        <v>0</v>
      </c>
      <c r="U470" s="14">
        <v>0</v>
      </c>
      <c r="V470" s="12" t="s">
        <v>2138</v>
      </c>
    </row>
    <row r="471" spans="1:22">
      <c r="A471" t="s">
        <v>905</v>
      </c>
      <c r="B471" s="12" t="s">
        <v>51</v>
      </c>
      <c r="C471" s="14">
        <v>1.1197841274973083E-2</v>
      </c>
      <c r="D471" s="14">
        <v>0.29147891994228936</v>
      </c>
      <c r="E471" s="14">
        <v>0.20310034693031653</v>
      </c>
      <c r="F471" s="14">
        <v>8.594459935328938E-2</v>
      </c>
      <c r="G471" s="13">
        <v>1.6026025182564763</v>
      </c>
      <c r="H471" s="14">
        <v>0.11012364032004683</v>
      </c>
      <c r="I471">
        <v>0</v>
      </c>
      <c r="J471" s="14">
        <v>8.1156057698956341E-2</v>
      </c>
      <c r="K471" s="14">
        <v>0.41762511454643481</v>
      </c>
      <c r="L471" s="14">
        <v>5.4196815684636399E-2</v>
      </c>
      <c r="M471">
        <v>0</v>
      </c>
      <c r="N471" s="14">
        <v>0</v>
      </c>
      <c r="O471" s="14">
        <v>0</v>
      </c>
      <c r="P471">
        <v>0</v>
      </c>
      <c r="Q471" s="14">
        <v>0.94630804495569043</v>
      </c>
      <c r="R471">
        <v>0</v>
      </c>
      <c r="S471">
        <v>3.3</v>
      </c>
      <c r="T471" s="14">
        <v>0</v>
      </c>
      <c r="U471" s="14">
        <v>0</v>
      </c>
      <c r="V471" s="12" t="s">
        <v>2138</v>
      </c>
    </row>
    <row r="472" spans="1:22">
      <c r="A472" t="s">
        <v>907</v>
      </c>
      <c r="B472" s="12" t="s">
        <v>47</v>
      </c>
      <c r="C472" s="14">
        <v>-2.8052055572503103E-2</v>
      </c>
      <c r="D472" s="14">
        <v>0.18290795794828921</v>
      </c>
      <c r="E472" s="14">
        <v>0.12205009004875801</v>
      </c>
      <c r="F472" s="14">
        <v>7.7863508878423693E-2</v>
      </c>
      <c r="G472" s="13">
        <v>1.5232588938928779</v>
      </c>
      <c r="H472" s="14">
        <v>3.1674636202413592E-2</v>
      </c>
      <c r="I472">
        <v>0</v>
      </c>
      <c r="J472" s="14">
        <v>9.1795205003305125E-2</v>
      </c>
      <c r="K472" s="14">
        <v>0.50851978099047102</v>
      </c>
      <c r="L472" s="14">
        <v>6.0665521451900774E-2</v>
      </c>
      <c r="M472">
        <v>0</v>
      </c>
      <c r="N472" s="14">
        <v>0</v>
      </c>
      <c r="O472" s="14">
        <v>0</v>
      </c>
      <c r="P472">
        <v>0</v>
      </c>
      <c r="Q472" s="14">
        <v>0.94977598367308969</v>
      </c>
      <c r="R472">
        <v>0</v>
      </c>
      <c r="S472">
        <v>3.3</v>
      </c>
      <c r="T472" s="14">
        <v>0</v>
      </c>
      <c r="U472" s="14">
        <v>0</v>
      </c>
      <c r="V472" s="12" t="s">
        <v>2138</v>
      </c>
    </row>
    <row r="473" spans="1:22">
      <c r="A473" t="s">
        <v>909</v>
      </c>
      <c r="B473" s="12" t="s">
        <v>47</v>
      </c>
      <c r="C473" s="14">
        <v>-5.1937290817012122E-2</v>
      </c>
      <c r="D473" s="14">
        <v>0.18290795794828921</v>
      </c>
      <c r="E473" s="14">
        <v>0.12205009004875801</v>
      </c>
      <c r="F473" s="14">
        <v>7.7863508878423693E-2</v>
      </c>
      <c r="G473" s="13">
        <v>1.5232588938928779</v>
      </c>
      <c r="H473" s="14">
        <v>3.1674636202413592E-2</v>
      </c>
      <c r="I473">
        <v>0</v>
      </c>
      <c r="J473" s="14">
        <v>6.7521108272327213E-2</v>
      </c>
      <c r="K473" s="14">
        <v>0.50851978099047102</v>
      </c>
      <c r="L473" s="14">
        <v>6.0665521451900774E-2</v>
      </c>
      <c r="M473">
        <v>0</v>
      </c>
      <c r="N473" s="14">
        <v>0</v>
      </c>
      <c r="O473" s="14">
        <v>0</v>
      </c>
      <c r="P473">
        <v>0</v>
      </c>
      <c r="Q473" s="14">
        <v>0.94977598367308969</v>
      </c>
      <c r="R473">
        <v>0</v>
      </c>
      <c r="S473">
        <v>3.3</v>
      </c>
      <c r="T473" s="14">
        <v>0</v>
      </c>
      <c r="U473" s="14">
        <v>0</v>
      </c>
      <c r="V473" s="12" t="s">
        <v>2138</v>
      </c>
    </row>
    <row r="474" spans="1:22">
      <c r="A474" t="s">
        <v>911</v>
      </c>
      <c r="B474" s="12" t="s">
        <v>51</v>
      </c>
      <c r="C474" s="14">
        <v>0.15099459480672478</v>
      </c>
      <c r="D474" s="14">
        <v>0.29147891994228936</v>
      </c>
      <c r="E474" s="14">
        <v>0.20310034693031653</v>
      </c>
      <c r="F474" s="14">
        <v>8.594459935328938E-2</v>
      </c>
      <c r="G474" s="13">
        <v>1.6026025182564763</v>
      </c>
      <c r="H474" s="14">
        <v>0.11012364032004683</v>
      </c>
      <c r="I474">
        <v>0</v>
      </c>
      <c r="J474" s="14">
        <v>3.6508295727385918E-2</v>
      </c>
      <c r="K474" s="14">
        <v>0.41762511454643481</v>
      </c>
      <c r="L474" s="14">
        <v>5.4196815684636399E-2</v>
      </c>
      <c r="M474">
        <v>0</v>
      </c>
      <c r="N474" s="14">
        <v>0</v>
      </c>
      <c r="O474" s="14">
        <v>0</v>
      </c>
      <c r="P474">
        <v>0</v>
      </c>
      <c r="Q474" s="14">
        <v>0.94630804495569043</v>
      </c>
      <c r="R474">
        <v>0</v>
      </c>
      <c r="S474">
        <v>3.3</v>
      </c>
      <c r="T474" s="14">
        <v>0</v>
      </c>
      <c r="U474" s="14">
        <v>0</v>
      </c>
      <c r="V474" s="12" t="s">
        <v>2138</v>
      </c>
    </row>
    <row r="475" spans="1:22">
      <c r="A475" t="s">
        <v>915</v>
      </c>
      <c r="B475" s="12" t="s">
        <v>51</v>
      </c>
      <c r="C475" s="14">
        <v>4.4300692747452873E-2</v>
      </c>
      <c r="D475" s="14">
        <v>0.29147891994228936</v>
      </c>
      <c r="E475" s="14">
        <v>0.20310034693031653</v>
      </c>
      <c r="F475" s="14">
        <v>8.594459935328938E-2</v>
      </c>
      <c r="G475" s="13">
        <v>1.6026025182564763</v>
      </c>
      <c r="H475" s="14">
        <v>0.11012364032004683</v>
      </c>
      <c r="I475">
        <v>0</v>
      </c>
      <c r="J475" s="14">
        <v>5.9375622768360115E-2</v>
      </c>
      <c r="K475" s="14">
        <v>0.41762511454643481</v>
      </c>
      <c r="L475" s="14">
        <v>5.4196815684636399E-2</v>
      </c>
      <c r="M475">
        <v>0</v>
      </c>
      <c r="N475" s="14">
        <v>0</v>
      </c>
      <c r="O475" s="14">
        <v>0</v>
      </c>
      <c r="P475">
        <v>0</v>
      </c>
      <c r="Q475" s="14">
        <v>0.94630804495569043</v>
      </c>
      <c r="R475">
        <v>0</v>
      </c>
      <c r="S475">
        <v>3.3</v>
      </c>
      <c r="T475" s="14">
        <v>0</v>
      </c>
      <c r="U475" s="14">
        <v>0</v>
      </c>
      <c r="V475" s="12" t="s">
        <v>2138</v>
      </c>
    </row>
    <row r="476" spans="1:22">
      <c r="A476" t="s">
        <v>917</v>
      </c>
      <c r="B476" s="12" t="s">
        <v>47</v>
      </c>
      <c r="C476" s="14">
        <v>1.5038958855319378E-2</v>
      </c>
      <c r="D476" s="14">
        <v>0.18290795794828921</v>
      </c>
      <c r="E476" s="14">
        <v>0.12205009004875801</v>
      </c>
      <c r="F476" s="14">
        <v>7.7863508878423693E-2</v>
      </c>
      <c r="G476" s="13">
        <v>1.5232588938928779</v>
      </c>
      <c r="H476" s="14">
        <v>3.1674636202413592E-2</v>
      </c>
      <c r="I476">
        <v>0</v>
      </c>
      <c r="J476" s="14">
        <v>7.0226821102593817E-2</v>
      </c>
      <c r="K476" s="14">
        <v>0.50851978099047102</v>
      </c>
      <c r="L476" s="14">
        <v>6.0665521451900774E-2</v>
      </c>
      <c r="M476">
        <v>0</v>
      </c>
      <c r="N476" s="14">
        <v>0</v>
      </c>
      <c r="O476" s="14">
        <v>0</v>
      </c>
      <c r="P476">
        <v>0</v>
      </c>
      <c r="Q476" s="14">
        <v>0.94977598367308969</v>
      </c>
      <c r="R476">
        <v>0</v>
      </c>
      <c r="S476">
        <v>3.3</v>
      </c>
      <c r="T476" s="14">
        <v>0</v>
      </c>
      <c r="U476" s="14">
        <v>0</v>
      </c>
      <c r="V476" s="12" t="s">
        <v>2138</v>
      </c>
    </row>
    <row r="477" spans="1:22">
      <c r="A477" t="s">
        <v>919</v>
      </c>
      <c r="B477" s="12" t="s">
        <v>62</v>
      </c>
      <c r="C477" s="14">
        <v>-6.5500239884141734E-2</v>
      </c>
      <c r="D477" s="14">
        <v>0.20187192862209885</v>
      </c>
      <c r="E477" s="14">
        <v>0.13780715755654266</v>
      </c>
      <c r="F477" s="14">
        <v>0.14324173030339896</v>
      </c>
      <c r="G477" s="13">
        <v>2.1323076743804079</v>
      </c>
      <c r="H477" s="14">
        <v>-3.5903294130974449E-3</v>
      </c>
      <c r="I477">
        <v>0</v>
      </c>
      <c r="J477" s="14">
        <v>5.6665026511678172E-2</v>
      </c>
      <c r="K477" s="14">
        <v>0.50521966232143278</v>
      </c>
      <c r="L477" s="14">
        <v>7.7995567229432863E-2</v>
      </c>
      <c r="M477">
        <v>0</v>
      </c>
      <c r="N477" s="14">
        <v>0</v>
      </c>
      <c r="O477" s="14">
        <v>0</v>
      </c>
      <c r="P477">
        <v>0</v>
      </c>
      <c r="Q477" s="14">
        <v>0.94976269166978411</v>
      </c>
      <c r="R477">
        <v>0</v>
      </c>
      <c r="S477">
        <v>3.3</v>
      </c>
      <c r="T477" s="14">
        <v>0</v>
      </c>
      <c r="U477" s="14">
        <v>0</v>
      </c>
      <c r="V477" s="12" t="s">
        <v>2138</v>
      </c>
    </row>
    <row r="478" spans="1:22">
      <c r="A478" t="s">
        <v>921</v>
      </c>
      <c r="B478" s="12" t="s">
        <v>51</v>
      </c>
      <c r="C478" s="14">
        <v>0.12783281578259714</v>
      </c>
      <c r="D478" s="14">
        <v>0.29147891994228936</v>
      </c>
      <c r="E478" s="14">
        <v>0.20310034693031653</v>
      </c>
      <c r="F478" s="14">
        <v>8.594459935328938E-2</v>
      </c>
      <c r="G478" s="13">
        <v>1.6026025182564763</v>
      </c>
      <c r="H478" s="14">
        <v>0.11012364032004683</v>
      </c>
      <c r="I478">
        <v>0</v>
      </c>
      <c r="J478" s="14">
        <v>2.6031122408319719E-2</v>
      </c>
      <c r="K478" s="14">
        <v>0.41762511454643481</v>
      </c>
      <c r="L478" s="14">
        <v>5.4196815684636399E-2</v>
      </c>
      <c r="M478">
        <v>0</v>
      </c>
      <c r="N478" s="14">
        <v>0</v>
      </c>
      <c r="O478" s="14">
        <v>0</v>
      </c>
      <c r="P478">
        <v>0</v>
      </c>
      <c r="Q478" s="14">
        <v>0.94630804495569043</v>
      </c>
      <c r="R478">
        <v>0</v>
      </c>
      <c r="S478">
        <v>3.3</v>
      </c>
      <c r="T478" s="14">
        <v>0</v>
      </c>
      <c r="U478" s="14">
        <v>0</v>
      </c>
      <c r="V478" s="12" t="s">
        <v>2138</v>
      </c>
    </row>
    <row r="479" spans="1:22">
      <c r="A479" t="s">
        <v>923</v>
      </c>
      <c r="B479" s="12" t="s">
        <v>57</v>
      </c>
      <c r="C479" s="14">
        <v>0.27411761905471488</v>
      </c>
      <c r="D479" s="14">
        <v>0.388774346882514</v>
      </c>
      <c r="E479" s="14">
        <v>0.2842719606666555</v>
      </c>
      <c r="F479" s="14">
        <v>3.7547324588306716E-2</v>
      </c>
      <c r="G479" s="13">
        <v>5.6564154445784265</v>
      </c>
      <c r="H479" s="14">
        <v>0.21790144142181125</v>
      </c>
      <c r="I479">
        <v>0</v>
      </c>
      <c r="J479" s="14">
        <v>1.4410571657252694E-2</v>
      </c>
      <c r="K479" s="14">
        <v>0.45222619371524486</v>
      </c>
      <c r="L479" s="14">
        <v>1.8748568215778003E-2</v>
      </c>
      <c r="M479">
        <v>0</v>
      </c>
      <c r="N479" s="14">
        <v>0.2055436255630648</v>
      </c>
      <c r="O479" s="14">
        <v>0.33577848833803048</v>
      </c>
      <c r="P479">
        <v>0</v>
      </c>
      <c r="Q479" s="14">
        <v>0.94867619108199597</v>
      </c>
      <c r="R479">
        <v>0</v>
      </c>
      <c r="S479">
        <v>4.5</v>
      </c>
      <c r="T479" s="14">
        <v>0</v>
      </c>
      <c r="U479" s="14">
        <v>0</v>
      </c>
      <c r="V479" s="12" t="s">
        <v>2138</v>
      </c>
    </row>
    <row r="480" spans="1:22">
      <c r="A480" t="s">
        <v>925</v>
      </c>
      <c r="B480" s="12" t="s">
        <v>62</v>
      </c>
      <c r="C480" s="14">
        <v>4.2756493765697672E-2</v>
      </c>
      <c r="D480" s="14">
        <v>0.20187192862209885</v>
      </c>
      <c r="E480" s="14">
        <v>0.13780715755654266</v>
      </c>
      <c r="F480" s="14">
        <v>0.14324173030339896</v>
      </c>
      <c r="G480" s="13">
        <v>2.1323076743804079</v>
      </c>
      <c r="H480" s="14">
        <v>-3.5903294130974449E-3</v>
      </c>
      <c r="I480">
        <v>0</v>
      </c>
      <c r="J480" s="14">
        <v>4.964622459735871E-3</v>
      </c>
      <c r="K480" s="14">
        <v>0.50521966232143278</v>
      </c>
      <c r="L480" s="14">
        <v>7.7995567229432863E-2</v>
      </c>
      <c r="M480">
        <v>0</v>
      </c>
      <c r="N480" s="14">
        <v>0</v>
      </c>
      <c r="O480" s="14">
        <v>0</v>
      </c>
      <c r="P480">
        <v>0</v>
      </c>
      <c r="Q480" s="14">
        <v>0.94976269166978411</v>
      </c>
      <c r="R480">
        <v>0</v>
      </c>
      <c r="S480">
        <v>3.3</v>
      </c>
      <c r="T480" s="14">
        <v>0</v>
      </c>
      <c r="U480" s="14">
        <v>0</v>
      </c>
      <c r="V480" s="12" t="s">
        <v>2138</v>
      </c>
    </row>
    <row r="481" spans="1:22">
      <c r="A481" t="s">
        <v>927</v>
      </c>
      <c r="B481" s="12" t="s">
        <v>47</v>
      </c>
      <c r="C481" s="14">
        <v>6.0924606734756311E-2</v>
      </c>
      <c r="D481" s="14">
        <v>0.18290795794828921</v>
      </c>
      <c r="E481" s="14">
        <v>0.12205009004875801</v>
      </c>
      <c r="F481" s="14">
        <v>7.7863508878423693E-2</v>
      </c>
      <c r="G481" s="13">
        <v>1.5232588938928779</v>
      </c>
      <c r="H481" s="14">
        <v>3.1674636202413592E-2</v>
      </c>
      <c r="I481">
        <v>0</v>
      </c>
      <c r="J481" s="14">
        <v>4.3538507841591398E-2</v>
      </c>
      <c r="K481" s="14">
        <v>0.50851978099047102</v>
      </c>
      <c r="L481" s="14">
        <v>6.0665521451900774E-2</v>
      </c>
      <c r="M481">
        <v>0</v>
      </c>
      <c r="N481" s="14">
        <v>0</v>
      </c>
      <c r="O481" s="14">
        <v>0</v>
      </c>
      <c r="P481">
        <v>0</v>
      </c>
      <c r="Q481" s="14">
        <v>0.94977598367308969</v>
      </c>
      <c r="R481">
        <v>0</v>
      </c>
      <c r="S481">
        <v>3.3</v>
      </c>
      <c r="T481" s="14">
        <v>0</v>
      </c>
      <c r="U481" s="14">
        <v>0</v>
      </c>
      <c r="V481" s="12" t="s">
        <v>2138</v>
      </c>
    </row>
    <row r="482" spans="1:22">
      <c r="A482" t="s">
        <v>929</v>
      </c>
      <c r="B482" s="12" t="s">
        <v>62</v>
      </c>
      <c r="C482" s="14">
        <v>4.8263498044069965E-2</v>
      </c>
      <c r="D482" s="14">
        <v>0.20187192862209885</v>
      </c>
      <c r="E482" s="14">
        <v>0.13780715755654266</v>
      </c>
      <c r="F482" s="14">
        <v>0.14324173030339896</v>
      </c>
      <c r="G482" s="13">
        <v>2.1323076743804079</v>
      </c>
      <c r="H482" s="14">
        <v>-3.5903294130974449E-3</v>
      </c>
      <c r="I482">
        <v>0</v>
      </c>
      <c r="J482" s="14">
        <v>5.6951929033831214E-2</v>
      </c>
      <c r="K482" s="14">
        <v>0.50521966232143278</v>
      </c>
      <c r="L482" s="14">
        <v>7.7995567229432863E-2</v>
      </c>
      <c r="M482">
        <v>0</v>
      </c>
      <c r="N482" s="14">
        <v>0</v>
      </c>
      <c r="O482" s="14">
        <v>0</v>
      </c>
      <c r="P482">
        <v>0</v>
      </c>
      <c r="Q482" s="14">
        <v>0.94976269166978411</v>
      </c>
      <c r="R482">
        <v>0</v>
      </c>
      <c r="S482">
        <v>3.3</v>
      </c>
      <c r="T482" s="14">
        <v>0</v>
      </c>
      <c r="U482" s="14">
        <v>0</v>
      </c>
      <c r="V482" s="12" t="s">
        <v>2138</v>
      </c>
    </row>
    <row r="483" spans="1:22">
      <c r="A483" t="s">
        <v>931</v>
      </c>
      <c r="B483" s="12" t="s">
        <v>57</v>
      </c>
      <c r="C483" s="14">
        <v>0.29922479073295799</v>
      </c>
      <c r="D483" s="14">
        <v>0.388774346882514</v>
      </c>
      <c r="E483" s="14">
        <v>0.2842719606666555</v>
      </c>
      <c r="F483" s="14">
        <v>3.7547324588306716E-2</v>
      </c>
      <c r="G483" s="13">
        <v>5.6564154445784265</v>
      </c>
      <c r="H483" s="14">
        <v>0.21790144142181125</v>
      </c>
      <c r="I483">
        <v>0</v>
      </c>
      <c r="J483" s="14">
        <v>-8.2721109038516288E-2</v>
      </c>
      <c r="K483" s="14">
        <v>0.45222619371524486</v>
      </c>
      <c r="L483" s="14">
        <v>1.8748568215778003E-2</v>
      </c>
      <c r="M483">
        <v>0</v>
      </c>
      <c r="N483" s="14">
        <v>0.2055436255630648</v>
      </c>
      <c r="O483" s="14">
        <v>0.33577848833803048</v>
      </c>
      <c r="P483">
        <v>0</v>
      </c>
      <c r="Q483" s="14">
        <v>0.94867619108199597</v>
      </c>
      <c r="R483">
        <v>0</v>
      </c>
      <c r="S483">
        <v>4.5</v>
      </c>
      <c r="T483" s="14">
        <v>0</v>
      </c>
      <c r="U483" s="14">
        <v>0</v>
      </c>
      <c r="V483" s="12" t="s">
        <v>2138</v>
      </c>
    </row>
    <row r="484" spans="1:22">
      <c r="A484" t="s">
        <v>933</v>
      </c>
      <c r="B484" s="12" t="s">
        <v>47</v>
      </c>
      <c r="C484" s="14">
        <v>4.9967469560277741E-2</v>
      </c>
      <c r="D484" s="14">
        <v>0.18290795794828921</v>
      </c>
      <c r="E484" s="14">
        <v>0.12205009004875801</v>
      </c>
      <c r="F484" s="14">
        <v>7.7863508878423693E-2</v>
      </c>
      <c r="G484" s="13">
        <v>1.5232588938928779</v>
      </c>
      <c r="H484" s="14">
        <v>3.1674636202413592E-2</v>
      </c>
      <c r="I484">
        <v>0</v>
      </c>
      <c r="J484" s="14">
        <v>4.0472321046802179E-2</v>
      </c>
      <c r="K484" s="14">
        <v>0.50851978099047102</v>
      </c>
      <c r="L484" s="14">
        <v>6.0665521451900774E-2</v>
      </c>
      <c r="M484">
        <v>0</v>
      </c>
      <c r="N484" s="14">
        <v>0</v>
      </c>
      <c r="O484" s="14">
        <v>0</v>
      </c>
      <c r="P484">
        <v>0</v>
      </c>
      <c r="Q484" s="14">
        <v>0.94977598367308969</v>
      </c>
      <c r="R484">
        <v>0</v>
      </c>
      <c r="S484">
        <v>3.3</v>
      </c>
      <c r="T484" s="14">
        <v>0</v>
      </c>
      <c r="U484" s="14">
        <v>0</v>
      </c>
      <c r="V484" s="12" t="s">
        <v>2138</v>
      </c>
    </row>
    <row r="485" spans="1:22">
      <c r="A485" t="s">
        <v>935</v>
      </c>
      <c r="B485" s="12" t="s">
        <v>54</v>
      </c>
      <c r="C485" s="14">
        <v>-7.8258797815485531E-2</v>
      </c>
      <c r="D485" s="14">
        <v>0.31196392892080216</v>
      </c>
      <c r="E485" s="14">
        <v>0.22086835207327621</v>
      </c>
      <c r="F485" s="14">
        <v>0.28991454849456905</v>
      </c>
      <c r="G485" s="13">
        <v>2.8980395452652274</v>
      </c>
      <c r="H485" s="14">
        <v>-5.1192663180992054E-2</v>
      </c>
      <c r="I485">
        <v>0</v>
      </c>
      <c r="J485" s="14">
        <v>0.12075571417185095</v>
      </c>
      <c r="K485" s="14">
        <v>0.58288412137280288</v>
      </c>
      <c r="L485" s="14">
        <v>0.120912265441879</v>
      </c>
      <c r="M485">
        <v>0</v>
      </c>
      <c r="N485" s="14">
        <v>0</v>
      </c>
      <c r="O485" s="14">
        <v>0</v>
      </c>
      <c r="P485">
        <v>0</v>
      </c>
      <c r="Q485" s="14">
        <v>0.95246281107254693</v>
      </c>
      <c r="R485">
        <v>0</v>
      </c>
      <c r="S485">
        <v>3.3</v>
      </c>
      <c r="T485" s="14">
        <v>0</v>
      </c>
      <c r="U485" s="14">
        <v>0</v>
      </c>
      <c r="V485" s="12" t="s">
        <v>2138</v>
      </c>
    </row>
    <row r="486" spans="1:22">
      <c r="A486" t="s">
        <v>937</v>
      </c>
      <c r="B486" s="12" t="s">
        <v>51</v>
      </c>
      <c r="C486" s="14">
        <v>6.65635487161369E-2</v>
      </c>
      <c r="D486" s="14">
        <v>0.29147891994228936</v>
      </c>
      <c r="E486" s="14">
        <v>0.20310034693031653</v>
      </c>
      <c r="F486" s="14">
        <v>8.594459935328938E-2</v>
      </c>
      <c r="G486" s="13">
        <v>1.6026025182564763</v>
      </c>
      <c r="H486" s="14">
        <v>0.11012364032004683</v>
      </c>
      <c r="I486">
        <v>0</v>
      </c>
      <c r="J486" s="14">
        <v>5.1614655415766764E-2</v>
      </c>
      <c r="K486" s="14">
        <v>0.41762511454643481</v>
      </c>
      <c r="L486" s="14">
        <v>5.4196815684636399E-2</v>
      </c>
      <c r="M486">
        <v>0</v>
      </c>
      <c r="N486" s="14">
        <v>0</v>
      </c>
      <c r="O486" s="14">
        <v>0</v>
      </c>
      <c r="P486">
        <v>0</v>
      </c>
      <c r="Q486" s="14">
        <v>0.94630804495569043</v>
      </c>
      <c r="R486">
        <v>0</v>
      </c>
      <c r="S486">
        <v>3.3</v>
      </c>
      <c r="T486" s="14">
        <v>0</v>
      </c>
      <c r="U486" s="14">
        <v>0</v>
      </c>
      <c r="V486" s="12" t="s">
        <v>2138</v>
      </c>
    </row>
    <row r="487" spans="1:22">
      <c r="A487" t="s">
        <v>939</v>
      </c>
      <c r="B487" s="12" t="s">
        <v>47</v>
      </c>
      <c r="C487" s="14">
        <v>0.11855660286896449</v>
      </c>
      <c r="D487" s="14">
        <v>0.18290795794828921</v>
      </c>
      <c r="E487" s="14">
        <v>0.12205009004875801</v>
      </c>
      <c r="F487" s="14">
        <v>7.7863508878423693E-2</v>
      </c>
      <c r="G487" s="13">
        <v>1.5232588938928779</v>
      </c>
      <c r="H487" s="14">
        <v>3.1674636202413592E-2</v>
      </c>
      <c r="I487">
        <v>0</v>
      </c>
      <c r="J487" s="14">
        <v>9.8274552837149462E-3</v>
      </c>
      <c r="K487" s="14">
        <v>0.50851978099047102</v>
      </c>
      <c r="L487" s="14">
        <v>6.0665521451900774E-2</v>
      </c>
      <c r="M487">
        <v>0</v>
      </c>
      <c r="N487" s="14">
        <v>0</v>
      </c>
      <c r="O487" s="14">
        <v>0</v>
      </c>
      <c r="P487">
        <v>0</v>
      </c>
      <c r="Q487" s="14">
        <v>0.94977598367308969</v>
      </c>
      <c r="R487">
        <v>0</v>
      </c>
      <c r="S487">
        <v>3.3</v>
      </c>
      <c r="T487" s="14">
        <v>0</v>
      </c>
      <c r="U487" s="14">
        <v>0</v>
      </c>
      <c r="V487" s="12" t="s">
        <v>2138</v>
      </c>
    </row>
    <row r="488" spans="1:22">
      <c r="A488" t="s">
        <v>941</v>
      </c>
      <c r="B488" s="12" t="s">
        <v>47</v>
      </c>
      <c r="C488" s="14">
        <v>-1.5537630878737652E-2</v>
      </c>
      <c r="D488" s="14">
        <v>0.18290795794828921</v>
      </c>
      <c r="E488" s="14">
        <v>0.12205009004875801</v>
      </c>
      <c r="F488" s="14">
        <v>7.7863508878423693E-2</v>
      </c>
      <c r="G488" s="13">
        <v>1.5232588938928779</v>
      </c>
      <c r="H488" s="14">
        <v>3.1674636202413592E-2</v>
      </c>
      <c r="I488">
        <v>0</v>
      </c>
      <c r="J488" s="14">
        <v>6.0347320477474008E-2</v>
      </c>
      <c r="K488" s="14">
        <v>0.50851978099047102</v>
      </c>
      <c r="L488" s="14">
        <v>6.0665521451900774E-2</v>
      </c>
      <c r="M488">
        <v>0</v>
      </c>
      <c r="N488" s="14">
        <v>0</v>
      </c>
      <c r="O488" s="14">
        <v>0</v>
      </c>
      <c r="P488">
        <v>0</v>
      </c>
      <c r="Q488" s="14">
        <v>0.94977598367308969</v>
      </c>
      <c r="R488">
        <v>0</v>
      </c>
      <c r="S488">
        <v>3.3</v>
      </c>
      <c r="T488" s="14">
        <v>0</v>
      </c>
      <c r="U488" s="14">
        <v>0</v>
      </c>
      <c r="V488" s="12" t="s">
        <v>2138</v>
      </c>
    </row>
    <row r="489" spans="1:22">
      <c r="A489" t="s">
        <v>943</v>
      </c>
      <c r="B489" s="12" t="s">
        <v>62</v>
      </c>
      <c r="C489" s="14">
        <v>-4.4497224495116838E-2</v>
      </c>
      <c r="D489" s="14">
        <v>0.20187192862209885</v>
      </c>
      <c r="E489" s="14">
        <v>0.13780715755654266</v>
      </c>
      <c r="F489" s="14">
        <v>0.14324173030339896</v>
      </c>
      <c r="G489" s="13">
        <v>2.1323076743804079</v>
      </c>
      <c r="H489" s="14">
        <v>-3.5903294130974449E-3</v>
      </c>
      <c r="I489">
        <v>0</v>
      </c>
      <c r="J489" s="14">
        <v>6.2013768473642414E-2</v>
      </c>
      <c r="K489" s="14">
        <v>0.50521966232143278</v>
      </c>
      <c r="L489" s="14">
        <v>7.7995567229432863E-2</v>
      </c>
      <c r="M489">
        <v>0</v>
      </c>
      <c r="N489" s="14">
        <v>0</v>
      </c>
      <c r="O489" s="14">
        <v>0</v>
      </c>
      <c r="P489">
        <v>0</v>
      </c>
      <c r="Q489" s="14">
        <v>0.94976269166978411</v>
      </c>
      <c r="R489">
        <v>0</v>
      </c>
      <c r="S489">
        <v>3.3</v>
      </c>
      <c r="T489" s="14">
        <v>0</v>
      </c>
      <c r="U489" s="14">
        <v>0</v>
      </c>
      <c r="V489" s="12" t="s">
        <v>2138</v>
      </c>
    </row>
    <row r="490" spans="1:22">
      <c r="A490" t="s">
        <v>945</v>
      </c>
      <c r="B490" s="12" t="s">
        <v>51</v>
      </c>
      <c r="C490" s="14">
        <v>0.12820014297655499</v>
      </c>
      <c r="D490" s="14">
        <v>0.29147891994228936</v>
      </c>
      <c r="E490" s="14">
        <v>0.20310034693031653</v>
      </c>
      <c r="F490" s="14">
        <v>8.594459935328938E-2</v>
      </c>
      <c r="G490" s="13">
        <v>1.6026025182564763</v>
      </c>
      <c r="H490" s="14">
        <v>0.11012364032004683</v>
      </c>
      <c r="I490">
        <v>0</v>
      </c>
      <c r="J490" s="14">
        <v>-7.3737665307756798E-3</v>
      </c>
      <c r="K490" s="14">
        <v>0.41762511454643481</v>
      </c>
      <c r="L490" s="14">
        <v>5.4196815684636399E-2</v>
      </c>
      <c r="M490">
        <v>0</v>
      </c>
      <c r="N490" s="14">
        <v>0</v>
      </c>
      <c r="O490" s="14">
        <v>0</v>
      </c>
      <c r="P490">
        <v>0</v>
      </c>
      <c r="Q490" s="14">
        <v>0.94630804495569043</v>
      </c>
      <c r="R490">
        <v>0</v>
      </c>
      <c r="S490">
        <v>3.3</v>
      </c>
      <c r="T490" s="14">
        <v>0</v>
      </c>
      <c r="U490" s="14">
        <v>0</v>
      </c>
      <c r="V490" s="12" t="s">
        <v>2138</v>
      </c>
    </row>
    <row r="491" spans="1:22">
      <c r="A491" t="s">
        <v>947</v>
      </c>
      <c r="B491" s="12" t="s">
        <v>62</v>
      </c>
      <c r="C491" s="14">
        <v>-0.16123467598594449</v>
      </c>
      <c r="D491" s="14">
        <v>0.20187192862209885</v>
      </c>
      <c r="E491" s="14">
        <v>0.13780715755654266</v>
      </c>
      <c r="F491" s="14">
        <v>0.14324173030339896</v>
      </c>
      <c r="G491" s="13">
        <v>2.1323076743804079</v>
      </c>
      <c r="H491" s="14">
        <v>-3.5903294130974449E-3</v>
      </c>
      <c r="I491">
        <v>0</v>
      </c>
      <c r="J491" s="14">
        <v>0.11442277928404905</v>
      </c>
      <c r="K491" s="14">
        <v>0.50521966232143278</v>
      </c>
      <c r="L491" s="14">
        <v>7.7995567229432863E-2</v>
      </c>
      <c r="M491">
        <v>0</v>
      </c>
      <c r="N491" s="14">
        <v>0</v>
      </c>
      <c r="O491" s="14">
        <v>0</v>
      </c>
      <c r="P491">
        <v>0</v>
      </c>
      <c r="Q491" s="14">
        <v>0.94976269166978411</v>
      </c>
      <c r="R491">
        <v>0</v>
      </c>
      <c r="S491">
        <v>2.2999999999999998</v>
      </c>
      <c r="T491" s="14">
        <v>0</v>
      </c>
      <c r="U491" s="14">
        <v>0</v>
      </c>
      <c r="V491" s="12" t="s">
        <v>2138</v>
      </c>
    </row>
    <row r="492" spans="1:22">
      <c r="A492" t="s">
        <v>949</v>
      </c>
      <c r="B492" s="12" t="s">
        <v>57</v>
      </c>
      <c r="C492" s="14">
        <v>0.2374907877740382</v>
      </c>
      <c r="D492" s="14">
        <v>0.388774346882514</v>
      </c>
      <c r="E492" s="14">
        <v>0.2842719606666555</v>
      </c>
      <c r="F492" s="14">
        <v>3.7547324588306716E-2</v>
      </c>
      <c r="G492" s="13">
        <v>5.6564154445784265</v>
      </c>
      <c r="H492" s="14">
        <v>0.21790144142181125</v>
      </c>
      <c r="I492">
        <v>0</v>
      </c>
      <c r="J492" s="14">
        <v>-4.0269797993842983E-2</v>
      </c>
      <c r="K492" s="14">
        <v>0.45222619371524486</v>
      </c>
      <c r="L492" s="14">
        <v>1.8748568215778003E-2</v>
      </c>
      <c r="M492">
        <v>0</v>
      </c>
      <c r="N492" s="14">
        <v>0.2055436255630648</v>
      </c>
      <c r="O492" s="14">
        <v>0.33577848833803048</v>
      </c>
      <c r="P492">
        <v>0</v>
      </c>
      <c r="Q492" s="14">
        <v>0.94867619108199597</v>
      </c>
      <c r="R492">
        <v>0</v>
      </c>
      <c r="S492">
        <v>4.5</v>
      </c>
      <c r="T492" s="14">
        <v>0</v>
      </c>
      <c r="U492" s="14">
        <v>0</v>
      </c>
      <c r="V492" s="12" t="s">
        <v>2138</v>
      </c>
    </row>
    <row r="493" spans="1:22">
      <c r="A493" t="s">
        <v>951</v>
      </c>
      <c r="B493" s="12" t="s">
        <v>54</v>
      </c>
      <c r="C493" s="14">
        <v>-9.2302084308917509E-2</v>
      </c>
      <c r="D493" s="14">
        <v>0.31196392892080216</v>
      </c>
      <c r="E493" s="14">
        <v>0.22086835207327621</v>
      </c>
      <c r="F493" s="14">
        <v>0.28991454849456905</v>
      </c>
      <c r="G493" s="13">
        <v>2.8980395452652274</v>
      </c>
      <c r="H493" s="14">
        <v>-5.1192663180992054E-2</v>
      </c>
      <c r="I493">
        <v>0</v>
      </c>
      <c r="J493" s="14">
        <v>5.0282842022217382E-2</v>
      </c>
      <c r="K493" s="14">
        <v>0.58288412137280288</v>
      </c>
      <c r="L493" s="14">
        <v>0.120912265441879</v>
      </c>
      <c r="M493">
        <v>0</v>
      </c>
      <c r="N493" s="14">
        <v>0</v>
      </c>
      <c r="O493" s="14">
        <v>0</v>
      </c>
      <c r="P493">
        <v>0</v>
      </c>
      <c r="Q493" s="14">
        <v>0.95246281107254693</v>
      </c>
      <c r="R493">
        <v>0</v>
      </c>
      <c r="S493">
        <v>3.3</v>
      </c>
      <c r="T493" s="14">
        <v>0</v>
      </c>
      <c r="U493" s="14">
        <v>0</v>
      </c>
      <c r="V493" s="12" t="s">
        <v>2138</v>
      </c>
    </row>
    <row r="494" spans="1:22">
      <c r="A494" t="s">
        <v>953</v>
      </c>
      <c r="B494" s="12" t="s">
        <v>47</v>
      </c>
      <c r="C494" s="14">
        <v>-4.394975424973151E-3</v>
      </c>
      <c r="D494" s="14">
        <v>0.18290795794828921</v>
      </c>
      <c r="E494" s="14">
        <v>0.12205009004875801</v>
      </c>
      <c r="F494" s="14">
        <v>7.7863508878423693E-2</v>
      </c>
      <c r="G494" s="13">
        <v>1.5232588938928779</v>
      </c>
      <c r="H494" s="14">
        <v>3.1674636202413592E-2</v>
      </c>
      <c r="I494">
        <v>0</v>
      </c>
      <c r="J494" s="14">
        <v>4.6768101640700693E-2</v>
      </c>
      <c r="K494" s="14">
        <v>0.50851978099047102</v>
      </c>
      <c r="L494" s="14">
        <v>6.0665521451900774E-2</v>
      </c>
      <c r="M494">
        <v>0</v>
      </c>
      <c r="N494" s="14">
        <v>0</v>
      </c>
      <c r="O494" s="14">
        <v>0</v>
      </c>
      <c r="P494">
        <v>0</v>
      </c>
      <c r="Q494" s="14">
        <v>0.94977598367308969</v>
      </c>
      <c r="R494">
        <v>0</v>
      </c>
      <c r="S494">
        <v>3.3</v>
      </c>
      <c r="T494" s="14">
        <v>0</v>
      </c>
      <c r="U494" s="14">
        <v>0</v>
      </c>
      <c r="V494" s="12" t="s">
        <v>2138</v>
      </c>
    </row>
    <row r="495" spans="1:22">
      <c r="A495" t="s">
        <v>955</v>
      </c>
      <c r="B495" s="12" t="s">
        <v>57</v>
      </c>
      <c r="C495" s="14">
        <v>0.17469082099206748</v>
      </c>
      <c r="D495" s="14">
        <v>0.388774346882514</v>
      </c>
      <c r="E495" s="14">
        <v>0.2842719606666555</v>
      </c>
      <c r="F495" s="14">
        <v>3.7547324588306716E-2</v>
      </c>
      <c r="G495" s="13">
        <v>5.6564154445784265</v>
      </c>
      <c r="H495" s="14">
        <v>0.21790144142181125</v>
      </c>
      <c r="I495">
        <v>0</v>
      </c>
      <c r="J495" s="14">
        <v>-1.7497791230597144E-2</v>
      </c>
      <c r="K495" s="14">
        <v>0.45222619371524486</v>
      </c>
      <c r="L495" s="14">
        <v>1.8748568215778003E-2</v>
      </c>
      <c r="M495">
        <v>0</v>
      </c>
      <c r="N495" s="14">
        <v>0.2055436255630648</v>
      </c>
      <c r="O495" s="14">
        <v>0.33577848833803048</v>
      </c>
      <c r="P495">
        <v>0</v>
      </c>
      <c r="Q495" s="14">
        <v>0.94867619108199597</v>
      </c>
      <c r="R495">
        <v>0</v>
      </c>
      <c r="S495">
        <v>4.5</v>
      </c>
      <c r="T495" s="14">
        <v>0</v>
      </c>
      <c r="U495" s="14">
        <v>0</v>
      </c>
      <c r="V495" s="12" t="s">
        <v>2138</v>
      </c>
    </row>
    <row r="496" spans="1:22">
      <c r="A496" t="s">
        <v>957</v>
      </c>
      <c r="B496" s="12" t="s">
        <v>54</v>
      </c>
      <c r="C496" s="14">
        <v>-0.13626214576757537</v>
      </c>
      <c r="D496" s="14">
        <v>0.31196392892080216</v>
      </c>
      <c r="E496" s="14">
        <v>0.22086835207327621</v>
      </c>
      <c r="F496" s="14">
        <v>0.28991454849456905</v>
      </c>
      <c r="G496" s="13">
        <v>2.8980395452652274</v>
      </c>
      <c r="H496" s="14">
        <v>-5.1192663180992054E-2</v>
      </c>
      <c r="I496">
        <v>0</v>
      </c>
      <c r="J496" s="14">
        <v>0.13275361788990145</v>
      </c>
      <c r="K496" s="14">
        <v>0.58288412137280288</v>
      </c>
      <c r="L496" s="14">
        <v>0.120912265441879</v>
      </c>
      <c r="M496">
        <v>0</v>
      </c>
      <c r="N496" s="14">
        <v>0</v>
      </c>
      <c r="O496" s="14">
        <v>0</v>
      </c>
      <c r="P496">
        <v>0</v>
      </c>
      <c r="Q496" s="14">
        <v>0.95246281107254693</v>
      </c>
      <c r="R496">
        <v>0</v>
      </c>
      <c r="S496">
        <v>3.3</v>
      </c>
      <c r="T496" s="14">
        <v>0</v>
      </c>
      <c r="U496" s="14">
        <v>0</v>
      </c>
      <c r="V496" s="12" t="s">
        <v>2138</v>
      </c>
    </row>
    <row r="497" spans="1:22">
      <c r="A497" t="s">
        <v>959</v>
      </c>
      <c r="B497" s="12" t="s">
        <v>54</v>
      </c>
      <c r="C497" s="14">
        <v>-0.12475402090569893</v>
      </c>
      <c r="D497" s="14">
        <v>0.31196392892080216</v>
      </c>
      <c r="E497" s="14">
        <v>0.22086835207327621</v>
      </c>
      <c r="F497" s="14">
        <v>0.28991454849456905</v>
      </c>
      <c r="G497" s="13">
        <v>2.8980395452652274</v>
      </c>
      <c r="H497" s="14">
        <v>-5.1192663180992054E-2</v>
      </c>
      <c r="I497">
        <v>0</v>
      </c>
      <c r="J497" s="14">
        <v>9.9824484977840092E-2</v>
      </c>
      <c r="K497" s="14">
        <v>0.58288412137280288</v>
      </c>
      <c r="L497" s="14">
        <v>0.120912265441879</v>
      </c>
      <c r="M497">
        <v>0</v>
      </c>
      <c r="N497" s="14">
        <v>0</v>
      </c>
      <c r="O497" s="14">
        <v>0</v>
      </c>
      <c r="P497">
        <v>0</v>
      </c>
      <c r="Q497" s="14">
        <v>0.95246281107254693</v>
      </c>
      <c r="R497">
        <v>0</v>
      </c>
      <c r="S497">
        <v>3.3</v>
      </c>
      <c r="T497" s="14">
        <v>0</v>
      </c>
      <c r="U497" s="14">
        <v>0</v>
      </c>
      <c r="V497" s="12" t="s">
        <v>2138</v>
      </c>
    </row>
    <row r="498" spans="1:22">
      <c r="A498" t="s">
        <v>961</v>
      </c>
      <c r="B498" s="12" t="s">
        <v>47</v>
      </c>
      <c r="C498" s="14">
        <v>8.0953867606844129E-2</v>
      </c>
      <c r="D498" s="14">
        <v>0.18290795794828921</v>
      </c>
      <c r="E498" s="14">
        <v>0.12205009004875801</v>
      </c>
      <c r="F498" s="14">
        <v>7.7863508878423693E-2</v>
      </c>
      <c r="G498" s="13">
        <v>1.5232588938928779</v>
      </c>
      <c r="H498" s="14">
        <v>3.1674636202413592E-2</v>
      </c>
      <c r="I498">
        <v>0</v>
      </c>
      <c r="J498" s="14">
        <v>5.0307476988346337E-3</v>
      </c>
      <c r="K498" s="14">
        <v>0.50851978099047102</v>
      </c>
      <c r="L498" s="14">
        <v>6.0665521451900774E-2</v>
      </c>
      <c r="M498">
        <v>0</v>
      </c>
      <c r="N498" s="14">
        <v>0</v>
      </c>
      <c r="O498" s="14">
        <v>0</v>
      </c>
      <c r="P498">
        <v>0</v>
      </c>
      <c r="Q498" s="14">
        <v>0.94977598367308969</v>
      </c>
      <c r="R498">
        <v>0</v>
      </c>
      <c r="S498">
        <v>3.3</v>
      </c>
      <c r="T498" s="14">
        <v>0</v>
      </c>
      <c r="U498" s="14">
        <v>0</v>
      </c>
      <c r="V498" s="12" t="s">
        <v>2138</v>
      </c>
    </row>
    <row r="499" spans="1:22">
      <c r="A499" t="s">
        <v>963</v>
      </c>
      <c r="B499" s="12" t="s">
        <v>57</v>
      </c>
      <c r="C499" s="14">
        <v>0.1194653660242687</v>
      </c>
      <c r="D499" s="14">
        <v>0.388774346882514</v>
      </c>
      <c r="E499" s="14">
        <v>0.2842719606666555</v>
      </c>
      <c r="F499" s="14">
        <v>3.7547324588306716E-2</v>
      </c>
      <c r="G499" s="13">
        <v>5.6564154445784265</v>
      </c>
      <c r="H499" s="14">
        <v>0.21790144142181125</v>
      </c>
      <c r="I499">
        <v>0</v>
      </c>
      <c r="J499" s="14">
        <v>-1.6052110101399272E-2</v>
      </c>
      <c r="K499" s="14">
        <v>0.45222619371524486</v>
      </c>
      <c r="L499" s="14">
        <v>1.8748568215778003E-2</v>
      </c>
      <c r="M499">
        <v>0</v>
      </c>
      <c r="N499" s="14">
        <v>0.2055436255630648</v>
      </c>
      <c r="O499" s="14">
        <v>0.33577848833803048</v>
      </c>
      <c r="P499">
        <v>0</v>
      </c>
      <c r="Q499" s="14">
        <v>0.94867619108199597</v>
      </c>
      <c r="R499">
        <v>0</v>
      </c>
      <c r="S499">
        <v>4.5</v>
      </c>
      <c r="T499" s="14">
        <v>0</v>
      </c>
      <c r="U499" s="14">
        <v>0</v>
      </c>
      <c r="V499" s="12" t="s">
        <v>2138</v>
      </c>
    </row>
    <row r="500" spans="1:22">
      <c r="A500" t="s">
        <v>965</v>
      </c>
      <c r="B500" s="12" t="s">
        <v>51</v>
      </c>
      <c r="C500" s="14">
        <v>0.15721205441480654</v>
      </c>
      <c r="D500" s="14">
        <v>0.29147891994228936</v>
      </c>
      <c r="E500" s="14">
        <v>0.20310034693031653</v>
      </c>
      <c r="F500" s="14">
        <v>8.594459935328938E-2</v>
      </c>
      <c r="G500" s="13">
        <v>1.6026025182564763</v>
      </c>
      <c r="H500" s="14">
        <v>0.11012364032004683</v>
      </c>
      <c r="I500">
        <v>0</v>
      </c>
      <c r="J500" s="14">
        <v>3.4380233642297336E-2</v>
      </c>
      <c r="K500" s="14">
        <v>0.41762511454643481</v>
      </c>
      <c r="L500" s="14">
        <v>5.4196815684636399E-2</v>
      </c>
      <c r="M500">
        <v>0</v>
      </c>
      <c r="N500" s="14">
        <v>0</v>
      </c>
      <c r="O500" s="14">
        <v>0</v>
      </c>
      <c r="P500">
        <v>0</v>
      </c>
      <c r="Q500" s="14">
        <v>0.94630804495569043</v>
      </c>
      <c r="R500">
        <v>0</v>
      </c>
      <c r="S500">
        <v>3.3</v>
      </c>
      <c r="T500" s="14">
        <v>0</v>
      </c>
      <c r="U500" s="14">
        <v>0</v>
      </c>
      <c r="V500" s="12" t="s">
        <v>2138</v>
      </c>
    </row>
    <row r="501" spans="1:22">
      <c r="A501" t="s">
        <v>967</v>
      </c>
      <c r="B501" s="12" t="s">
        <v>62</v>
      </c>
      <c r="C501" s="14">
        <v>3.2186240240843017E-2</v>
      </c>
      <c r="D501" s="14">
        <v>0.20187192862209885</v>
      </c>
      <c r="E501" s="14">
        <v>0.13780715755654266</v>
      </c>
      <c r="F501" s="14">
        <v>0.14324173030339896</v>
      </c>
      <c r="G501" s="13">
        <v>2.1323076743804079</v>
      </c>
      <c r="H501" s="14">
        <v>-3.5903294130974449E-3</v>
      </c>
      <c r="I501">
        <v>0</v>
      </c>
      <c r="J501" s="14">
        <v>2.5166365577711205E-2</v>
      </c>
      <c r="K501" s="14">
        <v>0.50521966232143278</v>
      </c>
      <c r="L501" s="14">
        <v>7.7995567229432863E-2</v>
      </c>
      <c r="M501">
        <v>0</v>
      </c>
      <c r="N501" s="14">
        <v>0</v>
      </c>
      <c r="O501" s="14">
        <v>0</v>
      </c>
      <c r="P501">
        <v>0</v>
      </c>
      <c r="Q501" s="14">
        <v>0.94976269166978411</v>
      </c>
      <c r="R501">
        <v>0</v>
      </c>
      <c r="S501">
        <v>3.3</v>
      </c>
      <c r="T501" s="14">
        <v>0</v>
      </c>
      <c r="U501" s="14">
        <v>0</v>
      </c>
      <c r="V501" s="12" t="s">
        <v>2138</v>
      </c>
    </row>
    <row r="502" spans="1:22">
      <c r="A502" t="s">
        <v>969</v>
      </c>
      <c r="B502" s="12" t="s">
        <v>62</v>
      </c>
      <c r="C502" s="14">
        <v>1.5353077444389077E-2</v>
      </c>
      <c r="D502" s="14">
        <v>0.20187192862209885</v>
      </c>
      <c r="E502" s="14">
        <v>0.13780715755654266</v>
      </c>
      <c r="F502" s="14">
        <v>0.14324173030339896</v>
      </c>
      <c r="G502" s="13">
        <v>2.1323076743804079</v>
      </c>
      <c r="H502" s="14">
        <v>-3.5903294130974449E-3</v>
      </c>
      <c r="I502">
        <v>0</v>
      </c>
      <c r="J502" s="14">
        <v>1.5701434300293856E-2</v>
      </c>
      <c r="K502" s="14">
        <v>0.50521966232143278</v>
      </c>
      <c r="L502" s="14">
        <v>7.7995567229432863E-2</v>
      </c>
      <c r="M502">
        <v>0</v>
      </c>
      <c r="N502" s="14">
        <v>0</v>
      </c>
      <c r="O502" s="14">
        <v>0</v>
      </c>
      <c r="P502">
        <v>0</v>
      </c>
      <c r="Q502" s="14">
        <v>0.94976269166978411</v>
      </c>
      <c r="R502">
        <v>0</v>
      </c>
      <c r="S502">
        <v>3.3</v>
      </c>
      <c r="T502" s="14">
        <v>0</v>
      </c>
      <c r="U502" s="14">
        <v>0</v>
      </c>
      <c r="V502" s="12" t="s">
        <v>2138</v>
      </c>
    </row>
    <row r="503" spans="1:22">
      <c r="A503" t="s">
        <v>971</v>
      </c>
      <c r="B503" s="12" t="s">
        <v>47</v>
      </c>
      <c r="C503" s="14">
        <v>3.2103895626301747E-2</v>
      </c>
      <c r="D503" s="14">
        <v>0.18290795794828921</v>
      </c>
      <c r="E503" s="14">
        <v>0.12205009004875801</v>
      </c>
      <c r="F503" s="14">
        <v>7.7863508878423693E-2</v>
      </c>
      <c r="G503" s="13">
        <v>1.5232588938928779</v>
      </c>
      <c r="H503" s="14">
        <v>3.1674636202413592E-2</v>
      </c>
      <c r="I503">
        <v>0</v>
      </c>
      <c r="J503" s="14">
        <v>4.0760496456867933E-2</v>
      </c>
      <c r="K503" s="14">
        <v>0.50851978099047102</v>
      </c>
      <c r="L503" s="14">
        <v>6.0665521451900774E-2</v>
      </c>
      <c r="M503">
        <v>0</v>
      </c>
      <c r="N503" s="14">
        <v>0</v>
      </c>
      <c r="O503" s="14">
        <v>0</v>
      </c>
      <c r="P503">
        <v>0</v>
      </c>
      <c r="Q503" s="14">
        <v>0.94977598367308969</v>
      </c>
      <c r="R503">
        <v>0</v>
      </c>
      <c r="S503">
        <v>3.3</v>
      </c>
      <c r="T503" s="14">
        <v>0</v>
      </c>
      <c r="U503" s="14">
        <v>0</v>
      </c>
      <c r="V503" s="12" t="s">
        <v>2138</v>
      </c>
    </row>
    <row r="504" spans="1:22">
      <c r="A504" t="s">
        <v>973</v>
      </c>
      <c r="B504" s="12" t="s">
        <v>47</v>
      </c>
      <c r="C504" s="14">
        <v>1.3630131729674498E-2</v>
      </c>
      <c r="D504" s="14">
        <v>0.18290795794828921</v>
      </c>
      <c r="E504" s="14">
        <v>0.12205009004875801</v>
      </c>
      <c r="F504" s="14">
        <v>7.7863508878423693E-2</v>
      </c>
      <c r="G504" s="13">
        <v>1.5232588938928779</v>
      </c>
      <c r="H504" s="14">
        <v>3.1674636202413592E-2</v>
      </c>
      <c r="I504">
        <v>0</v>
      </c>
      <c r="J504" s="14">
        <v>2.7900641922538681E-2</v>
      </c>
      <c r="K504" s="14">
        <v>0.50851978099047102</v>
      </c>
      <c r="L504" s="14">
        <v>6.0665521451900774E-2</v>
      </c>
      <c r="M504">
        <v>0</v>
      </c>
      <c r="N504" s="14">
        <v>0</v>
      </c>
      <c r="O504" s="14">
        <v>0</v>
      </c>
      <c r="P504">
        <v>0</v>
      </c>
      <c r="Q504" s="14">
        <v>0.94977598367308969</v>
      </c>
      <c r="R504">
        <v>0</v>
      </c>
      <c r="S504">
        <v>3.3</v>
      </c>
      <c r="T504" s="14">
        <v>0</v>
      </c>
      <c r="U504" s="14">
        <v>0</v>
      </c>
      <c r="V504" s="12" t="s">
        <v>2138</v>
      </c>
    </row>
    <row r="505" spans="1:22">
      <c r="A505" t="s">
        <v>975</v>
      </c>
      <c r="B505" s="12" t="s">
        <v>47</v>
      </c>
      <c r="C505" s="14">
        <v>3.5457101477604412E-2</v>
      </c>
      <c r="D505" s="14">
        <v>0.18290795794828921</v>
      </c>
      <c r="E505" s="14">
        <v>0.12205009004875801</v>
      </c>
      <c r="F505" s="14">
        <v>7.7863508878423693E-2</v>
      </c>
      <c r="G505" s="13">
        <v>1.5232588938928779</v>
      </c>
      <c r="H505" s="14">
        <v>3.1674636202413592E-2</v>
      </c>
      <c r="I505">
        <v>0</v>
      </c>
      <c r="J505" s="14">
        <v>-6.0034127638198907E-3</v>
      </c>
      <c r="K505" s="14">
        <v>0.50851978099047102</v>
      </c>
      <c r="L505" s="14">
        <v>6.0665521451900774E-2</v>
      </c>
      <c r="M505">
        <v>0</v>
      </c>
      <c r="N505" s="14">
        <v>0</v>
      </c>
      <c r="O505" s="14">
        <v>0</v>
      </c>
      <c r="P505">
        <v>0</v>
      </c>
      <c r="Q505" s="14">
        <v>0.94977598367308969</v>
      </c>
      <c r="R505">
        <v>0</v>
      </c>
      <c r="S505">
        <v>3.3</v>
      </c>
      <c r="T505" s="14">
        <v>0</v>
      </c>
      <c r="U505" s="14">
        <v>0</v>
      </c>
      <c r="V505" s="12" t="s">
        <v>2138</v>
      </c>
    </row>
    <row r="506" spans="1:22">
      <c r="A506" t="s">
        <v>977</v>
      </c>
      <c r="B506" s="12" t="s">
        <v>57</v>
      </c>
      <c r="C506" s="14">
        <v>0.19567492616839741</v>
      </c>
      <c r="D506" s="14">
        <v>0.388774346882514</v>
      </c>
      <c r="E506" s="14">
        <v>0.2842719606666555</v>
      </c>
      <c r="F506" s="14">
        <v>3.7547324588306716E-2</v>
      </c>
      <c r="G506" s="13">
        <v>5.6564154445784265</v>
      </c>
      <c r="H506" s="14">
        <v>0.21790144142181125</v>
      </c>
      <c r="I506">
        <v>0</v>
      </c>
      <c r="J506" s="14">
        <v>-1.8339617358591659E-2</v>
      </c>
      <c r="K506" s="14">
        <v>0.45222619371524486</v>
      </c>
      <c r="L506" s="14">
        <v>1.8748568215778003E-2</v>
      </c>
      <c r="M506">
        <v>0</v>
      </c>
      <c r="N506" s="14">
        <v>0.2055436255630648</v>
      </c>
      <c r="O506" s="14">
        <v>0.33577848833803048</v>
      </c>
      <c r="P506">
        <v>0</v>
      </c>
      <c r="Q506" s="14">
        <v>0.94867619108199597</v>
      </c>
      <c r="R506">
        <v>0</v>
      </c>
      <c r="S506">
        <v>4.5</v>
      </c>
      <c r="T506" s="14">
        <v>0</v>
      </c>
      <c r="U506" s="14">
        <v>0</v>
      </c>
      <c r="V506" s="12" t="s">
        <v>2138</v>
      </c>
    </row>
    <row r="507" spans="1:22">
      <c r="A507" t="s">
        <v>979</v>
      </c>
      <c r="B507" s="12" t="s">
        <v>47</v>
      </c>
      <c r="C507" s="14">
        <v>4.9528487920724777E-2</v>
      </c>
      <c r="D507" s="14">
        <v>0.18290795794828921</v>
      </c>
      <c r="E507" s="14">
        <v>0.12205009004875801</v>
      </c>
      <c r="F507" s="14">
        <v>7.7863508878423693E-2</v>
      </c>
      <c r="G507" s="13">
        <v>1.5232588938928779</v>
      </c>
      <c r="H507" s="14">
        <v>3.1674636202413592E-2</v>
      </c>
      <c r="I507">
        <v>0</v>
      </c>
      <c r="J507" s="14">
        <v>2.5907368910294812E-2</v>
      </c>
      <c r="K507" s="14">
        <v>0.50851978099047102</v>
      </c>
      <c r="L507" s="14">
        <v>6.0665521451900774E-2</v>
      </c>
      <c r="M507">
        <v>0</v>
      </c>
      <c r="N507" s="14">
        <v>0</v>
      </c>
      <c r="O507" s="14">
        <v>0</v>
      </c>
      <c r="P507">
        <v>0</v>
      </c>
      <c r="Q507" s="14">
        <v>0.94977598367308969</v>
      </c>
      <c r="R507">
        <v>0</v>
      </c>
      <c r="S507">
        <v>3.3</v>
      </c>
      <c r="T507" s="14">
        <v>0</v>
      </c>
      <c r="U507" s="14">
        <v>0</v>
      </c>
      <c r="V507" s="12" t="s">
        <v>2138</v>
      </c>
    </row>
    <row r="508" spans="1:22">
      <c r="A508" t="s">
        <v>981</v>
      </c>
      <c r="B508" s="12" t="s">
        <v>51</v>
      </c>
      <c r="C508" s="14">
        <v>0.11075971272824127</v>
      </c>
      <c r="D508" s="14">
        <v>0.29147891994228936</v>
      </c>
      <c r="E508" s="14">
        <v>0.20310034693031653</v>
      </c>
      <c r="F508" s="14">
        <v>8.594459935328938E-2</v>
      </c>
      <c r="G508" s="13">
        <v>1.6026025182564763</v>
      </c>
      <c r="H508" s="14">
        <v>0.11012364032004683</v>
      </c>
      <c r="I508">
        <v>0</v>
      </c>
      <c r="J508" s="14">
        <v>-2.1612124699459081E-2</v>
      </c>
      <c r="K508" s="14">
        <v>0.41762511454643481</v>
      </c>
      <c r="L508" s="14">
        <v>5.4196815684636399E-2</v>
      </c>
      <c r="M508">
        <v>0</v>
      </c>
      <c r="N508" s="14">
        <v>0</v>
      </c>
      <c r="O508" s="14">
        <v>0</v>
      </c>
      <c r="P508">
        <v>0</v>
      </c>
      <c r="Q508" s="14">
        <v>0.94630804495569043</v>
      </c>
      <c r="R508">
        <v>0</v>
      </c>
      <c r="S508">
        <v>3.3</v>
      </c>
      <c r="T508" s="14">
        <v>0</v>
      </c>
      <c r="U508" s="14">
        <v>0</v>
      </c>
      <c r="V508" s="12" t="s">
        <v>2138</v>
      </c>
    </row>
    <row r="509" spans="1:22">
      <c r="A509" t="s">
        <v>983</v>
      </c>
      <c r="B509" s="12" t="s">
        <v>62</v>
      </c>
      <c r="C509" s="14">
        <v>-8.5575252984084152E-2</v>
      </c>
      <c r="D509" s="14">
        <v>0.20187192862209885</v>
      </c>
      <c r="E509" s="14">
        <v>0.13780715755654266</v>
      </c>
      <c r="F509" s="14">
        <v>0.14324173030339896</v>
      </c>
      <c r="G509" s="13">
        <v>2.1323076743804079</v>
      </c>
      <c r="H509" s="14">
        <v>-3.5903294130974449E-3</v>
      </c>
      <c r="I509">
        <v>0</v>
      </c>
      <c r="J509" s="14">
        <v>5.7004096800028783E-2</v>
      </c>
      <c r="K509" s="14">
        <v>0.50521966232143278</v>
      </c>
      <c r="L509" s="14">
        <v>7.7995567229432863E-2</v>
      </c>
      <c r="M509">
        <v>0</v>
      </c>
      <c r="N509" s="14">
        <v>0</v>
      </c>
      <c r="O509" s="14">
        <v>0</v>
      </c>
      <c r="P509">
        <v>0</v>
      </c>
      <c r="Q509" s="14">
        <v>0.94976269166978411</v>
      </c>
      <c r="R509">
        <v>0</v>
      </c>
      <c r="S509">
        <v>3.3</v>
      </c>
      <c r="T509" s="14">
        <v>0</v>
      </c>
      <c r="U509" s="14">
        <v>0</v>
      </c>
      <c r="V509" s="12" t="s">
        <v>2138</v>
      </c>
    </row>
    <row r="510" spans="1:22">
      <c r="A510" t="s">
        <v>985</v>
      </c>
      <c r="B510" s="12" t="s">
        <v>57</v>
      </c>
      <c r="C510" s="14">
        <v>8.6261689862144386E-2</v>
      </c>
      <c r="D510" s="14">
        <v>0.388774346882514</v>
      </c>
      <c r="E510" s="14">
        <v>0.2842719606666555</v>
      </c>
      <c r="F510" s="14">
        <v>3.7547324588306716E-2</v>
      </c>
      <c r="G510" s="13">
        <v>5.6564154445784265</v>
      </c>
      <c r="H510" s="14">
        <v>0.21790144142181125</v>
      </c>
      <c r="I510">
        <v>0</v>
      </c>
      <c r="J510" s="14">
        <v>3.9022457539688117E-2</v>
      </c>
      <c r="K510" s="14">
        <v>0.45222619371524486</v>
      </c>
      <c r="L510" s="14">
        <v>1.8748568215778003E-2</v>
      </c>
      <c r="M510">
        <v>0</v>
      </c>
      <c r="N510" s="14">
        <v>0.2055436255630648</v>
      </c>
      <c r="O510" s="14">
        <v>0.33577848833803048</v>
      </c>
      <c r="P510">
        <v>0</v>
      </c>
      <c r="Q510" s="14">
        <v>0.94867619108199597</v>
      </c>
      <c r="R510">
        <v>0</v>
      </c>
      <c r="S510">
        <v>4.5</v>
      </c>
      <c r="T510" s="14">
        <v>0</v>
      </c>
      <c r="U510" s="14">
        <v>0</v>
      </c>
      <c r="V510" s="12" t="s">
        <v>2138</v>
      </c>
    </row>
    <row r="511" spans="1:22">
      <c r="A511" t="s">
        <v>987</v>
      </c>
      <c r="B511" s="12" t="s">
        <v>47</v>
      </c>
      <c r="C511" s="14">
        <v>-2.7357620076373684E-2</v>
      </c>
      <c r="D511" s="14">
        <v>0.18290795794828921</v>
      </c>
      <c r="E511" s="14">
        <v>0.12205009004875801</v>
      </c>
      <c r="F511" s="14">
        <v>7.7863508878423693E-2</v>
      </c>
      <c r="G511" s="13">
        <v>1.5232588938928779</v>
      </c>
      <c r="H511" s="14">
        <v>3.1674636202413592E-2</v>
      </c>
      <c r="I511">
        <v>0</v>
      </c>
      <c r="J511" s="14">
        <v>7.3711292113676039E-2</v>
      </c>
      <c r="K511" s="14">
        <v>0.50851978099047102</v>
      </c>
      <c r="L511" s="14">
        <v>6.0665521451900774E-2</v>
      </c>
      <c r="M511">
        <v>0</v>
      </c>
      <c r="N511" s="14">
        <v>0</v>
      </c>
      <c r="O511" s="14">
        <v>0</v>
      </c>
      <c r="P511">
        <v>0</v>
      </c>
      <c r="Q511" s="14">
        <v>0.94977598367308969</v>
      </c>
      <c r="R511">
        <v>0</v>
      </c>
      <c r="S511">
        <v>3.3</v>
      </c>
      <c r="T511" s="14">
        <v>0</v>
      </c>
      <c r="U511" s="14">
        <v>0</v>
      </c>
      <c r="V511" s="12" t="s">
        <v>2138</v>
      </c>
    </row>
    <row r="512" spans="1:22">
      <c r="A512" t="s">
        <v>989</v>
      </c>
      <c r="B512" s="12" t="s">
        <v>47</v>
      </c>
      <c r="C512" s="14">
        <v>-2.9120391070628988E-2</v>
      </c>
      <c r="D512" s="14">
        <v>0.18290795794828921</v>
      </c>
      <c r="E512" s="14">
        <v>0.12205009004875801</v>
      </c>
      <c r="F512" s="14">
        <v>7.7863508878423693E-2</v>
      </c>
      <c r="G512" s="13">
        <v>1.5232588938928779</v>
      </c>
      <c r="H512" s="14">
        <v>3.1674636202413592E-2</v>
      </c>
      <c r="I512">
        <v>0</v>
      </c>
      <c r="J512" s="14">
        <v>6.4664215130041794E-2</v>
      </c>
      <c r="K512" s="14">
        <v>0.50851978099047102</v>
      </c>
      <c r="L512" s="14">
        <v>6.0665521451900774E-2</v>
      </c>
      <c r="M512">
        <v>0</v>
      </c>
      <c r="N512" s="14">
        <v>0</v>
      </c>
      <c r="O512" s="14">
        <v>0</v>
      </c>
      <c r="P512">
        <v>0</v>
      </c>
      <c r="Q512" s="14">
        <v>0.94977598367308969</v>
      </c>
      <c r="R512">
        <v>0</v>
      </c>
      <c r="S512">
        <v>3.3</v>
      </c>
      <c r="T512" s="14">
        <v>0</v>
      </c>
      <c r="U512" s="14">
        <v>0</v>
      </c>
      <c r="V512" s="12" t="s">
        <v>2138</v>
      </c>
    </row>
    <row r="513" spans="1:22">
      <c r="A513" t="s">
        <v>991</v>
      </c>
      <c r="B513" s="12" t="s">
        <v>57</v>
      </c>
      <c r="C513" s="14">
        <v>0.24646585926180914</v>
      </c>
      <c r="D513" s="14">
        <v>0.388774346882514</v>
      </c>
      <c r="E513" s="14">
        <v>0.2842719606666555</v>
      </c>
      <c r="F513" s="14">
        <v>3.7547324588306716E-2</v>
      </c>
      <c r="G513" s="13">
        <v>5.6564154445784265</v>
      </c>
      <c r="H513" s="14">
        <v>0.21790144142181125</v>
      </c>
      <c r="I513">
        <v>0</v>
      </c>
      <c r="J513" s="14">
        <v>-4.8157184944906256E-3</v>
      </c>
      <c r="K513" s="14">
        <v>0.45222619371524486</v>
      </c>
      <c r="L513" s="14">
        <v>1.8748568215778003E-2</v>
      </c>
      <c r="M513">
        <v>0</v>
      </c>
      <c r="N513" s="14">
        <v>0.2055436255630648</v>
      </c>
      <c r="O513" s="14">
        <v>0.33577848833803048</v>
      </c>
      <c r="P513">
        <v>0</v>
      </c>
      <c r="Q513" s="14">
        <v>0.94867619108199597</v>
      </c>
      <c r="R513">
        <v>0</v>
      </c>
      <c r="S513">
        <v>4.5</v>
      </c>
      <c r="T513" s="14">
        <v>0</v>
      </c>
      <c r="U513" s="14">
        <v>0</v>
      </c>
      <c r="V513" s="12" t="s">
        <v>2138</v>
      </c>
    </row>
    <row r="514" spans="1:22">
      <c r="A514" t="s">
        <v>995</v>
      </c>
      <c r="B514" s="12" t="s">
        <v>51</v>
      </c>
      <c r="C514" s="14">
        <v>1.9094127063039559E-2</v>
      </c>
      <c r="D514" s="14">
        <v>0.29147891994228936</v>
      </c>
      <c r="E514" s="14">
        <v>0.20310034693031653</v>
      </c>
      <c r="F514" s="14">
        <v>8.594459935328938E-2</v>
      </c>
      <c r="G514" s="13">
        <v>1.6026025182564763</v>
      </c>
      <c r="H514" s="14">
        <v>0.11012364032004683</v>
      </c>
      <c r="I514">
        <v>0</v>
      </c>
      <c r="J514" s="14">
        <v>6.687230183369669E-2</v>
      </c>
      <c r="K514" s="14">
        <v>0.41762511454643481</v>
      </c>
      <c r="L514" s="14">
        <v>5.4196815684636399E-2</v>
      </c>
      <c r="M514">
        <v>0</v>
      </c>
      <c r="N514" s="14">
        <v>0</v>
      </c>
      <c r="O514" s="14">
        <v>0</v>
      </c>
      <c r="P514">
        <v>0</v>
      </c>
      <c r="Q514" s="14">
        <v>0.94630804495569043</v>
      </c>
      <c r="R514">
        <v>0</v>
      </c>
      <c r="S514">
        <v>3.3</v>
      </c>
      <c r="T514" s="14">
        <v>0</v>
      </c>
      <c r="U514" s="14">
        <v>0</v>
      </c>
      <c r="V514" s="12" t="s">
        <v>2138</v>
      </c>
    </row>
    <row r="515" spans="1:22">
      <c r="A515" t="s">
        <v>999</v>
      </c>
      <c r="B515" s="12" t="s">
        <v>54</v>
      </c>
      <c r="C515" s="14">
        <v>-1.5057611643157784E-2</v>
      </c>
      <c r="D515" s="14">
        <v>0.31196392892080216</v>
      </c>
      <c r="E515" s="14">
        <v>0.22086835207327621</v>
      </c>
      <c r="F515" s="14">
        <v>0.28991454849456905</v>
      </c>
      <c r="G515" s="13">
        <v>2.8980395452652274</v>
      </c>
      <c r="H515" s="14">
        <v>-5.1192663180992054E-2</v>
      </c>
      <c r="I515">
        <v>0</v>
      </c>
      <c r="J515" s="14">
        <v>6.0824634639724054E-2</v>
      </c>
      <c r="K515" s="14">
        <v>0.58288412137280288</v>
      </c>
      <c r="L515" s="14">
        <v>0.120912265441879</v>
      </c>
      <c r="M515">
        <v>0</v>
      </c>
      <c r="N515" s="14">
        <v>0</v>
      </c>
      <c r="O515" s="14">
        <v>0</v>
      </c>
      <c r="P515">
        <v>0</v>
      </c>
      <c r="Q515" s="14">
        <v>0.95246281107254693</v>
      </c>
      <c r="R515">
        <v>0</v>
      </c>
      <c r="S515">
        <v>3.3</v>
      </c>
      <c r="T515" s="14">
        <v>0</v>
      </c>
      <c r="U515" s="14">
        <v>0</v>
      </c>
      <c r="V515" s="12" t="s">
        <v>2138</v>
      </c>
    </row>
    <row r="516" spans="1:22">
      <c r="A516" t="s">
        <v>1001</v>
      </c>
      <c r="B516" s="12" t="s">
        <v>51</v>
      </c>
      <c r="C516" s="14">
        <v>3.1095260477038974E-2</v>
      </c>
      <c r="D516" s="14">
        <v>0.29147891994228936</v>
      </c>
      <c r="E516" s="14">
        <v>0.20310034693031653</v>
      </c>
      <c r="F516" s="14">
        <v>8.594459935328938E-2</v>
      </c>
      <c r="G516" s="13">
        <v>1.6026025182564763</v>
      </c>
      <c r="H516" s="14">
        <v>0.11012364032004683</v>
      </c>
      <c r="I516">
        <v>0</v>
      </c>
      <c r="J516" s="14">
        <v>4.1053633518574877E-2</v>
      </c>
      <c r="K516" s="14">
        <v>0.41762511454643481</v>
      </c>
      <c r="L516" s="14">
        <v>5.4196815684636399E-2</v>
      </c>
      <c r="M516">
        <v>0</v>
      </c>
      <c r="N516" s="14">
        <v>0</v>
      </c>
      <c r="O516" s="14">
        <v>0</v>
      </c>
      <c r="P516">
        <v>0</v>
      </c>
      <c r="Q516" s="14">
        <v>0.94630804495569043</v>
      </c>
      <c r="R516">
        <v>0</v>
      </c>
      <c r="S516">
        <v>3.3</v>
      </c>
      <c r="T516" s="14">
        <v>0</v>
      </c>
      <c r="U516" s="14">
        <v>0</v>
      </c>
      <c r="V516" s="12" t="s">
        <v>2138</v>
      </c>
    </row>
    <row r="517" spans="1:22">
      <c r="A517" t="s">
        <v>1003</v>
      </c>
      <c r="B517" s="12" t="s">
        <v>57</v>
      </c>
      <c r="C517" s="14">
        <v>7.5080914934122389E-2</v>
      </c>
      <c r="D517" s="14">
        <v>0.388774346882514</v>
      </c>
      <c r="E517" s="14">
        <v>0.2842719606666555</v>
      </c>
      <c r="F517" s="14">
        <v>3.7547324588306716E-2</v>
      </c>
      <c r="G517" s="13">
        <v>5.6564154445784265</v>
      </c>
      <c r="H517" s="14">
        <v>0.21790144142181125</v>
      </c>
      <c r="I517">
        <v>0</v>
      </c>
      <c r="J517" s="14">
        <v>6.5338732279996883E-2</v>
      </c>
      <c r="K517" s="14">
        <v>0.45222619371524486</v>
      </c>
      <c r="L517" s="14">
        <v>1.8748568215778003E-2</v>
      </c>
      <c r="M517">
        <v>0</v>
      </c>
      <c r="N517" s="14">
        <v>0.2055436255630648</v>
      </c>
      <c r="O517" s="14">
        <v>0.33577848833803048</v>
      </c>
      <c r="P517">
        <v>0</v>
      </c>
      <c r="Q517" s="14">
        <v>0.94867619108199597</v>
      </c>
      <c r="R517">
        <v>0</v>
      </c>
      <c r="S517">
        <v>4.5</v>
      </c>
      <c r="T517" s="14">
        <v>0</v>
      </c>
      <c r="U517" s="14">
        <v>0</v>
      </c>
      <c r="V517" s="12" t="s">
        <v>2138</v>
      </c>
    </row>
    <row r="518" spans="1:22">
      <c r="A518" t="s">
        <v>1005</v>
      </c>
      <c r="B518" s="12" t="s">
        <v>51</v>
      </c>
      <c r="C518" s="14">
        <v>5.8314823709010866E-2</v>
      </c>
      <c r="D518" s="14">
        <v>0.29147891994228936</v>
      </c>
      <c r="E518" s="14">
        <v>0.20310034693031653</v>
      </c>
      <c r="F518" s="14">
        <v>8.594459935328938E-2</v>
      </c>
      <c r="G518" s="13">
        <v>1.6026025182564763</v>
      </c>
      <c r="H518" s="14">
        <v>0.11012364032004683</v>
      </c>
      <c r="I518">
        <v>0</v>
      </c>
      <c r="J518" s="14">
        <v>5.3651118020120901E-3</v>
      </c>
      <c r="K518" s="14">
        <v>0.41762511454643481</v>
      </c>
      <c r="L518" s="14">
        <v>5.4196815684636399E-2</v>
      </c>
      <c r="M518">
        <v>0</v>
      </c>
      <c r="N518" s="14">
        <v>0</v>
      </c>
      <c r="O518" s="14">
        <v>0</v>
      </c>
      <c r="P518">
        <v>0</v>
      </c>
      <c r="Q518" s="14">
        <v>0.94630804495569043</v>
      </c>
      <c r="R518">
        <v>0</v>
      </c>
      <c r="S518">
        <v>3.3</v>
      </c>
      <c r="T518" s="14">
        <v>0</v>
      </c>
      <c r="U518" s="14">
        <v>0</v>
      </c>
      <c r="V518" s="12" t="s">
        <v>2138</v>
      </c>
    </row>
    <row r="519" spans="1:22">
      <c r="A519" t="s">
        <v>1007</v>
      </c>
      <c r="B519" s="12" t="s">
        <v>51</v>
      </c>
      <c r="C519" s="14">
        <v>-1.5208283511214745E-2</v>
      </c>
      <c r="D519" s="14">
        <v>0.29147891994228936</v>
      </c>
      <c r="E519" s="14">
        <v>0.20310034693031653</v>
      </c>
      <c r="F519" s="14">
        <v>8.594459935328938E-2</v>
      </c>
      <c r="G519" s="13">
        <v>1.6026025182564763</v>
      </c>
      <c r="H519" s="14">
        <v>0.11012364032004683</v>
      </c>
      <c r="I519">
        <v>0</v>
      </c>
      <c r="J519" s="14">
        <v>5.5025689582614307E-2</v>
      </c>
      <c r="K519" s="14">
        <v>0.41762511454643481</v>
      </c>
      <c r="L519" s="14">
        <v>5.4196815684636399E-2</v>
      </c>
      <c r="M519">
        <v>0</v>
      </c>
      <c r="N519" s="14">
        <v>0</v>
      </c>
      <c r="O519" s="14">
        <v>0</v>
      </c>
      <c r="P519">
        <v>0</v>
      </c>
      <c r="Q519" s="14">
        <v>0.94630804495569043</v>
      </c>
      <c r="R519">
        <v>0</v>
      </c>
      <c r="S519">
        <v>3.3</v>
      </c>
      <c r="T519" s="14">
        <v>0</v>
      </c>
      <c r="U519" s="14">
        <v>0</v>
      </c>
      <c r="V519" s="12" t="s">
        <v>2138</v>
      </c>
    </row>
    <row r="520" spans="1:22">
      <c r="A520" t="s">
        <v>1009</v>
      </c>
      <c r="B520" s="12" t="s">
        <v>51</v>
      </c>
      <c r="C520" s="14">
        <v>0.11394909677714864</v>
      </c>
      <c r="D520" s="14">
        <v>0.29147891994228936</v>
      </c>
      <c r="E520" s="14">
        <v>0.20310034693031653</v>
      </c>
      <c r="F520" s="14">
        <v>8.594459935328938E-2</v>
      </c>
      <c r="G520" s="13">
        <v>1.6026025182564763</v>
      </c>
      <c r="H520" s="14">
        <v>0.11012364032004683</v>
      </c>
      <c r="I520">
        <v>0</v>
      </c>
      <c r="J520" s="14">
        <v>2.1964821186865276E-2</v>
      </c>
      <c r="K520" s="14">
        <v>0.41762511454643481</v>
      </c>
      <c r="L520" s="14">
        <v>5.4196815684636399E-2</v>
      </c>
      <c r="M520">
        <v>0</v>
      </c>
      <c r="N520" s="14">
        <v>0</v>
      </c>
      <c r="O520" s="14">
        <v>0</v>
      </c>
      <c r="P520">
        <v>0</v>
      </c>
      <c r="Q520" s="14">
        <v>0.94630804495569043</v>
      </c>
      <c r="R520">
        <v>0</v>
      </c>
      <c r="S520">
        <v>3.3</v>
      </c>
      <c r="T520" s="14">
        <v>0</v>
      </c>
      <c r="U520" s="14">
        <v>0</v>
      </c>
      <c r="V520" s="12" t="s">
        <v>2138</v>
      </c>
    </row>
    <row r="521" spans="1:22">
      <c r="A521" t="s">
        <v>1011</v>
      </c>
      <c r="B521" s="12" t="s">
        <v>51</v>
      </c>
      <c r="C521" s="14">
        <v>0.16475733904811762</v>
      </c>
      <c r="D521" s="14">
        <v>0.29147891994228936</v>
      </c>
      <c r="E521" s="14">
        <v>0.20310034693031653</v>
      </c>
      <c r="F521" s="14">
        <v>8.594459935328938E-2</v>
      </c>
      <c r="G521" s="13">
        <v>1.6026025182564763</v>
      </c>
      <c r="H521" s="14">
        <v>0.11012364032004683</v>
      </c>
      <c r="I521">
        <v>0</v>
      </c>
      <c r="J521" s="14">
        <v>4.9316284633971155E-2</v>
      </c>
      <c r="K521" s="14">
        <v>0.41762511454643481</v>
      </c>
      <c r="L521" s="14">
        <v>5.4196815684636399E-2</v>
      </c>
      <c r="M521">
        <v>0</v>
      </c>
      <c r="N521" s="14">
        <v>0</v>
      </c>
      <c r="O521" s="14">
        <v>0</v>
      </c>
      <c r="P521">
        <v>0</v>
      </c>
      <c r="Q521" s="14">
        <v>0.94630804495569043</v>
      </c>
      <c r="R521">
        <v>0</v>
      </c>
      <c r="S521">
        <v>3.3</v>
      </c>
      <c r="T521" s="14">
        <v>0</v>
      </c>
      <c r="U521" s="14">
        <v>0</v>
      </c>
      <c r="V521" s="12" t="s">
        <v>2138</v>
      </c>
    </row>
    <row r="522" spans="1:22">
      <c r="A522" t="s">
        <v>1013</v>
      </c>
      <c r="B522" s="12" t="s">
        <v>54</v>
      </c>
      <c r="C522" s="14">
        <v>1.3561317480929109E-2</v>
      </c>
      <c r="D522" s="14">
        <v>0.31196392892080216</v>
      </c>
      <c r="E522" s="14">
        <v>0.22086835207327621</v>
      </c>
      <c r="F522" s="14">
        <v>0.28991454849456905</v>
      </c>
      <c r="G522" s="13">
        <v>2.8980395452652274</v>
      </c>
      <c r="H522" s="14">
        <v>-5.1192663180992054E-2</v>
      </c>
      <c r="I522">
        <v>0</v>
      </c>
      <c r="J522" s="14">
        <v>1.5723627288919548E-2</v>
      </c>
      <c r="K522" s="14">
        <v>0.58288412137280288</v>
      </c>
      <c r="L522" s="14">
        <v>0.120912265441879</v>
      </c>
      <c r="M522">
        <v>0</v>
      </c>
      <c r="N522" s="14">
        <v>0</v>
      </c>
      <c r="O522" s="14">
        <v>0</v>
      </c>
      <c r="P522">
        <v>0</v>
      </c>
      <c r="Q522" s="14">
        <v>0.95246281107254693</v>
      </c>
      <c r="R522">
        <v>0</v>
      </c>
      <c r="S522">
        <v>3.3</v>
      </c>
      <c r="T522" s="14">
        <v>0</v>
      </c>
      <c r="U522" s="14">
        <v>0</v>
      </c>
      <c r="V522" s="12" t="s">
        <v>2138</v>
      </c>
    </row>
    <row r="523" spans="1:22">
      <c r="A523" t="s">
        <v>1015</v>
      </c>
      <c r="B523" s="12" t="s">
        <v>51</v>
      </c>
      <c r="C523" s="14">
        <v>0.18460027805780901</v>
      </c>
      <c r="D523" s="14">
        <v>0.29147891994228936</v>
      </c>
      <c r="E523" s="14">
        <v>0.20310034693031653</v>
      </c>
      <c r="F523" s="14">
        <v>8.594459935328938E-2</v>
      </c>
      <c r="G523" s="13">
        <v>1.6026025182564763</v>
      </c>
      <c r="H523" s="14">
        <v>0.11012364032004683</v>
      </c>
      <c r="I523">
        <v>0</v>
      </c>
      <c r="J523" s="14">
        <v>-3.999876072795705E-2</v>
      </c>
      <c r="K523" s="14">
        <v>0.41762511454643481</v>
      </c>
      <c r="L523" s="14">
        <v>5.4196815684636399E-2</v>
      </c>
      <c r="M523">
        <v>0</v>
      </c>
      <c r="N523" s="14">
        <v>0</v>
      </c>
      <c r="O523" s="14">
        <v>0</v>
      </c>
      <c r="P523">
        <v>0</v>
      </c>
      <c r="Q523" s="14">
        <v>0.94630804495569043</v>
      </c>
      <c r="R523">
        <v>0</v>
      </c>
      <c r="S523">
        <v>3.3</v>
      </c>
      <c r="T523" s="14">
        <v>0</v>
      </c>
      <c r="U523" s="14">
        <v>0</v>
      </c>
      <c r="V523" s="12" t="s">
        <v>2138</v>
      </c>
    </row>
    <row r="524" spans="1:22">
      <c r="A524" t="s">
        <v>1017</v>
      </c>
      <c r="B524" s="12" t="s">
        <v>62</v>
      </c>
      <c r="C524" s="14">
        <v>-4.2382118706004626E-2</v>
      </c>
      <c r="D524" s="14">
        <v>0.20187192862209885</v>
      </c>
      <c r="E524" s="14">
        <v>0.13780715755654266</v>
      </c>
      <c r="F524" s="14">
        <v>0.14324173030339896</v>
      </c>
      <c r="G524" s="13">
        <v>2.1323076743804079</v>
      </c>
      <c r="H524" s="14">
        <v>-3.5903294130974449E-3</v>
      </c>
      <c r="I524">
        <v>0</v>
      </c>
      <c r="J524" s="14">
        <v>4.690094022541931E-2</v>
      </c>
      <c r="K524" s="14">
        <v>0.50521966232143278</v>
      </c>
      <c r="L524" s="14">
        <v>7.7995567229432863E-2</v>
      </c>
      <c r="M524">
        <v>0</v>
      </c>
      <c r="N524" s="14">
        <v>0</v>
      </c>
      <c r="O524" s="14">
        <v>0</v>
      </c>
      <c r="P524">
        <v>0</v>
      </c>
      <c r="Q524" s="14">
        <v>0.94976269166978411</v>
      </c>
      <c r="R524">
        <v>0</v>
      </c>
      <c r="S524">
        <v>3.3</v>
      </c>
      <c r="T524" s="14">
        <v>0</v>
      </c>
      <c r="U524" s="14">
        <v>0</v>
      </c>
      <c r="V524" s="12" t="s">
        <v>2138</v>
      </c>
    </row>
    <row r="525" spans="1:22">
      <c r="A525" t="s">
        <v>1019</v>
      </c>
      <c r="B525" s="12" t="s">
        <v>47</v>
      </c>
      <c r="C525" s="14">
        <v>1.2499379838991798E-2</v>
      </c>
      <c r="D525" s="14">
        <v>0.18290795794828921</v>
      </c>
      <c r="E525" s="14">
        <v>0.12205009004875801</v>
      </c>
      <c r="F525" s="14">
        <v>7.7863508878423693E-2</v>
      </c>
      <c r="G525" s="13">
        <v>1.5232588938928779</v>
      </c>
      <c r="H525" s="14">
        <v>3.1674636202413592E-2</v>
      </c>
      <c r="I525">
        <v>0</v>
      </c>
      <c r="J525" s="14">
        <v>4.9319373864378423E-2</v>
      </c>
      <c r="K525" s="14">
        <v>0.50851978099047102</v>
      </c>
      <c r="L525" s="14">
        <v>6.0665521451900774E-2</v>
      </c>
      <c r="M525">
        <v>0</v>
      </c>
      <c r="N525" s="14">
        <v>0</v>
      </c>
      <c r="O525" s="14">
        <v>0</v>
      </c>
      <c r="P525">
        <v>0</v>
      </c>
      <c r="Q525" s="14">
        <v>0.94977598367308969</v>
      </c>
      <c r="R525">
        <v>0</v>
      </c>
      <c r="S525">
        <v>3.3</v>
      </c>
      <c r="T525" s="14">
        <v>0</v>
      </c>
      <c r="U525" s="14">
        <v>0</v>
      </c>
      <c r="V525" s="12" t="s">
        <v>2138</v>
      </c>
    </row>
    <row r="526" spans="1:22">
      <c r="A526" t="s">
        <v>1021</v>
      </c>
      <c r="B526" s="12" t="s">
        <v>51</v>
      </c>
      <c r="C526" s="14">
        <v>8.6585744321232491E-2</v>
      </c>
      <c r="D526" s="14">
        <v>0.29147891994228936</v>
      </c>
      <c r="E526" s="14">
        <v>0.20310034693031653</v>
      </c>
      <c r="F526" s="14">
        <v>8.594459935328938E-2</v>
      </c>
      <c r="G526" s="13">
        <v>1.6026025182564763</v>
      </c>
      <c r="H526" s="14">
        <v>0.11012364032004683</v>
      </c>
      <c r="I526">
        <v>0</v>
      </c>
      <c r="J526" s="14">
        <v>2.9138291819781312E-2</v>
      </c>
      <c r="K526" s="14">
        <v>0.41762511454643481</v>
      </c>
      <c r="L526" s="14">
        <v>5.4196815684636399E-2</v>
      </c>
      <c r="M526">
        <v>0</v>
      </c>
      <c r="N526" s="14">
        <v>0</v>
      </c>
      <c r="O526" s="14">
        <v>0</v>
      </c>
      <c r="P526">
        <v>0</v>
      </c>
      <c r="Q526" s="14">
        <v>0.94630804495569043</v>
      </c>
      <c r="R526">
        <v>0</v>
      </c>
      <c r="S526">
        <v>3.3</v>
      </c>
      <c r="T526" s="14">
        <v>0</v>
      </c>
      <c r="U526" s="14">
        <v>0</v>
      </c>
      <c r="V526" s="12" t="s">
        <v>2138</v>
      </c>
    </row>
    <row r="527" spans="1:22">
      <c r="A527" t="s">
        <v>1023</v>
      </c>
      <c r="B527" s="12" t="s">
        <v>57</v>
      </c>
      <c r="C527" s="14">
        <v>0.23137372921175711</v>
      </c>
      <c r="D527" s="14">
        <v>0.388774346882514</v>
      </c>
      <c r="E527" s="14">
        <v>0.2842719606666555</v>
      </c>
      <c r="F527" s="14">
        <v>3.7547324588306716E-2</v>
      </c>
      <c r="G527" s="13">
        <v>5.6564154445784265</v>
      </c>
      <c r="H527" s="14">
        <v>0.21790144142181125</v>
      </c>
      <c r="I527">
        <v>0</v>
      </c>
      <c r="J527" s="14">
        <v>7.7076207241972847E-3</v>
      </c>
      <c r="K527" s="14">
        <v>0.45222619371524486</v>
      </c>
      <c r="L527" s="14">
        <v>1.8748568215778003E-2</v>
      </c>
      <c r="M527">
        <v>0</v>
      </c>
      <c r="N527" s="14">
        <v>0.2055436255630648</v>
      </c>
      <c r="O527" s="14">
        <v>0.33577848833803048</v>
      </c>
      <c r="P527">
        <v>0</v>
      </c>
      <c r="Q527" s="14">
        <v>0.94867619108199597</v>
      </c>
      <c r="R527">
        <v>0</v>
      </c>
      <c r="S527">
        <v>4.5</v>
      </c>
      <c r="T527" s="14">
        <v>0</v>
      </c>
      <c r="U527" s="14">
        <v>0</v>
      </c>
      <c r="V527" s="12" t="s">
        <v>2138</v>
      </c>
    </row>
    <row r="528" spans="1:22">
      <c r="A528" t="s">
        <v>1025</v>
      </c>
      <c r="B528" s="12" t="s">
        <v>47</v>
      </c>
      <c r="C528" s="14">
        <v>4.1309558893694337E-2</v>
      </c>
      <c r="D528" s="14">
        <v>0.18290795794828921</v>
      </c>
      <c r="E528" s="14">
        <v>0.12205009004875801</v>
      </c>
      <c r="F528" s="14">
        <v>7.7863508878423693E-2</v>
      </c>
      <c r="G528" s="13">
        <v>1.5232588938928779</v>
      </c>
      <c r="H528" s="14">
        <v>3.1674636202413592E-2</v>
      </c>
      <c r="I528">
        <v>0</v>
      </c>
      <c r="J528" s="14">
        <v>6.8143352049926983E-2</v>
      </c>
      <c r="K528" s="14">
        <v>0.50851978099047102</v>
      </c>
      <c r="L528" s="14">
        <v>6.0665521451900774E-2</v>
      </c>
      <c r="M528">
        <v>0</v>
      </c>
      <c r="N528" s="14">
        <v>0</v>
      </c>
      <c r="O528" s="14">
        <v>0</v>
      </c>
      <c r="P528">
        <v>0</v>
      </c>
      <c r="Q528" s="14">
        <v>0.94977598367308969</v>
      </c>
      <c r="R528">
        <v>0</v>
      </c>
      <c r="S528">
        <v>3.3</v>
      </c>
      <c r="T528" s="14">
        <v>0</v>
      </c>
      <c r="U528" s="14">
        <v>0</v>
      </c>
      <c r="V528" s="12" t="s">
        <v>2138</v>
      </c>
    </row>
    <row r="529" spans="1:22">
      <c r="A529" t="s">
        <v>1027</v>
      </c>
      <c r="B529" s="12" t="s">
        <v>51</v>
      </c>
      <c r="C529" s="14">
        <v>0.11299320282667938</v>
      </c>
      <c r="D529" s="14">
        <v>0.29147891994228936</v>
      </c>
      <c r="E529" s="14">
        <v>0.20310034693031653</v>
      </c>
      <c r="F529" s="14">
        <v>8.594459935328938E-2</v>
      </c>
      <c r="G529" s="13">
        <v>1.6026025182564763</v>
      </c>
      <c r="H529" s="14">
        <v>0.11012364032004683</v>
      </c>
      <c r="I529">
        <v>0</v>
      </c>
      <c r="J529" s="14">
        <v>2.9954180679284294E-4</v>
      </c>
      <c r="K529" s="14">
        <v>0.41762511454643481</v>
      </c>
      <c r="L529" s="14">
        <v>5.4196815684636399E-2</v>
      </c>
      <c r="M529">
        <v>0</v>
      </c>
      <c r="N529" s="14">
        <v>0</v>
      </c>
      <c r="O529" s="14">
        <v>0</v>
      </c>
      <c r="P529">
        <v>0</v>
      </c>
      <c r="Q529" s="14">
        <v>0.94630804495569043</v>
      </c>
      <c r="R529">
        <v>0</v>
      </c>
      <c r="S529">
        <v>3.3</v>
      </c>
      <c r="T529" s="14">
        <v>0</v>
      </c>
      <c r="U529" s="14">
        <v>0</v>
      </c>
      <c r="V529" s="12" t="s">
        <v>2138</v>
      </c>
    </row>
    <row r="530" spans="1:22">
      <c r="A530" t="s">
        <v>1029</v>
      </c>
      <c r="B530" s="12" t="s">
        <v>47</v>
      </c>
      <c r="C530" s="14">
        <v>5.7666734859121598E-2</v>
      </c>
      <c r="D530" s="14">
        <v>0.18290795794828921</v>
      </c>
      <c r="E530" s="14">
        <v>0.12205009004875801</v>
      </c>
      <c r="F530" s="14">
        <v>7.7863508878423693E-2</v>
      </c>
      <c r="G530" s="13">
        <v>1.5232588938928779</v>
      </c>
      <c r="H530" s="14">
        <v>3.1674636202413592E-2</v>
      </c>
      <c r="I530">
        <v>0</v>
      </c>
      <c r="J530" s="14">
        <v>2.2507056982276542E-2</v>
      </c>
      <c r="K530" s="14">
        <v>0.50851978099047102</v>
      </c>
      <c r="L530" s="14">
        <v>6.0665521451900774E-2</v>
      </c>
      <c r="M530">
        <v>0</v>
      </c>
      <c r="N530" s="14">
        <v>0</v>
      </c>
      <c r="O530" s="14">
        <v>0</v>
      </c>
      <c r="P530">
        <v>0</v>
      </c>
      <c r="Q530" s="14">
        <v>0.94977598367308969</v>
      </c>
      <c r="R530">
        <v>0</v>
      </c>
      <c r="S530">
        <v>3.3</v>
      </c>
      <c r="T530" s="14">
        <v>0</v>
      </c>
      <c r="U530" s="14">
        <v>0</v>
      </c>
      <c r="V530" s="12" t="s">
        <v>2138</v>
      </c>
    </row>
    <row r="531" spans="1:22">
      <c r="A531" t="s">
        <v>1031</v>
      </c>
      <c r="B531" s="12" t="s">
        <v>54</v>
      </c>
      <c r="C531" s="14">
        <v>-4.4867455162736637E-2</v>
      </c>
      <c r="D531" s="14">
        <v>0.31196392892080216</v>
      </c>
      <c r="E531" s="14">
        <v>0.22086835207327621</v>
      </c>
      <c r="F531" s="14">
        <v>0.28991454849456905</v>
      </c>
      <c r="G531" s="13">
        <v>2.8980395452652274</v>
      </c>
      <c r="H531" s="14">
        <v>-5.1192663180992054E-2</v>
      </c>
      <c r="I531">
        <v>0</v>
      </c>
      <c r="J531" s="14">
        <v>3.4832062652184942E-2</v>
      </c>
      <c r="K531" s="14">
        <v>0.58288412137280288</v>
      </c>
      <c r="L531" s="14">
        <v>0.120912265441879</v>
      </c>
      <c r="M531">
        <v>0</v>
      </c>
      <c r="N531" s="14">
        <v>0</v>
      </c>
      <c r="O531" s="14">
        <v>0</v>
      </c>
      <c r="P531">
        <v>0</v>
      </c>
      <c r="Q531" s="14">
        <v>0.95246281107254693</v>
      </c>
      <c r="R531">
        <v>0</v>
      </c>
      <c r="S531">
        <v>3.3</v>
      </c>
      <c r="T531" s="14">
        <v>0</v>
      </c>
      <c r="U531" s="14">
        <v>0</v>
      </c>
      <c r="V531" s="12" t="s">
        <v>2138</v>
      </c>
    </row>
    <row r="532" spans="1:22">
      <c r="A532" t="s">
        <v>1033</v>
      </c>
      <c r="B532" s="12" t="s">
        <v>62</v>
      </c>
      <c r="C532" s="14">
        <v>-0.10611543180909423</v>
      </c>
      <c r="D532" s="14">
        <v>0.20187192862209885</v>
      </c>
      <c r="E532" s="14">
        <v>0.13780715755654266</v>
      </c>
      <c r="F532" s="14">
        <v>0.14324173030339896</v>
      </c>
      <c r="G532" s="13">
        <v>2.1323076743804079</v>
      </c>
      <c r="H532" s="14">
        <v>-3.5903294130974449E-3</v>
      </c>
      <c r="I532">
        <v>0</v>
      </c>
      <c r="J532" s="14">
        <v>9.7511576134962724E-2</v>
      </c>
      <c r="K532" s="14">
        <v>0.50521966232143278</v>
      </c>
      <c r="L532" s="14">
        <v>7.7995567229432863E-2</v>
      </c>
      <c r="M532">
        <v>0</v>
      </c>
      <c r="N532" s="14">
        <v>0</v>
      </c>
      <c r="O532" s="14">
        <v>0</v>
      </c>
      <c r="P532">
        <v>0</v>
      </c>
      <c r="Q532" s="14">
        <v>0.94976269166978411</v>
      </c>
      <c r="R532">
        <v>0</v>
      </c>
      <c r="S532">
        <v>3.3</v>
      </c>
      <c r="T532" s="14">
        <v>0</v>
      </c>
      <c r="U532" s="14">
        <v>0</v>
      </c>
      <c r="V532" s="12" t="s">
        <v>2138</v>
      </c>
    </row>
    <row r="533" spans="1:22">
      <c r="A533" t="s">
        <v>1035</v>
      </c>
      <c r="B533" s="12" t="s">
        <v>51</v>
      </c>
      <c r="C533" s="14">
        <v>0.11004394481104221</v>
      </c>
      <c r="D533" s="14">
        <v>0.29147891994228936</v>
      </c>
      <c r="E533" s="14">
        <v>0.20310034693031653</v>
      </c>
      <c r="F533" s="14">
        <v>8.594459935328938E-2</v>
      </c>
      <c r="G533" s="13">
        <v>1.6026025182564763</v>
      </c>
      <c r="H533" s="14">
        <v>0.11012364032004683</v>
      </c>
      <c r="I533">
        <v>0</v>
      </c>
      <c r="J533" s="14">
        <v>2.8078150649442804E-3</v>
      </c>
      <c r="K533" s="14">
        <v>0.41762511454643481</v>
      </c>
      <c r="L533" s="14">
        <v>5.4196815684636399E-2</v>
      </c>
      <c r="M533">
        <v>0</v>
      </c>
      <c r="N533" s="14">
        <v>0</v>
      </c>
      <c r="O533" s="14">
        <v>0</v>
      </c>
      <c r="P533">
        <v>0</v>
      </c>
      <c r="Q533" s="14">
        <v>0.94630804495569043</v>
      </c>
      <c r="R533">
        <v>0</v>
      </c>
      <c r="S533">
        <v>3.3</v>
      </c>
      <c r="T533" s="14">
        <v>0</v>
      </c>
      <c r="U533" s="14">
        <v>0</v>
      </c>
      <c r="V533" s="12" t="s">
        <v>2138</v>
      </c>
    </row>
    <row r="534" spans="1:22">
      <c r="A534" t="s">
        <v>1037</v>
      </c>
      <c r="B534" s="12" t="s">
        <v>54</v>
      </c>
      <c r="C534" s="14">
        <v>-2.7150870979207428E-2</v>
      </c>
      <c r="D534" s="14">
        <v>0.31196392892080216</v>
      </c>
      <c r="E534" s="14">
        <v>0.22086835207327621</v>
      </c>
      <c r="F534" s="14">
        <v>0.28991454849456905</v>
      </c>
      <c r="G534" s="13">
        <v>2.8980395452652274</v>
      </c>
      <c r="H534" s="14">
        <v>-5.1192663180992054E-2</v>
      </c>
      <c r="I534">
        <v>0</v>
      </c>
      <c r="J534" s="14">
        <v>7.632408628510827E-2</v>
      </c>
      <c r="K534" s="14">
        <v>0.58288412137280288</v>
      </c>
      <c r="L534" s="14">
        <v>0.120912265441879</v>
      </c>
      <c r="M534">
        <v>0</v>
      </c>
      <c r="N534" s="14">
        <v>0</v>
      </c>
      <c r="O534" s="14">
        <v>0</v>
      </c>
      <c r="P534">
        <v>0</v>
      </c>
      <c r="Q534" s="14">
        <v>0.95246281107254693</v>
      </c>
      <c r="R534">
        <v>0</v>
      </c>
      <c r="S534">
        <v>3.3</v>
      </c>
      <c r="T534" s="14">
        <v>0</v>
      </c>
      <c r="U534" s="14">
        <v>0</v>
      </c>
      <c r="V534" s="12" t="s">
        <v>2138</v>
      </c>
    </row>
    <row r="535" spans="1:22">
      <c r="A535" t="s">
        <v>1039</v>
      </c>
      <c r="B535" s="12" t="s">
        <v>57</v>
      </c>
      <c r="C535" s="14">
        <v>8.9680458703272667E-2</v>
      </c>
      <c r="D535" s="14">
        <v>0.388774346882514</v>
      </c>
      <c r="E535" s="14">
        <v>0.2842719606666555</v>
      </c>
      <c r="F535" s="14">
        <v>3.7547324588306716E-2</v>
      </c>
      <c r="G535" s="13">
        <v>5.6564154445784265</v>
      </c>
      <c r="H535" s="14">
        <v>0.21790144142181125</v>
      </c>
      <c r="I535">
        <v>0</v>
      </c>
      <c r="J535" s="14">
        <v>1.8705700219827336E-2</v>
      </c>
      <c r="K535" s="14">
        <v>0.45222619371524486</v>
      </c>
      <c r="L535" s="14">
        <v>1.8748568215778003E-2</v>
      </c>
      <c r="M535">
        <v>0</v>
      </c>
      <c r="N535" s="14">
        <v>0.2055436255630648</v>
      </c>
      <c r="O535" s="14">
        <v>0.33577848833803048</v>
      </c>
      <c r="P535">
        <v>0</v>
      </c>
      <c r="Q535" s="14">
        <v>0.94867619108199597</v>
      </c>
      <c r="R535">
        <v>0</v>
      </c>
      <c r="S535">
        <v>4.5</v>
      </c>
      <c r="T535" s="14">
        <v>0</v>
      </c>
      <c r="U535" s="14">
        <v>0</v>
      </c>
      <c r="V535" s="12" t="s">
        <v>2138</v>
      </c>
    </row>
    <row r="536" spans="1:22">
      <c r="A536" t="s">
        <v>1041</v>
      </c>
      <c r="B536" s="12" t="s">
        <v>62</v>
      </c>
      <c r="C536" s="14">
        <v>-4.4503472601023664E-2</v>
      </c>
      <c r="D536" s="14">
        <v>0.20187192862209885</v>
      </c>
      <c r="E536" s="14">
        <v>0.13780715755654266</v>
      </c>
      <c r="F536" s="14">
        <v>0.14324173030339896</v>
      </c>
      <c r="G536" s="13">
        <v>2.1323076743804079</v>
      </c>
      <c r="H536" s="14">
        <v>-3.5903294130974449E-3</v>
      </c>
      <c r="I536">
        <v>0</v>
      </c>
      <c r="J536" s="14">
        <v>7.2149126447778711E-2</v>
      </c>
      <c r="K536" s="14">
        <v>0.50521966232143278</v>
      </c>
      <c r="L536" s="14">
        <v>7.7995567229432863E-2</v>
      </c>
      <c r="M536">
        <v>0</v>
      </c>
      <c r="N536" s="14">
        <v>0</v>
      </c>
      <c r="O536" s="14">
        <v>0</v>
      </c>
      <c r="P536">
        <v>0</v>
      </c>
      <c r="Q536" s="14">
        <v>0.94976269166978411</v>
      </c>
      <c r="R536">
        <v>0</v>
      </c>
      <c r="S536">
        <v>3.3</v>
      </c>
      <c r="T536" s="14">
        <v>0</v>
      </c>
      <c r="U536" s="14">
        <v>0</v>
      </c>
      <c r="V536" s="12" t="s">
        <v>2138</v>
      </c>
    </row>
    <row r="537" spans="1:22">
      <c r="A537" t="s">
        <v>1043</v>
      </c>
      <c r="B537" s="12" t="s">
        <v>54</v>
      </c>
      <c r="C537" s="14">
        <v>-4.7378515047799573E-2</v>
      </c>
      <c r="D537" s="14">
        <v>0.31196392892080216</v>
      </c>
      <c r="E537" s="14">
        <v>0.22086835207327621</v>
      </c>
      <c r="F537" s="14">
        <v>0.28991454849456905</v>
      </c>
      <c r="G537" s="13">
        <v>2.8980395452652274</v>
      </c>
      <c r="H537" s="14">
        <v>-5.1192663180992054E-2</v>
      </c>
      <c r="I537">
        <v>0</v>
      </c>
      <c r="J537" s="14">
        <v>8.7183228620330233E-2</v>
      </c>
      <c r="K537" s="14">
        <v>0.58288412137280288</v>
      </c>
      <c r="L537" s="14">
        <v>0.120912265441879</v>
      </c>
      <c r="M537">
        <v>0</v>
      </c>
      <c r="N537" s="14">
        <v>0</v>
      </c>
      <c r="O537" s="14">
        <v>0</v>
      </c>
      <c r="P537">
        <v>0</v>
      </c>
      <c r="Q537" s="14">
        <v>0.95246281107254693</v>
      </c>
      <c r="R537">
        <v>0</v>
      </c>
      <c r="S537">
        <v>3.3</v>
      </c>
      <c r="T537" s="14">
        <v>0</v>
      </c>
      <c r="U537" s="14">
        <v>0</v>
      </c>
      <c r="V537" s="12" t="s">
        <v>2138</v>
      </c>
    </row>
    <row r="538" spans="1:22">
      <c r="A538" t="s">
        <v>1045</v>
      </c>
      <c r="B538" s="12" t="s">
        <v>62</v>
      </c>
      <c r="C538" s="14">
        <v>5.5913810545804153E-2</v>
      </c>
      <c r="D538" s="14">
        <v>0.20187192862209885</v>
      </c>
      <c r="E538" s="14">
        <v>0.13780715755654266</v>
      </c>
      <c r="F538" s="14">
        <v>0.14324173030339896</v>
      </c>
      <c r="G538" s="13">
        <v>2.1323076743804079</v>
      </c>
      <c r="H538" s="14">
        <v>-3.5903294130974449E-3</v>
      </c>
      <c r="I538">
        <v>0</v>
      </c>
      <c r="J538" s="14">
        <v>2.6754862710325785E-2</v>
      </c>
      <c r="K538" s="14">
        <v>0.50521966232143278</v>
      </c>
      <c r="L538" s="14">
        <v>7.7995567229432863E-2</v>
      </c>
      <c r="M538">
        <v>0</v>
      </c>
      <c r="N538" s="14">
        <v>0</v>
      </c>
      <c r="O538" s="14">
        <v>0</v>
      </c>
      <c r="P538">
        <v>0</v>
      </c>
      <c r="Q538" s="14">
        <v>0.94976269166978411</v>
      </c>
      <c r="R538">
        <v>0</v>
      </c>
      <c r="S538">
        <v>3.3</v>
      </c>
      <c r="T538" s="14">
        <v>0</v>
      </c>
      <c r="U538" s="14">
        <v>0</v>
      </c>
      <c r="V538" s="12" t="s">
        <v>2138</v>
      </c>
    </row>
    <row r="539" spans="1:22">
      <c r="A539" t="s">
        <v>1047</v>
      </c>
      <c r="B539" s="12" t="s">
        <v>47</v>
      </c>
      <c r="C539" s="14">
        <v>4.8500958032309256E-2</v>
      </c>
      <c r="D539" s="14">
        <v>0.18290795794828921</v>
      </c>
      <c r="E539" s="14">
        <v>0.12205009004875801</v>
      </c>
      <c r="F539" s="14">
        <v>7.7863508878423693E-2</v>
      </c>
      <c r="G539" s="13">
        <v>1.5232588938928779</v>
      </c>
      <c r="H539" s="14">
        <v>3.1674636202413592E-2</v>
      </c>
      <c r="I539">
        <v>0</v>
      </c>
      <c r="J539" s="14">
        <v>3.0577862275119005E-2</v>
      </c>
      <c r="K539" s="14">
        <v>0.50851978099047102</v>
      </c>
      <c r="L539" s="14">
        <v>6.0665521451900774E-2</v>
      </c>
      <c r="M539">
        <v>0</v>
      </c>
      <c r="N539" s="14">
        <v>0</v>
      </c>
      <c r="O539" s="14">
        <v>0</v>
      </c>
      <c r="P539">
        <v>0</v>
      </c>
      <c r="Q539" s="14">
        <v>0.94977598367308969</v>
      </c>
      <c r="R539">
        <v>0</v>
      </c>
      <c r="S539">
        <v>3.3</v>
      </c>
      <c r="T539" s="14">
        <v>0</v>
      </c>
      <c r="U539" s="14">
        <v>0</v>
      </c>
      <c r="V539" s="12" t="s">
        <v>2138</v>
      </c>
    </row>
    <row r="540" spans="1:22">
      <c r="A540" t="s">
        <v>1049</v>
      </c>
      <c r="B540" s="12" t="s">
        <v>57</v>
      </c>
      <c r="C540" s="14">
        <v>0.25950547110155509</v>
      </c>
      <c r="D540" s="14">
        <v>0.388774346882514</v>
      </c>
      <c r="E540" s="14">
        <v>0.2842719606666555</v>
      </c>
      <c r="F540" s="14">
        <v>3.7547324588306716E-2</v>
      </c>
      <c r="G540" s="13">
        <v>5.6564154445784265</v>
      </c>
      <c r="H540" s="14">
        <v>0.21790144142181125</v>
      </c>
      <c r="I540">
        <v>0</v>
      </c>
      <c r="J540" s="14">
        <v>2.7282986333199612E-3</v>
      </c>
      <c r="K540" s="14">
        <v>0.45222619371524486</v>
      </c>
      <c r="L540" s="14">
        <v>1.8748568215778003E-2</v>
      </c>
      <c r="M540">
        <v>0</v>
      </c>
      <c r="N540" s="14">
        <v>0.2055436255630648</v>
      </c>
      <c r="O540" s="14">
        <v>0.33577848833803048</v>
      </c>
      <c r="P540">
        <v>0</v>
      </c>
      <c r="Q540" s="14">
        <v>0.94867619108199597</v>
      </c>
      <c r="R540">
        <v>0</v>
      </c>
      <c r="S540">
        <v>4.5</v>
      </c>
      <c r="T540" s="14">
        <v>0</v>
      </c>
      <c r="U540" s="14">
        <v>0</v>
      </c>
      <c r="V540" s="12" t="s">
        <v>2138</v>
      </c>
    </row>
    <row r="541" spans="1:22">
      <c r="A541" t="s">
        <v>1051</v>
      </c>
      <c r="B541" s="12" t="s">
        <v>51</v>
      </c>
      <c r="C541" s="14">
        <v>0.11549190996736136</v>
      </c>
      <c r="D541" s="14">
        <v>0.29147891994228936</v>
      </c>
      <c r="E541" s="14">
        <v>0.20310034693031653</v>
      </c>
      <c r="F541" s="14">
        <v>8.594459935328938E-2</v>
      </c>
      <c r="G541" s="13">
        <v>1.6026025182564763</v>
      </c>
      <c r="H541" s="14">
        <v>0.11012364032004683</v>
      </c>
      <c r="I541">
        <v>0</v>
      </c>
      <c r="J541" s="14">
        <v>8.9697944022497395E-2</v>
      </c>
      <c r="K541" s="14">
        <v>0.41762511454643481</v>
      </c>
      <c r="L541" s="14">
        <v>5.4196815684636399E-2</v>
      </c>
      <c r="M541">
        <v>0</v>
      </c>
      <c r="N541" s="14">
        <v>0</v>
      </c>
      <c r="O541" s="14">
        <v>0</v>
      </c>
      <c r="P541">
        <v>0</v>
      </c>
      <c r="Q541" s="14">
        <v>0.94630804495569043</v>
      </c>
      <c r="R541">
        <v>0</v>
      </c>
      <c r="S541">
        <v>3.3</v>
      </c>
      <c r="T541" s="14">
        <v>0</v>
      </c>
      <c r="U541" s="14">
        <v>0</v>
      </c>
      <c r="V541" s="12" t="s">
        <v>2138</v>
      </c>
    </row>
    <row r="542" spans="1:22">
      <c r="A542" t="s">
        <v>1053</v>
      </c>
      <c r="B542" s="12" t="s">
        <v>57</v>
      </c>
      <c r="C542" s="14">
        <v>7.7911668286493235E-2</v>
      </c>
      <c r="D542" s="14">
        <v>0.388774346882514</v>
      </c>
      <c r="E542" s="14">
        <v>0.2842719606666555</v>
      </c>
      <c r="F542" s="14">
        <v>3.7547324588306716E-2</v>
      </c>
      <c r="G542" s="13">
        <v>5.6564154445784265</v>
      </c>
      <c r="H542" s="14">
        <v>0.21790144142181125</v>
      </c>
      <c r="I542">
        <v>0</v>
      </c>
      <c r="J542" s="14">
        <v>5.2718861729520151E-2</v>
      </c>
      <c r="K542" s="14">
        <v>0.45222619371524486</v>
      </c>
      <c r="L542" s="14">
        <v>1.8748568215778003E-2</v>
      </c>
      <c r="M542">
        <v>0</v>
      </c>
      <c r="N542" s="14">
        <v>0.2055436255630648</v>
      </c>
      <c r="O542" s="14">
        <v>0.33577848833803048</v>
      </c>
      <c r="P542">
        <v>0</v>
      </c>
      <c r="Q542" s="14">
        <v>0.94867619108199597</v>
      </c>
      <c r="R542">
        <v>0</v>
      </c>
      <c r="S542">
        <v>4.5</v>
      </c>
      <c r="T542" s="14">
        <v>0</v>
      </c>
      <c r="U542" s="14">
        <v>0</v>
      </c>
      <c r="V542" s="12" t="s">
        <v>2138</v>
      </c>
    </row>
    <row r="543" spans="1:22">
      <c r="A543" t="s">
        <v>1055</v>
      </c>
      <c r="B543" s="12" t="s">
        <v>47</v>
      </c>
      <c r="C543" s="14">
        <v>2.703173163236848E-2</v>
      </c>
      <c r="D543" s="14">
        <v>0.18290795794828921</v>
      </c>
      <c r="E543" s="14">
        <v>0.12205009004875801</v>
      </c>
      <c r="F543" s="14">
        <v>7.7863508878423693E-2</v>
      </c>
      <c r="G543" s="13">
        <v>1.5232588938928779</v>
      </c>
      <c r="H543" s="14">
        <v>3.1674636202413592E-2</v>
      </c>
      <c r="I543">
        <v>0</v>
      </c>
      <c r="J543" s="14">
        <v>3.4413315712708059E-2</v>
      </c>
      <c r="K543" s="14">
        <v>0.50851978099047102</v>
      </c>
      <c r="L543" s="14">
        <v>6.0665521451900774E-2</v>
      </c>
      <c r="M543">
        <v>0</v>
      </c>
      <c r="N543" s="14">
        <v>0</v>
      </c>
      <c r="O543" s="14">
        <v>0</v>
      </c>
      <c r="P543">
        <v>0</v>
      </c>
      <c r="Q543" s="14">
        <v>0.94977598367308969</v>
      </c>
      <c r="R543">
        <v>0</v>
      </c>
      <c r="S543">
        <v>3.3</v>
      </c>
      <c r="T543" s="14">
        <v>0</v>
      </c>
      <c r="U543" s="14">
        <v>0</v>
      </c>
      <c r="V543" s="12" t="s">
        <v>2138</v>
      </c>
    </row>
    <row r="544" spans="1:22">
      <c r="A544" t="s">
        <v>1057</v>
      </c>
      <c r="B544" s="12" t="s">
        <v>54</v>
      </c>
      <c r="C544" s="14">
        <v>-3.1290774385102089E-2</v>
      </c>
      <c r="D544" s="14">
        <v>0.31196392892080216</v>
      </c>
      <c r="E544" s="14">
        <v>0.22086835207327621</v>
      </c>
      <c r="F544" s="14">
        <v>0.28991454849456905</v>
      </c>
      <c r="G544" s="13">
        <v>2.8980395452652274</v>
      </c>
      <c r="H544" s="14">
        <v>-5.1192663180992054E-2</v>
      </c>
      <c r="I544">
        <v>0</v>
      </c>
      <c r="J544" s="14">
        <v>9.5345999576609261E-2</v>
      </c>
      <c r="K544" s="14">
        <v>0.58288412137280288</v>
      </c>
      <c r="L544" s="14">
        <v>0.120912265441879</v>
      </c>
      <c r="M544">
        <v>0</v>
      </c>
      <c r="N544" s="14">
        <v>0</v>
      </c>
      <c r="O544" s="14">
        <v>0</v>
      </c>
      <c r="P544">
        <v>0</v>
      </c>
      <c r="Q544" s="14">
        <v>0.95246281107254693</v>
      </c>
      <c r="R544">
        <v>0</v>
      </c>
      <c r="S544">
        <v>3.3</v>
      </c>
      <c r="T544" s="14">
        <v>0</v>
      </c>
      <c r="U544" s="14">
        <v>0</v>
      </c>
      <c r="V544" s="12" t="s">
        <v>2138</v>
      </c>
    </row>
    <row r="545" spans="1:22">
      <c r="A545" t="s">
        <v>1059</v>
      </c>
      <c r="B545" s="12" t="s">
        <v>47</v>
      </c>
      <c r="C545" s="14">
        <v>0.12059821849668742</v>
      </c>
      <c r="D545" s="14">
        <v>0.18290795794828921</v>
      </c>
      <c r="E545" s="14">
        <v>0.12205009004875801</v>
      </c>
      <c r="F545" s="14">
        <v>7.7863508878423693E-2</v>
      </c>
      <c r="G545" s="13">
        <v>1.5232588938928779</v>
      </c>
      <c r="H545" s="14">
        <v>3.1674636202413592E-2</v>
      </c>
      <c r="I545">
        <v>0</v>
      </c>
      <c r="J545" s="14">
        <v>6.0296064598538684E-3</v>
      </c>
      <c r="K545" s="14">
        <v>0.50851978099047102</v>
      </c>
      <c r="L545" s="14">
        <v>6.0665521451900774E-2</v>
      </c>
      <c r="M545">
        <v>0</v>
      </c>
      <c r="N545" s="14">
        <v>0</v>
      </c>
      <c r="O545" s="14">
        <v>0</v>
      </c>
      <c r="P545">
        <v>0</v>
      </c>
      <c r="Q545" s="14">
        <v>0.94977598367308969</v>
      </c>
      <c r="R545">
        <v>0</v>
      </c>
      <c r="S545">
        <v>3.3</v>
      </c>
      <c r="T545" s="14">
        <v>0</v>
      </c>
      <c r="U545" s="14">
        <v>0</v>
      </c>
      <c r="V545" s="12" t="s">
        <v>2138</v>
      </c>
    </row>
    <row r="546" spans="1:22">
      <c r="A546" t="s">
        <v>1061</v>
      </c>
      <c r="B546" s="12" t="s">
        <v>47</v>
      </c>
      <c r="C546" s="14">
        <v>5.6735117391487885E-2</v>
      </c>
      <c r="D546" s="14">
        <v>0.18290795794828921</v>
      </c>
      <c r="E546" s="14">
        <v>0.12205009004875801</v>
      </c>
      <c r="F546" s="14">
        <v>7.7863508878423693E-2</v>
      </c>
      <c r="G546" s="13">
        <v>1.5232588938928779</v>
      </c>
      <c r="H546" s="14">
        <v>3.1674636202413592E-2</v>
      </c>
      <c r="I546">
        <v>0</v>
      </c>
      <c r="J546" s="14">
        <v>4.9285628154280781E-2</v>
      </c>
      <c r="K546" s="14">
        <v>0.50851978099047102</v>
      </c>
      <c r="L546" s="14">
        <v>6.0665521451900774E-2</v>
      </c>
      <c r="M546">
        <v>0</v>
      </c>
      <c r="N546" s="14">
        <v>0</v>
      </c>
      <c r="O546" s="14">
        <v>0</v>
      </c>
      <c r="P546">
        <v>0</v>
      </c>
      <c r="Q546" s="14">
        <v>0.94977598367308969</v>
      </c>
      <c r="R546">
        <v>0</v>
      </c>
      <c r="S546">
        <v>3.3</v>
      </c>
      <c r="T546" s="14">
        <v>0</v>
      </c>
      <c r="U546" s="14">
        <v>0</v>
      </c>
      <c r="V546" s="12" t="s">
        <v>2138</v>
      </c>
    </row>
    <row r="547" spans="1:22">
      <c r="A547" t="s">
        <v>1063</v>
      </c>
      <c r="B547" s="12" t="s">
        <v>51</v>
      </c>
      <c r="C547" s="14">
        <v>0.15786480462227725</v>
      </c>
      <c r="D547" s="14">
        <v>0.29147891994228936</v>
      </c>
      <c r="E547" s="14">
        <v>0.20310034693031653</v>
      </c>
      <c r="F547" s="14">
        <v>8.594459935328938E-2</v>
      </c>
      <c r="G547" s="13">
        <v>1.6026025182564763</v>
      </c>
      <c r="H547" s="14">
        <v>0.11012364032004683</v>
      </c>
      <c r="I547">
        <v>0</v>
      </c>
      <c r="J547" s="14">
        <v>-2.1871339038808682E-2</v>
      </c>
      <c r="K547" s="14">
        <v>0.41762511454643481</v>
      </c>
      <c r="L547" s="14">
        <v>5.4196815684636399E-2</v>
      </c>
      <c r="M547">
        <v>0</v>
      </c>
      <c r="N547" s="14">
        <v>0</v>
      </c>
      <c r="O547" s="14">
        <v>0</v>
      </c>
      <c r="P547">
        <v>0</v>
      </c>
      <c r="Q547" s="14">
        <v>0.94630804495569043</v>
      </c>
      <c r="R547">
        <v>0</v>
      </c>
      <c r="S547">
        <v>3.3</v>
      </c>
      <c r="T547" s="14">
        <v>0</v>
      </c>
      <c r="U547" s="14">
        <v>0</v>
      </c>
      <c r="V547" s="12" t="s">
        <v>2138</v>
      </c>
    </row>
    <row r="548" spans="1:22">
      <c r="A548" t="s">
        <v>1065</v>
      </c>
      <c r="B548" s="12" t="s">
        <v>57</v>
      </c>
      <c r="C548" s="14">
        <v>0.23339308265421349</v>
      </c>
      <c r="D548" s="14">
        <v>0.388774346882514</v>
      </c>
      <c r="E548" s="14">
        <v>0.2842719606666555</v>
      </c>
      <c r="F548" s="14">
        <v>3.7547324588306716E-2</v>
      </c>
      <c r="G548" s="13">
        <v>5.6564154445784265</v>
      </c>
      <c r="H548" s="14">
        <v>0.21790144142181125</v>
      </c>
      <c r="I548">
        <v>0</v>
      </c>
      <c r="J548" s="14">
        <v>-6.3480449426541657E-2</v>
      </c>
      <c r="K548" s="14">
        <v>0.45222619371524486</v>
      </c>
      <c r="L548" s="14">
        <v>1.8748568215778003E-2</v>
      </c>
      <c r="M548">
        <v>0</v>
      </c>
      <c r="N548" s="14">
        <v>0.2055436255630648</v>
      </c>
      <c r="O548" s="14">
        <v>0.33577848833803048</v>
      </c>
      <c r="P548">
        <v>0</v>
      </c>
      <c r="Q548" s="14">
        <v>0.94867619108199597</v>
      </c>
      <c r="R548">
        <v>0</v>
      </c>
      <c r="S548">
        <v>4.5</v>
      </c>
      <c r="T548" s="14">
        <v>0</v>
      </c>
      <c r="U548" s="14">
        <v>0</v>
      </c>
      <c r="V548" s="12" t="s">
        <v>2138</v>
      </c>
    </row>
    <row r="549" spans="1:22">
      <c r="A549" t="s">
        <v>1067</v>
      </c>
      <c r="B549" s="12" t="s">
        <v>57</v>
      </c>
      <c r="C549" s="14">
        <v>0.19610734807471278</v>
      </c>
      <c r="D549" s="14">
        <v>0.388774346882514</v>
      </c>
      <c r="E549" s="14">
        <v>0.2842719606666555</v>
      </c>
      <c r="F549" s="14">
        <v>3.7547324588306716E-2</v>
      </c>
      <c r="G549" s="13">
        <v>5.6564154445784265</v>
      </c>
      <c r="H549" s="14">
        <v>0.21790144142181125</v>
      </c>
      <c r="I549">
        <v>0</v>
      </c>
      <c r="J549" s="14">
        <v>-5.3259031798862863E-2</v>
      </c>
      <c r="K549" s="14">
        <v>0.45222619371524486</v>
      </c>
      <c r="L549" s="14">
        <v>1.8748568215778003E-2</v>
      </c>
      <c r="M549">
        <v>0</v>
      </c>
      <c r="N549" s="14">
        <v>0.2055436255630648</v>
      </c>
      <c r="O549" s="14">
        <v>0.33577848833803048</v>
      </c>
      <c r="P549">
        <v>0</v>
      </c>
      <c r="Q549" s="14">
        <v>0.94867619108199597</v>
      </c>
      <c r="R549">
        <v>0</v>
      </c>
      <c r="S549">
        <v>4.5</v>
      </c>
      <c r="T549" s="14">
        <v>0</v>
      </c>
      <c r="U549" s="14">
        <v>0</v>
      </c>
      <c r="V549" s="12" t="s">
        <v>2138</v>
      </c>
    </row>
    <row r="550" spans="1:22">
      <c r="A550" t="s">
        <v>1069</v>
      </c>
      <c r="B550" s="12" t="s">
        <v>47</v>
      </c>
      <c r="C550" s="14">
        <v>7.4046671408837403E-2</v>
      </c>
      <c r="D550" s="14">
        <v>0.18290795794828921</v>
      </c>
      <c r="E550" s="14">
        <v>0.12205009004875801</v>
      </c>
      <c r="F550" s="14">
        <v>7.7863508878423693E-2</v>
      </c>
      <c r="G550" s="13">
        <v>1.5232588938928779</v>
      </c>
      <c r="H550" s="14">
        <v>3.1674636202413592E-2</v>
      </c>
      <c r="I550">
        <v>0</v>
      </c>
      <c r="J550" s="14">
        <v>2.5216243620944243E-2</v>
      </c>
      <c r="K550" s="14">
        <v>0.50851978099047102</v>
      </c>
      <c r="L550" s="14">
        <v>6.0665521451900774E-2</v>
      </c>
      <c r="M550">
        <v>0</v>
      </c>
      <c r="N550" s="14">
        <v>0</v>
      </c>
      <c r="O550" s="14">
        <v>0</v>
      </c>
      <c r="P550">
        <v>0</v>
      </c>
      <c r="Q550" s="14">
        <v>0.94977598367308969</v>
      </c>
      <c r="R550">
        <v>0</v>
      </c>
      <c r="S550">
        <v>3.3</v>
      </c>
      <c r="T550" s="14">
        <v>0</v>
      </c>
      <c r="U550" s="14">
        <v>0</v>
      </c>
      <c r="V550" s="12" t="s">
        <v>2138</v>
      </c>
    </row>
    <row r="551" spans="1:22">
      <c r="A551" t="s">
        <v>1071</v>
      </c>
      <c r="B551" s="12" t="s">
        <v>47</v>
      </c>
      <c r="C551" s="14">
        <v>6.9470765713075056E-3</v>
      </c>
      <c r="D551" s="14">
        <v>0.18290795794828921</v>
      </c>
      <c r="E551" s="14">
        <v>0.12205009004875801</v>
      </c>
      <c r="F551" s="14">
        <v>7.7863508878423693E-2</v>
      </c>
      <c r="G551" s="13">
        <v>1.5232588938928779</v>
      </c>
      <c r="H551" s="14">
        <v>3.1674636202413592E-2</v>
      </c>
      <c r="I551">
        <v>0</v>
      </c>
      <c r="J551" s="14">
        <v>1.1883904605667194E-2</v>
      </c>
      <c r="K551" s="14">
        <v>0.50851978099047102</v>
      </c>
      <c r="L551" s="14">
        <v>6.0665521451900774E-2</v>
      </c>
      <c r="M551">
        <v>0</v>
      </c>
      <c r="N551" s="14">
        <v>0</v>
      </c>
      <c r="O551" s="14">
        <v>0</v>
      </c>
      <c r="P551">
        <v>0</v>
      </c>
      <c r="Q551" s="14">
        <v>0.94977598367308969</v>
      </c>
      <c r="R551">
        <v>0</v>
      </c>
      <c r="S551">
        <v>3.3</v>
      </c>
      <c r="T551" s="14">
        <v>0</v>
      </c>
      <c r="U551" s="14">
        <v>0</v>
      </c>
      <c r="V551" s="12" t="s">
        <v>2138</v>
      </c>
    </row>
    <row r="552" spans="1:22">
      <c r="A552" t="s">
        <v>1073</v>
      </c>
      <c r="B552" s="12" t="s">
        <v>62</v>
      </c>
      <c r="C552" s="14">
        <v>-0.11599859658256186</v>
      </c>
      <c r="D552" s="14">
        <v>0.20187192862209885</v>
      </c>
      <c r="E552" s="14">
        <v>0.13780715755654266</v>
      </c>
      <c r="F552" s="14">
        <v>0.14324173030339896</v>
      </c>
      <c r="G552" s="13">
        <v>2.1323076743804079</v>
      </c>
      <c r="H552" s="14">
        <v>-3.5903294130974449E-3</v>
      </c>
      <c r="I552">
        <v>0</v>
      </c>
      <c r="J552" s="14">
        <v>8.0048674115691484E-2</v>
      </c>
      <c r="K552" s="14">
        <v>0.50521966232143278</v>
      </c>
      <c r="L552" s="14">
        <v>7.7995567229432863E-2</v>
      </c>
      <c r="M552">
        <v>0</v>
      </c>
      <c r="N552" s="14">
        <v>0</v>
      </c>
      <c r="O552" s="14">
        <v>0</v>
      </c>
      <c r="P552">
        <v>0</v>
      </c>
      <c r="Q552" s="14">
        <v>0.94976269166978411</v>
      </c>
      <c r="R552">
        <v>0</v>
      </c>
      <c r="S552">
        <v>3.3</v>
      </c>
      <c r="T552" s="14">
        <v>0</v>
      </c>
      <c r="U552" s="14">
        <v>0</v>
      </c>
      <c r="V552" s="12" t="s">
        <v>2138</v>
      </c>
    </row>
    <row r="553" spans="1:22">
      <c r="A553" t="s">
        <v>1075</v>
      </c>
      <c r="B553" s="12" t="s">
        <v>62</v>
      </c>
      <c r="C553" s="14">
        <v>-8.318769525760332E-2</v>
      </c>
      <c r="D553" s="14">
        <v>0.20187192862209885</v>
      </c>
      <c r="E553" s="14">
        <v>0.13780715755654266</v>
      </c>
      <c r="F553" s="14">
        <v>0.14324173030339896</v>
      </c>
      <c r="G553" s="13">
        <v>2.1323076743804079</v>
      </c>
      <c r="H553" s="14">
        <v>-3.5903294130974449E-3</v>
      </c>
      <c r="I553">
        <v>0</v>
      </c>
      <c r="J553" s="14">
        <v>7.7074129436539754E-2</v>
      </c>
      <c r="K553" s="14">
        <v>0.50521966232143278</v>
      </c>
      <c r="L553" s="14">
        <v>7.7995567229432863E-2</v>
      </c>
      <c r="M553">
        <v>0</v>
      </c>
      <c r="N553" s="14">
        <v>0</v>
      </c>
      <c r="O553" s="14">
        <v>0</v>
      </c>
      <c r="P553">
        <v>0</v>
      </c>
      <c r="Q553" s="14">
        <v>0.94976269166978411</v>
      </c>
      <c r="R553">
        <v>0</v>
      </c>
      <c r="S553">
        <v>3.3</v>
      </c>
      <c r="T553" s="14">
        <v>0</v>
      </c>
      <c r="U553" s="14">
        <v>0</v>
      </c>
      <c r="V553" s="12" t="s">
        <v>2138</v>
      </c>
    </row>
    <row r="554" spans="1:22">
      <c r="A554" t="s">
        <v>1077</v>
      </c>
      <c r="B554" s="12" t="s">
        <v>47</v>
      </c>
      <c r="C554" s="14">
        <v>6.125266290223412E-2</v>
      </c>
      <c r="D554" s="14">
        <v>0.18290795794828921</v>
      </c>
      <c r="E554" s="14">
        <v>0.12205009004875801</v>
      </c>
      <c r="F554" s="14">
        <v>7.7863508878423693E-2</v>
      </c>
      <c r="G554" s="13">
        <v>1.5232588938928779</v>
      </c>
      <c r="H554" s="14">
        <v>3.1674636202413592E-2</v>
      </c>
      <c r="I554">
        <v>0</v>
      </c>
      <c r="J554" s="14">
        <v>1.3133393035275477E-2</v>
      </c>
      <c r="K554" s="14">
        <v>0.50851978099047102</v>
      </c>
      <c r="L554" s="14">
        <v>6.0665521451900774E-2</v>
      </c>
      <c r="M554">
        <v>0</v>
      </c>
      <c r="N554" s="14">
        <v>0</v>
      </c>
      <c r="O554" s="14">
        <v>0</v>
      </c>
      <c r="P554">
        <v>0</v>
      </c>
      <c r="Q554" s="14">
        <v>0.94977598367308969</v>
      </c>
      <c r="R554">
        <v>0</v>
      </c>
      <c r="S554">
        <v>3.3</v>
      </c>
      <c r="T554" s="14">
        <v>0</v>
      </c>
      <c r="U554" s="14">
        <v>0</v>
      </c>
      <c r="V554" s="12" t="s">
        <v>2138</v>
      </c>
    </row>
    <row r="555" spans="1:22">
      <c r="A555" t="s">
        <v>1079</v>
      </c>
      <c r="B555" s="12" t="s">
        <v>62</v>
      </c>
      <c r="C555" s="14">
        <v>9.7703798799546326E-2</v>
      </c>
      <c r="D555" s="14">
        <v>0.20187192862209885</v>
      </c>
      <c r="E555" s="14">
        <v>0.13780715755654266</v>
      </c>
      <c r="F555" s="14">
        <v>0.14324173030339896</v>
      </c>
      <c r="G555" s="13">
        <v>2.1323076743804079</v>
      </c>
      <c r="H555" s="14">
        <v>-3.5903294130974449E-3</v>
      </c>
      <c r="I555">
        <v>0</v>
      </c>
      <c r="J555" s="14">
        <v>2.8052466806789831E-2</v>
      </c>
      <c r="K555" s="14">
        <v>0.50521966232143278</v>
      </c>
      <c r="L555" s="14">
        <v>7.7995567229432863E-2</v>
      </c>
      <c r="M555">
        <v>0</v>
      </c>
      <c r="N555" s="14">
        <v>0</v>
      </c>
      <c r="O555" s="14">
        <v>0</v>
      </c>
      <c r="P555">
        <v>0</v>
      </c>
      <c r="Q555" s="14">
        <v>0.94976269166978411</v>
      </c>
      <c r="R555">
        <v>0</v>
      </c>
      <c r="S555">
        <v>3.3</v>
      </c>
      <c r="T555" s="14">
        <v>0</v>
      </c>
      <c r="U555" s="14">
        <v>0</v>
      </c>
      <c r="V555" s="12" t="s">
        <v>2138</v>
      </c>
    </row>
    <row r="556" spans="1:22">
      <c r="A556" t="s">
        <v>1081</v>
      </c>
      <c r="B556" s="12" t="s">
        <v>57</v>
      </c>
      <c r="C556" s="14">
        <v>0.16110748677509762</v>
      </c>
      <c r="D556" s="14">
        <v>0.388774346882514</v>
      </c>
      <c r="E556" s="14">
        <v>0.2842719606666555</v>
      </c>
      <c r="F556" s="14">
        <v>3.7547324588306716E-2</v>
      </c>
      <c r="G556" s="13">
        <v>5.6564154445784265</v>
      </c>
      <c r="H556" s="14">
        <v>0.21790144142181125</v>
      </c>
      <c r="I556">
        <v>0</v>
      </c>
      <c r="J556" s="14">
        <v>2.1314348282876514E-2</v>
      </c>
      <c r="K556" s="14">
        <v>0.45222619371524486</v>
      </c>
      <c r="L556" s="14">
        <v>1.8748568215778003E-2</v>
      </c>
      <c r="M556">
        <v>0</v>
      </c>
      <c r="N556" s="14">
        <v>0.2055436255630648</v>
      </c>
      <c r="O556" s="14">
        <v>0.33577848833803048</v>
      </c>
      <c r="P556">
        <v>0</v>
      </c>
      <c r="Q556" s="14">
        <v>0.94867619108199597</v>
      </c>
      <c r="R556">
        <v>0</v>
      </c>
      <c r="S556">
        <v>4.5</v>
      </c>
      <c r="T556" s="14">
        <v>0</v>
      </c>
      <c r="U556" s="14">
        <v>0</v>
      </c>
      <c r="V556" s="12" t="s">
        <v>2138</v>
      </c>
    </row>
    <row r="557" spans="1:22">
      <c r="A557" t="s">
        <v>1083</v>
      </c>
      <c r="B557" s="12" t="s">
        <v>62</v>
      </c>
      <c r="C557" s="14">
        <v>1.441792779868663E-2</v>
      </c>
      <c r="D557" s="14">
        <v>0.20187192862209885</v>
      </c>
      <c r="E557" s="14">
        <v>0.13780715755654266</v>
      </c>
      <c r="F557" s="14">
        <v>0.14324173030339896</v>
      </c>
      <c r="G557" s="13">
        <v>2.1323076743804079</v>
      </c>
      <c r="H557" s="14">
        <v>-3.5903294130974449E-3</v>
      </c>
      <c r="I557">
        <v>0</v>
      </c>
      <c r="J557" s="14">
        <v>5.3455591630759317E-2</v>
      </c>
      <c r="K557" s="14">
        <v>0.50521966232143278</v>
      </c>
      <c r="L557" s="14">
        <v>7.7995567229432863E-2</v>
      </c>
      <c r="M557">
        <v>0</v>
      </c>
      <c r="N557" s="14">
        <v>0</v>
      </c>
      <c r="O557" s="14">
        <v>0</v>
      </c>
      <c r="P557">
        <v>0</v>
      </c>
      <c r="Q557" s="14">
        <v>0.94976269166978411</v>
      </c>
      <c r="R557">
        <v>0</v>
      </c>
      <c r="S557">
        <v>3.3</v>
      </c>
      <c r="T557" s="14">
        <v>0</v>
      </c>
      <c r="U557" s="14">
        <v>0</v>
      </c>
      <c r="V557" s="12" t="s">
        <v>2138</v>
      </c>
    </row>
    <row r="558" spans="1:22">
      <c r="A558" t="s">
        <v>1085</v>
      </c>
      <c r="B558" s="12" t="s">
        <v>62</v>
      </c>
      <c r="C558" s="14">
        <v>3.1964462482330432E-2</v>
      </c>
      <c r="D558" s="14">
        <v>0.20187192862209885</v>
      </c>
      <c r="E558" s="14">
        <v>0.13780715755654266</v>
      </c>
      <c r="F558" s="14">
        <v>0.14324173030339896</v>
      </c>
      <c r="G558" s="13">
        <v>2.1323076743804079</v>
      </c>
      <c r="H558" s="14">
        <v>-3.5903294130974449E-3</v>
      </c>
      <c r="I558">
        <v>0</v>
      </c>
      <c r="J558" s="14">
        <v>2.3963041782297134E-2</v>
      </c>
      <c r="K558" s="14">
        <v>0.50521966232143278</v>
      </c>
      <c r="L558" s="14">
        <v>7.7995567229432863E-2</v>
      </c>
      <c r="M558">
        <v>0</v>
      </c>
      <c r="N558" s="14">
        <v>0</v>
      </c>
      <c r="O558" s="14">
        <v>0</v>
      </c>
      <c r="P558">
        <v>0</v>
      </c>
      <c r="Q558" s="14">
        <v>0.94976269166978411</v>
      </c>
      <c r="R558">
        <v>0</v>
      </c>
      <c r="S558">
        <v>3.3</v>
      </c>
      <c r="T558" s="14">
        <v>0</v>
      </c>
      <c r="U558" s="14">
        <v>0</v>
      </c>
      <c r="V558" s="12" t="s">
        <v>2138</v>
      </c>
    </row>
    <row r="559" spans="1:22">
      <c r="A559" t="s">
        <v>1087</v>
      </c>
      <c r="B559" s="12" t="s">
        <v>62</v>
      </c>
      <c r="C559" s="14">
        <v>1.2613866890875739E-3</v>
      </c>
      <c r="D559" s="14">
        <v>0.20187192862209885</v>
      </c>
      <c r="E559" s="14">
        <v>0.13780715755654266</v>
      </c>
      <c r="F559" s="14">
        <v>0.14324173030339896</v>
      </c>
      <c r="G559" s="13">
        <v>2.1323076743804079</v>
      </c>
      <c r="H559" s="14">
        <v>-3.5903294130974449E-3</v>
      </c>
      <c r="I559">
        <v>0</v>
      </c>
      <c r="J559" s="14">
        <v>6.0480759435325625E-2</v>
      </c>
      <c r="K559" s="14">
        <v>0.50521966232143278</v>
      </c>
      <c r="L559" s="14">
        <v>7.7995567229432863E-2</v>
      </c>
      <c r="M559">
        <v>0</v>
      </c>
      <c r="N559" s="14">
        <v>0</v>
      </c>
      <c r="O559" s="14">
        <v>0</v>
      </c>
      <c r="P559">
        <v>0</v>
      </c>
      <c r="Q559" s="14">
        <v>0.94976269166978411</v>
      </c>
      <c r="R559">
        <v>0</v>
      </c>
      <c r="S559">
        <v>3.3</v>
      </c>
      <c r="T559" s="14">
        <v>0</v>
      </c>
      <c r="U559" s="14">
        <v>0</v>
      </c>
      <c r="V559" s="12" t="s">
        <v>2138</v>
      </c>
    </row>
    <row r="560" spans="1:22">
      <c r="A560" t="s">
        <v>1089</v>
      </c>
      <c r="B560" s="12" t="s">
        <v>51</v>
      </c>
      <c r="C560" s="14">
        <v>2.6849776384864313E-2</v>
      </c>
      <c r="D560" s="14">
        <v>0.29147891994228936</v>
      </c>
      <c r="E560" s="14">
        <v>0.20310034693031653</v>
      </c>
      <c r="F560" s="14">
        <v>8.594459935328938E-2</v>
      </c>
      <c r="G560" s="13">
        <v>1.6026025182564763</v>
      </c>
      <c r="H560" s="14">
        <v>0.11012364032004683</v>
      </c>
      <c r="I560">
        <v>0</v>
      </c>
      <c r="J560" s="14">
        <v>3.3669182138069575E-2</v>
      </c>
      <c r="K560" s="14">
        <v>0.41762511454643481</v>
      </c>
      <c r="L560" s="14">
        <v>5.4196815684636399E-2</v>
      </c>
      <c r="M560">
        <v>0</v>
      </c>
      <c r="N560" s="14">
        <v>0</v>
      </c>
      <c r="O560" s="14">
        <v>0</v>
      </c>
      <c r="P560">
        <v>0</v>
      </c>
      <c r="Q560" s="14">
        <v>0.94630804495569043</v>
      </c>
      <c r="R560">
        <v>0</v>
      </c>
      <c r="S560">
        <v>3.3</v>
      </c>
      <c r="T560" s="14">
        <v>0</v>
      </c>
      <c r="U560" s="14">
        <v>0</v>
      </c>
      <c r="V560" s="12" t="s">
        <v>2138</v>
      </c>
    </row>
    <row r="561" spans="1:22">
      <c r="A561" t="s">
        <v>1091</v>
      </c>
      <c r="B561" s="12" t="s">
        <v>51</v>
      </c>
      <c r="C561" s="14">
        <v>1.0138033760361081E-2</v>
      </c>
      <c r="D561" s="14">
        <v>0.29147891994228936</v>
      </c>
      <c r="E561" s="14">
        <v>0.20310034693031653</v>
      </c>
      <c r="F561" s="14">
        <v>8.594459935328938E-2</v>
      </c>
      <c r="G561" s="13">
        <v>1.6026025182564763</v>
      </c>
      <c r="H561" s="14">
        <v>0.11012364032004683</v>
      </c>
      <c r="I561">
        <v>0</v>
      </c>
      <c r="J561" s="14">
        <v>3.9922759472051386E-2</v>
      </c>
      <c r="K561" s="14">
        <v>0.41762511454643481</v>
      </c>
      <c r="L561" s="14">
        <v>5.4196815684636399E-2</v>
      </c>
      <c r="M561">
        <v>0</v>
      </c>
      <c r="N561" s="14">
        <v>0</v>
      </c>
      <c r="O561" s="14">
        <v>0</v>
      </c>
      <c r="P561">
        <v>0</v>
      </c>
      <c r="Q561" s="14">
        <v>0.94630804495569043</v>
      </c>
      <c r="R561">
        <v>0</v>
      </c>
      <c r="S561">
        <v>3.3</v>
      </c>
      <c r="T561" s="14">
        <v>0</v>
      </c>
      <c r="U561" s="14">
        <v>0</v>
      </c>
      <c r="V561" s="12" t="s">
        <v>2138</v>
      </c>
    </row>
    <row r="562" spans="1:22">
      <c r="A562" t="s">
        <v>1093</v>
      </c>
      <c r="B562" s="12" t="s">
        <v>57</v>
      </c>
      <c r="C562" s="14">
        <v>0.1356377126195622</v>
      </c>
      <c r="D562" s="14">
        <v>0.388774346882514</v>
      </c>
      <c r="E562" s="14">
        <v>0.2842719606666555</v>
      </c>
      <c r="F562" s="14">
        <v>3.7547324588306716E-2</v>
      </c>
      <c r="G562" s="13">
        <v>5.6564154445784265</v>
      </c>
      <c r="H562" s="14">
        <v>0.21790144142181125</v>
      </c>
      <c r="I562">
        <v>0</v>
      </c>
      <c r="J562" s="14">
        <v>1.1358811451171219E-3</v>
      </c>
      <c r="K562" s="14">
        <v>0.45222619371524486</v>
      </c>
      <c r="L562" s="14">
        <v>1.8748568215778003E-2</v>
      </c>
      <c r="M562">
        <v>0</v>
      </c>
      <c r="N562" s="14">
        <v>0.2055436255630648</v>
      </c>
      <c r="O562" s="14">
        <v>0.33577848833803048</v>
      </c>
      <c r="P562">
        <v>0</v>
      </c>
      <c r="Q562" s="14">
        <v>0.94867619108199597</v>
      </c>
      <c r="R562">
        <v>0</v>
      </c>
      <c r="S562">
        <v>4.5</v>
      </c>
      <c r="T562" s="14">
        <v>0</v>
      </c>
      <c r="U562" s="14">
        <v>0</v>
      </c>
      <c r="V562" s="12" t="s">
        <v>2138</v>
      </c>
    </row>
    <row r="563" spans="1:22">
      <c r="A563" t="s">
        <v>1095</v>
      </c>
      <c r="B563" s="12" t="s">
        <v>51</v>
      </c>
      <c r="C563" s="14">
        <v>0.10493685834272765</v>
      </c>
      <c r="D563" s="14">
        <v>0.29147891994228936</v>
      </c>
      <c r="E563" s="14">
        <v>0.20310034693031653</v>
      </c>
      <c r="F563" s="14">
        <v>8.594459935328938E-2</v>
      </c>
      <c r="G563" s="13">
        <v>1.6026025182564763</v>
      </c>
      <c r="H563" s="14">
        <v>0.11012364032004683</v>
      </c>
      <c r="I563">
        <v>0</v>
      </c>
      <c r="J563" s="14">
        <v>5.0279881580186292E-3</v>
      </c>
      <c r="K563" s="14">
        <v>0.41762511454643481</v>
      </c>
      <c r="L563" s="14">
        <v>5.4196815684636399E-2</v>
      </c>
      <c r="M563">
        <v>0</v>
      </c>
      <c r="N563" s="14">
        <v>0</v>
      </c>
      <c r="O563" s="14">
        <v>0</v>
      </c>
      <c r="P563">
        <v>0</v>
      </c>
      <c r="Q563" s="14">
        <v>0.94630804495569043</v>
      </c>
      <c r="R563">
        <v>0</v>
      </c>
      <c r="S563">
        <v>3.3</v>
      </c>
      <c r="T563" s="14">
        <v>0</v>
      </c>
      <c r="U563" s="14">
        <v>0</v>
      </c>
      <c r="V563" s="12" t="s">
        <v>2138</v>
      </c>
    </row>
    <row r="564" spans="1:22">
      <c r="A564" t="s">
        <v>1097</v>
      </c>
      <c r="B564" s="12" t="s">
        <v>54</v>
      </c>
      <c r="C564" s="14">
        <v>-0.10578978544005425</v>
      </c>
      <c r="D564" s="14">
        <v>0.31196392892080216</v>
      </c>
      <c r="E564" s="14">
        <v>0.22086835207327621</v>
      </c>
      <c r="F564" s="14">
        <v>0.28991454849456905</v>
      </c>
      <c r="G564" s="13">
        <v>2.8980395452652274</v>
      </c>
      <c r="H564" s="14">
        <v>-5.1192663180992054E-2</v>
      </c>
      <c r="I564">
        <v>0</v>
      </c>
      <c r="J564" s="14">
        <v>0.10730792397501943</v>
      </c>
      <c r="K564" s="14">
        <v>0.58288412137280288</v>
      </c>
      <c r="L564" s="14">
        <v>0.120912265441879</v>
      </c>
      <c r="M564">
        <v>0</v>
      </c>
      <c r="N564" s="14">
        <v>0</v>
      </c>
      <c r="O564" s="14">
        <v>0</v>
      </c>
      <c r="P564">
        <v>0</v>
      </c>
      <c r="Q564" s="14">
        <v>0.95246281107254693</v>
      </c>
      <c r="R564">
        <v>0</v>
      </c>
      <c r="S564">
        <v>3.3</v>
      </c>
      <c r="T564" s="14">
        <v>0</v>
      </c>
      <c r="U564" s="14">
        <v>0</v>
      </c>
      <c r="V564" s="12" t="s">
        <v>2138</v>
      </c>
    </row>
    <row r="565" spans="1:22">
      <c r="A565" t="s">
        <v>1099</v>
      </c>
      <c r="B565" s="12" t="s">
        <v>54</v>
      </c>
      <c r="C565" s="14">
        <v>-8.2903076665592101E-2</v>
      </c>
      <c r="D565" s="14">
        <v>0.31196392892080216</v>
      </c>
      <c r="E565" s="14">
        <v>0.22086835207327621</v>
      </c>
      <c r="F565" s="14">
        <v>0.28991454849456905</v>
      </c>
      <c r="G565" s="13">
        <v>2.8980395452652274</v>
      </c>
      <c r="H565" s="14">
        <v>-5.1192663180992054E-2</v>
      </c>
      <c r="I565">
        <v>0</v>
      </c>
      <c r="J565" s="14">
        <v>4.0489818388690479E-2</v>
      </c>
      <c r="K565" s="14">
        <v>0.58288412137280288</v>
      </c>
      <c r="L565" s="14">
        <v>0.120912265441879</v>
      </c>
      <c r="M565">
        <v>0</v>
      </c>
      <c r="N565" s="14">
        <v>0</v>
      </c>
      <c r="O565" s="14">
        <v>0</v>
      </c>
      <c r="P565">
        <v>0</v>
      </c>
      <c r="Q565" s="14">
        <v>0.95246281107254693</v>
      </c>
      <c r="R565">
        <v>0</v>
      </c>
      <c r="S565">
        <v>3.3</v>
      </c>
      <c r="T565" s="14">
        <v>0</v>
      </c>
      <c r="U565" s="14">
        <v>0</v>
      </c>
      <c r="V565" s="12" t="s">
        <v>2138</v>
      </c>
    </row>
    <row r="566" spans="1:22">
      <c r="A566" t="s">
        <v>1101</v>
      </c>
      <c r="B566" s="12" t="s">
        <v>54</v>
      </c>
      <c r="C566" s="14">
        <v>5.5818684763930378E-2</v>
      </c>
      <c r="D566" s="14">
        <v>0.31196392892080216</v>
      </c>
      <c r="E566" s="14">
        <v>0.22086835207327621</v>
      </c>
      <c r="F566" s="14">
        <v>0.28991454849456905</v>
      </c>
      <c r="G566" s="13">
        <v>2.8980395452652274</v>
      </c>
      <c r="H566" s="14">
        <v>-5.1192663180992054E-2</v>
      </c>
      <c r="I566">
        <v>0</v>
      </c>
      <c r="J566" s="14">
        <v>7.7884136056205908E-2</v>
      </c>
      <c r="K566" s="14">
        <v>0.58288412137280288</v>
      </c>
      <c r="L566" s="14">
        <v>0.120912265441879</v>
      </c>
      <c r="M566">
        <v>0</v>
      </c>
      <c r="N566" s="14">
        <v>0</v>
      </c>
      <c r="O566" s="14">
        <v>0</v>
      </c>
      <c r="P566">
        <v>0</v>
      </c>
      <c r="Q566" s="14">
        <v>0.95246281107254693</v>
      </c>
      <c r="R566">
        <v>0</v>
      </c>
      <c r="S566">
        <v>3.3</v>
      </c>
      <c r="T566" s="14">
        <v>0</v>
      </c>
      <c r="U566" s="14">
        <v>0</v>
      </c>
      <c r="V566" s="12" t="s">
        <v>2138</v>
      </c>
    </row>
    <row r="567" spans="1:22">
      <c r="A567" t="s">
        <v>1103</v>
      </c>
      <c r="B567" s="12" t="s">
        <v>54</v>
      </c>
      <c r="C567" s="14">
        <v>-0.14721167273947786</v>
      </c>
      <c r="D567" s="14">
        <v>0.31196392892080216</v>
      </c>
      <c r="E567" s="14">
        <v>0.22086835207327621</v>
      </c>
      <c r="F567" s="14">
        <v>0.28991454849456905</v>
      </c>
      <c r="G567" s="13">
        <v>2.8980395452652274</v>
      </c>
      <c r="H567" s="14">
        <v>-5.1192663180992054E-2</v>
      </c>
      <c r="I567">
        <v>0</v>
      </c>
      <c r="J567" s="14">
        <v>0.11103746032714321</v>
      </c>
      <c r="K567" s="14">
        <v>0.58288412137280288</v>
      </c>
      <c r="L567" s="14">
        <v>0.120912265441879</v>
      </c>
      <c r="M567">
        <v>0</v>
      </c>
      <c r="N567" s="14">
        <v>0</v>
      </c>
      <c r="O567" s="14">
        <v>0</v>
      </c>
      <c r="P567">
        <v>0</v>
      </c>
      <c r="Q567" s="14">
        <v>0.95246281107254693</v>
      </c>
      <c r="R567">
        <v>0</v>
      </c>
      <c r="S567">
        <v>3.3</v>
      </c>
      <c r="T567" s="14">
        <v>0</v>
      </c>
      <c r="U567" s="14">
        <v>0</v>
      </c>
      <c r="V567" s="12" t="s">
        <v>2138</v>
      </c>
    </row>
    <row r="568" spans="1:22">
      <c r="A568" t="s">
        <v>1105</v>
      </c>
      <c r="B568" s="12" t="s">
        <v>62</v>
      </c>
      <c r="C568" s="14">
        <v>4.9100044905586705E-2</v>
      </c>
      <c r="D568" s="14">
        <v>0.20187192862209885</v>
      </c>
      <c r="E568" s="14">
        <v>0.13780715755654266</v>
      </c>
      <c r="F568" s="14">
        <v>0.14324173030339896</v>
      </c>
      <c r="G568" s="13">
        <v>2.1323076743804079</v>
      </c>
      <c r="H568" s="14">
        <v>-3.5903294130974449E-3</v>
      </c>
      <c r="I568">
        <v>0</v>
      </c>
      <c r="J568" s="14">
        <v>3.1896370796835723E-2</v>
      </c>
      <c r="K568" s="14">
        <v>0.50521966232143278</v>
      </c>
      <c r="L568" s="14">
        <v>7.7995567229432863E-2</v>
      </c>
      <c r="M568">
        <v>0</v>
      </c>
      <c r="N568" s="14">
        <v>0</v>
      </c>
      <c r="O568" s="14">
        <v>0</v>
      </c>
      <c r="P568">
        <v>0</v>
      </c>
      <c r="Q568" s="14">
        <v>0.94976269166978411</v>
      </c>
      <c r="R568">
        <v>0</v>
      </c>
      <c r="S568">
        <v>3.3</v>
      </c>
      <c r="T568" s="14">
        <v>0</v>
      </c>
      <c r="U568" s="14">
        <v>0</v>
      </c>
      <c r="V568" s="12" t="s">
        <v>2138</v>
      </c>
    </row>
    <row r="569" spans="1:22">
      <c r="A569" t="s">
        <v>1107</v>
      </c>
      <c r="B569" s="12" t="s">
        <v>51</v>
      </c>
      <c r="C569" s="14">
        <v>0.15338890147034304</v>
      </c>
      <c r="D569" s="14">
        <v>0.29147891994228936</v>
      </c>
      <c r="E569" s="14">
        <v>0.20310034693031653</v>
      </c>
      <c r="F569" s="14">
        <v>8.594459935328938E-2</v>
      </c>
      <c r="G569" s="13">
        <v>1.6026025182564763</v>
      </c>
      <c r="H569" s="14">
        <v>0.11012364032004683</v>
      </c>
      <c r="I569">
        <v>0</v>
      </c>
      <c r="J569" s="14">
        <v>1.990875549365935E-2</v>
      </c>
      <c r="K569" s="14">
        <v>0.41762511454643481</v>
      </c>
      <c r="L569" s="14">
        <v>5.4196815684636399E-2</v>
      </c>
      <c r="M569">
        <v>0</v>
      </c>
      <c r="N569" s="14">
        <v>0</v>
      </c>
      <c r="O569" s="14">
        <v>0</v>
      </c>
      <c r="P569">
        <v>0</v>
      </c>
      <c r="Q569" s="14">
        <v>0.94630804495569043</v>
      </c>
      <c r="R569">
        <v>0</v>
      </c>
      <c r="S569">
        <v>3.3</v>
      </c>
      <c r="T569" s="14">
        <v>0</v>
      </c>
      <c r="U569" s="14">
        <v>0</v>
      </c>
      <c r="V569" s="12" t="s">
        <v>2138</v>
      </c>
    </row>
    <row r="570" spans="1:22">
      <c r="A570" t="s">
        <v>1109</v>
      </c>
      <c r="B570" s="12" t="s">
        <v>62</v>
      </c>
      <c r="C570" s="14">
        <v>3.9398655585657159E-2</v>
      </c>
      <c r="D570" s="14">
        <v>0.20187192862209885</v>
      </c>
      <c r="E570" s="14">
        <v>0.13780715755654266</v>
      </c>
      <c r="F570" s="14">
        <v>0.14324173030339896</v>
      </c>
      <c r="G570" s="13">
        <v>2.1323076743804079</v>
      </c>
      <c r="H570" s="14">
        <v>-3.5903294130974449E-3</v>
      </c>
      <c r="I570">
        <v>0</v>
      </c>
      <c r="J570" s="14">
        <v>7.7400554120420517E-2</v>
      </c>
      <c r="K570" s="14">
        <v>0.50521966232143278</v>
      </c>
      <c r="L570" s="14">
        <v>7.7995567229432863E-2</v>
      </c>
      <c r="M570">
        <v>0</v>
      </c>
      <c r="N570" s="14">
        <v>0</v>
      </c>
      <c r="O570" s="14">
        <v>0</v>
      </c>
      <c r="P570">
        <v>0</v>
      </c>
      <c r="Q570" s="14">
        <v>0.94976269166978411</v>
      </c>
      <c r="R570">
        <v>0</v>
      </c>
      <c r="S570">
        <v>3.3</v>
      </c>
      <c r="T570" s="14">
        <v>0</v>
      </c>
      <c r="U570" s="14">
        <v>0</v>
      </c>
      <c r="V570" s="12" t="s">
        <v>2138</v>
      </c>
    </row>
    <row r="571" spans="1:22">
      <c r="A571" t="s">
        <v>1111</v>
      </c>
      <c r="B571" s="12" t="s">
        <v>57</v>
      </c>
      <c r="C571" s="14">
        <v>8.6584987634399174E-2</v>
      </c>
      <c r="D571" s="14">
        <v>0.388774346882514</v>
      </c>
      <c r="E571" s="14">
        <v>0.2842719606666555</v>
      </c>
      <c r="F571" s="14">
        <v>3.7547324588306716E-2</v>
      </c>
      <c r="G571" s="13">
        <v>5.6564154445784265</v>
      </c>
      <c r="H571" s="14">
        <v>0.21790144142181125</v>
      </c>
      <c r="I571">
        <v>0</v>
      </c>
      <c r="J571" s="14">
        <v>2.2472776464385735E-2</v>
      </c>
      <c r="K571" s="14">
        <v>0.45222619371524486</v>
      </c>
      <c r="L571" s="14">
        <v>1.8748568215778003E-2</v>
      </c>
      <c r="M571">
        <v>0</v>
      </c>
      <c r="N571" s="14">
        <v>0.2055436255630648</v>
      </c>
      <c r="O571" s="14">
        <v>0.33577848833803048</v>
      </c>
      <c r="P571">
        <v>0</v>
      </c>
      <c r="Q571" s="14">
        <v>0.94867619108199597</v>
      </c>
      <c r="R571">
        <v>0</v>
      </c>
      <c r="S571">
        <v>4.5</v>
      </c>
      <c r="T571" s="14">
        <v>0</v>
      </c>
      <c r="U571" s="14">
        <v>0</v>
      </c>
      <c r="V571" s="12" t="s">
        <v>2138</v>
      </c>
    </row>
    <row r="572" spans="1:22">
      <c r="A572" t="s">
        <v>1113</v>
      </c>
      <c r="B572" s="12" t="s">
        <v>62</v>
      </c>
      <c r="C572" s="14">
        <v>-5.4234879482148975E-3</v>
      </c>
      <c r="D572" s="14">
        <v>0.20187192862209885</v>
      </c>
      <c r="E572" s="14">
        <v>0.13780715755654266</v>
      </c>
      <c r="F572" s="14">
        <v>0.14324173030339896</v>
      </c>
      <c r="G572" s="13">
        <v>2.1323076743804079</v>
      </c>
      <c r="H572" s="14">
        <v>-3.5903294130974449E-3</v>
      </c>
      <c r="I572">
        <v>0</v>
      </c>
      <c r="J572" s="14">
        <v>8.2161068963869488E-2</v>
      </c>
      <c r="K572" s="14">
        <v>0.50521966232143278</v>
      </c>
      <c r="L572" s="14">
        <v>7.7995567229432863E-2</v>
      </c>
      <c r="M572">
        <v>0</v>
      </c>
      <c r="N572" s="14">
        <v>0</v>
      </c>
      <c r="O572" s="14">
        <v>0</v>
      </c>
      <c r="P572">
        <v>0</v>
      </c>
      <c r="Q572" s="14">
        <v>0.94976269166978411</v>
      </c>
      <c r="R572">
        <v>0</v>
      </c>
      <c r="S572">
        <v>3.3</v>
      </c>
      <c r="T572" s="14">
        <v>0</v>
      </c>
      <c r="U572" s="14">
        <v>0</v>
      </c>
      <c r="V572" s="12" t="s">
        <v>2138</v>
      </c>
    </row>
    <row r="573" spans="1:22">
      <c r="A573" t="s">
        <v>1115</v>
      </c>
      <c r="B573" s="12" t="s">
        <v>57</v>
      </c>
      <c r="C573" s="14">
        <v>0.19323822767964877</v>
      </c>
      <c r="D573" s="14">
        <v>0.388774346882514</v>
      </c>
      <c r="E573" s="14">
        <v>0.2842719606666555</v>
      </c>
      <c r="F573" s="14">
        <v>3.7547324588306716E-2</v>
      </c>
      <c r="G573" s="13">
        <v>5.6564154445784265</v>
      </c>
      <c r="H573" s="14">
        <v>0.21790144142181125</v>
      </c>
      <c r="I573">
        <v>0</v>
      </c>
      <c r="J573" s="14">
        <v>5.7348765041176884E-3</v>
      </c>
      <c r="K573" s="14">
        <v>0.45222619371524486</v>
      </c>
      <c r="L573" s="14">
        <v>1.8748568215778003E-2</v>
      </c>
      <c r="M573">
        <v>0</v>
      </c>
      <c r="N573" s="14">
        <v>0.2055436255630648</v>
      </c>
      <c r="O573" s="14">
        <v>0.33577848833803048</v>
      </c>
      <c r="P573">
        <v>0</v>
      </c>
      <c r="Q573" s="14">
        <v>0.94867619108199597</v>
      </c>
      <c r="R573">
        <v>0</v>
      </c>
      <c r="S573">
        <v>4.5</v>
      </c>
      <c r="T573" s="14">
        <v>0</v>
      </c>
      <c r="U573" s="14">
        <v>0</v>
      </c>
      <c r="V573" s="12" t="s">
        <v>2138</v>
      </c>
    </row>
    <row r="574" spans="1:22">
      <c r="A574" t="s">
        <v>1119</v>
      </c>
      <c r="B574" s="12" t="s">
        <v>51</v>
      </c>
      <c r="C574" s="14">
        <v>8.1335027196027782E-2</v>
      </c>
      <c r="D574" s="14">
        <v>0.29147891994228936</v>
      </c>
      <c r="E574" s="14">
        <v>0.20310034693031653</v>
      </c>
      <c r="F574" s="14">
        <v>8.594459935328938E-2</v>
      </c>
      <c r="G574" s="13">
        <v>1.6026025182564763</v>
      </c>
      <c r="H574" s="14">
        <v>0.11012364032004683</v>
      </c>
      <c r="I574">
        <v>0</v>
      </c>
      <c r="J574" s="14">
        <v>4.3700082570860686E-2</v>
      </c>
      <c r="K574" s="14">
        <v>0.41762511454643481</v>
      </c>
      <c r="L574" s="14">
        <v>5.4196815684636399E-2</v>
      </c>
      <c r="M574">
        <v>0</v>
      </c>
      <c r="N574" s="14">
        <v>0</v>
      </c>
      <c r="O574" s="14">
        <v>0</v>
      </c>
      <c r="P574">
        <v>0</v>
      </c>
      <c r="Q574" s="14">
        <v>0.94630804495569043</v>
      </c>
      <c r="R574">
        <v>0</v>
      </c>
      <c r="S574">
        <v>3.3</v>
      </c>
      <c r="T574" s="14">
        <v>0</v>
      </c>
      <c r="U574" s="14">
        <v>0</v>
      </c>
      <c r="V574" s="12" t="s">
        <v>2138</v>
      </c>
    </row>
    <row r="575" spans="1:22">
      <c r="A575" t="s">
        <v>1121</v>
      </c>
      <c r="B575" s="12" t="s">
        <v>54</v>
      </c>
      <c r="C575" s="14">
        <v>5.0164216668219215E-3</v>
      </c>
      <c r="D575" s="14">
        <v>0.31196392892080216</v>
      </c>
      <c r="E575" s="14">
        <v>0.22086835207327621</v>
      </c>
      <c r="F575" s="14">
        <v>0.28991454849456905</v>
      </c>
      <c r="G575" s="13">
        <v>2.8980395452652274</v>
      </c>
      <c r="H575" s="14">
        <v>-5.1192663180992054E-2</v>
      </c>
      <c r="I575">
        <v>0</v>
      </c>
      <c r="J575" s="14">
        <v>6.7466283630251136E-3</v>
      </c>
      <c r="K575" s="14">
        <v>0.58288412137280288</v>
      </c>
      <c r="L575" s="14">
        <v>0.120912265441879</v>
      </c>
      <c r="M575">
        <v>0</v>
      </c>
      <c r="N575" s="14">
        <v>0</v>
      </c>
      <c r="O575" s="14">
        <v>0</v>
      </c>
      <c r="P575">
        <v>0</v>
      </c>
      <c r="Q575" s="14">
        <v>0.95246281107254693</v>
      </c>
      <c r="R575">
        <v>0</v>
      </c>
      <c r="S575">
        <v>3.3</v>
      </c>
      <c r="T575" s="14">
        <v>0</v>
      </c>
      <c r="U575" s="14">
        <v>0</v>
      </c>
      <c r="V575" s="12" t="s">
        <v>2138</v>
      </c>
    </row>
    <row r="576" spans="1:22">
      <c r="A576" t="s">
        <v>1125</v>
      </c>
      <c r="B576" s="12" t="s">
        <v>51</v>
      </c>
      <c r="C576" s="14">
        <v>0.1231411496300632</v>
      </c>
      <c r="D576" s="14">
        <v>0.29147891994228936</v>
      </c>
      <c r="E576" s="14">
        <v>0.20310034693031653</v>
      </c>
      <c r="F576" s="14">
        <v>8.594459935328938E-2</v>
      </c>
      <c r="G576" s="13">
        <v>1.6026025182564763</v>
      </c>
      <c r="H576" s="14">
        <v>0.11012364032004683</v>
      </c>
      <c r="I576">
        <v>0</v>
      </c>
      <c r="J576" s="14">
        <v>6.7028938299377241E-2</v>
      </c>
      <c r="K576" s="14">
        <v>0.41762511454643481</v>
      </c>
      <c r="L576" s="14">
        <v>5.4196815684636399E-2</v>
      </c>
      <c r="M576">
        <v>0</v>
      </c>
      <c r="N576" s="14">
        <v>0</v>
      </c>
      <c r="O576" s="14">
        <v>0</v>
      </c>
      <c r="P576">
        <v>0</v>
      </c>
      <c r="Q576" s="14">
        <v>0.94630804495569043</v>
      </c>
      <c r="R576">
        <v>0</v>
      </c>
      <c r="S576">
        <v>3.3</v>
      </c>
      <c r="T576" s="14">
        <v>0</v>
      </c>
      <c r="U576" s="14">
        <v>0</v>
      </c>
      <c r="V576" s="12" t="s">
        <v>2138</v>
      </c>
    </row>
    <row r="577" spans="1:22">
      <c r="A577" t="s">
        <v>1127</v>
      </c>
      <c r="B577" s="12" t="s">
        <v>54</v>
      </c>
      <c r="C577" s="14">
        <v>-2.428665961036015E-2</v>
      </c>
      <c r="D577" s="14">
        <v>0.31196392892080216</v>
      </c>
      <c r="E577" s="14">
        <v>0.22086835207327621</v>
      </c>
      <c r="F577" s="14">
        <v>0.28991454849456905</v>
      </c>
      <c r="G577" s="13">
        <v>2.8980395452652274</v>
      </c>
      <c r="H577" s="14">
        <v>-5.1192663180992054E-2</v>
      </c>
      <c r="I577">
        <v>0</v>
      </c>
      <c r="J577" s="14">
        <v>7.2545859867635565E-2</v>
      </c>
      <c r="K577" s="14">
        <v>0.58288412137280288</v>
      </c>
      <c r="L577" s="14">
        <v>0.120912265441879</v>
      </c>
      <c r="M577">
        <v>0</v>
      </c>
      <c r="N577" s="14">
        <v>0</v>
      </c>
      <c r="O577" s="14">
        <v>0</v>
      </c>
      <c r="P577">
        <v>0</v>
      </c>
      <c r="Q577" s="14">
        <v>0.95246281107254693</v>
      </c>
      <c r="R577">
        <v>0</v>
      </c>
      <c r="S577">
        <v>3.3</v>
      </c>
      <c r="T577" s="14">
        <v>0</v>
      </c>
      <c r="U577" s="14">
        <v>0</v>
      </c>
      <c r="V577" s="12" t="s">
        <v>2138</v>
      </c>
    </row>
    <row r="578" spans="1:22">
      <c r="A578" t="s">
        <v>1129</v>
      </c>
      <c r="B578" s="12" t="s">
        <v>47</v>
      </c>
      <c r="C578" s="14">
        <v>-2.0947471722352413E-2</v>
      </c>
      <c r="D578" s="14">
        <v>0.18290795794828921</v>
      </c>
      <c r="E578" s="14">
        <v>0.12205009004875801</v>
      </c>
      <c r="F578" s="14">
        <v>7.7863508878423693E-2</v>
      </c>
      <c r="G578" s="13">
        <v>1.5232588938928779</v>
      </c>
      <c r="H578" s="14">
        <v>3.1674636202413592E-2</v>
      </c>
      <c r="I578">
        <v>0</v>
      </c>
      <c r="J578" s="14">
        <v>7.2353429076551332E-2</v>
      </c>
      <c r="K578" s="14">
        <v>0.50851978099047102</v>
      </c>
      <c r="L578" s="14">
        <v>6.0665521451900774E-2</v>
      </c>
      <c r="M578">
        <v>0</v>
      </c>
      <c r="N578" s="14">
        <v>0</v>
      </c>
      <c r="O578" s="14">
        <v>0</v>
      </c>
      <c r="P578">
        <v>0</v>
      </c>
      <c r="Q578" s="14">
        <v>0.94977598367308969</v>
      </c>
      <c r="R578">
        <v>0</v>
      </c>
      <c r="S578">
        <v>3.3</v>
      </c>
      <c r="T578" s="14">
        <v>0</v>
      </c>
      <c r="U578" s="14">
        <v>0</v>
      </c>
      <c r="V578" s="12" t="s">
        <v>2138</v>
      </c>
    </row>
    <row r="579" spans="1:22">
      <c r="A579" t="s">
        <v>1131</v>
      </c>
      <c r="B579" s="12" t="s">
        <v>62</v>
      </c>
      <c r="C579" s="14">
        <v>-3.3657894290626655E-2</v>
      </c>
      <c r="D579" s="14">
        <v>0.20187192862209885</v>
      </c>
      <c r="E579" s="14">
        <v>0.13780715755654266</v>
      </c>
      <c r="F579" s="14">
        <v>0.14324173030339896</v>
      </c>
      <c r="G579" s="13">
        <v>2.1323076743804079</v>
      </c>
      <c r="H579" s="14">
        <v>-3.5903294130974449E-3</v>
      </c>
      <c r="I579">
        <v>0</v>
      </c>
      <c r="J579" s="14">
        <v>7.5166678762231362E-2</v>
      </c>
      <c r="K579" s="14">
        <v>0.50521966232143278</v>
      </c>
      <c r="L579" s="14">
        <v>7.7995567229432863E-2</v>
      </c>
      <c r="M579">
        <v>0</v>
      </c>
      <c r="N579" s="14">
        <v>0</v>
      </c>
      <c r="O579" s="14">
        <v>0</v>
      </c>
      <c r="P579">
        <v>0</v>
      </c>
      <c r="Q579" s="14">
        <v>0.94976269166978411</v>
      </c>
      <c r="R579">
        <v>0</v>
      </c>
      <c r="S579">
        <v>3.3</v>
      </c>
      <c r="T579" s="14">
        <v>0</v>
      </c>
      <c r="U579" s="14">
        <v>0</v>
      </c>
      <c r="V579" s="12" t="s">
        <v>2138</v>
      </c>
    </row>
    <row r="580" spans="1:22">
      <c r="A580" t="s">
        <v>1133</v>
      </c>
      <c r="B580" s="12" t="s">
        <v>47</v>
      </c>
      <c r="C580" s="14">
        <v>8.7186149892582082E-2</v>
      </c>
      <c r="D580" s="14">
        <v>0.18290795794828921</v>
      </c>
      <c r="E580" s="14">
        <v>0.12205009004875801</v>
      </c>
      <c r="F580" s="14">
        <v>7.7863508878423693E-2</v>
      </c>
      <c r="G580" s="13">
        <v>1.5232588938928779</v>
      </c>
      <c r="H580" s="14">
        <v>3.1674636202413592E-2</v>
      </c>
      <c r="I580">
        <v>0</v>
      </c>
      <c r="J580" s="14">
        <v>2.9209043581815943E-2</v>
      </c>
      <c r="K580" s="14">
        <v>0.50851978099047102</v>
      </c>
      <c r="L580" s="14">
        <v>6.0665521451900774E-2</v>
      </c>
      <c r="M580">
        <v>0</v>
      </c>
      <c r="N580" s="14">
        <v>0</v>
      </c>
      <c r="O580" s="14">
        <v>0</v>
      </c>
      <c r="P580">
        <v>0</v>
      </c>
      <c r="Q580" s="14">
        <v>0.94977598367308969</v>
      </c>
      <c r="R580">
        <v>0</v>
      </c>
      <c r="S580">
        <v>3.3</v>
      </c>
      <c r="T580" s="14">
        <v>0</v>
      </c>
      <c r="U580" s="14">
        <v>0</v>
      </c>
      <c r="V580" s="12" t="s">
        <v>2138</v>
      </c>
    </row>
    <row r="581" spans="1:22">
      <c r="A581" t="s">
        <v>1135</v>
      </c>
      <c r="B581" s="12" t="s">
        <v>47</v>
      </c>
      <c r="C581" s="14">
        <v>3.1170387201310872E-2</v>
      </c>
      <c r="D581" s="14">
        <v>0.18290795794828921</v>
      </c>
      <c r="E581" s="14">
        <v>0.12205009004875801</v>
      </c>
      <c r="F581" s="14">
        <v>7.7863508878423693E-2</v>
      </c>
      <c r="G581" s="13">
        <v>1.5232588938928779</v>
      </c>
      <c r="H581" s="14">
        <v>3.1674636202413592E-2</v>
      </c>
      <c r="I581">
        <v>0</v>
      </c>
      <c r="J581" s="14">
        <v>4.2638944879096363E-2</v>
      </c>
      <c r="K581" s="14">
        <v>0.50851978099047102</v>
      </c>
      <c r="L581" s="14">
        <v>6.0665521451900774E-2</v>
      </c>
      <c r="M581">
        <v>0</v>
      </c>
      <c r="N581" s="14">
        <v>0</v>
      </c>
      <c r="O581" s="14">
        <v>0</v>
      </c>
      <c r="P581">
        <v>0</v>
      </c>
      <c r="Q581" s="14">
        <v>0.94977598367308969</v>
      </c>
      <c r="R581">
        <v>0</v>
      </c>
      <c r="S581">
        <v>3.3</v>
      </c>
      <c r="T581" s="14">
        <v>0</v>
      </c>
      <c r="U581" s="14">
        <v>0</v>
      </c>
      <c r="V581" s="12" t="s">
        <v>2138</v>
      </c>
    </row>
    <row r="582" spans="1:22">
      <c r="A582" t="s">
        <v>1137</v>
      </c>
      <c r="B582" s="12" t="s">
        <v>51</v>
      </c>
      <c r="C582" s="14">
        <v>0.2604985673767829</v>
      </c>
      <c r="D582" s="14">
        <v>0.29147891994228936</v>
      </c>
      <c r="E582" s="14">
        <v>0.20310034693031653</v>
      </c>
      <c r="F582" s="14">
        <v>8.594459935328938E-2</v>
      </c>
      <c r="G582" s="13">
        <v>1.6026025182564763</v>
      </c>
      <c r="H582" s="14">
        <v>0.11012364032004683</v>
      </c>
      <c r="I582">
        <v>0</v>
      </c>
      <c r="J582" s="14">
        <v>-3.5041523634978519E-2</v>
      </c>
      <c r="K582" s="14">
        <v>0.41762511454643481</v>
      </c>
      <c r="L582" s="14">
        <v>5.4196815684636399E-2</v>
      </c>
      <c r="M582">
        <v>0</v>
      </c>
      <c r="N582" s="14">
        <v>0</v>
      </c>
      <c r="O582" s="14">
        <v>0</v>
      </c>
      <c r="P582">
        <v>0</v>
      </c>
      <c r="Q582" s="14">
        <v>0.94630804495569043</v>
      </c>
      <c r="R582">
        <v>0</v>
      </c>
      <c r="S582">
        <v>3.3</v>
      </c>
      <c r="T582" s="14">
        <v>0</v>
      </c>
      <c r="U582" s="14">
        <v>0</v>
      </c>
      <c r="V582" s="12" t="s">
        <v>2138</v>
      </c>
    </row>
    <row r="583" spans="1:22">
      <c r="A583" t="s">
        <v>1139</v>
      </c>
      <c r="B583" s="12" t="s">
        <v>47</v>
      </c>
      <c r="C583" s="14">
        <v>0.11099327553081326</v>
      </c>
      <c r="D583" s="14">
        <v>0.18290795794828921</v>
      </c>
      <c r="E583" s="14">
        <v>0.12205009004875801</v>
      </c>
      <c r="F583" s="14">
        <v>7.7863508878423693E-2</v>
      </c>
      <c r="G583" s="13">
        <v>1.5232588938928779</v>
      </c>
      <c r="H583" s="14">
        <v>3.1674636202413592E-2</v>
      </c>
      <c r="I583">
        <v>0</v>
      </c>
      <c r="J583" s="14">
        <v>-1.803804602969776E-2</v>
      </c>
      <c r="K583" s="14">
        <v>0.50851978099047102</v>
      </c>
      <c r="L583" s="14">
        <v>6.0665521451900774E-2</v>
      </c>
      <c r="M583">
        <v>0</v>
      </c>
      <c r="N583" s="14">
        <v>0</v>
      </c>
      <c r="O583" s="14">
        <v>0</v>
      </c>
      <c r="P583">
        <v>0</v>
      </c>
      <c r="Q583" s="14">
        <v>0.94977598367308969</v>
      </c>
      <c r="R583">
        <v>0</v>
      </c>
      <c r="S583">
        <v>3.3</v>
      </c>
      <c r="T583" s="14">
        <v>0</v>
      </c>
      <c r="U583" s="14">
        <v>0</v>
      </c>
      <c r="V583" s="12" t="s">
        <v>2138</v>
      </c>
    </row>
    <row r="584" spans="1:22">
      <c r="A584" t="s">
        <v>1143</v>
      </c>
      <c r="B584" s="12" t="s">
        <v>51</v>
      </c>
      <c r="C584" s="14">
        <v>0.18856117516876406</v>
      </c>
      <c r="D584" s="14">
        <v>0.29147891994228936</v>
      </c>
      <c r="E584" s="14">
        <v>0.20310034693031653</v>
      </c>
      <c r="F584" s="14">
        <v>8.594459935328938E-2</v>
      </c>
      <c r="G584" s="13">
        <v>1.6026025182564763</v>
      </c>
      <c r="H584" s="14">
        <v>0.11012364032004683</v>
      </c>
      <c r="I584">
        <v>0</v>
      </c>
      <c r="J584" s="14">
        <v>1.2572387324765705E-2</v>
      </c>
      <c r="K584" s="14">
        <v>0.41762511454643481</v>
      </c>
      <c r="L584" s="14">
        <v>5.4196815684636399E-2</v>
      </c>
      <c r="M584">
        <v>0</v>
      </c>
      <c r="N584" s="14">
        <v>0</v>
      </c>
      <c r="O584" s="14">
        <v>0</v>
      </c>
      <c r="P584">
        <v>0</v>
      </c>
      <c r="Q584" s="14">
        <v>0.94630804495569043</v>
      </c>
      <c r="R584">
        <v>0</v>
      </c>
      <c r="S584">
        <v>3.3</v>
      </c>
      <c r="T584" s="14">
        <v>0</v>
      </c>
      <c r="U584" s="14">
        <v>0</v>
      </c>
      <c r="V584" s="12" t="s">
        <v>2138</v>
      </c>
    </row>
    <row r="585" spans="1:22">
      <c r="A585" t="s">
        <v>1145</v>
      </c>
      <c r="B585" s="12" t="s">
        <v>51</v>
      </c>
      <c r="C585" s="14">
        <v>0.13500515769034035</v>
      </c>
      <c r="D585" s="14">
        <v>0.29147891994228936</v>
      </c>
      <c r="E585" s="14">
        <v>0.20310034693031653</v>
      </c>
      <c r="F585" s="14">
        <v>8.594459935328938E-2</v>
      </c>
      <c r="G585" s="13">
        <v>1.6026025182564763</v>
      </c>
      <c r="H585" s="14">
        <v>0.11012364032004683</v>
      </c>
      <c r="I585">
        <v>0</v>
      </c>
      <c r="J585" s="14">
        <v>2.0292287504028454E-3</v>
      </c>
      <c r="K585" s="14">
        <v>0.41762511454643481</v>
      </c>
      <c r="L585" s="14">
        <v>5.4196815684636399E-2</v>
      </c>
      <c r="M585">
        <v>0</v>
      </c>
      <c r="N585" s="14">
        <v>0</v>
      </c>
      <c r="O585" s="14">
        <v>0</v>
      </c>
      <c r="P585">
        <v>0</v>
      </c>
      <c r="Q585" s="14">
        <v>0.94630804495569043</v>
      </c>
      <c r="R585">
        <v>0</v>
      </c>
      <c r="S585">
        <v>3.3</v>
      </c>
      <c r="T585" s="14">
        <v>0</v>
      </c>
      <c r="U585" s="14">
        <v>0</v>
      </c>
      <c r="V585" s="12" t="s">
        <v>2138</v>
      </c>
    </row>
    <row r="586" spans="1:22">
      <c r="A586" t="s">
        <v>1147</v>
      </c>
      <c r="B586" s="12" t="s">
        <v>62</v>
      </c>
      <c r="C586" s="14">
        <v>2.9908808902707622E-2</v>
      </c>
      <c r="D586" s="14">
        <v>0.20187192862209885</v>
      </c>
      <c r="E586" s="14">
        <v>0.13780715755654266</v>
      </c>
      <c r="F586" s="14">
        <v>0.14324173030339896</v>
      </c>
      <c r="G586" s="13">
        <v>2.1323076743804079</v>
      </c>
      <c r="H586" s="14">
        <v>-3.5903294130974449E-3</v>
      </c>
      <c r="I586">
        <v>0</v>
      </c>
      <c r="J586" s="14">
        <v>7.9253530113544982E-2</v>
      </c>
      <c r="K586" s="14">
        <v>0.50521966232143278</v>
      </c>
      <c r="L586" s="14">
        <v>7.7995567229432863E-2</v>
      </c>
      <c r="M586">
        <v>0</v>
      </c>
      <c r="N586" s="14">
        <v>0</v>
      </c>
      <c r="O586" s="14">
        <v>0</v>
      </c>
      <c r="P586">
        <v>0</v>
      </c>
      <c r="Q586" s="14">
        <v>0.94976269166978411</v>
      </c>
      <c r="R586">
        <v>0</v>
      </c>
      <c r="S586">
        <v>3.3</v>
      </c>
      <c r="T586" s="14">
        <v>0</v>
      </c>
      <c r="U586" s="14">
        <v>0</v>
      </c>
      <c r="V586" s="12" t="s">
        <v>2138</v>
      </c>
    </row>
    <row r="587" spans="1:22">
      <c r="A587" t="s">
        <v>1149</v>
      </c>
      <c r="B587" s="12" t="s">
        <v>54</v>
      </c>
      <c r="C587" s="14">
        <v>0.10760435240041173</v>
      </c>
      <c r="D587" s="14">
        <v>0.31196392892080216</v>
      </c>
      <c r="E587" s="14">
        <v>0.22086835207327621</v>
      </c>
      <c r="F587" s="14">
        <v>0.28991454849456905</v>
      </c>
      <c r="G587" s="13">
        <v>2.8980395452652274</v>
      </c>
      <c r="H587" s="14">
        <v>-5.1192663180992054E-2</v>
      </c>
      <c r="I587">
        <v>0</v>
      </c>
      <c r="J587" s="14">
        <v>6.025964240003847E-2</v>
      </c>
      <c r="K587" s="14">
        <v>0.58288412137280288</v>
      </c>
      <c r="L587" s="14">
        <v>0.120912265441879</v>
      </c>
      <c r="M587">
        <v>0</v>
      </c>
      <c r="N587" s="14">
        <v>0</v>
      </c>
      <c r="O587" s="14">
        <v>0</v>
      </c>
      <c r="P587">
        <v>0</v>
      </c>
      <c r="Q587" s="14">
        <v>0.95246281107254693</v>
      </c>
      <c r="R587">
        <v>0</v>
      </c>
      <c r="S587">
        <v>3.3</v>
      </c>
      <c r="T587" s="14">
        <v>0</v>
      </c>
      <c r="U587" s="14">
        <v>0</v>
      </c>
      <c r="V587" s="12" t="s">
        <v>2138</v>
      </c>
    </row>
    <row r="588" spans="1:22">
      <c r="A588" t="s">
        <v>1151</v>
      </c>
      <c r="B588" s="12" t="s">
        <v>47</v>
      </c>
      <c r="C588" s="14">
        <v>3.124537677852544E-2</v>
      </c>
      <c r="D588" s="14">
        <v>0.18290795794828921</v>
      </c>
      <c r="E588" s="14">
        <v>0.12205009004875801</v>
      </c>
      <c r="F588" s="14">
        <v>7.7863508878423693E-2</v>
      </c>
      <c r="G588" s="13">
        <v>1.5232588938928779</v>
      </c>
      <c r="H588" s="14">
        <v>3.1674636202413592E-2</v>
      </c>
      <c r="I588">
        <v>0</v>
      </c>
      <c r="J588" s="14">
        <v>2.5071756367929909E-2</v>
      </c>
      <c r="K588" s="14">
        <v>0.50851978099047102</v>
      </c>
      <c r="L588" s="14">
        <v>6.0665521451900774E-2</v>
      </c>
      <c r="M588">
        <v>0</v>
      </c>
      <c r="N588" s="14">
        <v>0</v>
      </c>
      <c r="O588" s="14">
        <v>0</v>
      </c>
      <c r="P588">
        <v>0</v>
      </c>
      <c r="Q588" s="14">
        <v>0.94977598367308969</v>
      </c>
      <c r="R588">
        <v>0</v>
      </c>
      <c r="S588">
        <v>3.3</v>
      </c>
      <c r="T588" s="14">
        <v>0</v>
      </c>
      <c r="U588" s="14">
        <v>0</v>
      </c>
      <c r="V588" s="12" t="s">
        <v>2138</v>
      </c>
    </row>
    <row r="589" spans="1:22">
      <c r="A589" t="s">
        <v>1153</v>
      </c>
      <c r="B589" s="12" t="s">
        <v>47</v>
      </c>
      <c r="C589" s="14">
        <v>8.164732750891858E-2</v>
      </c>
      <c r="D589" s="14">
        <v>0.18290795794828921</v>
      </c>
      <c r="E589" s="14">
        <v>0.12205009004875801</v>
      </c>
      <c r="F589" s="14">
        <v>7.7863508878423693E-2</v>
      </c>
      <c r="G589" s="13">
        <v>1.5232588938928779</v>
      </c>
      <c r="H589" s="14">
        <v>3.1674636202413592E-2</v>
      </c>
      <c r="I589">
        <v>0</v>
      </c>
      <c r="J589" s="14">
        <v>1.9302140604426567E-2</v>
      </c>
      <c r="K589" s="14">
        <v>0.50851978099047102</v>
      </c>
      <c r="L589" s="14">
        <v>6.0665521451900774E-2</v>
      </c>
      <c r="M589">
        <v>0</v>
      </c>
      <c r="N589" s="14">
        <v>0</v>
      </c>
      <c r="O589" s="14">
        <v>0</v>
      </c>
      <c r="P589">
        <v>0</v>
      </c>
      <c r="Q589" s="14">
        <v>0.94977598367308969</v>
      </c>
      <c r="R589">
        <v>0</v>
      </c>
      <c r="S589">
        <v>3.3</v>
      </c>
      <c r="T589" s="14">
        <v>0</v>
      </c>
      <c r="U589" s="14">
        <v>0</v>
      </c>
      <c r="V589" s="12" t="s">
        <v>2138</v>
      </c>
    </row>
    <row r="590" spans="1:22">
      <c r="A590" t="s">
        <v>1155</v>
      </c>
      <c r="B590" s="12" t="s">
        <v>62</v>
      </c>
      <c r="C590" s="14">
        <v>-4.7502110128772701E-2</v>
      </c>
      <c r="D590" s="14">
        <v>0.20187192862209885</v>
      </c>
      <c r="E590" s="14">
        <v>0.13780715755654266</v>
      </c>
      <c r="F590" s="14">
        <v>0.14324173030339896</v>
      </c>
      <c r="G590" s="13">
        <v>2.1323076743804079</v>
      </c>
      <c r="H590" s="14">
        <v>-3.5903294130974449E-3</v>
      </c>
      <c r="I590">
        <v>0</v>
      </c>
      <c r="J590" s="14">
        <v>6.6708686156008029E-2</v>
      </c>
      <c r="K590" s="14">
        <v>0.50521966232143278</v>
      </c>
      <c r="L590" s="14">
        <v>7.7995567229432863E-2</v>
      </c>
      <c r="M590">
        <v>0</v>
      </c>
      <c r="N590" s="14">
        <v>0</v>
      </c>
      <c r="O590" s="14">
        <v>0</v>
      </c>
      <c r="P590">
        <v>0</v>
      </c>
      <c r="Q590" s="14">
        <v>0.94976269166978411</v>
      </c>
      <c r="R590">
        <v>0</v>
      </c>
      <c r="S590">
        <v>3.3</v>
      </c>
      <c r="T590" s="14">
        <v>0</v>
      </c>
      <c r="U590" s="14">
        <v>0</v>
      </c>
      <c r="V590" s="12" t="s">
        <v>2138</v>
      </c>
    </row>
    <row r="591" spans="1:22">
      <c r="A591" t="s">
        <v>1157</v>
      </c>
      <c r="B591" s="12" t="s">
        <v>62</v>
      </c>
      <c r="C591" s="14">
        <v>6.245952623348168E-2</v>
      </c>
      <c r="D591" s="14">
        <v>0.20187192862209885</v>
      </c>
      <c r="E591" s="14">
        <v>0.13780715755654266</v>
      </c>
      <c r="F591" s="14">
        <v>0.14324173030339896</v>
      </c>
      <c r="G591" s="13">
        <v>2.1323076743804079</v>
      </c>
      <c r="H591" s="14">
        <v>-3.5903294130974449E-3</v>
      </c>
      <c r="I591">
        <v>0</v>
      </c>
      <c r="J591" s="14">
        <v>2.646096040089389E-3</v>
      </c>
      <c r="K591" s="14">
        <v>0.50521966232143278</v>
      </c>
      <c r="L591" s="14">
        <v>7.7995567229432863E-2</v>
      </c>
      <c r="M591">
        <v>0</v>
      </c>
      <c r="N591" s="14">
        <v>0</v>
      </c>
      <c r="O591" s="14">
        <v>0</v>
      </c>
      <c r="P591">
        <v>0</v>
      </c>
      <c r="Q591" s="14">
        <v>0.94976269166978411</v>
      </c>
      <c r="R591">
        <v>0</v>
      </c>
      <c r="S591">
        <v>3.3</v>
      </c>
      <c r="T591" s="14">
        <v>0</v>
      </c>
      <c r="U591" s="14">
        <v>0</v>
      </c>
      <c r="V591" s="12" t="s">
        <v>2138</v>
      </c>
    </row>
    <row r="592" spans="1:22">
      <c r="A592" t="s">
        <v>1159</v>
      </c>
      <c r="B592" s="12" t="s">
        <v>51</v>
      </c>
      <c r="C592" s="14">
        <v>9.6049055103504671E-2</v>
      </c>
      <c r="D592" s="14">
        <v>0.29147891994228936</v>
      </c>
      <c r="E592" s="14">
        <v>0.20310034693031653</v>
      </c>
      <c r="F592" s="14">
        <v>8.594459935328938E-2</v>
      </c>
      <c r="G592" s="13">
        <v>1.6026025182564763</v>
      </c>
      <c r="H592" s="14">
        <v>0.11012364032004683</v>
      </c>
      <c r="I592">
        <v>0</v>
      </c>
      <c r="J592" s="14">
        <v>1.5076348235199188E-2</v>
      </c>
      <c r="K592" s="14">
        <v>0.41762511454643481</v>
      </c>
      <c r="L592" s="14">
        <v>5.4196815684636399E-2</v>
      </c>
      <c r="M592">
        <v>0</v>
      </c>
      <c r="N592" s="14">
        <v>0</v>
      </c>
      <c r="O592" s="14">
        <v>0</v>
      </c>
      <c r="P592">
        <v>0</v>
      </c>
      <c r="Q592" s="14">
        <v>0.94630804495569043</v>
      </c>
      <c r="R592">
        <v>0</v>
      </c>
      <c r="S592">
        <v>3.3</v>
      </c>
      <c r="T592" s="14">
        <v>0</v>
      </c>
      <c r="U592" s="14">
        <v>0</v>
      </c>
      <c r="V592" s="12" t="s">
        <v>2138</v>
      </c>
    </row>
    <row r="593" spans="1:22">
      <c r="A593" t="s">
        <v>1161</v>
      </c>
      <c r="B593" s="12" t="s">
        <v>51</v>
      </c>
      <c r="C593" s="14">
        <v>-3.6918121740566828E-2</v>
      </c>
      <c r="D593" s="14">
        <v>0.29147891994228936</v>
      </c>
      <c r="E593" s="14">
        <v>0.20310034693031653</v>
      </c>
      <c r="F593" s="14">
        <v>8.594459935328938E-2</v>
      </c>
      <c r="G593" s="13">
        <v>1.6026025182564763</v>
      </c>
      <c r="H593" s="14">
        <v>0.11012364032004683</v>
      </c>
      <c r="I593">
        <v>0</v>
      </c>
      <c r="J593" s="14">
        <v>5.4064874745987909E-2</v>
      </c>
      <c r="K593" s="14">
        <v>0.41762511454643481</v>
      </c>
      <c r="L593" s="14">
        <v>5.4196815684636399E-2</v>
      </c>
      <c r="M593">
        <v>0</v>
      </c>
      <c r="N593" s="14">
        <v>0</v>
      </c>
      <c r="O593" s="14">
        <v>0</v>
      </c>
      <c r="P593">
        <v>0</v>
      </c>
      <c r="Q593" s="14">
        <v>0.94630804495569043</v>
      </c>
      <c r="R593">
        <v>0</v>
      </c>
      <c r="S593">
        <v>3.3</v>
      </c>
      <c r="T593" s="14">
        <v>0</v>
      </c>
      <c r="U593" s="14">
        <v>0</v>
      </c>
      <c r="V593" s="12" t="s">
        <v>2138</v>
      </c>
    </row>
    <row r="594" spans="1:22">
      <c r="A594" t="s">
        <v>1163</v>
      </c>
      <c r="B594" s="12" t="s">
        <v>47</v>
      </c>
      <c r="C594" s="14">
        <v>-4.8232402006604932E-2</v>
      </c>
      <c r="D594" s="14">
        <v>0.18290795794828921</v>
      </c>
      <c r="E594" s="14">
        <v>0.12205009004875801</v>
      </c>
      <c r="F594" s="14">
        <v>7.7863508878423693E-2</v>
      </c>
      <c r="G594" s="13">
        <v>1.5232588938928779</v>
      </c>
      <c r="H594" s="14">
        <v>3.1674636202413592E-2</v>
      </c>
      <c r="I594">
        <v>0</v>
      </c>
      <c r="J594" s="14">
        <v>9.5338294245646035E-2</v>
      </c>
      <c r="K594" s="14">
        <v>0.50851978099047102</v>
      </c>
      <c r="L594" s="14">
        <v>6.0665521451900774E-2</v>
      </c>
      <c r="M594">
        <v>0</v>
      </c>
      <c r="N594" s="14">
        <v>0</v>
      </c>
      <c r="O594" s="14">
        <v>0</v>
      </c>
      <c r="P594">
        <v>0</v>
      </c>
      <c r="Q594" s="14">
        <v>0.94977598367308969</v>
      </c>
      <c r="R594">
        <v>0</v>
      </c>
      <c r="S594">
        <v>3.3</v>
      </c>
      <c r="T594" s="14">
        <v>0</v>
      </c>
      <c r="U594" s="14">
        <v>0</v>
      </c>
      <c r="V594" s="12" t="s">
        <v>2138</v>
      </c>
    </row>
    <row r="595" spans="1:22">
      <c r="A595" t="s">
        <v>1167</v>
      </c>
      <c r="B595" s="12" t="s">
        <v>54</v>
      </c>
      <c r="C595" s="14">
        <v>-0.11435979988650043</v>
      </c>
      <c r="D595" s="14">
        <v>0.31196392892080216</v>
      </c>
      <c r="E595" s="14">
        <v>0.22086835207327621</v>
      </c>
      <c r="F595" s="14">
        <v>0.28991454849456905</v>
      </c>
      <c r="G595" s="13">
        <v>2.8980395452652274</v>
      </c>
      <c r="H595" s="14">
        <v>-5.1192663180992054E-2</v>
      </c>
      <c r="I595">
        <v>0</v>
      </c>
      <c r="J595" s="14">
        <v>8.4163507524927503E-2</v>
      </c>
      <c r="K595" s="14">
        <v>0.58288412137280288</v>
      </c>
      <c r="L595" s="14">
        <v>0.120912265441879</v>
      </c>
      <c r="M595">
        <v>0</v>
      </c>
      <c r="N595" s="14">
        <v>0</v>
      </c>
      <c r="O595" s="14">
        <v>0</v>
      </c>
      <c r="P595">
        <v>0</v>
      </c>
      <c r="Q595" s="14">
        <v>0.95246281107254693</v>
      </c>
      <c r="R595">
        <v>0</v>
      </c>
      <c r="S595">
        <v>3.3</v>
      </c>
      <c r="T595" s="14">
        <v>0</v>
      </c>
      <c r="U595" s="14">
        <v>0</v>
      </c>
      <c r="V595" s="12" t="s">
        <v>2138</v>
      </c>
    </row>
    <row r="596" spans="1:22">
      <c r="A596" t="s">
        <v>1169</v>
      </c>
      <c r="B596" s="12" t="s">
        <v>47</v>
      </c>
      <c r="C596" s="14">
        <v>-7.1234226345222196E-2</v>
      </c>
      <c r="D596" s="14">
        <v>0.18290795794828921</v>
      </c>
      <c r="E596" s="14">
        <v>0.12205009004875801</v>
      </c>
      <c r="F596" s="14">
        <v>7.7863508878423693E-2</v>
      </c>
      <c r="G596" s="13">
        <v>1.5232588938928779</v>
      </c>
      <c r="H596" s="14">
        <v>3.1674636202413592E-2</v>
      </c>
      <c r="I596">
        <v>0</v>
      </c>
      <c r="J596" s="14">
        <v>6.2877698729746315E-2</v>
      </c>
      <c r="K596" s="14">
        <v>0.50851978099047102</v>
      </c>
      <c r="L596" s="14">
        <v>6.0665521451900774E-2</v>
      </c>
      <c r="M596">
        <v>0</v>
      </c>
      <c r="N596" s="14">
        <v>0</v>
      </c>
      <c r="O596" s="14">
        <v>0</v>
      </c>
      <c r="P596">
        <v>0</v>
      </c>
      <c r="Q596" s="14">
        <v>0.94977598367308969</v>
      </c>
      <c r="R596">
        <v>0</v>
      </c>
      <c r="S596">
        <v>3.3</v>
      </c>
      <c r="T596" s="14">
        <v>0</v>
      </c>
      <c r="U596" s="14">
        <v>0</v>
      </c>
      <c r="V596" s="12" t="s">
        <v>2138</v>
      </c>
    </row>
    <row r="597" spans="1:22">
      <c r="A597" t="s">
        <v>1171</v>
      </c>
      <c r="B597" s="12" t="s">
        <v>54</v>
      </c>
      <c r="C597" s="14">
        <v>-0.11270796941409529</v>
      </c>
      <c r="D597" s="14">
        <v>0.31196392892080216</v>
      </c>
      <c r="E597" s="14">
        <v>0.22086835207327621</v>
      </c>
      <c r="F597" s="14">
        <v>0.28991454849456905</v>
      </c>
      <c r="G597" s="13">
        <v>2.8980395452652274</v>
      </c>
      <c r="H597" s="14">
        <v>-5.1192663180992054E-2</v>
      </c>
      <c r="I597">
        <v>0</v>
      </c>
      <c r="J597" s="14">
        <v>6.8278874923253047E-2</v>
      </c>
      <c r="K597" s="14">
        <v>0.58288412137280288</v>
      </c>
      <c r="L597" s="14">
        <v>0.120912265441879</v>
      </c>
      <c r="M597">
        <v>0</v>
      </c>
      <c r="N597" s="14">
        <v>0</v>
      </c>
      <c r="O597" s="14">
        <v>0</v>
      </c>
      <c r="P597">
        <v>0</v>
      </c>
      <c r="Q597" s="14">
        <v>0.95246281107254693</v>
      </c>
      <c r="R597">
        <v>0</v>
      </c>
      <c r="S597">
        <v>3.3</v>
      </c>
      <c r="T597" s="14">
        <v>0</v>
      </c>
      <c r="U597" s="14">
        <v>0</v>
      </c>
      <c r="V597" s="12" t="s">
        <v>2138</v>
      </c>
    </row>
    <row r="598" spans="1:22">
      <c r="A598" t="s">
        <v>1173</v>
      </c>
      <c r="B598" s="12" t="s">
        <v>57</v>
      </c>
      <c r="C598" s="14">
        <v>0.35593599946738391</v>
      </c>
      <c r="D598" s="14">
        <v>0.388774346882514</v>
      </c>
      <c r="E598" s="14">
        <v>0.2842719606666555</v>
      </c>
      <c r="F598" s="14">
        <v>3.7547324588306716E-2</v>
      </c>
      <c r="G598" s="13">
        <v>5.6564154445784265</v>
      </c>
      <c r="H598" s="14">
        <v>0.21790144142181125</v>
      </c>
      <c r="I598">
        <v>0</v>
      </c>
      <c r="J598" s="14">
        <v>-0.12722826647176255</v>
      </c>
      <c r="K598" s="14">
        <v>0.45222619371524486</v>
      </c>
      <c r="L598" s="14">
        <v>1.8748568215778003E-2</v>
      </c>
      <c r="M598">
        <v>0</v>
      </c>
      <c r="N598" s="14">
        <v>0.2055436255630648</v>
      </c>
      <c r="O598" s="14">
        <v>0.33577848833803048</v>
      </c>
      <c r="P598">
        <v>0</v>
      </c>
      <c r="Q598" s="14">
        <v>0.94867619108199597</v>
      </c>
      <c r="R598">
        <v>0</v>
      </c>
      <c r="S598">
        <v>4.5</v>
      </c>
      <c r="T598" s="14">
        <v>0</v>
      </c>
      <c r="U598" s="14">
        <v>0</v>
      </c>
      <c r="V598" s="12" t="s">
        <v>2138</v>
      </c>
    </row>
    <row r="599" spans="1:22">
      <c r="A599" t="s">
        <v>1175</v>
      </c>
      <c r="B599" s="12" t="s">
        <v>62</v>
      </c>
      <c r="C599" s="14">
        <v>-9.4699669806557977E-3</v>
      </c>
      <c r="D599" s="14">
        <v>0.20187192862209885</v>
      </c>
      <c r="E599" s="14">
        <v>0.13780715755654266</v>
      </c>
      <c r="F599" s="14">
        <v>0.14324173030339896</v>
      </c>
      <c r="G599" s="13">
        <v>2.1323076743804079</v>
      </c>
      <c r="H599" s="14">
        <v>-3.5903294130974449E-3</v>
      </c>
      <c r="I599">
        <v>0</v>
      </c>
      <c r="J599" s="14">
        <v>6.7979527504955534E-2</v>
      </c>
      <c r="K599" s="14">
        <v>0.50521966232143278</v>
      </c>
      <c r="L599" s="14">
        <v>7.7995567229432863E-2</v>
      </c>
      <c r="M599">
        <v>0</v>
      </c>
      <c r="N599" s="14">
        <v>0</v>
      </c>
      <c r="O599" s="14">
        <v>0</v>
      </c>
      <c r="P599">
        <v>0</v>
      </c>
      <c r="Q599" s="14">
        <v>0.94976269166978411</v>
      </c>
      <c r="R599">
        <v>0</v>
      </c>
      <c r="S599">
        <v>3.3</v>
      </c>
      <c r="T599" s="14">
        <v>0</v>
      </c>
      <c r="U599" s="14">
        <v>0</v>
      </c>
      <c r="V599" s="12" t="s">
        <v>2138</v>
      </c>
    </row>
    <row r="600" spans="1:22">
      <c r="A600" t="s">
        <v>1177</v>
      </c>
      <c r="B600" s="12" t="s">
        <v>62</v>
      </c>
      <c r="C600" s="14">
        <v>-4.6605265964995094E-3</v>
      </c>
      <c r="D600" s="14">
        <v>0.20187192862209885</v>
      </c>
      <c r="E600" s="14">
        <v>0.13780715755654266</v>
      </c>
      <c r="F600" s="14">
        <v>0.14324173030339896</v>
      </c>
      <c r="G600" s="13">
        <v>2.1323076743804079</v>
      </c>
      <c r="H600" s="14">
        <v>-3.5903294130974449E-3</v>
      </c>
      <c r="I600">
        <v>0</v>
      </c>
      <c r="J600" s="14">
        <v>5.4948489418691786E-2</v>
      </c>
      <c r="K600" s="14">
        <v>0.50521966232143278</v>
      </c>
      <c r="L600" s="14">
        <v>7.7995567229432863E-2</v>
      </c>
      <c r="M600">
        <v>0</v>
      </c>
      <c r="N600" s="14">
        <v>0</v>
      </c>
      <c r="O600" s="14">
        <v>0</v>
      </c>
      <c r="P600">
        <v>0</v>
      </c>
      <c r="Q600" s="14">
        <v>0.94976269166978411</v>
      </c>
      <c r="R600">
        <v>0</v>
      </c>
      <c r="S600">
        <v>3.3</v>
      </c>
      <c r="T600" s="14">
        <v>0</v>
      </c>
      <c r="U600" s="14">
        <v>0</v>
      </c>
      <c r="V600" s="12" t="s">
        <v>2138</v>
      </c>
    </row>
    <row r="601" spans="1:22">
      <c r="A601" t="s">
        <v>1179</v>
      </c>
      <c r="B601" s="12" t="s">
        <v>51</v>
      </c>
      <c r="C601" s="14">
        <v>0.19877065787796461</v>
      </c>
      <c r="D601" s="14">
        <v>0.29147891994228936</v>
      </c>
      <c r="E601" s="14">
        <v>0.20310034693031653</v>
      </c>
      <c r="F601" s="14">
        <v>8.594459935328938E-2</v>
      </c>
      <c r="G601" s="13">
        <v>1.6026025182564763</v>
      </c>
      <c r="H601" s="14">
        <v>0.11012364032004683</v>
      </c>
      <c r="I601">
        <v>0</v>
      </c>
      <c r="J601" s="14">
        <v>-3.4291617018010645E-2</v>
      </c>
      <c r="K601" s="14">
        <v>0.41762511454643481</v>
      </c>
      <c r="L601" s="14">
        <v>5.4196815684636399E-2</v>
      </c>
      <c r="M601">
        <v>0</v>
      </c>
      <c r="N601" s="14">
        <v>0</v>
      </c>
      <c r="O601" s="14">
        <v>0</v>
      </c>
      <c r="P601">
        <v>0</v>
      </c>
      <c r="Q601" s="14">
        <v>0.94630804495569043</v>
      </c>
      <c r="R601">
        <v>0</v>
      </c>
      <c r="S601">
        <v>3.3</v>
      </c>
      <c r="T601" s="14">
        <v>0</v>
      </c>
      <c r="U601" s="14">
        <v>0</v>
      </c>
      <c r="V601" s="12" t="s">
        <v>2138</v>
      </c>
    </row>
    <row r="602" spans="1:22">
      <c r="A602" t="s">
        <v>1181</v>
      </c>
      <c r="B602" s="12" t="s">
        <v>51</v>
      </c>
      <c r="C602" s="14">
        <v>0.2140617803515214</v>
      </c>
      <c r="D602" s="14">
        <v>0.29147891994228936</v>
      </c>
      <c r="E602" s="14">
        <v>0.20310034693031653</v>
      </c>
      <c r="F602" s="14">
        <v>8.594459935328938E-2</v>
      </c>
      <c r="G602" s="13">
        <v>1.6026025182564763</v>
      </c>
      <c r="H602" s="14">
        <v>0.11012364032004683</v>
      </c>
      <c r="I602">
        <v>0</v>
      </c>
      <c r="J602" s="14">
        <v>2.8140789131861414E-2</v>
      </c>
      <c r="K602" s="14">
        <v>0.41762511454643481</v>
      </c>
      <c r="L602" s="14">
        <v>5.4196815684636399E-2</v>
      </c>
      <c r="M602">
        <v>0</v>
      </c>
      <c r="N602" s="14">
        <v>0</v>
      </c>
      <c r="O602" s="14">
        <v>0</v>
      </c>
      <c r="P602">
        <v>0</v>
      </c>
      <c r="Q602" s="14">
        <v>0.94630804495569043</v>
      </c>
      <c r="R602">
        <v>0</v>
      </c>
      <c r="S602">
        <v>3.3</v>
      </c>
      <c r="T602" s="14">
        <v>0</v>
      </c>
      <c r="U602" s="14">
        <v>0</v>
      </c>
      <c r="V602" s="12" t="s">
        <v>2138</v>
      </c>
    </row>
    <row r="603" spans="1:22">
      <c r="A603" t="s">
        <v>1183</v>
      </c>
      <c r="B603" s="12" t="s">
        <v>62</v>
      </c>
      <c r="C603" s="14">
        <v>-0.1450453927743986</v>
      </c>
      <c r="D603" s="14">
        <v>0.20187192862209885</v>
      </c>
      <c r="E603" s="14">
        <v>0.13780715755654266</v>
      </c>
      <c r="F603" s="14">
        <v>0.14324173030339896</v>
      </c>
      <c r="G603" s="13">
        <v>2.1323076743804079</v>
      </c>
      <c r="H603" s="14">
        <v>-3.5903294130974449E-3</v>
      </c>
      <c r="I603">
        <v>0</v>
      </c>
      <c r="J603" s="14">
        <v>9.7601955051885139E-2</v>
      </c>
      <c r="K603" s="14">
        <v>0.50521966232143278</v>
      </c>
      <c r="L603" s="14">
        <v>7.7995567229432863E-2</v>
      </c>
      <c r="M603">
        <v>0</v>
      </c>
      <c r="N603" s="14">
        <v>0</v>
      </c>
      <c r="O603" s="14">
        <v>0</v>
      </c>
      <c r="P603">
        <v>0</v>
      </c>
      <c r="Q603" s="14">
        <v>0.94976269166978411</v>
      </c>
      <c r="R603">
        <v>0</v>
      </c>
      <c r="S603">
        <v>3.3</v>
      </c>
      <c r="T603" s="14">
        <v>0</v>
      </c>
      <c r="U603" s="14">
        <v>0</v>
      </c>
      <c r="V603" s="12" t="s">
        <v>2138</v>
      </c>
    </row>
    <row r="604" spans="1:22">
      <c r="A604" t="s">
        <v>1185</v>
      </c>
      <c r="B604" s="12" t="s">
        <v>57</v>
      </c>
      <c r="C604" s="14">
        <v>0.19229709033984643</v>
      </c>
      <c r="D604" s="14">
        <v>0.388774346882514</v>
      </c>
      <c r="E604" s="14">
        <v>0.2842719606666555</v>
      </c>
      <c r="F604" s="14">
        <v>3.7547324588306716E-2</v>
      </c>
      <c r="G604" s="13">
        <v>5.6564154445784265</v>
      </c>
      <c r="H604" s="14">
        <v>0.21790144142181125</v>
      </c>
      <c r="I604">
        <v>0</v>
      </c>
      <c r="J604" s="14">
        <v>6.8755064152243542E-2</v>
      </c>
      <c r="K604" s="14">
        <v>0.45222619371524486</v>
      </c>
      <c r="L604" s="14">
        <v>1.8748568215778003E-2</v>
      </c>
      <c r="M604">
        <v>0</v>
      </c>
      <c r="N604" s="14">
        <v>0.2055436255630648</v>
      </c>
      <c r="O604" s="14">
        <v>0.33577848833803048</v>
      </c>
      <c r="P604">
        <v>0</v>
      </c>
      <c r="Q604" s="14">
        <v>0.94867619108199597</v>
      </c>
      <c r="R604">
        <v>0</v>
      </c>
      <c r="S604">
        <v>4.5</v>
      </c>
      <c r="T604" s="14">
        <v>0</v>
      </c>
      <c r="U604" s="14">
        <v>0</v>
      </c>
      <c r="V604" s="12" t="s">
        <v>2138</v>
      </c>
    </row>
    <row r="605" spans="1:22">
      <c r="A605" t="s">
        <v>1187</v>
      </c>
      <c r="B605" s="12" t="s">
        <v>47</v>
      </c>
      <c r="C605" s="14">
        <v>-4.1157375724723312E-2</v>
      </c>
      <c r="D605" s="14">
        <v>0.18290795794828921</v>
      </c>
      <c r="E605" s="14">
        <v>0.12205009004875801</v>
      </c>
      <c r="F605" s="14">
        <v>7.7863508878423693E-2</v>
      </c>
      <c r="G605" s="13">
        <v>1.5232588938928779</v>
      </c>
      <c r="H605" s="14">
        <v>3.1674636202413592E-2</v>
      </c>
      <c r="I605">
        <v>0</v>
      </c>
      <c r="J605" s="14">
        <v>7.0252007186281495E-2</v>
      </c>
      <c r="K605" s="14">
        <v>0.50851978099047102</v>
      </c>
      <c r="L605" s="14">
        <v>6.0665521451900774E-2</v>
      </c>
      <c r="M605">
        <v>0</v>
      </c>
      <c r="N605" s="14">
        <v>0</v>
      </c>
      <c r="O605" s="14">
        <v>0</v>
      </c>
      <c r="P605">
        <v>0</v>
      </c>
      <c r="Q605" s="14">
        <v>0.94977598367308969</v>
      </c>
      <c r="R605">
        <v>0</v>
      </c>
      <c r="S605">
        <v>3.3</v>
      </c>
      <c r="T605" s="14">
        <v>0</v>
      </c>
      <c r="U605" s="14">
        <v>0</v>
      </c>
      <c r="V605" s="12" t="s">
        <v>2138</v>
      </c>
    </row>
    <row r="606" spans="1:22">
      <c r="A606" t="s">
        <v>1189</v>
      </c>
      <c r="B606" s="12" t="s">
        <v>54</v>
      </c>
      <c r="C606" s="14">
        <v>7.460761888817561E-3</v>
      </c>
      <c r="D606" s="14">
        <v>0.31196392892080216</v>
      </c>
      <c r="E606" s="14">
        <v>0.22086835207327621</v>
      </c>
      <c r="F606" s="14">
        <v>0.28991454849456905</v>
      </c>
      <c r="G606" s="13">
        <v>2.8980395452652274</v>
      </c>
      <c r="H606" s="14">
        <v>-5.1192663180992054E-2</v>
      </c>
      <c r="I606">
        <v>0</v>
      </c>
      <c r="J606" s="14">
        <v>6.0595615099100407E-2</v>
      </c>
      <c r="K606" s="14">
        <v>0.58288412137280288</v>
      </c>
      <c r="L606" s="14">
        <v>0.120912265441879</v>
      </c>
      <c r="M606">
        <v>0</v>
      </c>
      <c r="N606" s="14">
        <v>0</v>
      </c>
      <c r="O606" s="14">
        <v>0</v>
      </c>
      <c r="P606">
        <v>0</v>
      </c>
      <c r="Q606" s="14">
        <v>0.95246281107254693</v>
      </c>
      <c r="R606">
        <v>0</v>
      </c>
      <c r="S606">
        <v>3.3</v>
      </c>
      <c r="T606" s="14">
        <v>0</v>
      </c>
      <c r="U606" s="14">
        <v>0</v>
      </c>
      <c r="V606" s="12" t="s">
        <v>2138</v>
      </c>
    </row>
    <row r="607" spans="1:22">
      <c r="A607" t="s">
        <v>1191</v>
      </c>
      <c r="B607" s="12" t="s">
        <v>47</v>
      </c>
      <c r="C607" s="14">
        <v>9.8922253771193819E-3</v>
      </c>
      <c r="D607" s="14">
        <v>0.18290795794828921</v>
      </c>
      <c r="E607" s="14">
        <v>0.12205009004875801</v>
      </c>
      <c r="F607" s="14">
        <v>7.7863508878423693E-2</v>
      </c>
      <c r="G607" s="13">
        <v>1.5232588938928779</v>
      </c>
      <c r="H607" s="14">
        <v>3.1674636202413592E-2</v>
      </c>
      <c r="I607">
        <v>0</v>
      </c>
      <c r="J607" s="14">
        <v>3.7493688337187137E-2</v>
      </c>
      <c r="K607" s="14">
        <v>0.50851978099047102</v>
      </c>
      <c r="L607" s="14">
        <v>6.0665521451900774E-2</v>
      </c>
      <c r="M607">
        <v>0</v>
      </c>
      <c r="N607" s="14">
        <v>0</v>
      </c>
      <c r="O607" s="14">
        <v>0</v>
      </c>
      <c r="P607">
        <v>0</v>
      </c>
      <c r="Q607" s="14">
        <v>0.94977598367308969</v>
      </c>
      <c r="R607">
        <v>0</v>
      </c>
      <c r="S607">
        <v>3.3</v>
      </c>
      <c r="T607" s="14">
        <v>0</v>
      </c>
      <c r="U607" s="14">
        <v>0</v>
      </c>
      <c r="V607" s="12" t="s">
        <v>2138</v>
      </c>
    </row>
    <row r="608" spans="1:22">
      <c r="A608" t="s">
        <v>1193</v>
      </c>
      <c r="B608" s="12" t="s">
        <v>62</v>
      </c>
      <c r="C608" s="14">
        <v>9.067233835657515E-2</v>
      </c>
      <c r="D608" s="14">
        <v>0.20187192862209885</v>
      </c>
      <c r="E608" s="14">
        <v>0.13780715755654266</v>
      </c>
      <c r="F608" s="14">
        <v>0.14324173030339896</v>
      </c>
      <c r="G608" s="13">
        <v>2.1323076743804079</v>
      </c>
      <c r="H608" s="14">
        <v>-3.5903294130974449E-3</v>
      </c>
      <c r="I608">
        <v>0</v>
      </c>
      <c r="J608" s="14">
        <v>3.3262699317943407E-2</v>
      </c>
      <c r="K608" s="14">
        <v>0.50521966232143278</v>
      </c>
      <c r="L608" s="14">
        <v>7.7995567229432863E-2</v>
      </c>
      <c r="M608">
        <v>0</v>
      </c>
      <c r="N608" s="14">
        <v>0</v>
      </c>
      <c r="O608" s="14">
        <v>0</v>
      </c>
      <c r="P608">
        <v>0</v>
      </c>
      <c r="Q608" s="14">
        <v>0.94976269166978411</v>
      </c>
      <c r="R608">
        <v>0</v>
      </c>
      <c r="S608">
        <v>3.3</v>
      </c>
      <c r="T608" s="14">
        <v>0</v>
      </c>
      <c r="U608" s="14">
        <v>0</v>
      </c>
      <c r="V608" s="12" t="s">
        <v>2138</v>
      </c>
    </row>
    <row r="609" spans="1:22">
      <c r="A609" t="s">
        <v>1195</v>
      </c>
      <c r="B609" s="12" t="s">
        <v>54</v>
      </c>
      <c r="C609" s="14">
        <v>6.1021311536052378E-2</v>
      </c>
      <c r="D609" s="14">
        <v>0.31196392892080216</v>
      </c>
      <c r="E609" s="14">
        <v>0.22086835207327621</v>
      </c>
      <c r="F609" s="14">
        <v>0.28991454849456905</v>
      </c>
      <c r="G609" s="13">
        <v>2.8980395452652274</v>
      </c>
      <c r="H609" s="14">
        <v>-5.1192663180992054E-2</v>
      </c>
      <c r="I609">
        <v>0</v>
      </c>
      <c r="J609" s="14">
        <v>-5.0562102857074E-2</v>
      </c>
      <c r="K609" s="14">
        <v>0.58288412137280288</v>
      </c>
      <c r="L609" s="14">
        <v>0.120912265441879</v>
      </c>
      <c r="M609">
        <v>0</v>
      </c>
      <c r="N609" s="14">
        <v>0</v>
      </c>
      <c r="O609" s="14">
        <v>0</v>
      </c>
      <c r="P609">
        <v>0</v>
      </c>
      <c r="Q609" s="14">
        <v>0.95246281107254693</v>
      </c>
      <c r="R609">
        <v>0</v>
      </c>
      <c r="S609">
        <v>3.3</v>
      </c>
      <c r="T609" s="14">
        <v>0</v>
      </c>
      <c r="U609" s="14">
        <v>0</v>
      </c>
      <c r="V609" s="12" t="s">
        <v>2138</v>
      </c>
    </row>
    <row r="610" spans="1:22">
      <c r="A610" t="s">
        <v>1197</v>
      </c>
      <c r="B610" s="12" t="s">
        <v>51</v>
      </c>
      <c r="C610" s="14">
        <v>7.9542903081568098E-2</v>
      </c>
      <c r="D610" s="14">
        <v>0.29147891994228936</v>
      </c>
      <c r="E610" s="14">
        <v>0.20310034693031653</v>
      </c>
      <c r="F610" s="14">
        <v>8.594459935328938E-2</v>
      </c>
      <c r="G610" s="13">
        <v>1.6026025182564763</v>
      </c>
      <c r="H610" s="14">
        <v>0.11012364032004683</v>
      </c>
      <c r="I610">
        <v>0</v>
      </c>
      <c r="J610" s="14">
        <v>5.2692231976788635E-2</v>
      </c>
      <c r="K610" s="14">
        <v>0.41762511454643481</v>
      </c>
      <c r="L610" s="14">
        <v>5.4196815684636399E-2</v>
      </c>
      <c r="M610">
        <v>0</v>
      </c>
      <c r="N610" s="14">
        <v>0</v>
      </c>
      <c r="O610" s="14">
        <v>0</v>
      </c>
      <c r="P610">
        <v>0</v>
      </c>
      <c r="Q610" s="14">
        <v>0.94630804495569043</v>
      </c>
      <c r="R610">
        <v>0</v>
      </c>
      <c r="S610">
        <v>3.3</v>
      </c>
      <c r="T610" s="14">
        <v>0</v>
      </c>
      <c r="U610" s="14">
        <v>0</v>
      </c>
      <c r="V610" s="12" t="s">
        <v>2138</v>
      </c>
    </row>
    <row r="611" spans="1:22">
      <c r="A611" t="s">
        <v>1199</v>
      </c>
      <c r="B611" s="12" t="s">
        <v>54</v>
      </c>
      <c r="C611" s="14">
        <v>2.0472844077032838E-3</v>
      </c>
      <c r="D611" s="14">
        <v>0.31196392892080216</v>
      </c>
      <c r="E611" s="14">
        <v>0.22086835207327621</v>
      </c>
      <c r="F611" s="14">
        <v>0.28991454849456905</v>
      </c>
      <c r="G611" s="13">
        <v>2.8980395452652274</v>
      </c>
      <c r="H611" s="14">
        <v>-5.1192663180992054E-2</v>
      </c>
      <c r="I611">
        <v>0</v>
      </c>
      <c r="J611" s="14">
        <v>2.2511748639619899E-3</v>
      </c>
      <c r="K611" s="14">
        <v>0.58288412137280288</v>
      </c>
      <c r="L611" s="14">
        <v>0.120912265441879</v>
      </c>
      <c r="M611">
        <v>0</v>
      </c>
      <c r="N611" s="14">
        <v>0</v>
      </c>
      <c r="O611" s="14">
        <v>0</v>
      </c>
      <c r="P611">
        <v>0</v>
      </c>
      <c r="Q611" s="14">
        <v>0.95246281107254693</v>
      </c>
      <c r="R611">
        <v>0</v>
      </c>
      <c r="S611">
        <v>3.3</v>
      </c>
      <c r="T611" s="14">
        <v>0</v>
      </c>
      <c r="U611" s="14">
        <v>0</v>
      </c>
      <c r="V611" s="12" t="s">
        <v>2138</v>
      </c>
    </row>
    <row r="612" spans="1:22">
      <c r="A612" t="s">
        <v>1201</v>
      </c>
      <c r="B612" s="12" t="s">
        <v>57</v>
      </c>
      <c r="C612" s="14">
        <v>0.24671466729825142</v>
      </c>
      <c r="D612" s="14">
        <v>0.388774346882514</v>
      </c>
      <c r="E612" s="14">
        <v>0.2842719606666555</v>
      </c>
      <c r="F612" s="14">
        <v>3.7547324588306716E-2</v>
      </c>
      <c r="G612" s="13">
        <v>5.6564154445784265</v>
      </c>
      <c r="H612" s="14">
        <v>0.21790144142181125</v>
      </c>
      <c r="I612">
        <v>0</v>
      </c>
      <c r="J612" s="14">
        <v>1.9178261914765793E-2</v>
      </c>
      <c r="K612" s="14">
        <v>0.45222619371524486</v>
      </c>
      <c r="L612" s="14">
        <v>1.8748568215778003E-2</v>
      </c>
      <c r="M612">
        <v>0</v>
      </c>
      <c r="N612" s="14">
        <v>0.2055436255630648</v>
      </c>
      <c r="O612" s="14">
        <v>0.33577848833803048</v>
      </c>
      <c r="P612">
        <v>0</v>
      </c>
      <c r="Q612" s="14">
        <v>0.94867619108199597</v>
      </c>
      <c r="R612">
        <v>0</v>
      </c>
      <c r="S612">
        <v>4.5</v>
      </c>
      <c r="T612" s="14">
        <v>0</v>
      </c>
      <c r="U612" s="14">
        <v>0</v>
      </c>
      <c r="V612" s="12" t="s">
        <v>2138</v>
      </c>
    </row>
    <row r="613" spans="1:22">
      <c r="A613" t="s">
        <v>1203</v>
      </c>
      <c r="B613" s="12" t="s">
        <v>57</v>
      </c>
      <c r="C613" s="14">
        <v>0.24124531873948246</v>
      </c>
      <c r="D613" s="14">
        <v>0.388774346882514</v>
      </c>
      <c r="E613" s="14">
        <v>0.2842719606666555</v>
      </c>
      <c r="F613" s="14">
        <v>3.7547324588306716E-2</v>
      </c>
      <c r="G613" s="13">
        <v>5.6564154445784265</v>
      </c>
      <c r="H613" s="14">
        <v>0.21790144142181125</v>
      </c>
      <c r="I613">
        <v>0</v>
      </c>
      <c r="J613" s="14">
        <v>-3.5931660470447109E-2</v>
      </c>
      <c r="K613" s="14">
        <v>0.45222619371524486</v>
      </c>
      <c r="L613" s="14">
        <v>1.8748568215778003E-2</v>
      </c>
      <c r="M613">
        <v>0</v>
      </c>
      <c r="N613" s="14">
        <v>0.2055436255630648</v>
      </c>
      <c r="O613" s="14">
        <v>0.33577848833803048</v>
      </c>
      <c r="P613">
        <v>0</v>
      </c>
      <c r="Q613" s="14">
        <v>0.94867619108199597</v>
      </c>
      <c r="R613">
        <v>0</v>
      </c>
      <c r="S613">
        <v>4.5</v>
      </c>
      <c r="T613" s="14">
        <v>0</v>
      </c>
      <c r="U613" s="14">
        <v>0</v>
      </c>
      <c r="V613" s="12" t="s">
        <v>2138</v>
      </c>
    </row>
    <row r="614" spans="1:22">
      <c r="A614" t="s">
        <v>1205</v>
      </c>
      <c r="B614" s="12" t="s">
        <v>54</v>
      </c>
      <c r="C614" s="14">
        <v>-8.6758905567820177E-2</v>
      </c>
      <c r="D614" s="14">
        <v>0.31196392892080216</v>
      </c>
      <c r="E614" s="14">
        <v>0.22086835207327621</v>
      </c>
      <c r="F614" s="14">
        <v>0.28991454849456905</v>
      </c>
      <c r="G614" s="13">
        <v>2.8980395452652274</v>
      </c>
      <c r="H614" s="14">
        <v>-5.1192663180992054E-2</v>
      </c>
      <c r="I614">
        <v>0</v>
      </c>
      <c r="J614" s="14">
        <v>6.9464321126434025E-2</v>
      </c>
      <c r="K614" s="14">
        <v>0.58288412137280288</v>
      </c>
      <c r="L614" s="14">
        <v>0.120912265441879</v>
      </c>
      <c r="M614">
        <v>0</v>
      </c>
      <c r="N614" s="14">
        <v>0</v>
      </c>
      <c r="O614" s="14">
        <v>0</v>
      </c>
      <c r="P614">
        <v>0</v>
      </c>
      <c r="Q614" s="14">
        <v>0.95246281107254693</v>
      </c>
      <c r="R614">
        <v>0</v>
      </c>
      <c r="S614">
        <v>3.3</v>
      </c>
      <c r="T614" s="14">
        <v>0</v>
      </c>
      <c r="U614" s="14">
        <v>0</v>
      </c>
      <c r="V614" s="12" t="s">
        <v>2138</v>
      </c>
    </row>
    <row r="615" spans="1:22">
      <c r="A615" t="s">
        <v>1207</v>
      </c>
      <c r="B615" s="12" t="s">
        <v>57</v>
      </c>
      <c r="C615" s="14">
        <v>0.29077450173315283</v>
      </c>
      <c r="D615" s="14">
        <v>0.388774346882514</v>
      </c>
      <c r="E615" s="14">
        <v>0.2842719606666555</v>
      </c>
      <c r="F615" s="14">
        <v>3.7547324588306716E-2</v>
      </c>
      <c r="G615" s="13">
        <v>5.6564154445784265</v>
      </c>
      <c r="H615" s="14">
        <v>0.21790144142181125</v>
      </c>
      <c r="I615">
        <v>0</v>
      </c>
      <c r="J615" s="14">
        <v>3.1828530624575697E-2</v>
      </c>
      <c r="K615" s="14">
        <v>0.45222619371524486</v>
      </c>
      <c r="L615" s="14">
        <v>1.8748568215778003E-2</v>
      </c>
      <c r="M615">
        <v>0</v>
      </c>
      <c r="N615" s="14">
        <v>0.2055436255630648</v>
      </c>
      <c r="O615" s="14">
        <v>0.33577848833803048</v>
      </c>
      <c r="P615">
        <v>0</v>
      </c>
      <c r="Q615" s="14">
        <v>0.94867619108199597</v>
      </c>
      <c r="R615">
        <v>0</v>
      </c>
      <c r="S615">
        <v>4.5</v>
      </c>
      <c r="T615" s="14">
        <v>0</v>
      </c>
      <c r="U615" s="14">
        <v>0</v>
      </c>
      <c r="V615" s="12" t="s">
        <v>2138</v>
      </c>
    </row>
    <row r="616" spans="1:22">
      <c r="A616" t="s">
        <v>1209</v>
      </c>
      <c r="B616" s="12" t="s">
        <v>47</v>
      </c>
      <c r="C616" s="14">
        <v>2.7884849099750652E-2</v>
      </c>
      <c r="D616" s="14">
        <v>0.18290795794828921</v>
      </c>
      <c r="E616" s="14">
        <v>0.12205009004875801</v>
      </c>
      <c r="F616" s="14">
        <v>7.7863508878423693E-2</v>
      </c>
      <c r="G616" s="13">
        <v>1.5232588938928779</v>
      </c>
      <c r="H616" s="14">
        <v>3.1674636202413592E-2</v>
      </c>
      <c r="I616">
        <v>0</v>
      </c>
      <c r="J616" s="14">
        <v>2.4169376884090838E-2</v>
      </c>
      <c r="K616" s="14">
        <v>0.50851978099047102</v>
      </c>
      <c r="L616" s="14">
        <v>6.0665521451900774E-2</v>
      </c>
      <c r="M616">
        <v>0</v>
      </c>
      <c r="N616" s="14">
        <v>0</v>
      </c>
      <c r="O616" s="14">
        <v>0</v>
      </c>
      <c r="P616">
        <v>0</v>
      </c>
      <c r="Q616" s="14">
        <v>0.94977598367308969</v>
      </c>
      <c r="R616">
        <v>0</v>
      </c>
      <c r="S616">
        <v>3.3</v>
      </c>
      <c r="T616" s="14">
        <v>0</v>
      </c>
      <c r="U616" s="14">
        <v>0</v>
      </c>
      <c r="V616" s="12" t="s">
        <v>2138</v>
      </c>
    </row>
    <row r="617" spans="1:22">
      <c r="A617" t="s">
        <v>1211</v>
      </c>
      <c r="B617" s="12" t="s">
        <v>54</v>
      </c>
      <c r="C617" s="14">
        <v>-0.17327533005206394</v>
      </c>
      <c r="D617" s="14">
        <v>0.31196392892080216</v>
      </c>
      <c r="E617" s="14">
        <v>0.22086835207327621</v>
      </c>
      <c r="F617" s="14">
        <v>0.28991454849456905</v>
      </c>
      <c r="G617" s="13">
        <v>2.8980395452652274</v>
      </c>
      <c r="H617" s="14">
        <v>-5.1192663180992054E-2</v>
      </c>
      <c r="I617">
        <v>0</v>
      </c>
      <c r="J617" s="14">
        <v>0.13103823322203106</v>
      </c>
      <c r="K617" s="14">
        <v>0.58288412137280288</v>
      </c>
      <c r="L617" s="14">
        <v>0.120912265441879</v>
      </c>
      <c r="M617">
        <v>0</v>
      </c>
      <c r="N617" s="14">
        <v>0</v>
      </c>
      <c r="O617" s="14">
        <v>0</v>
      </c>
      <c r="P617">
        <v>0</v>
      </c>
      <c r="Q617" s="14">
        <v>0.95246281107254693</v>
      </c>
      <c r="R617">
        <v>0</v>
      </c>
      <c r="S617">
        <v>3.3</v>
      </c>
      <c r="T617" s="14">
        <v>0</v>
      </c>
      <c r="U617" s="14">
        <v>0</v>
      </c>
      <c r="V617" s="12" t="s">
        <v>2138</v>
      </c>
    </row>
    <row r="618" spans="1:22">
      <c r="A618" t="s">
        <v>1213</v>
      </c>
      <c r="B618" s="12" t="s">
        <v>57</v>
      </c>
      <c r="C618" s="14">
        <v>0.1283005020601774</v>
      </c>
      <c r="D618" s="14">
        <v>0.388774346882514</v>
      </c>
      <c r="E618" s="14">
        <v>0.2842719606666555</v>
      </c>
      <c r="F618" s="14">
        <v>3.7547324588306716E-2</v>
      </c>
      <c r="G618" s="13">
        <v>5.6564154445784265</v>
      </c>
      <c r="H618" s="14">
        <v>0.21790144142181125</v>
      </c>
      <c r="I618">
        <v>0</v>
      </c>
      <c r="J618" s="14">
        <v>-3.4012599378141148E-2</v>
      </c>
      <c r="K618" s="14">
        <v>0.45222619371524486</v>
      </c>
      <c r="L618" s="14">
        <v>1.8748568215778003E-2</v>
      </c>
      <c r="M618">
        <v>0</v>
      </c>
      <c r="N618" s="14">
        <v>0.2055436255630648</v>
      </c>
      <c r="O618" s="14">
        <v>0.33577848833803048</v>
      </c>
      <c r="P618">
        <v>0</v>
      </c>
      <c r="Q618" s="14">
        <v>0.94867619108199597</v>
      </c>
      <c r="R618">
        <v>0</v>
      </c>
      <c r="S618">
        <v>4.5</v>
      </c>
      <c r="T618" s="14">
        <v>0</v>
      </c>
      <c r="U618" s="14">
        <v>0</v>
      </c>
      <c r="V618" s="12" t="s">
        <v>2138</v>
      </c>
    </row>
    <row r="619" spans="1:22">
      <c r="A619" t="s">
        <v>1215</v>
      </c>
      <c r="B619" s="12" t="s">
        <v>62</v>
      </c>
      <c r="C619" s="14">
        <v>-3.3434833179096464E-2</v>
      </c>
      <c r="D619" s="14">
        <v>0.20187192862209885</v>
      </c>
      <c r="E619" s="14">
        <v>0.13780715755654266</v>
      </c>
      <c r="F619" s="14">
        <v>0.14324173030339896</v>
      </c>
      <c r="G619" s="13">
        <v>2.1323076743804079</v>
      </c>
      <c r="H619" s="14">
        <v>-3.5903294130974449E-3</v>
      </c>
      <c r="I619">
        <v>0</v>
      </c>
      <c r="J619" s="14">
        <v>7.5790191774644231E-2</v>
      </c>
      <c r="K619" s="14">
        <v>0.50521966232143278</v>
      </c>
      <c r="L619" s="14">
        <v>7.7995567229432863E-2</v>
      </c>
      <c r="M619">
        <v>0</v>
      </c>
      <c r="N619" s="14">
        <v>0</v>
      </c>
      <c r="O619" s="14">
        <v>0</v>
      </c>
      <c r="P619">
        <v>0</v>
      </c>
      <c r="Q619" s="14">
        <v>0.94976269166978411</v>
      </c>
      <c r="R619">
        <v>0</v>
      </c>
      <c r="S619">
        <v>3.3</v>
      </c>
      <c r="T619" s="14">
        <v>0</v>
      </c>
      <c r="U619" s="14">
        <v>0</v>
      </c>
      <c r="V619" s="12" t="s">
        <v>2138</v>
      </c>
    </row>
    <row r="620" spans="1:22">
      <c r="A620" t="s">
        <v>1217</v>
      </c>
      <c r="B620" s="12" t="s">
        <v>47</v>
      </c>
      <c r="C620" s="14">
        <v>2.0501494034861203E-2</v>
      </c>
      <c r="D620" s="14">
        <v>0.18290795794828921</v>
      </c>
      <c r="E620" s="14">
        <v>0.12205009004875801</v>
      </c>
      <c r="F620" s="14">
        <v>7.7863508878423693E-2</v>
      </c>
      <c r="G620" s="13">
        <v>1.5232588938928779</v>
      </c>
      <c r="H620" s="14">
        <v>3.1674636202413592E-2</v>
      </c>
      <c r="I620">
        <v>0</v>
      </c>
      <c r="J620" s="14">
        <v>4.9177862257020186E-2</v>
      </c>
      <c r="K620" s="14">
        <v>0.50851978099047102</v>
      </c>
      <c r="L620" s="14">
        <v>6.0665521451900774E-2</v>
      </c>
      <c r="M620">
        <v>0</v>
      </c>
      <c r="N620" s="14">
        <v>0</v>
      </c>
      <c r="O620" s="14">
        <v>0</v>
      </c>
      <c r="P620">
        <v>0</v>
      </c>
      <c r="Q620" s="14">
        <v>0.94977598367308969</v>
      </c>
      <c r="R620">
        <v>0</v>
      </c>
      <c r="S620">
        <v>3.3</v>
      </c>
      <c r="T620" s="14">
        <v>0</v>
      </c>
      <c r="U620" s="14">
        <v>0</v>
      </c>
      <c r="V620" s="12" t="s">
        <v>2138</v>
      </c>
    </row>
    <row r="621" spans="1:22">
      <c r="A621" t="s">
        <v>1219</v>
      </c>
      <c r="B621" s="12" t="s">
        <v>62</v>
      </c>
      <c r="C621" s="14">
        <v>-4.8407509847167629E-2</v>
      </c>
      <c r="D621" s="14">
        <v>0.20187192862209885</v>
      </c>
      <c r="E621" s="14">
        <v>0.13780715755654266</v>
      </c>
      <c r="F621" s="14">
        <v>0.14324173030339896</v>
      </c>
      <c r="G621" s="13">
        <v>2.1323076743804079</v>
      </c>
      <c r="H621" s="14">
        <v>-3.5903294130974449E-3</v>
      </c>
      <c r="I621">
        <v>0</v>
      </c>
      <c r="J621" s="14">
        <v>5.5488103586877495E-2</v>
      </c>
      <c r="K621" s="14">
        <v>0.50521966232143278</v>
      </c>
      <c r="L621" s="14">
        <v>7.7995567229432863E-2</v>
      </c>
      <c r="M621">
        <v>0</v>
      </c>
      <c r="N621" s="14">
        <v>0</v>
      </c>
      <c r="O621" s="14">
        <v>0</v>
      </c>
      <c r="P621">
        <v>0</v>
      </c>
      <c r="Q621" s="14">
        <v>0.94976269166978411</v>
      </c>
      <c r="R621">
        <v>0</v>
      </c>
      <c r="S621">
        <v>3.3</v>
      </c>
      <c r="T621" s="14">
        <v>0</v>
      </c>
      <c r="U621" s="14">
        <v>0</v>
      </c>
      <c r="V621" s="12" t="s">
        <v>2138</v>
      </c>
    </row>
    <row r="622" spans="1:22">
      <c r="A622" t="s">
        <v>1221</v>
      </c>
      <c r="B622" s="12" t="s">
        <v>62</v>
      </c>
      <c r="C622" s="14">
        <v>-2.6582760431317326E-2</v>
      </c>
      <c r="D622" s="14">
        <v>0.20187192862209885</v>
      </c>
      <c r="E622" s="14">
        <v>0.13780715755654266</v>
      </c>
      <c r="F622" s="14">
        <v>0.14324173030339896</v>
      </c>
      <c r="G622" s="13">
        <v>2.1323076743804079</v>
      </c>
      <c r="H622" s="14">
        <v>-3.5903294130974449E-3</v>
      </c>
      <c r="I622">
        <v>0</v>
      </c>
      <c r="J622" s="14">
        <v>5.3331625899173854E-2</v>
      </c>
      <c r="K622" s="14">
        <v>0.50521966232143278</v>
      </c>
      <c r="L622" s="14">
        <v>7.7995567229432863E-2</v>
      </c>
      <c r="M622">
        <v>0</v>
      </c>
      <c r="N622" s="14">
        <v>0</v>
      </c>
      <c r="O622" s="14">
        <v>0</v>
      </c>
      <c r="P622">
        <v>0</v>
      </c>
      <c r="Q622" s="14">
        <v>0.94976269166978411</v>
      </c>
      <c r="R622">
        <v>0</v>
      </c>
      <c r="S622">
        <v>3.3</v>
      </c>
      <c r="T622" s="14">
        <v>0</v>
      </c>
      <c r="U622" s="14">
        <v>0</v>
      </c>
      <c r="V622" s="12" t="s">
        <v>2138</v>
      </c>
    </row>
    <row r="623" spans="1:22">
      <c r="A623" t="s">
        <v>1223</v>
      </c>
      <c r="B623" s="12" t="s">
        <v>62</v>
      </c>
      <c r="C623" s="14">
        <v>-6.8048664717684323E-2</v>
      </c>
      <c r="D623" s="14">
        <v>0.20187192862209885</v>
      </c>
      <c r="E623" s="14">
        <v>0.13780715755654266</v>
      </c>
      <c r="F623" s="14">
        <v>0.14324173030339896</v>
      </c>
      <c r="G623" s="13">
        <v>2.1323076743804079</v>
      </c>
      <c r="H623" s="14">
        <v>-3.5903294130974449E-3</v>
      </c>
      <c r="I623">
        <v>0</v>
      </c>
      <c r="J623" s="14">
        <v>6.7077393855662901E-2</v>
      </c>
      <c r="K623" s="14">
        <v>0.50521966232143278</v>
      </c>
      <c r="L623" s="14">
        <v>7.7995567229432863E-2</v>
      </c>
      <c r="M623">
        <v>0</v>
      </c>
      <c r="N623" s="14">
        <v>0</v>
      </c>
      <c r="O623" s="14">
        <v>0</v>
      </c>
      <c r="P623">
        <v>0</v>
      </c>
      <c r="Q623" s="14">
        <v>0.94976269166978411</v>
      </c>
      <c r="R623">
        <v>0</v>
      </c>
      <c r="S623">
        <v>3.3</v>
      </c>
      <c r="T623" s="14">
        <v>0</v>
      </c>
      <c r="U623" s="14">
        <v>0</v>
      </c>
      <c r="V623" s="12" t="s">
        <v>2138</v>
      </c>
    </row>
    <row r="624" spans="1:22">
      <c r="A624" t="s">
        <v>1225</v>
      </c>
      <c r="B624" s="12" t="s">
        <v>54</v>
      </c>
      <c r="C624" s="14">
        <v>3.8301984301422599E-4</v>
      </c>
      <c r="D624" s="14">
        <v>0.31196392892080216</v>
      </c>
      <c r="E624" s="14">
        <v>0.22086835207327621</v>
      </c>
      <c r="F624" s="14">
        <v>0.28991454849456905</v>
      </c>
      <c r="G624" s="13">
        <v>2.8980395452652274</v>
      </c>
      <c r="H624" s="14">
        <v>-5.1192663180992054E-2</v>
      </c>
      <c r="I624">
        <v>0</v>
      </c>
      <c r="J624" s="14">
        <v>3.9314609551495475E-3</v>
      </c>
      <c r="K624" s="14">
        <v>0.58288412137280288</v>
      </c>
      <c r="L624" s="14">
        <v>0.120912265441879</v>
      </c>
      <c r="M624">
        <v>0</v>
      </c>
      <c r="N624" s="14">
        <v>0</v>
      </c>
      <c r="O624" s="14">
        <v>0</v>
      </c>
      <c r="P624">
        <v>0</v>
      </c>
      <c r="Q624" s="14">
        <v>0.95246281107254693</v>
      </c>
      <c r="R624">
        <v>0</v>
      </c>
      <c r="S624">
        <v>3.3</v>
      </c>
      <c r="T624" s="14">
        <v>0</v>
      </c>
      <c r="U624" s="14">
        <v>0</v>
      </c>
      <c r="V624" s="12" t="s">
        <v>2138</v>
      </c>
    </row>
    <row r="625" spans="1:22">
      <c r="A625" t="s">
        <v>1227</v>
      </c>
      <c r="B625" s="12" t="s">
        <v>57</v>
      </c>
      <c r="C625" s="14">
        <v>0.2491279304546776</v>
      </c>
      <c r="D625" s="14">
        <v>0.388774346882514</v>
      </c>
      <c r="E625" s="14">
        <v>0.2842719606666555</v>
      </c>
      <c r="F625" s="14">
        <v>3.7547324588306716E-2</v>
      </c>
      <c r="G625" s="13">
        <v>5.6564154445784265</v>
      </c>
      <c r="H625" s="14">
        <v>0.21790144142181125</v>
      </c>
      <c r="I625">
        <v>0</v>
      </c>
      <c r="J625" s="14">
        <v>-9.7048088809162606E-3</v>
      </c>
      <c r="K625" s="14">
        <v>0.45222619371524486</v>
      </c>
      <c r="L625" s="14">
        <v>1.8748568215778003E-2</v>
      </c>
      <c r="M625">
        <v>0</v>
      </c>
      <c r="N625" s="14">
        <v>0.2055436255630648</v>
      </c>
      <c r="O625" s="14">
        <v>0.33577848833803048</v>
      </c>
      <c r="P625">
        <v>0</v>
      </c>
      <c r="Q625" s="14">
        <v>0.94867619108199597</v>
      </c>
      <c r="R625">
        <v>0</v>
      </c>
      <c r="S625">
        <v>4.5</v>
      </c>
      <c r="T625" s="14">
        <v>0</v>
      </c>
      <c r="U625" s="14">
        <v>0</v>
      </c>
      <c r="V625" s="12" t="s">
        <v>2138</v>
      </c>
    </row>
    <row r="626" spans="1:22">
      <c r="A626" t="s">
        <v>1229</v>
      </c>
      <c r="B626" s="12" t="s">
        <v>54</v>
      </c>
      <c r="C626" s="14">
        <v>-0.14512549523798762</v>
      </c>
      <c r="D626" s="14">
        <v>0.31196392892080216</v>
      </c>
      <c r="E626" s="14">
        <v>0.22086835207327621</v>
      </c>
      <c r="F626" s="14">
        <v>0.28991454849456905</v>
      </c>
      <c r="G626" s="13">
        <v>2.8980395452652274</v>
      </c>
      <c r="H626" s="14">
        <v>-5.1192663180992054E-2</v>
      </c>
      <c r="I626">
        <v>0</v>
      </c>
      <c r="J626" s="14">
        <v>5.1849639870657133E-2</v>
      </c>
      <c r="K626" s="14">
        <v>0.58288412137280288</v>
      </c>
      <c r="L626" s="14">
        <v>0.120912265441879</v>
      </c>
      <c r="M626">
        <v>0</v>
      </c>
      <c r="N626" s="14">
        <v>0</v>
      </c>
      <c r="O626" s="14">
        <v>0</v>
      </c>
      <c r="P626">
        <v>0</v>
      </c>
      <c r="Q626" s="14">
        <v>0.95246281107254693</v>
      </c>
      <c r="R626">
        <v>0</v>
      </c>
      <c r="S626">
        <v>3.3</v>
      </c>
      <c r="T626" s="14">
        <v>0</v>
      </c>
      <c r="U626" s="14">
        <v>0</v>
      </c>
      <c r="V626" s="12" t="s">
        <v>2138</v>
      </c>
    </row>
    <row r="627" spans="1:22">
      <c r="A627" t="s">
        <v>1231</v>
      </c>
      <c r="B627" s="12" t="s">
        <v>54</v>
      </c>
      <c r="C627" s="14">
        <v>-6.329641620573731E-2</v>
      </c>
      <c r="D627" s="14">
        <v>0.31196392892080216</v>
      </c>
      <c r="E627" s="14">
        <v>0.22086835207327621</v>
      </c>
      <c r="F627" s="14">
        <v>0.28991454849456905</v>
      </c>
      <c r="G627" s="13">
        <v>2.8980395452652274</v>
      </c>
      <c r="H627" s="14">
        <v>-5.1192663180992054E-2</v>
      </c>
      <c r="I627">
        <v>0</v>
      </c>
      <c r="J627" s="14">
        <v>0.11356196068443716</v>
      </c>
      <c r="K627" s="14">
        <v>0.58288412137280288</v>
      </c>
      <c r="L627" s="14">
        <v>0.120912265441879</v>
      </c>
      <c r="M627">
        <v>0</v>
      </c>
      <c r="N627" s="14">
        <v>0</v>
      </c>
      <c r="O627" s="14">
        <v>0</v>
      </c>
      <c r="P627">
        <v>0</v>
      </c>
      <c r="Q627" s="14">
        <v>0.95246281107254693</v>
      </c>
      <c r="R627">
        <v>0</v>
      </c>
      <c r="S627">
        <v>3.3</v>
      </c>
      <c r="T627" s="14">
        <v>0</v>
      </c>
      <c r="U627" s="14">
        <v>0</v>
      </c>
      <c r="V627" s="12" t="s">
        <v>2138</v>
      </c>
    </row>
    <row r="628" spans="1:22">
      <c r="A628" t="s">
        <v>1233</v>
      </c>
      <c r="B628" s="12" t="s">
        <v>54</v>
      </c>
      <c r="C628" s="14">
        <v>-4.2864870658892273E-2</v>
      </c>
      <c r="D628" s="14">
        <v>0.31196392892080216</v>
      </c>
      <c r="E628" s="14">
        <v>0.22086835207327621</v>
      </c>
      <c r="F628" s="14">
        <v>0.28991454849456905</v>
      </c>
      <c r="G628" s="13">
        <v>2.8980395452652274</v>
      </c>
      <c r="H628" s="14">
        <v>-5.1192663180992054E-2</v>
      </c>
      <c r="I628">
        <v>0</v>
      </c>
      <c r="J628" s="14">
        <v>7.003614766246255E-2</v>
      </c>
      <c r="K628" s="14">
        <v>0.58288412137280288</v>
      </c>
      <c r="L628" s="14">
        <v>0.120912265441879</v>
      </c>
      <c r="M628">
        <v>0</v>
      </c>
      <c r="N628" s="14">
        <v>0</v>
      </c>
      <c r="O628" s="14">
        <v>0</v>
      </c>
      <c r="P628">
        <v>0</v>
      </c>
      <c r="Q628" s="14">
        <v>0.95246281107254693</v>
      </c>
      <c r="R628">
        <v>0</v>
      </c>
      <c r="S628">
        <v>3.3</v>
      </c>
      <c r="T628" s="14">
        <v>0</v>
      </c>
      <c r="U628" s="14">
        <v>0</v>
      </c>
      <c r="V628" s="12" t="s">
        <v>2138</v>
      </c>
    </row>
    <row r="629" spans="1:22">
      <c r="A629" t="s">
        <v>1235</v>
      </c>
      <c r="B629" s="12" t="s">
        <v>54</v>
      </c>
      <c r="C629" s="14">
        <v>-3.1006727641324793E-2</v>
      </c>
      <c r="D629" s="14">
        <v>0.31196392892080216</v>
      </c>
      <c r="E629" s="14">
        <v>0.22086835207327621</v>
      </c>
      <c r="F629" s="14">
        <v>0.28991454849456905</v>
      </c>
      <c r="G629" s="13">
        <v>2.8980395452652274</v>
      </c>
      <c r="H629" s="14">
        <v>-5.1192663180992054E-2</v>
      </c>
      <c r="I629">
        <v>0</v>
      </c>
      <c r="J629" s="14">
        <v>0.10005496971296325</v>
      </c>
      <c r="K629" s="14">
        <v>0.58288412137280288</v>
      </c>
      <c r="L629" s="14">
        <v>0.120912265441879</v>
      </c>
      <c r="M629">
        <v>0</v>
      </c>
      <c r="N629" s="14">
        <v>0</v>
      </c>
      <c r="O629" s="14">
        <v>0</v>
      </c>
      <c r="P629">
        <v>0</v>
      </c>
      <c r="Q629" s="14">
        <v>0.95246281107254693</v>
      </c>
      <c r="R629">
        <v>0</v>
      </c>
      <c r="S629">
        <v>3.3</v>
      </c>
      <c r="T629" s="14">
        <v>0</v>
      </c>
      <c r="U629" s="14">
        <v>0</v>
      </c>
      <c r="V629" s="12" t="s">
        <v>2138</v>
      </c>
    </row>
    <row r="630" spans="1:22">
      <c r="A630" t="s">
        <v>1237</v>
      </c>
      <c r="B630" s="12" t="s">
        <v>57</v>
      </c>
      <c r="C630" s="14">
        <v>0.22769653639222875</v>
      </c>
      <c r="D630" s="14">
        <v>0.388774346882514</v>
      </c>
      <c r="E630" s="14">
        <v>0.2842719606666555</v>
      </c>
      <c r="F630" s="14">
        <v>3.7547324588306716E-2</v>
      </c>
      <c r="G630" s="13">
        <v>5.6564154445784265</v>
      </c>
      <c r="H630" s="14">
        <v>0.21790144142181125</v>
      </c>
      <c r="I630">
        <v>0</v>
      </c>
      <c r="J630" s="14">
        <v>-5.8112964294564293E-2</v>
      </c>
      <c r="K630" s="14">
        <v>0.45222619371524486</v>
      </c>
      <c r="L630" s="14">
        <v>1.8748568215778003E-2</v>
      </c>
      <c r="M630">
        <v>0</v>
      </c>
      <c r="N630" s="14">
        <v>0.2055436255630648</v>
      </c>
      <c r="O630" s="14">
        <v>0.33577848833803048</v>
      </c>
      <c r="P630">
        <v>0</v>
      </c>
      <c r="Q630" s="14">
        <v>0.94867619108199597</v>
      </c>
      <c r="R630">
        <v>0</v>
      </c>
      <c r="S630">
        <v>4.5</v>
      </c>
      <c r="T630" s="14">
        <v>0</v>
      </c>
      <c r="U630" s="14">
        <v>0</v>
      </c>
      <c r="V630" s="12" t="s">
        <v>2138</v>
      </c>
    </row>
    <row r="631" spans="1:22">
      <c r="A631" t="s">
        <v>1239</v>
      </c>
      <c r="B631" s="12" t="s">
        <v>54</v>
      </c>
      <c r="C631" s="14">
        <v>-5.1377972548108677E-2</v>
      </c>
      <c r="D631" s="14">
        <v>0.31196392892080216</v>
      </c>
      <c r="E631" s="14">
        <v>0.22086835207327621</v>
      </c>
      <c r="F631" s="14">
        <v>0.28991454849456905</v>
      </c>
      <c r="G631" s="13">
        <v>2.8980395452652274</v>
      </c>
      <c r="H631" s="14">
        <v>-5.1192663180992054E-2</v>
      </c>
      <c r="I631">
        <v>0</v>
      </c>
      <c r="J631" s="14">
        <v>5.4340323493678691E-2</v>
      </c>
      <c r="K631" s="14">
        <v>0.58288412137280288</v>
      </c>
      <c r="L631" s="14">
        <v>0.120912265441879</v>
      </c>
      <c r="M631">
        <v>0</v>
      </c>
      <c r="N631" s="14">
        <v>0</v>
      </c>
      <c r="O631" s="14">
        <v>0</v>
      </c>
      <c r="P631">
        <v>0</v>
      </c>
      <c r="Q631" s="14">
        <v>0.95246281107254693</v>
      </c>
      <c r="R631">
        <v>0</v>
      </c>
      <c r="S631">
        <v>3.3</v>
      </c>
      <c r="T631" s="14">
        <v>0</v>
      </c>
      <c r="U631" s="14">
        <v>0</v>
      </c>
      <c r="V631" s="12" t="s">
        <v>2138</v>
      </c>
    </row>
    <row r="632" spans="1:22">
      <c r="A632" t="s">
        <v>1241</v>
      </c>
      <c r="B632" s="12" t="s">
        <v>62</v>
      </c>
      <c r="C632" s="14">
        <v>7.2624333528173657E-2</v>
      </c>
      <c r="D632" s="14">
        <v>0.20187192862209885</v>
      </c>
      <c r="E632" s="14">
        <v>0.13780715755654266</v>
      </c>
      <c r="F632" s="14">
        <v>0.14324173030339896</v>
      </c>
      <c r="G632" s="13">
        <v>2.1323076743804079</v>
      </c>
      <c r="H632" s="14">
        <v>-3.5903294130974449E-3</v>
      </c>
      <c r="I632">
        <v>0</v>
      </c>
      <c r="J632" s="14">
        <v>5.4875913834628476E-2</v>
      </c>
      <c r="K632" s="14">
        <v>0.50521966232143278</v>
      </c>
      <c r="L632" s="14">
        <v>7.7995567229432863E-2</v>
      </c>
      <c r="M632">
        <v>0</v>
      </c>
      <c r="N632" s="14">
        <v>0</v>
      </c>
      <c r="O632" s="14">
        <v>0</v>
      </c>
      <c r="P632">
        <v>0</v>
      </c>
      <c r="Q632" s="14">
        <v>0.94976269166978411</v>
      </c>
      <c r="R632">
        <v>0</v>
      </c>
      <c r="S632">
        <v>3.3</v>
      </c>
      <c r="T632" s="14">
        <v>0</v>
      </c>
      <c r="U632" s="14">
        <v>0</v>
      </c>
      <c r="V632" s="12" t="s">
        <v>2138</v>
      </c>
    </row>
    <row r="633" spans="1:22">
      <c r="A633" t="s">
        <v>1243</v>
      </c>
      <c r="B633" s="12" t="s">
        <v>51</v>
      </c>
      <c r="C633" s="14">
        <v>0.15777532547833328</v>
      </c>
      <c r="D633" s="14">
        <v>0.29147891994228936</v>
      </c>
      <c r="E633" s="14">
        <v>0.20310034693031653</v>
      </c>
      <c r="F633" s="14">
        <v>8.594459935328938E-2</v>
      </c>
      <c r="G633" s="13">
        <v>1.6026025182564763</v>
      </c>
      <c r="H633" s="14">
        <v>0.11012364032004683</v>
      </c>
      <c r="I633">
        <v>0</v>
      </c>
      <c r="J633" s="14">
        <v>-4.2149573213028098E-2</v>
      </c>
      <c r="K633" s="14">
        <v>0.41762511454643481</v>
      </c>
      <c r="L633" s="14">
        <v>5.4196815684636399E-2</v>
      </c>
      <c r="M633">
        <v>0</v>
      </c>
      <c r="N633" s="14">
        <v>0</v>
      </c>
      <c r="O633" s="14">
        <v>0</v>
      </c>
      <c r="P633">
        <v>0</v>
      </c>
      <c r="Q633" s="14">
        <v>0.94630804495569043</v>
      </c>
      <c r="R633">
        <v>0</v>
      </c>
      <c r="S633">
        <v>3.3</v>
      </c>
      <c r="T633" s="14">
        <v>0</v>
      </c>
      <c r="U633" s="14">
        <v>0</v>
      </c>
      <c r="V633" s="12" t="s">
        <v>2138</v>
      </c>
    </row>
    <row r="634" spans="1:22">
      <c r="A634" t="s">
        <v>1245</v>
      </c>
      <c r="B634" s="12" t="s">
        <v>57</v>
      </c>
      <c r="C634" s="14">
        <v>0.33150019864250835</v>
      </c>
      <c r="D634" s="14">
        <v>0.388774346882514</v>
      </c>
      <c r="E634" s="14">
        <v>0.2842719606666555</v>
      </c>
      <c r="F634" s="14">
        <v>3.7547324588306716E-2</v>
      </c>
      <c r="G634" s="13">
        <v>5.6564154445784265</v>
      </c>
      <c r="H634" s="14">
        <v>0.21790144142181125</v>
      </c>
      <c r="I634">
        <v>0</v>
      </c>
      <c r="J634" s="14">
        <v>-4.6213545779796743E-2</v>
      </c>
      <c r="K634" s="14">
        <v>0.45222619371524486</v>
      </c>
      <c r="L634" s="14">
        <v>1.8748568215778003E-2</v>
      </c>
      <c r="M634">
        <v>0</v>
      </c>
      <c r="N634" s="14">
        <v>0.2055436255630648</v>
      </c>
      <c r="O634" s="14">
        <v>0.33577848833803048</v>
      </c>
      <c r="P634">
        <v>0</v>
      </c>
      <c r="Q634" s="14">
        <v>0.94867619108199597</v>
      </c>
      <c r="R634">
        <v>0</v>
      </c>
      <c r="S634">
        <v>4.5</v>
      </c>
      <c r="T634" s="14">
        <v>0</v>
      </c>
      <c r="U634" s="14">
        <v>0</v>
      </c>
      <c r="V634" s="12" t="s">
        <v>2138</v>
      </c>
    </row>
    <row r="635" spans="1:22">
      <c r="A635" t="s">
        <v>1247</v>
      </c>
      <c r="B635" s="12" t="s">
        <v>51</v>
      </c>
      <c r="C635" s="14">
        <v>0.15634936465502852</v>
      </c>
      <c r="D635" s="14">
        <v>0.29147891994228936</v>
      </c>
      <c r="E635" s="14">
        <v>0.20310034693031653</v>
      </c>
      <c r="F635" s="14">
        <v>8.594459935328938E-2</v>
      </c>
      <c r="G635" s="13">
        <v>1.6026025182564763</v>
      </c>
      <c r="H635" s="14">
        <v>0.11012364032004683</v>
      </c>
      <c r="I635">
        <v>0</v>
      </c>
      <c r="J635" s="14">
        <v>8.4611896303974816E-3</v>
      </c>
      <c r="K635" s="14">
        <v>0.41762511454643481</v>
      </c>
      <c r="L635" s="14">
        <v>5.4196815684636399E-2</v>
      </c>
      <c r="M635">
        <v>0</v>
      </c>
      <c r="N635" s="14">
        <v>0</v>
      </c>
      <c r="O635" s="14">
        <v>0</v>
      </c>
      <c r="P635">
        <v>0</v>
      </c>
      <c r="Q635" s="14">
        <v>0.94630804495569043</v>
      </c>
      <c r="R635">
        <v>0</v>
      </c>
      <c r="S635">
        <v>3.3</v>
      </c>
      <c r="T635" s="14">
        <v>0</v>
      </c>
      <c r="U635" s="14">
        <v>0</v>
      </c>
      <c r="V635" s="12" t="s">
        <v>2138</v>
      </c>
    </row>
    <row r="636" spans="1:22">
      <c r="A636" t="s">
        <v>1249</v>
      </c>
      <c r="B636" s="12" t="s">
        <v>57</v>
      </c>
      <c r="C636" s="14">
        <v>0.24638180096747817</v>
      </c>
      <c r="D636" s="14">
        <v>0.388774346882514</v>
      </c>
      <c r="E636" s="14">
        <v>0.2842719606666555</v>
      </c>
      <c r="F636" s="14">
        <v>3.7547324588306716E-2</v>
      </c>
      <c r="G636" s="13">
        <v>5.6564154445784265</v>
      </c>
      <c r="H636" s="14">
        <v>0.21790144142181125</v>
      </c>
      <c r="I636">
        <v>0</v>
      </c>
      <c r="J636" s="14">
        <v>-8.5102587320130263E-2</v>
      </c>
      <c r="K636" s="14">
        <v>0.45222619371524486</v>
      </c>
      <c r="L636" s="14">
        <v>1.8748568215778003E-2</v>
      </c>
      <c r="M636">
        <v>0</v>
      </c>
      <c r="N636" s="14">
        <v>0.2055436255630648</v>
      </c>
      <c r="O636" s="14">
        <v>0.33577848833803048</v>
      </c>
      <c r="P636">
        <v>0</v>
      </c>
      <c r="Q636" s="14">
        <v>0.94867619108199597</v>
      </c>
      <c r="R636">
        <v>0</v>
      </c>
      <c r="S636">
        <v>4.5</v>
      </c>
      <c r="T636" s="14">
        <v>0</v>
      </c>
      <c r="U636" s="14">
        <v>0</v>
      </c>
      <c r="V636" s="12" t="s">
        <v>2138</v>
      </c>
    </row>
    <row r="637" spans="1:22">
      <c r="A637" t="s">
        <v>1251</v>
      </c>
      <c r="B637" s="12" t="s">
        <v>57</v>
      </c>
      <c r="C637" s="14">
        <v>0.2305144266998938</v>
      </c>
      <c r="D637" s="14">
        <v>0.388774346882514</v>
      </c>
      <c r="E637" s="14">
        <v>0.2842719606666555</v>
      </c>
      <c r="F637" s="14">
        <v>3.7547324588306716E-2</v>
      </c>
      <c r="G637" s="13">
        <v>5.6564154445784265</v>
      </c>
      <c r="H637" s="14">
        <v>0.21790144142181125</v>
      </c>
      <c r="I637">
        <v>0</v>
      </c>
      <c r="J637" s="14">
        <v>-1.7832979681774986E-2</v>
      </c>
      <c r="K637" s="14">
        <v>0.45222619371524486</v>
      </c>
      <c r="L637" s="14">
        <v>1.8748568215778003E-2</v>
      </c>
      <c r="M637">
        <v>0</v>
      </c>
      <c r="N637" s="14">
        <v>0.2055436255630648</v>
      </c>
      <c r="O637" s="14">
        <v>0.33577848833803048</v>
      </c>
      <c r="P637">
        <v>0</v>
      </c>
      <c r="Q637" s="14">
        <v>0.94867619108199597</v>
      </c>
      <c r="R637">
        <v>0</v>
      </c>
      <c r="S637">
        <v>4.5</v>
      </c>
      <c r="T637" s="14">
        <v>0</v>
      </c>
      <c r="U637" s="14">
        <v>0</v>
      </c>
      <c r="V637" s="12" t="s">
        <v>2138</v>
      </c>
    </row>
    <row r="638" spans="1:22">
      <c r="A638" t="s">
        <v>1253</v>
      </c>
      <c r="B638" s="12" t="s">
        <v>47</v>
      </c>
      <c r="C638" s="14">
        <v>2.5256614053298931E-2</v>
      </c>
      <c r="D638" s="14">
        <v>0.18290795794828921</v>
      </c>
      <c r="E638" s="14">
        <v>0.12205009004875801</v>
      </c>
      <c r="F638" s="14">
        <v>7.7863508878423693E-2</v>
      </c>
      <c r="G638" s="13">
        <v>1.5232588938928779</v>
      </c>
      <c r="H638" s="14">
        <v>3.1674636202413592E-2</v>
      </c>
      <c r="I638">
        <v>0</v>
      </c>
      <c r="J638" s="14">
        <v>2.1675697990722019E-2</v>
      </c>
      <c r="K638" s="14">
        <v>0.50851978099047102</v>
      </c>
      <c r="L638" s="14">
        <v>6.0665521451900774E-2</v>
      </c>
      <c r="M638">
        <v>0</v>
      </c>
      <c r="N638" s="14">
        <v>0</v>
      </c>
      <c r="O638" s="14">
        <v>0</v>
      </c>
      <c r="P638">
        <v>0</v>
      </c>
      <c r="Q638" s="14">
        <v>0.94977598367308969</v>
      </c>
      <c r="R638">
        <v>0</v>
      </c>
      <c r="S638">
        <v>3.3</v>
      </c>
      <c r="T638" s="14">
        <v>0</v>
      </c>
      <c r="U638" s="14">
        <v>0</v>
      </c>
      <c r="V638" s="12" t="s">
        <v>2138</v>
      </c>
    </row>
    <row r="639" spans="1:22">
      <c r="A639" t="s">
        <v>1255</v>
      </c>
      <c r="B639" s="12" t="s">
        <v>62</v>
      </c>
      <c r="C639" s="14">
        <v>2.2859670918614971E-2</v>
      </c>
      <c r="D639" s="14">
        <v>0.20187192862209885</v>
      </c>
      <c r="E639" s="14">
        <v>0.13780715755654266</v>
      </c>
      <c r="F639" s="14">
        <v>0.14324173030339896</v>
      </c>
      <c r="G639" s="13">
        <v>2.1323076743804079</v>
      </c>
      <c r="H639" s="14">
        <v>-3.5903294130974449E-3</v>
      </c>
      <c r="I639">
        <v>0</v>
      </c>
      <c r="J639" s="14">
        <v>5.3579875518188796E-2</v>
      </c>
      <c r="K639" s="14">
        <v>0.50521966232143278</v>
      </c>
      <c r="L639" s="14">
        <v>7.7995567229432863E-2</v>
      </c>
      <c r="M639">
        <v>0</v>
      </c>
      <c r="N639" s="14">
        <v>0</v>
      </c>
      <c r="O639" s="14">
        <v>0</v>
      </c>
      <c r="P639">
        <v>0</v>
      </c>
      <c r="Q639" s="14">
        <v>0.94976269166978411</v>
      </c>
      <c r="R639">
        <v>0</v>
      </c>
      <c r="S639">
        <v>3.3</v>
      </c>
      <c r="T639" s="14">
        <v>0</v>
      </c>
      <c r="U639" s="14">
        <v>0</v>
      </c>
      <c r="V639" s="12" t="s">
        <v>2138</v>
      </c>
    </row>
    <row r="640" spans="1:22">
      <c r="A640" t="s">
        <v>1257</v>
      </c>
      <c r="B640" s="12" t="s">
        <v>57</v>
      </c>
      <c r="C640" s="14">
        <v>0.22155038653853773</v>
      </c>
      <c r="D640" s="14">
        <v>0.388774346882514</v>
      </c>
      <c r="E640" s="14">
        <v>0.2842719606666555</v>
      </c>
      <c r="F640" s="14">
        <v>3.7547324588306716E-2</v>
      </c>
      <c r="G640" s="13">
        <v>5.6564154445784265</v>
      </c>
      <c r="H640" s="14">
        <v>0.21790144142181125</v>
      </c>
      <c r="I640">
        <v>0</v>
      </c>
      <c r="J640" s="14">
        <v>-1.024708116508391E-2</v>
      </c>
      <c r="K640" s="14">
        <v>0.45222619371524486</v>
      </c>
      <c r="L640" s="14">
        <v>1.8748568215778003E-2</v>
      </c>
      <c r="M640">
        <v>0</v>
      </c>
      <c r="N640" s="14">
        <v>0.2055436255630648</v>
      </c>
      <c r="O640" s="14">
        <v>0.33577848833803048</v>
      </c>
      <c r="P640">
        <v>0</v>
      </c>
      <c r="Q640" s="14">
        <v>0.94867619108199597</v>
      </c>
      <c r="R640">
        <v>0</v>
      </c>
      <c r="S640">
        <v>4.5</v>
      </c>
      <c r="T640" s="14">
        <v>0</v>
      </c>
      <c r="U640" s="14">
        <v>0</v>
      </c>
      <c r="V640" s="12" t="s">
        <v>2138</v>
      </c>
    </row>
    <row r="641" spans="1:22">
      <c r="A641" t="s">
        <v>1259</v>
      </c>
      <c r="B641" s="12" t="s">
        <v>47</v>
      </c>
      <c r="C641" s="14">
        <v>8.4844032159419491E-2</v>
      </c>
      <c r="D641" s="14">
        <v>0.18290795794828921</v>
      </c>
      <c r="E641" s="14">
        <v>0.12205009004875801</v>
      </c>
      <c r="F641" s="14">
        <v>7.7863508878423693E-2</v>
      </c>
      <c r="G641" s="13">
        <v>1.5232588938928779</v>
      </c>
      <c r="H641" s="14">
        <v>3.1674636202413592E-2</v>
      </c>
      <c r="I641">
        <v>0</v>
      </c>
      <c r="J641" s="14">
        <v>5.5667445307553375E-3</v>
      </c>
      <c r="K641" s="14">
        <v>0.50851978099047102</v>
      </c>
      <c r="L641" s="14">
        <v>6.0665521451900774E-2</v>
      </c>
      <c r="M641">
        <v>0</v>
      </c>
      <c r="N641" s="14">
        <v>0</v>
      </c>
      <c r="O641" s="14">
        <v>0</v>
      </c>
      <c r="P641">
        <v>0</v>
      </c>
      <c r="Q641" s="14">
        <v>0.94977598367308969</v>
      </c>
      <c r="R641">
        <v>0</v>
      </c>
      <c r="S641">
        <v>3.3</v>
      </c>
      <c r="T641" s="14">
        <v>0</v>
      </c>
      <c r="U641" s="14">
        <v>0</v>
      </c>
      <c r="V641" s="12" t="s">
        <v>2138</v>
      </c>
    </row>
    <row r="642" spans="1:22">
      <c r="A642" t="s">
        <v>1261</v>
      </c>
      <c r="B642" s="12" t="s">
        <v>47</v>
      </c>
      <c r="C642" s="14">
        <v>9.819631577678023E-2</v>
      </c>
      <c r="D642" s="14">
        <v>0.18290795794828921</v>
      </c>
      <c r="E642" s="14">
        <v>0.12205009004875801</v>
      </c>
      <c r="F642" s="14">
        <v>7.7863508878423693E-2</v>
      </c>
      <c r="G642" s="13">
        <v>1.5232588938928779</v>
      </c>
      <c r="H642" s="14">
        <v>3.1674636202413592E-2</v>
      </c>
      <c r="I642">
        <v>0</v>
      </c>
      <c r="J642" s="14">
        <v>1.4472128331435755E-2</v>
      </c>
      <c r="K642" s="14">
        <v>0.50851978099047102</v>
      </c>
      <c r="L642" s="14">
        <v>6.0665521451900774E-2</v>
      </c>
      <c r="M642">
        <v>0</v>
      </c>
      <c r="N642" s="14">
        <v>0</v>
      </c>
      <c r="O642" s="14">
        <v>0</v>
      </c>
      <c r="P642">
        <v>0</v>
      </c>
      <c r="Q642" s="14">
        <v>0.94977598367308969</v>
      </c>
      <c r="R642">
        <v>0</v>
      </c>
      <c r="S642">
        <v>3.3</v>
      </c>
      <c r="T642" s="14">
        <v>0</v>
      </c>
      <c r="U642" s="14">
        <v>0</v>
      </c>
      <c r="V642" s="12" t="s">
        <v>2138</v>
      </c>
    </row>
    <row r="643" spans="1:22">
      <c r="A643" t="s">
        <v>1263</v>
      </c>
      <c r="B643" s="12" t="s">
        <v>47</v>
      </c>
      <c r="C643" s="14">
        <v>-1.3326080536323883E-3</v>
      </c>
      <c r="D643" s="14">
        <v>0.18290795794828921</v>
      </c>
      <c r="E643" s="14">
        <v>0.12205009004875801</v>
      </c>
      <c r="F643" s="14">
        <v>7.7863508878423693E-2</v>
      </c>
      <c r="G643" s="13">
        <v>1.5232588938928779</v>
      </c>
      <c r="H643" s="14">
        <v>3.1674636202413592E-2</v>
      </c>
      <c r="I643">
        <v>0</v>
      </c>
      <c r="J643" s="14">
        <v>3.5342425773997752E-2</v>
      </c>
      <c r="K643" s="14">
        <v>0.50851978099047102</v>
      </c>
      <c r="L643" s="14">
        <v>6.0665521451900774E-2</v>
      </c>
      <c r="M643">
        <v>0</v>
      </c>
      <c r="N643" s="14">
        <v>0</v>
      </c>
      <c r="O643" s="14">
        <v>0</v>
      </c>
      <c r="P643">
        <v>0</v>
      </c>
      <c r="Q643" s="14">
        <v>0.94977598367308969</v>
      </c>
      <c r="R643">
        <v>0</v>
      </c>
      <c r="S643">
        <v>3.3</v>
      </c>
      <c r="T643" s="14">
        <v>0</v>
      </c>
      <c r="U643" s="14">
        <v>0</v>
      </c>
      <c r="V643" s="12" t="s">
        <v>2138</v>
      </c>
    </row>
    <row r="644" spans="1:22">
      <c r="A644" t="s">
        <v>1265</v>
      </c>
      <c r="B644" s="12" t="s">
        <v>51</v>
      </c>
      <c r="C644" s="14">
        <v>0.16896883787539779</v>
      </c>
      <c r="D644" s="14">
        <v>0.29147891994228936</v>
      </c>
      <c r="E644" s="14">
        <v>0.20310034693031653</v>
      </c>
      <c r="F644" s="14">
        <v>8.594459935328938E-2</v>
      </c>
      <c r="G644" s="13">
        <v>1.6026025182564763</v>
      </c>
      <c r="H644" s="14">
        <v>0.11012364032004683</v>
      </c>
      <c r="I644">
        <v>0</v>
      </c>
      <c r="J644" s="14">
        <v>-4.225789051914066E-2</v>
      </c>
      <c r="K644" s="14">
        <v>0.41762511454643481</v>
      </c>
      <c r="L644" s="14">
        <v>5.4196815684636399E-2</v>
      </c>
      <c r="M644">
        <v>0</v>
      </c>
      <c r="N644" s="14">
        <v>0</v>
      </c>
      <c r="O644" s="14">
        <v>0</v>
      </c>
      <c r="P644">
        <v>0</v>
      </c>
      <c r="Q644" s="14">
        <v>0.94630804495569043</v>
      </c>
      <c r="R644">
        <v>0</v>
      </c>
      <c r="S644">
        <v>3.3</v>
      </c>
      <c r="T644" s="14">
        <v>0</v>
      </c>
      <c r="U644" s="14">
        <v>0</v>
      </c>
      <c r="V644" s="12" t="s">
        <v>2138</v>
      </c>
    </row>
    <row r="645" spans="1:22">
      <c r="A645" t="s">
        <v>1267</v>
      </c>
      <c r="B645" s="12" t="s">
        <v>57</v>
      </c>
      <c r="C645" s="14">
        <v>0.16177177063884876</v>
      </c>
      <c r="D645" s="14">
        <v>0.388774346882514</v>
      </c>
      <c r="E645" s="14">
        <v>0.2842719606666555</v>
      </c>
      <c r="F645" s="14">
        <v>3.7547324588306716E-2</v>
      </c>
      <c r="G645" s="13">
        <v>5.6564154445784265</v>
      </c>
      <c r="H645" s="14">
        <v>0.21790144142181125</v>
      </c>
      <c r="I645">
        <v>0</v>
      </c>
      <c r="J645" s="14">
        <v>3.643510040122979E-2</v>
      </c>
      <c r="K645" s="14">
        <v>0.45222619371524486</v>
      </c>
      <c r="L645" s="14">
        <v>1.8748568215778003E-2</v>
      </c>
      <c r="M645">
        <v>0</v>
      </c>
      <c r="N645" s="14">
        <v>0.2055436255630648</v>
      </c>
      <c r="O645" s="14">
        <v>0.33577848833803048</v>
      </c>
      <c r="P645">
        <v>0</v>
      </c>
      <c r="Q645" s="14">
        <v>0.94867619108199597</v>
      </c>
      <c r="R645">
        <v>0</v>
      </c>
      <c r="S645">
        <v>4.5</v>
      </c>
      <c r="T645" s="14">
        <v>0</v>
      </c>
      <c r="U645" s="14">
        <v>0</v>
      </c>
      <c r="V645" s="12" t="s">
        <v>2138</v>
      </c>
    </row>
    <row r="646" spans="1:22">
      <c r="A646" t="s">
        <v>1269</v>
      </c>
      <c r="B646" s="12" t="s">
        <v>51</v>
      </c>
      <c r="C646" s="14">
        <v>0.16631208993728075</v>
      </c>
      <c r="D646" s="14">
        <v>0.29147891994228936</v>
      </c>
      <c r="E646" s="14">
        <v>0.20310034693031653</v>
      </c>
      <c r="F646" s="14">
        <v>8.594459935328938E-2</v>
      </c>
      <c r="G646" s="13">
        <v>1.6026025182564763</v>
      </c>
      <c r="H646" s="14">
        <v>0.11012364032004683</v>
      </c>
      <c r="I646">
        <v>0</v>
      </c>
      <c r="J646" s="14">
        <v>-2.1946712575764336E-2</v>
      </c>
      <c r="K646" s="14">
        <v>0.41762511454643481</v>
      </c>
      <c r="L646" s="14">
        <v>5.4196815684636399E-2</v>
      </c>
      <c r="M646">
        <v>0</v>
      </c>
      <c r="N646" s="14">
        <v>0</v>
      </c>
      <c r="O646" s="14">
        <v>0</v>
      </c>
      <c r="P646">
        <v>0</v>
      </c>
      <c r="Q646" s="14">
        <v>0.94630804495569043</v>
      </c>
      <c r="R646">
        <v>0</v>
      </c>
      <c r="S646">
        <v>3.3</v>
      </c>
      <c r="T646" s="14">
        <v>0</v>
      </c>
      <c r="U646" s="14">
        <v>0</v>
      </c>
      <c r="V646" s="12" t="s">
        <v>2138</v>
      </c>
    </row>
    <row r="647" spans="1:22">
      <c r="A647" t="s">
        <v>1271</v>
      </c>
      <c r="B647" s="12" t="s">
        <v>47</v>
      </c>
      <c r="C647" s="14">
        <v>2.2523225431253725E-2</v>
      </c>
      <c r="D647" s="14">
        <v>0.18290795794828921</v>
      </c>
      <c r="E647" s="14">
        <v>0.12205009004875801</v>
      </c>
      <c r="F647" s="14">
        <v>7.7863508878423693E-2</v>
      </c>
      <c r="G647" s="13">
        <v>1.5232588938928779</v>
      </c>
      <c r="H647" s="14">
        <v>3.1674636202413592E-2</v>
      </c>
      <c r="I647">
        <v>0</v>
      </c>
      <c r="J647" s="14">
        <v>6.7935638480158211E-2</v>
      </c>
      <c r="K647" s="14">
        <v>0.50851978099047102</v>
      </c>
      <c r="L647" s="14">
        <v>6.0665521451900774E-2</v>
      </c>
      <c r="M647">
        <v>0</v>
      </c>
      <c r="N647" s="14">
        <v>0</v>
      </c>
      <c r="O647" s="14">
        <v>0</v>
      </c>
      <c r="P647">
        <v>0</v>
      </c>
      <c r="Q647" s="14">
        <v>0.94977598367308969</v>
      </c>
      <c r="R647">
        <v>0</v>
      </c>
      <c r="S647">
        <v>3.3</v>
      </c>
      <c r="T647" s="14">
        <v>0</v>
      </c>
      <c r="U647" s="14">
        <v>0</v>
      </c>
      <c r="V647" s="12" t="s">
        <v>2138</v>
      </c>
    </row>
    <row r="648" spans="1:22">
      <c r="A648" t="s">
        <v>1273</v>
      </c>
      <c r="B648" s="12" t="s">
        <v>47</v>
      </c>
      <c r="C648" s="14">
        <v>9.3363798624460245E-2</v>
      </c>
      <c r="D648" s="14">
        <v>0.18290795794828921</v>
      </c>
      <c r="E648" s="14">
        <v>0.12205009004875801</v>
      </c>
      <c r="F648" s="14">
        <v>7.7863508878423693E-2</v>
      </c>
      <c r="G648" s="13">
        <v>1.5232588938928779</v>
      </c>
      <c r="H648" s="14">
        <v>3.1674636202413592E-2</v>
      </c>
      <c r="I648">
        <v>0</v>
      </c>
      <c r="J648" s="14">
        <v>-2.8720783121828864E-3</v>
      </c>
      <c r="K648" s="14">
        <v>0.50851978099047102</v>
      </c>
      <c r="L648" s="14">
        <v>6.0665521451900774E-2</v>
      </c>
      <c r="M648">
        <v>0</v>
      </c>
      <c r="N648" s="14">
        <v>0</v>
      </c>
      <c r="O648" s="14">
        <v>0</v>
      </c>
      <c r="P648">
        <v>0</v>
      </c>
      <c r="Q648" s="14">
        <v>0.94977598367308969</v>
      </c>
      <c r="R648">
        <v>0</v>
      </c>
      <c r="S648">
        <v>3.3</v>
      </c>
      <c r="T648" s="14">
        <v>0</v>
      </c>
      <c r="U648" s="14">
        <v>0</v>
      </c>
      <c r="V648" s="12" t="s">
        <v>2138</v>
      </c>
    </row>
    <row r="649" spans="1:22">
      <c r="A649" t="s">
        <v>1275</v>
      </c>
      <c r="B649" s="12" t="s">
        <v>51</v>
      </c>
      <c r="C649" s="14">
        <v>0.20902279885828018</v>
      </c>
      <c r="D649" s="14">
        <v>0.29147891994228936</v>
      </c>
      <c r="E649" s="14">
        <v>0.20310034693031653</v>
      </c>
      <c r="F649" s="14">
        <v>8.594459935328938E-2</v>
      </c>
      <c r="G649" s="13">
        <v>1.6026025182564763</v>
      </c>
      <c r="H649" s="14">
        <v>0.11012364032004683</v>
      </c>
      <c r="I649">
        <v>0</v>
      </c>
      <c r="J649" s="14">
        <v>-4.5949917955962809E-2</v>
      </c>
      <c r="K649" s="14">
        <v>0.41762511454643481</v>
      </c>
      <c r="L649" s="14">
        <v>5.4196815684636399E-2</v>
      </c>
      <c r="M649">
        <v>0</v>
      </c>
      <c r="N649" s="14">
        <v>0</v>
      </c>
      <c r="O649" s="14">
        <v>0</v>
      </c>
      <c r="P649">
        <v>0</v>
      </c>
      <c r="Q649" s="14">
        <v>0.94630804495569043</v>
      </c>
      <c r="R649">
        <v>0</v>
      </c>
      <c r="S649">
        <v>3.3</v>
      </c>
      <c r="T649" s="14">
        <v>0</v>
      </c>
      <c r="U649" s="14">
        <v>0</v>
      </c>
      <c r="V649" s="12" t="s">
        <v>2138</v>
      </c>
    </row>
    <row r="650" spans="1:22">
      <c r="A650" t="s">
        <v>1277</v>
      </c>
      <c r="B650" s="12" t="s">
        <v>54</v>
      </c>
      <c r="C650" s="14">
        <v>-0.10682396519507133</v>
      </c>
      <c r="D650" s="14">
        <v>0.31196392892080216</v>
      </c>
      <c r="E650" s="14">
        <v>0.22086835207327621</v>
      </c>
      <c r="F650" s="14">
        <v>0.28991454849456905</v>
      </c>
      <c r="G650" s="13">
        <v>2.8980395452652274</v>
      </c>
      <c r="H650" s="14">
        <v>-5.1192663180992054E-2</v>
      </c>
      <c r="I650">
        <v>0</v>
      </c>
      <c r="J650" s="14">
        <v>0.10493557585413285</v>
      </c>
      <c r="K650" s="14">
        <v>0.58288412137280288</v>
      </c>
      <c r="L650" s="14">
        <v>0.120912265441879</v>
      </c>
      <c r="M650">
        <v>0</v>
      </c>
      <c r="N650" s="14">
        <v>0</v>
      </c>
      <c r="O650" s="14">
        <v>0</v>
      </c>
      <c r="P650">
        <v>0</v>
      </c>
      <c r="Q650" s="14">
        <v>0.95246281107254693</v>
      </c>
      <c r="R650">
        <v>0</v>
      </c>
      <c r="S650">
        <v>3.3</v>
      </c>
      <c r="T650" s="14">
        <v>0</v>
      </c>
      <c r="U650" s="14">
        <v>0</v>
      </c>
      <c r="V650" s="12" t="s">
        <v>2138</v>
      </c>
    </row>
    <row r="651" spans="1:22">
      <c r="A651" t="s">
        <v>1279</v>
      </c>
      <c r="B651" s="12" t="s">
        <v>54</v>
      </c>
      <c r="C651" s="14">
        <v>-2.4060005182725084E-2</v>
      </c>
      <c r="D651" s="14">
        <v>0.31196392892080216</v>
      </c>
      <c r="E651" s="14">
        <v>0.22086835207327621</v>
      </c>
      <c r="F651" s="14">
        <v>0.28991454849456905</v>
      </c>
      <c r="G651" s="13">
        <v>2.8980395452652274</v>
      </c>
      <c r="H651" s="14">
        <v>-5.1192663180992054E-2</v>
      </c>
      <c r="I651">
        <v>0</v>
      </c>
      <c r="J651" s="14">
        <v>7.3019817374883222E-2</v>
      </c>
      <c r="K651" s="14">
        <v>0.58288412137280288</v>
      </c>
      <c r="L651" s="14">
        <v>0.120912265441879</v>
      </c>
      <c r="M651">
        <v>0</v>
      </c>
      <c r="N651" s="14">
        <v>0</v>
      </c>
      <c r="O651" s="14">
        <v>0</v>
      </c>
      <c r="P651">
        <v>0</v>
      </c>
      <c r="Q651" s="14">
        <v>0.95246281107254693</v>
      </c>
      <c r="R651">
        <v>0</v>
      </c>
      <c r="S651">
        <v>3.3</v>
      </c>
      <c r="T651" s="14">
        <v>0</v>
      </c>
      <c r="U651" s="14">
        <v>0</v>
      </c>
      <c r="V651" s="12" t="s">
        <v>2138</v>
      </c>
    </row>
    <row r="652" spans="1:22">
      <c r="A652" t="s">
        <v>1281</v>
      </c>
      <c r="B652" s="12" t="s">
        <v>51</v>
      </c>
      <c r="C652" s="14">
        <v>0.12210741783522686</v>
      </c>
      <c r="D652" s="14">
        <v>0.29147891994228936</v>
      </c>
      <c r="E652" s="14">
        <v>0.20310034693031653</v>
      </c>
      <c r="F652" s="14">
        <v>8.594459935328938E-2</v>
      </c>
      <c r="G652" s="13">
        <v>1.6026025182564763</v>
      </c>
      <c r="H652" s="14">
        <v>0.11012364032004683</v>
      </c>
      <c r="I652">
        <v>0</v>
      </c>
      <c r="J652" s="14">
        <v>3.0266721120144138E-2</v>
      </c>
      <c r="K652" s="14">
        <v>0.41762511454643481</v>
      </c>
      <c r="L652" s="14">
        <v>5.4196815684636399E-2</v>
      </c>
      <c r="M652">
        <v>0</v>
      </c>
      <c r="N652" s="14">
        <v>0</v>
      </c>
      <c r="O652" s="14">
        <v>0</v>
      </c>
      <c r="P652">
        <v>0</v>
      </c>
      <c r="Q652" s="14">
        <v>0.94630804495569043</v>
      </c>
      <c r="R652">
        <v>0</v>
      </c>
      <c r="S652">
        <v>3.3</v>
      </c>
      <c r="T652" s="14">
        <v>0</v>
      </c>
      <c r="U652" s="14">
        <v>0</v>
      </c>
      <c r="V652" s="12" t="s">
        <v>2138</v>
      </c>
    </row>
    <row r="653" spans="1:22">
      <c r="A653" t="s">
        <v>1283</v>
      </c>
      <c r="B653" s="12" t="s">
        <v>47</v>
      </c>
      <c r="C653" s="14">
        <v>5.2644446173873337E-2</v>
      </c>
      <c r="D653" s="14">
        <v>0.18290795794828921</v>
      </c>
      <c r="E653" s="14">
        <v>0.12205009004875801</v>
      </c>
      <c r="F653" s="14">
        <v>7.7863508878423693E-2</v>
      </c>
      <c r="G653" s="13">
        <v>1.5232588938928779</v>
      </c>
      <c r="H653" s="14">
        <v>3.1674636202413592E-2</v>
      </c>
      <c r="I653">
        <v>0</v>
      </c>
      <c r="J653" s="14">
        <v>3.3793091956342072E-2</v>
      </c>
      <c r="K653" s="14">
        <v>0.50851978099047102</v>
      </c>
      <c r="L653" s="14">
        <v>6.0665521451900774E-2</v>
      </c>
      <c r="M653">
        <v>0</v>
      </c>
      <c r="N653" s="14">
        <v>0</v>
      </c>
      <c r="O653" s="14">
        <v>0</v>
      </c>
      <c r="P653">
        <v>0</v>
      </c>
      <c r="Q653" s="14">
        <v>0.94977598367308969</v>
      </c>
      <c r="R653">
        <v>0</v>
      </c>
      <c r="S653">
        <v>3.3</v>
      </c>
      <c r="T653" s="14">
        <v>0</v>
      </c>
      <c r="U653" s="14">
        <v>0</v>
      </c>
      <c r="V653" s="12" t="s">
        <v>2138</v>
      </c>
    </row>
    <row r="654" spans="1:22">
      <c r="A654" t="s">
        <v>1285</v>
      </c>
      <c r="B654" s="12" t="s">
        <v>54</v>
      </c>
      <c r="C654" s="14">
        <v>-6.3730512912204523E-2</v>
      </c>
      <c r="D654" s="14">
        <v>0.31196392892080216</v>
      </c>
      <c r="E654" s="14">
        <v>0.22086835207327621</v>
      </c>
      <c r="F654" s="14">
        <v>0.28991454849456905</v>
      </c>
      <c r="G654" s="13">
        <v>2.8980395452652274</v>
      </c>
      <c r="H654" s="14">
        <v>-5.1192663180992054E-2</v>
      </c>
      <c r="I654">
        <v>0</v>
      </c>
      <c r="J654" s="14">
        <v>0.12554807410468324</v>
      </c>
      <c r="K654" s="14">
        <v>0.58288412137280288</v>
      </c>
      <c r="L654" s="14">
        <v>0.120912265441879</v>
      </c>
      <c r="M654">
        <v>0</v>
      </c>
      <c r="N654" s="14">
        <v>0</v>
      </c>
      <c r="O654" s="14">
        <v>0</v>
      </c>
      <c r="P654">
        <v>0</v>
      </c>
      <c r="Q654" s="14">
        <v>0.95246281107254693</v>
      </c>
      <c r="R654">
        <v>0</v>
      </c>
      <c r="S654">
        <v>3.3</v>
      </c>
      <c r="T654" s="14">
        <v>0</v>
      </c>
      <c r="U654" s="14">
        <v>0</v>
      </c>
      <c r="V654" s="12" t="s">
        <v>2138</v>
      </c>
    </row>
    <row r="655" spans="1:22">
      <c r="A655" t="s">
        <v>1287</v>
      </c>
      <c r="B655" s="12" t="s">
        <v>51</v>
      </c>
      <c r="C655" s="14">
        <v>0.12203288376450547</v>
      </c>
      <c r="D655" s="14">
        <v>0.29147891994228936</v>
      </c>
      <c r="E655" s="14">
        <v>0.20310034693031653</v>
      </c>
      <c r="F655" s="14">
        <v>8.594459935328938E-2</v>
      </c>
      <c r="G655" s="13">
        <v>1.6026025182564763</v>
      </c>
      <c r="H655" s="14">
        <v>0.11012364032004683</v>
      </c>
      <c r="I655">
        <v>0</v>
      </c>
      <c r="J655" s="14">
        <v>1.027428985951394E-2</v>
      </c>
      <c r="K655" s="14">
        <v>0.41762511454643481</v>
      </c>
      <c r="L655" s="14">
        <v>5.4196815684636399E-2</v>
      </c>
      <c r="M655">
        <v>0</v>
      </c>
      <c r="N655" s="14">
        <v>0</v>
      </c>
      <c r="O655" s="14">
        <v>0</v>
      </c>
      <c r="P655">
        <v>0</v>
      </c>
      <c r="Q655" s="14">
        <v>0.94630804495569043</v>
      </c>
      <c r="R655">
        <v>0</v>
      </c>
      <c r="S655">
        <v>3.3</v>
      </c>
      <c r="T655" s="14">
        <v>0</v>
      </c>
      <c r="U655" s="14">
        <v>0</v>
      </c>
      <c r="V655" s="12" t="s">
        <v>2138</v>
      </c>
    </row>
    <row r="656" spans="1:22">
      <c r="A656" t="s">
        <v>1289</v>
      </c>
      <c r="B656" s="12" t="s">
        <v>57</v>
      </c>
      <c r="C656" s="14">
        <v>0.23967640823606548</v>
      </c>
      <c r="D656" s="14">
        <v>0.388774346882514</v>
      </c>
      <c r="E656" s="14">
        <v>0.2842719606666555</v>
      </c>
      <c r="F656" s="14">
        <v>3.7547324588306716E-2</v>
      </c>
      <c r="G656" s="13">
        <v>5.6564154445784265</v>
      </c>
      <c r="H656" s="14">
        <v>0.21790144142181125</v>
      </c>
      <c r="I656">
        <v>0</v>
      </c>
      <c r="J656" s="14">
        <v>-2.561694412141945E-2</v>
      </c>
      <c r="K656" s="14">
        <v>0.45222619371524486</v>
      </c>
      <c r="L656" s="14">
        <v>1.8748568215778003E-2</v>
      </c>
      <c r="M656">
        <v>0</v>
      </c>
      <c r="N656" s="14">
        <v>0.2055436255630648</v>
      </c>
      <c r="O656" s="14">
        <v>0.33577848833803048</v>
      </c>
      <c r="P656">
        <v>0</v>
      </c>
      <c r="Q656" s="14">
        <v>0.94867619108199597</v>
      </c>
      <c r="R656">
        <v>0</v>
      </c>
      <c r="S656">
        <v>4.5</v>
      </c>
      <c r="T656" s="14">
        <v>0</v>
      </c>
      <c r="U656" s="14">
        <v>0</v>
      </c>
      <c r="V656" s="12" t="s">
        <v>2138</v>
      </c>
    </row>
    <row r="657" spans="1:22">
      <c r="A657" t="s">
        <v>1291</v>
      </c>
      <c r="B657" s="12" t="s">
        <v>57</v>
      </c>
      <c r="C657" s="14">
        <v>0.12886367974704491</v>
      </c>
      <c r="D657" s="14">
        <v>0.388774346882514</v>
      </c>
      <c r="E657" s="14">
        <v>0.2842719606666555</v>
      </c>
      <c r="F657" s="14">
        <v>3.7547324588306716E-2</v>
      </c>
      <c r="G657" s="13">
        <v>5.6564154445784265</v>
      </c>
      <c r="H657" s="14">
        <v>0.21790144142181125</v>
      </c>
      <c r="I657">
        <v>0</v>
      </c>
      <c r="J657" s="14">
        <v>2.8797990299212005E-2</v>
      </c>
      <c r="K657" s="14">
        <v>0.45222619371524486</v>
      </c>
      <c r="L657" s="14">
        <v>1.8748568215778003E-2</v>
      </c>
      <c r="M657">
        <v>0</v>
      </c>
      <c r="N657" s="14">
        <v>0.2055436255630648</v>
      </c>
      <c r="O657" s="14">
        <v>0.33577848833803048</v>
      </c>
      <c r="P657">
        <v>0</v>
      </c>
      <c r="Q657" s="14">
        <v>0.94867619108199597</v>
      </c>
      <c r="R657">
        <v>0</v>
      </c>
      <c r="S657">
        <v>4.5</v>
      </c>
      <c r="T657" s="14">
        <v>0</v>
      </c>
      <c r="U657" s="14">
        <v>0</v>
      </c>
      <c r="V657" s="12" t="s">
        <v>2138</v>
      </c>
    </row>
    <row r="658" spans="1:22">
      <c r="A658" t="s">
        <v>1293</v>
      </c>
      <c r="B658" s="12" t="s">
        <v>47</v>
      </c>
      <c r="C658" s="14">
        <v>5.5725179660804799E-2</v>
      </c>
      <c r="D658" s="14">
        <v>0.18290795794828921</v>
      </c>
      <c r="E658" s="14">
        <v>0.12205009004875801</v>
      </c>
      <c r="F658" s="14">
        <v>7.7863508878423693E-2</v>
      </c>
      <c r="G658" s="13">
        <v>1.5232588938928779</v>
      </c>
      <c r="H658" s="14">
        <v>3.1674636202413592E-2</v>
      </c>
      <c r="I658">
        <v>0</v>
      </c>
      <c r="J658" s="14">
        <v>2.9156398849077017E-2</v>
      </c>
      <c r="K658" s="14">
        <v>0.50851978099047102</v>
      </c>
      <c r="L658" s="14">
        <v>6.0665521451900774E-2</v>
      </c>
      <c r="M658">
        <v>0</v>
      </c>
      <c r="N658" s="14">
        <v>0</v>
      </c>
      <c r="O658" s="14">
        <v>0</v>
      </c>
      <c r="P658">
        <v>0</v>
      </c>
      <c r="Q658" s="14">
        <v>0.94977598367308969</v>
      </c>
      <c r="R658">
        <v>0</v>
      </c>
      <c r="S658">
        <v>3.3</v>
      </c>
      <c r="T658" s="14">
        <v>0</v>
      </c>
      <c r="U658" s="14">
        <v>0</v>
      </c>
      <c r="V658" s="12" t="s">
        <v>2138</v>
      </c>
    </row>
    <row r="659" spans="1:22">
      <c r="A659" t="s">
        <v>1295</v>
      </c>
      <c r="B659" s="12" t="s">
        <v>51</v>
      </c>
      <c r="C659" s="14">
        <v>8.4422559224090782E-2</v>
      </c>
      <c r="D659" s="14">
        <v>0.29147891994228936</v>
      </c>
      <c r="E659" s="14">
        <v>0.20310034693031653</v>
      </c>
      <c r="F659" s="14">
        <v>8.594459935328938E-2</v>
      </c>
      <c r="G659" s="13">
        <v>1.6026025182564763</v>
      </c>
      <c r="H659" s="14">
        <v>0.11012364032004683</v>
      </c>
      <c r="I659">
        <v>0</v>
      </c>
      <c r="J659" s="14">
        <v>2.8573149963008831E-2</v>
      </c>
      <c r="K659" s="14">
        <v>0.41762511454643481</v>
      </c>
      <c r="L659" s="14">
        <v>5.4196815684636399E-2</v>
      </c>
      <c r="M659">
        <v>0</v>
      </c>
      <c r="N659" s="14">
        <v>0</v>
      </c>
      <c r="O659" s="14">
        <v>0</v>
      </c>
      <c r="P659">
        <v>0</v>
      </c>
      <c r="Q659" s="14">
        <v>0.94630804495569043</v>
      </c>
      <c r="R659">
        <v>0</v>
      </c>
      <c r="S659">
        <v>3.3</v>
      </c>
      <c r="T659" s="14">
        <v>0</v>
      </c>
      <c r="U659" s="14">
        <v>0</v>
      </c>
      <c r="V659" s="12" t="s">
        <v>2138</v>
      </c>
    </row>
    <row r="660" spans="1:22">
      <c r="A660" t="s">
        <v>1297</v>
      </c>
      <c r="B660" s="12" t="s">
        <v>51</v>
      </c>
      <c r="C660" s="14">
        <v>0.10221892232572863</v>
      </c>
      <c r="D660" s="14">
        <v>0.29147891994228936</v>
      </c>
      <c r="E660" s="14">
        <v>0.20310034693031653</v>
      </c>
      <c r="F660" s="14">
        <v>8.594459935328938E-2</v>
      </c>
      <c r="G660" s="13">
        <v>1.6026025182564763</v>
      </c>
      <c r="H660" s="14">
        <v>0.11012364032004683</v>
      </c>
      <c r="I660">
        <v>0</v>
      </c>
      <c r="J660" s="14">
        <v>3.009670499459393E-3</v>
      </c>
      <c r="K660" s="14">
        <v>0.41762511454643481</v>
      </c>
      <c r="L660" s="14">
        <v>5.4196815684636399E-2</v>
      </c>
      <c r="M660">
        <v>0</v>
      </c>
      <c r="N660" s="14">
        <v>0</v>
      </c>
      <c r="O660" s="14">
        <v>0</v>
      </c>
      <c r="P660">
        <v>0</v>
      </c>
      <c r="Q660" s="14">
        <v>0.94630804495569043</v>
      </c>
      <c r="R660">
        <v>0</v>
      </c>
      <c r="S660">
        <v>3.3</v>
      </c>
      <c r="T660" s="14">
        <v>0</v>
      </c>
      <c r="U660" s="14">
        <v>0</v>
      </c>
      <c r="V660" s="12" t="s">
        <v>2138</v>
      </c>
    </row>
    <row r="661" spans="1:22">
      <c r="A661" t="s">
        <v>1299</v>
      </c>
      <c r="B661" s="12" t="s">
        <v>62</v>
      </c>
      <c r="C661" s="14">
        <v>-1.1972895533591691E-2</v>
      </c>
      <c r="D661" s="14">
        <v>0.20187192862209885</v>
      </c>
      <c r="E661" s="14">
        <v>0.13780715755654266</v>
      </c>
      <c r="F661" s="14">
        <v>0.14324173030339896</v>
      </c>
      <c r="G661" s="13">
        <v>2.1323076743804079</v>
      </c>
      <c r="H661" s="14">
        <v>-3.5903294130974449E-3</v>
      </c>
      <c r="I661">
        <v>0</v>
      </c>
      <c r="J661" s="14">
        <v>4.6699662753555624E-2</v>
      </c>
      <c r="K661" s="14">
        <v>0.50521966232143278</v>
      </c>
      <c r="L661" s="14">
        <v>7.7995567229432863E-2</v>
      </c>
      <c r="M661">
        <v>0</v>
      </c>
      <c r="N661" s="14">
        <v>0</v>
      </c>
      <c r="O661" s="14">
        <v>0</v>
      </c>
      <c r="P661">
        <v>0</v>
      </c>
      <c r="Q661" s="14">
        <v>0.94976269166978411</v>
      </c>
      <c r="R661">
        <v>0</v>
      </c>
      <c r="S661">
        <v>3.3</v>
      </c>
      <c r="T661" s="14">
        <v>0</v>
      </c>
      <c r="U661" s="14">
        <v>0</v>
      </c>
      <c r="V661" s="12" t="s">
        <v>2138</v>
      </c>
    </row>
    <row r="662" spans="1:22">
      <c r="A662" t="s">
        <v>1301</v>
      </c>
      <c r="B662" s="12" t="s">
        <v>51</v>
      </c>
      <c r="C662" s="14">
        <v>0.17466649828434422</v>
      </c>
      <c r="D662" s="14">
        <v>0.29147891994228936</v>
      </c>
      <c r="E662" s="14">
        <v>0.20310034693031653</v>
      </c>
      <c r="F662" s="14">
        <v>8.594459935328938E-2</v>
      </c>
      <c r="G662" s="13">
        <v>1.6026025182564763</v>
      </c>
      <c r="H662" s="14">
        <v>0.11012364032004683</v>
      </c>
      <c r="I662">
        <v>0</v>
      </c>
      <c r="J662" s="14">
        <v>4.0081021074741836E-3</v>
      </c>
      <c r="K662" s="14">
        <v>0.41762511454643481</v>
      </c>
      <c r="L662" s="14">
        <v>5.4196815684636399E-2</v>
      </c>
      <c r="M662">
        <v>0</v>
      </c>
      <c r="N662" s="14">
        <v>0</v>
      </c>
      <c r="O662" s="14">
        <v>0</v>
      </c>
      <c r="P662">
        <v>0</v>
      </c>
      <c r="Q662" s="14">
        <v>0.94630804495569043</v>
      </c>
      <c r="R662">
        <v>0</v>
      </c>
      <c r="S662">
        <v>3.3</v>
      </c>
      <c r="T662" s="14">
        <v>0</v>
      </c>
      <c r="U662" s="14">
        <v>0</v>
      </c>
      <c r="V662" s="12" t="s">
        <v>2138</v>
      </c>
    </row>
    <row r="663" spans="1:22">
      <c r="A663" t="s">
        <v>1303</v>
      </c>
      <c r="B663" s="12" t="s">
        <v>51</v>
      </c>
      <c r="C663" s="14">
        <v>0.15210353030232432</v>
      </c>
      <c r="D663" s="14">
        <v>0.29147891994228936</v>
      </c>
      <c r="E663" s="14">
        <v>0.20310034693031653</v>
      </c>
      <c r="F663" s="14">
        <v>8.594459935328938E-2</v>
      </c>
      <c r="G663" s="13">
        <v>1.6026025182564763</v>
      </c>
      <c r="H663" s="14">
        <v>0.11012364032004683</v>
      </c>
      <c r="I663">
        <v>0</v>
      </c>
      <c r="J663" s="14">
        <v>-2.4851633025545924E-2</v>
      </c>
      <c r="K663" s="14">
        <v>0.41762511454643481</v>
      </c>
      <c r="L663" s="14">
        <v>5.4196815684636399E-2</v>
      </c>
      <c r="M663">
        <v>0</v>
      </c>
      <c r="N663" s="14">
        <v>0</v>
      </c>
      <c r="O663" s="14">
        <v>0</v>
      </c>
      <c r="P663">
        <v>0</v>
      </c>
      <c r="Q663" s="14">
        <v>0.94630804495569043</v>
      </c>
      <c r="R663">
        <v>0</v>
      </c>
      <c r="S663">
        <v>3.3</v>
      </c>
      <c r="T663" s="14">
        <v>0</v>
      </c>
      <c r="U663" s="14">
        <v>0</v>
      </c>
      <c r="V663" s="12" t="s">
        <v>2138</v>
      </c>
    </row>
    <row r="664" spans="1:22">
      <c r="A664" t="s">
        <v>1305</v>
      </c>
      <c r="B664" s="12" t="s">
        <v>51</v>
      </c>
      <c r="C664" s="14">
        <v>8.3633323599658596E-2</v>
      </c>
      <c r="D664" s="14">
        <v>0.29147891994228936</v>
      </c>
      <c r="E664" s="14">
        <v>0.20310034693031653</v>
      </c>
      <c r="F664" s="14">
        <v>8.594459935328938E-2</v>
      </c>
      <c r="G664" s="13">
        <v>1.6026025182564763</v>
      </c>
      <c r="H664" s="14">
        <v>0.11012364032004683</v>
      </c>
      <c r="I664">
        <v>0</v>
      </c>
      <c r="J664" s="14">
        <v>7.5679896094204308E-2</v>
      </c>
      <c r="K664" s="14">
        <v>0.41762511454643481</v>
      </c>
      <c r="L664" s="14">
        <v>5.4196815684636399E-2</v>
      </c>
      <c r="M664">
        <v>0</v>
      </c>
      <c r="N664" s="14">
        <v>0</v>
      </c>
      <c r="O664" s="14">
        <v>0</v>
      </c>
      <c r="P664">
        <v>0</v>
      </c>
      <c r="Q664" s="14">
        <v>0.94630804495569043</v>
      </c>
      <c r="R664">
        <v>0</v>
      </c>
      <c r="S664">
        <v>3.3</v>
      </c>
      <c r="T664" s="14">
        <v>0</v>
      </c>
      <c r="U664" s="14">
        <v>0</v>
      </c>
      <c r="V664" s="12" t="s">
        <v>2138</v>
      </c>
    </row>
    <row r="665" spans="1:22">
      <c r="A665" t="s">
        <v>1307</v>
      </c>
      <c r="B665" s="12" t="s">
        <v>54</v>
      </c>
      <c r="C665" s="14">
        <v>-2.4003634169995586E-2</v>
      </c>
      <c r="D665" s="14">
        <v>0.31196392892080216</v>
      </c>
      <c r="E665" s="14">
        <v>0.22086835207327621</v>
      </c>
      <c r="F665" s="14">
        <v>0.28991454849456905</v>
      </c>
      <c r="G665" s="13">
        <v>2.8980395452652274</v>
      </c>
      <c r="H665" s="14">
        <v>-5.1192663180992054E-2</v>
      </c>
      <c r="I665">
        <v>0</v>
      </c>
      <c r="J665" s="14">
        <v>4.2432692414329717E-2</v>
      </c>
      <c r="K665" s="14">
        <v>0.58288412137280288</v>
      </c>
      <c r="L665" s="14">
        <v>0.120912265441879</v>
      </c>
      <c r="M665">
        <v>0</v>
      </c>
      <c r="N665" s="14">
        <v>0</v>
      </c>
      <c r="O665" s="14">
        <v>0</v>
      </c>
      <c r="P665">
        <v>0</v>
      </c>
      <c r="Q665" s="14">
        <v>0.95246281107254693</v>
      </c>
      <c r="R665">
        <v>0</v>
      </c>
      <c r="S665">
        <v>3.3</v>
      </c>
      <c r="T665" s="14">
        <v>0</v>
      </c>
      <c r="U665" s="14">
        <v>0</v>
      </c>
      <c r="V665" s="12" t="s">
        <v>2138</v>
      </c>
    </row>
    <row r="666" spans="1:22">
      <c r="A666" t="s">
        <v>1309</v>
      </c>
      <c r="B666" s="12" t="s">
        <v>62</v>
      </c>
      <c r="C666" s="14">
        <v>-5.230063659133375E-2</v>
      </c>
      <c r="D666" s="14">
        <v>0.20187192862209885</v>
      </c>
      <c r="E666" s="14">
        <v>0.13780715755654266</v>
      </c>
      <c r="F666" s="14">
        <v>0.14324173030339896</v>
      </c>
      <c r="G666" s="13">
        <v>2.1323076743804079</v>
      </c>
      <c r="H666" s="14">
        <v>-3.5903294130974449E-3</v>
      </c>
      <c r="I666">
        <v>0</v>
      </c>
      <c r="J666" s="14">
        <v>6.4249297601677038E-2</v>
      </c>
      <c r="K666" s="14">
        <v>0.50521966232143278</v>
      </c>
      <c r="L666" s="14">
        <v>7.7995567229432863E-2</v>
      </c>
      <c r="M666">
        <v>0</v>
      </c>
      <c r="N666" s="14">
        <v>0</v>
      </c>
      <c r="O666" s="14">
        <v>0</v>
      </c>
      <c r="P666">
        <v>0</v>
      </c>
      <c r="Q666" s="14">
        <v>0.94976269166978411</v>
      </c>
      <c r="R666">
        <v>0</v>
      </c>
      <c r="S666">
        <v>3.3</v>
      </c>
      <c r="T666" s="14">
        <v>0</v>
      </c>
      <c r="U666" s="14">
        <v>0</v>
      </c>
      <c r="V666" s="12" t="s">
        <v>2138</v>
      </c>
    </row>
    <row r="667" spans="1:22">
      <c r="A667" t="s">
        <v>1313</v>
      </c>
      <c r="B667" s="12" t="s">
        <v>57</v>
      </c>
      <c r="C667" s="14">
        <v>0.17402847623749634</v>
      </c>
      <c r="D667" s="14">
        <v>0.388774346882514</v>
      </c>
      <c r="E667" s="14">
        <v>0.2842719606666555</v>
      </c>
      <c r="F667" s="14">
        <v>3.7547324588306716E-2</v>
      </c>
      <c r="G667" s="13">
        <v>5.6564154445784265</v>
      </c>
      <c r="H667" s="14">
        <v>0.21790144142181125</v>
      </c>
      <c r="I667">
        <v>0</v>
      </c>
      <c r="J667" s="14">
        <v>1.1603626402694179E-2</v>
      </c>
      <c r="K667" s="14">
        <v>0.45222619371524486</v>
      </c>
      <c r="L667" s="14">
        <v>1.8748568215778003E-2</v>
      </c>
      <c r="M667">
        <v>0</v>
      </c>
      <c r="N667" s="14">
        <v>0.2055436255630648</v>
      </c>
      <c r="O667" s="14">
        <v>0.33577848833803048</v>
      </c>
      <c r="P667">
        <v>0</v>
      </c>
      <c r="Q667" s="14">
        <v>0.94867619108199597</v>
      </c>
      <c r="R667">
        <v>0</v>
      </c>
      <c r="S667">
        <v>4.5</v>
      </c>
      <c r="T667" s="14">
        <v>0</v>
      </c>
      <c r="U667" s="14">
        <v>0</v>
      </c>
      <c r="V667" s="12" t="s">
        <v>2138</v>
      </c>
    </row>
    <row r="668" spans="1:22">
      <c r="A668" t="s">
        <v>1317</v>
      </c>
      <c r="B668" s="12" t="s">
        <v>62</v>
      </c>
      <c r="C668" s="14">
        <v>3.2002029332999678E-2</v>
      </c>
      <c r="D668" s="14">
        <v>0.20187192862209885</v>
      </c>
      <c r="E668" s="14">
        <v>0.13780715755654266</v>
      </c>
      <c r="F668" s="14">
        <v>0.14324173030339896</v>
      </c>
      <c r="G668" s="13">
        <v>2.1323076743804079</v>
      </c>
      <c r="H668" s="14">
        <v>-3.5903294130974449E-3</v>
      </c>
      <c r="I668">
        <v>0</v>
      </c>
      <c r="J668" s="14">
        <v>4.1682723113866463E-2</v>
      </c>
      <c r="K668" s="14">
        <v>0.50521966232143278</v>
      </c>
      <c r="L668" s="14">
        <v>7.7995567229432863E-2</v>
      </c>
      <c r="M668">
        <v>0</v>
      </c>
      <c r="N668" s="14">
        <v>0</v>
      </c>
      <c r="O668" s="14">
        <v>0</v>
      </c>
      <c r="P668">
        <v>0</v>
      </c>
      <c r="Q668" s="14">
        <v>0.94976269166978411</v>
      </c>
      <c r="R668">
        <v>0</v>
      </c>
      <c r="S668">
        <v>3.3</v>
      </c>
      <c r="T668" s="14">
        <v>0</v>
      </c>
      <c r="U668" s="14">
        <v>0</v>
      </c>
      <c r="V668" s="12" t="s">
        <v>2138</v>
      </c>
    </row>
    <row r="669" spans="1:22">
      <c r="A669" t="s">
        <v>1319</v>
      </c>
      <c r="B669" s="12" t="s">
        <v>51</v>
      </c>
      <c r="C669" s="14">
        <v>0.1174828792046634</v>
      </c>
      <c r="D669" s="14">
        <v>0.29147891994228936</v>
      </c>
      <c r="E669" s="14">
        <v>0.20310034693031653</v>
      </c>
      <c r="F669" s="14">
        <v>8.594459935328938E-2</v>
      </c>
      <c r="G669" s="13">
        <v>1.6026025182564763</v>
      </c>
      <c r="H669" s="14">
        <v>0.11012364032004683</v>
      </c>
      <c r="I669">
        <v>0</v>
      </c>
      <c r="J669" s="14">
        <v>2.0431927999866734E-2</v>
      </c>
      <c r="K669" s="14">
        <v>0.41762511454643481</v>
      </c>
      <c r="L669" s="14">
        <v>5.4196815684636399E-2</v>
      </c>
      <c r="M669">
        <v>0</v>
      </c>
      <c r="N669" s="14">
        <v>0</v>
      </c>
      <c r="O669" s="14">
        <v>0</v>
      </c>
      <c r="P669">
        <v>0</v>
      </c>
      <c r="Q669" s="14">
        <v>0.94630804495569043</v>
      </c>
      <c r="R669">
        <v>0</v>
      </c>
      <c r="S669">
        <v>3.3</v>
      </c>
      <c r="T669" s="14">
        <v>0</v>
      </c>
      <c r="U669" s="14">
        <v>0</v>
      </c>
      <c r="V669" s="12" t="s">
        <v>2138</v>
      </c>
    </row>
    <row r="670" spans="1:22">
      <c r="A670" t="s">
        <v>1321</v>
      </c>
      <c r="B670" s="12" t="s">
        <v>62</v>
      </c>
      <c r="C670" s="14">
        <v>-3.0125505538562518E-2</v>
      </c>
      <c r="D670" s="14">
        <v>0.20187192862209885</v>
      </c>
      <c r="E670" s="14">
        <v>0.13780715755654266</v>
      </c>
      <c r="F670" s="14">
        <v>0.14324173030339896</v>
      </c>
      <c r="G670" s="13">
        <v>2.1323076743804079</v>
      </c>
      <c r="H670" s="14">
        <v>-3.5903294130974449E-3</v>
      </c>
      <c r="I670">
        <v>0</v>
      </c>
      <c r="J670" s="14">
        <v>2.0853158833955589E-2</v>
      </c>
      <c r="K670" s="14">
        <v>0.50521966232143278</v>
      </c>
      <c r="L670" s="14">
        <v>7.7995567229432863E-2</v>
      </c>
      <c r="M670">
        <v>0</v>
      </c>
      <c r="N670" s="14">
        <v>0</v>
      </c>
      <c r="O670" s="14">
        <v>0</v>
      </c>
      <c r="P670">
        <v>0</v>
      </c>
      <c r="Q670" s="14">
        <v>0.94976269166978411</v>
      </c>
      <c r="R670">
        <v>0</v>
      </c>
      <c r="S670">
        <v>3.3</v>
      </c>
      <c r="T670" s="14">
        <v>0</v>
      </c>
      <c r="U670" s="14">
        <v>0</v>
      </c>
      <c r="V670" s="12" t="s">
        <v>2138</v>
      </c>
    </row>
    <row r="671" spans="1:22">
      <c r="A671" t="s">
        <v>1323</v>
      </c>
      <c r="B671" s="12" t="s">
        <v>47</v>
      </c>
      <c r="C671" s="14">
        <v>5.4215917056863572E-2</v>
      </c>
      <c r="D671" s="14">
        <v>0.18290795794828921</v>
      </c>
      <c r="E671" s="14">
        <v>0.12205009004875801</v>
      </c>
      <c r="F671" s="14">
        <v>7.7863508878423693E-2</v>
      </c>
      <c r="G671" s="13">
        <v>1.5232588938928779</v>
      </c>
      <c r="H671" s="14">
        <v>3.1674636202413592E-2</v>
      </c>
      <c r="I671">
        <v>0</v>
      </c>
      <c r="J671" s="14">
        <v>7.7755086457549291E-2</v>
      </c>
      <c r="K671" s="14">
        <v>0.50851978099047102</v>
      </c>
      <c r="L671" s="14">
        <v>6.0665521451900774E-2</v>
      </c>
      <c r="M671">
        <v>0</v>
      </c>
      <c r="N671" s="14">
        <v>0</v>
      </c>
      <c r="O671" s="14">
        <v>0</v>
      </c>
      <c r="P671">
        <v>0</v>
      </c>
      <c r="Q671" s="14">
        <v>0.94977598367308969</v>
      </c>
      <c r="R671">
        <v>0</v>
      </c>
      <c r="S671">
        <v>3.3</v>
      </c>
      <c r="T671" s="14">
        <v>0</v>
      </c>
      <c r="U671" s="14">
        <v>0</v>
      </c>
      <c r="V671" s="12" t="s">
        <v>2138</v>
      </c>
    </row>
    <row r="672" spans="1:22">
      <c r="A672" t="s">
        <v>1325</v>
      </c>
      <c r="B672" s="12" t="s">
        <v>47</v>
      </c>
      <c r="C672" s="14">
        <v>8.6554483661306775E-3</v>
      </c>
      <c r="D672" s="14">
        <v>0.18290795794828921</v>
      </c>
      <c r="E672" s="14">
        <v>0.12205009004875801</v>
      </c>
      <c r="F672" s="14">
        <v>7.7863508878423693E-2</v>
      </c>
      <c r="G672" s="13">
        <v>1.5232588938928779</v>
      </c>
      <c r="H672" s="14">
        <v>3.1674636202413592E-2</v>
      </c>
      <c r="I672">
        <v>0</v>
      </c>
      <c r="J672" s="14">
        <v>4.2199235878214995E-2</v>
      </c>
      <c r="K672" s="14">
        <v>0.50851978099047102</v>
      </c>
      <c r="L672" s="14">
        <v>6.0665521451900774E-2</v>
      </c>
      <c r="M672">
        <v>0</v>
      </c>
      <c r="N672" s="14">
        <v>0</v>
      </c>
      <c r="O672" s="14">
        <v>0</v>
      </c>
      <c r="P672">
        <v>0</v>
      </c>
      <c r="Q672" s="14">
        <v>0.94977598367308969</v>
      </c>
      <c r="R672">
        <v>0</v>
      </c>
      <c r="S672">
        <v>3.3</v>
      </c>
      <c r="T672" s="14">
        <v>0</v>
      </c>
      <c r="U672" s="14">
        <v>0</v>
      </c>
      <c r="V672" s="12" t="s">
        <v>2138</v>
      </c>
    </row>
    <row r="673" spans="1:22">
      <c r="A673" t="s">
        <v>1327</v>
      </c>
      <c r="B673" s="12" t="s">
        <v>62</v>
      </c>
      <c r="C673" s="14">
        <v>3.5645073469823454E-3</v>
      </c>
      <c r="D673" s="14">
        <v>0.20187192862209885</v>
      </c>
      <c r="E673" s="14">
        <v>0.13780715755654266</v>
      </c>
      <c r="F673" s="14">
        <v>0.14324173030339896</v>
      </c>
      <c r="G673" s="13">
        <v>2.1323076743804079</v>
      </c>
      <c r="H673" s="14">
        <v>-3.5903294130974449E-3</v>
      </c>
      <c r="I673">
        <v>0</v>
      </c>
      <c r="J673" s="14">
        <v>6.2802020622485813E-2</v>
      </c>
      <c r="K673" s="14">
        <v>0.50521966232143278</v>
      </c>
      <c r="L673" s="14">
        <v>7.7995567229432863E-2</v>
      </c>
      <c r="M673">
        <v>0</v>
      </c>
      <c r="N673" s="14">
        <v>0</v>
      </c>
      <c r="O673" s="14">
        <v>0</v>
      </c>
      <c r="P673">
        <v>0</v>
      </c>
      <c r="Q673" s="14">
        <v>0.94976269166978411</v>
      </c>
      <c r="R673">
        <v>0</v>
      </c>
      <c r="S673">
        <v>3.3</v>
      </c>
      <c r="T673" s="14">
        <v>0</v>
      </c>
      <c r="U673" s="14">
        <v>0</v>
      </c>
      <c r="V673" s="12" t="s">
        <v>2138</v>
      </c>
    </row>
    <row r="674" spans="1:22">
      <c r="A674" t="s">
        <v>1329</v>
      </c>
      <c r="B674" s="12" t="s">
        <v>57</v>
      </c>
      <c r="C674" s="14">
        <v>0.31513910690067826</v>
      </c>
      <c r="D674" s="14">
        <v>0.388774346882514</v>
      </c>
      <c r="E674" s="14">
        <v>0.2842719606666555</v>
      </c>
      <c r="F674" s="14">
        <v>3.7547324588306716E-2</v>
      </c>
      <c r="G674" s="13">
        <v>5.6564154445784265</v>
      </c>
      <c r="H674" s="14">
        <v>0.21790144142181125</v>
      </c>
      <c r="I674">
        <v>0</v>
      </c>
      <c r="J674" s="14">
        <v>-7.9152658333084866E-2</v>
      </c>
      <c r="K674" s="14">
        <v>0.45222619371524486</v>
      </c>
      <c r="L674" s="14">
        <v>1.8748568215778003E-2</v>
      </c>
      <c r="M674">
        <v>0</v>
      </c>
      <c r="N674" s="14">
        <v>0.2055436255630648</v>
      </c>
      <c r="O674" s="14">
        <v>0.33577848833803048</v>
      </c>
      <c r="P674">
        <v>0</v>
      </c>
      <c r="Q674" s="14">
        <v>0.94867619108199597</v>
      </c>
      <c r="R674">
        <v>0</v>
      </c>
      <c r="S674">
        <v>4.5</v>
      </c>
      <c r="T674" s="14">
        <v>0</v>
      </c>
      <c r="U674" s="14">
        <v>0</v>
      </c>
      <c r="V674" s="12" t="s">
        <v>2138</v>
      </c>
    </row>
    <row r="675" spans="1:22">
      <c r="A675" t="s">
        <v>1331</v>
      </c>
      <c r="B675" s="12" t="s">
        <v>51</v>
      </c>
      <c r="C675" s="14">
        <v>0.12169468090418768</v>
      </c>
      <c r="D675" s="14">
        <v>0.29147891994228936</v>
      </c>
      <c r="E675" s="14">
        <v>0.20310034693031653</v>
      </c>
      <c r="F675" s="14">
        <v>8.594459935328938E-2</v>
      </c>
      <c r="G675" s="13">
        <v>1.6026025182564763</v>
      </c>
      <c r="H675" s="14">
        <v>0.11012364032004683</v>
      </c>
      <c r="I675">
        <v>0</v>
      </c>
      <c r="J675" s="14">
        <v>-3.0715404098340848E-2</v>
      </c>
      <c r="K675" s="14">
        <v>0.41762511454643481</v>
      </c>
      <c r="L675" s="14">
        <v>5.4196815684636399E-2</v>
      </c>
      <c r="M675">
        <v>0</v>
      </c>
      <c r="N675" s="14">
        <v>0</v>
      </c>
      <c r="O675" s="14">
        <v>0</v>
      </c>
      <c r="P675">
        <v>0</v>
      </c>
      <c r="Q675" s="14">
        <v>0.94630804495569043</v>
      </c>
      <c r="R675">
        <v>0</v>
      </c>
      <c r="S675">
        <v>3.3</v>
      </c>
      <c r="T675" s="14">
        <v>0</v>
      </c>
      <c r="U675" s="14">
        <v>0</v>
      </c>
      <c r="V675" s="12" t="s">
        <v>2138</v>
      </c>
    </row>
    <row r="676" spans="1:22">
      <c r="A676" t="s">
        <v>1333</v>
      </c>
      <c r="B676" s="12" t="s">
        <v>62</v>
      </c>
      <c r="C676" s="14">
        <v>2.9426581650225558E-2</v>
      </c>
      <c r="D676" s="14">
        <v>0.20187192862209885</v>
      </c>
      <c r="E676" s="14">
        <v>0.13780715755654266</v>
      </c>
      <c r="F676" s="14">
        <v>0.14324173030339896</v>
      </c>
      <c r="G676" s="13">
        <v>2.1323076743804079</v>
      </c>
      <c r="H676" s="14">
        <v>-3.5903294130974449E-3</v>
      </c>
      <c r="I676">
        <v>0</v>
      </c>
      <c r="J676" s="14">
        <v>2.8446322128363948E-2</v>
      </c>
      <c r="K676" s="14">
        <v>0.50521966232143278</v>
      </c>
      <c r="L676" s="14">
        <v>7.7995567229432863E-2</v>
      </c>
      <c r="M676">
        <v>0</v>
      </c>
      <c r="N676" s="14">
        <v>0</v>
      </c>
      <c r="O676" s="14">
        <v>0</v>
      </c>
      <c r="P676">
        <v>0</v>
      </c>
      <c r="Q676" s="14">
        <v>0.94976269166978411</v>
      </c>
      <c r="R676">
        <v>0</v>
      </c>
      <c r="S676">
        <v>3.3</v>
      </c>
      <c r="T676" s="14">
        <v>0</v>
      </c>
      <c r="U676" s="14">
        <v>0</v>
      </c>
      <c r="V676" s="12" t="s">
        <v>2138</v>
      </c>
    </row>
    <row r="677" spans="1:22">
      <c r="A677" t="s">
        <v>1335</v>
      </c>
      <c r="B677" s="12" t="s">
        <v>57</v>
      </c>
      <c r="C677" s="14">
        <v>0.16618809032749601</v>
      </c>
      <c r="D677" s="14">
        <v>0.388774346882514</v>
      </c>
      <c r="E677" s="14">
        <v>0.2842719606666555</v>
      </c>
      <c r="F677" s="14">
        <v>3.7547324588306716E-2</v>
      </c>
      <c r="G677" s="13">
        <v>5.6564154445784265</v>
      </c>
      <c r="H677" s="14">
        <v>0.21790144142181125</v>
      </c>
      <c r="I677">
        <v>0</v>
      </c>
      <c r="J677" s="14">
        <v>-1.1940382169652477E-2</v>
      </c>
      <c r="K677" s="14">
        <v>0.45222619371524486</v>
      </c>
      <c r="L677" s="14">
        <v>1.8748568215778003E-2</v>
      </c>
      <c r="M677">
        <v>0</v>
      </c>
      <c r="N677" s="14">
        <v>0.2055436255630648</v>
      </c>
      <c r="O677" s="14">
        <v>0.33577848833803048</v>
      </c>
      <c r="P677">
        <v>0</v>
      </c>
      <c r="Q677" s="14">
        <v>0.94867619108199597</v>
      </c>
      <c r="R677">
        <v>0</v>
      </c>
      <c r="S677">
        <v>4.5</v>
      </c>
      <c r="T677" s="14">
        <v>0</v>
      </c>
      <c r="U677" s="14">
        <v>0</v>
      </c>
      <c r="V677" s="12" t="s">
        <v>2138</v>
      </c>
    </row>
    <row r="678" spans="1:22">
      <c r="A678" t="s">
        <v>1337</v>
      </c>
      <c r="B678" s="12" t="s">
        <v>47</v>
      </c>
      <c r="C678" s="14">
        <v>-4.4735480756484203E-2</v>
      </c>
      <c r="D678" s="14">
        <v>0.18290795794828921</v>
      </c>
      <c r="E678" s="14">
        <v>0.12205009004875801</v>
      </c>
      <c r="F678" s="14">
        <v>7.7863508878423693E-2</v>
      </c>
      <c r="G678" s="13">
        <v>1.5232588938928779</v>
      </c>
      <c r="H678" s="14">
        <v>3.1674636202413592E-2</v>
      </c>
      <c r="I678">
        <v>0</v>
      </c>
      <c r="J678" s="14">
        <v>7.9580669552559005E-2</v>
      </c>
      <c r="K678" s="14">
        <v>0.50851978099047102</v>
      </c>
      <c r="L678" s="14">
        <v>6.0665521451900774E-2</v>
      </c>
      <c r="M678">
        <v>0</v>
      </c>
      <c r="N678" s="14">
        <v>0</v>
      </c>
      <c r="O678" s="14">
        <v>0</v>
      </c>
      <c r="P678">
        <v>0</v>
      </c>
      <c r="Q678" s="14">
        <v>0.94977598367308969</v>
      </c>
      <c r="R678">
        <v>0</v>
      </c>
      <c r="S678">
        <v>3.3</v>
      </c>
      <c r="T678" s="14">
        <v>0</v>
      </c>
      <c r="U678" s="14">
        <v>0</v>
      </c>
      <c r="V678" s="12" t="s">
        <v>2138</v>
      </c>
    </row>
    <row r="679" spans="1:22">
      <c r="A679" t="s">
        <v>1339</v>
      </c>
      <c r="B679" s="12" t="s">
        <v>54</v>
      </c>
      <c r="C679" s="14">
        <v>-0.18139475873483626</v>
      </c>
      <c r="D679" s="14">
        <v>0.31196392892080216</v>
      </c>
      <c r="E679" s="14">
        <v>0.22086835207327621</v>
      </c>
      <c r="F679" s="14">
        <v>0.28991454849456905</v>
      </c>
      <c r="G679" s="13">
        <v>2.8980395452652274</v>
      </c>
      <c r="H679" s="14">
        <v>-5.1192663180992054E-2</v>
      </c>
      <c r="I679">
        <v>0</v>
      </c>
      <c r="J679" s="14">
        <v>0.14030651452988974</v>
      </c>
      <c r="K679" s="14">
        <v>0.58288412137280288</v>
      </c>
      <c r="L679" s="14">
        <v>0.120912265441879</v>
      </c>
      <c r="M679">
        <v>0</v>
      </c>
      <c r="N679" s="14">
        <v>0</v>
      </c>
      <c r="O679" s="14">
        <v>0</v>
      </c>
      <c r="P679">
        <v>0</v>
      </c>
      <c r="Q679" s="14">
        <v>0.95246281107254693</v>
      </c>
      <c r="R679">
        <v>0</v>
      </c>
      <c r="S679">
        <v>2.2999999999999998</v>
      </c>
      <c r="T679" s="14">
        <v>0</v>
      </c>
      <c r="U679" s="14">
        <v>0</v>
      </c>
      <c r="V679" s="12" t="s">
        <v>2138</v>
      </c>
    </row>
    <row r="680" spans="1:22">
      <c r="A680" t="s">
        <v>1341</v>
      </c>
      <c r="B680" s="12" t="s">
        <v>54</v>
      </c>
      <c r="C680" s="14">
        <v>4.2052453839696753E-2</v>
      </c>
      <c r="D680" s="14">
        <v>0.31196392892080216</v>
      </c>
      <c r="E680" s="14">
        <v>0.22086835207327621</v>
      </c>
      <c r="F680" s="14">
        <v>0.28991454849456905</v>
      </c>
      <c r="G680" s="13">
        <v>2.8980395452652274</v>
      </c>
      <c r="H680" s="14">
        <v>-5.1192663180992054E-2</v>
      </c>
      <c r="I680">
        <v>0</v>
      </c>
      <c r="J680" s="14">
        <v>2.1775721709266706E-2</v>
      </c>
      <c r="K680" s="14">
        <v>0.58288412137280288</v>
      </c>
      <c r="L680" s="14">
        <v>0.120912265441879</v>
      </c>
      <c r="M680">
        <v>0</v>
      </c>
      <c r="N680" s="14">
        <v>0</v>
      </c>
      <c r="O680" s="14">
        <v>0</v>
      </c>
      <c r="P680">
        <v>0</v>
      </c>
      <c r="Q680" s="14">
        <v>0.95246281107254693</v>
      </c>
      <c r="R680">
        <v>0</v>
      </c>
      <c r="S680">
        <v>3.3</v>
      </c>
      <c r="T680" s="14">
        <v>0</v>
      </c>
      <c r="U680" s="14">
        <v>0</v>
      </c>
      <c r="V680" s="12" t="s">
        <v>2138</v>
      </c>
    </row>
    <row r="681" spans="1:22">
      <c r="A681" t="s">
        <v>1343</v>
      </c>
      <c r="B681" s="12" t="s">
        <v>47</v>
      </c>
      <c r="C681" s="14">
        <v>6.3348417283748723E-2</v>
      </c>
      <c r="D681" s="14">
        <v>0.18290795794828921</v>
      </c>
      <c r="E681" s="14">
        <v>0.12205009004875801</v>
      </c>
      <c r="F681" s="14">
        <v>7.7863508878423693E-2</v>
      </c>
      <c r="G681" s="13">
        <v>1.5232588938928779</v>
      </c>
      <c r="H681" s="14">
        <v>3.1674636202413592E-2</v>
      </c>
      <c r="I681">
        <v>0</v>
      </c>
      <c r="J681" s="14">
        <v>1.9297288948767297E-2</v>
      </c>
      <c r="K681" s="14">
        <v>0.50851978099047102</v>
      </c>
      <c r="L681" s="14">
        <v>6.0665521451900774E-2</v>
      </c>
      <c r="M681">
        <v>0</v>
      </c>
      <c r="N681" s="14">
        <v>0</v>
      </c>
      <c r="O681" s="14">
        <v>0</v>
      </c>
      <c r="P681">
        <v>0</v>
      </c>
      <c r="Q681" s="14">
        <v>0.94977598367308969</v>
      </c>
      <c r="R681">
        <v>0</v>
      </c>
      <c r="S681">
        <v>3.3</v>
      </c>
      <c r="T681" s="14">
        <v>0</v>
      </c>
      <c r="U681" s="14">
        <v>0</v>
      </c>
      <c r="V681" s="12" t="s">
        <v>2138</v>
      </c>
    </row>
    <row r="682" spans="1:22">
      <c r="A682" t="s">
        <v>1345</v>
      </c>
      <c r="B682" s="12" t="s">
        <v>54</v>
      </c>
      <c r="C682" s="14">
        <v>-1.1656268950568906E-2</v>
      </c>
      <c r="D682" s="14">
        <v>0.31196392892080216</v>
      </c>
      <c r="E682" s="14">
        <v>0.22086835207327621</v>
      </c>
      <c r="F682" s="14">
        <v>0.28991454849456905</v>
      </c>
      <c r="G682" s="13">
        <v>2.8980395452652274</v>
      </c>
      <c r="H682" s="14">
        <v>-5.1192663180992054E-2</v>
      </c>
      <c r="I682">
        <v>0</v>
      </c>
      <c r="J682" s="14">
        <v>5.9221369228296621E-2</v>
      </c>
      <c r="K682" s="14">
        <v>0.58288412137280288</v>
      </c>
      <c r="L682" s="14">
        <v>0.120912265441879</v>
      </c>
      <c r="M682">
        <v>0</v>
      </c>
      <c r="N682" s="14">
        <v>0</v>
      </c>
      <c r="O682" s="14">
        <v>0</v>
      </c>
      <c r="P682">
        <v>0</v>
      </c>
      <c r="Q682" s="14">
        <v>0.95246281107254693</v>
      </c>
      <c r="R682">
        <v>0</v>
      </c>
      <c r="S682">
        <v>3.3</v>
      </c>
      <c r="T682" s="14">
        <v>0</v>
      </c>
      <c r="U682" s="14">
        <v>0</v>
      </c>
      <c r="V682" s="12" t="s">
        <v>2138</v>
      </c>
    </row>
    <row r="683" spans="1:22">
      <c r="A683" t="s">
        <v>1347</v>
      </c>
      <c r="B683" s="12" t="s">
        <v>57</v>
      </c>
      <c r="C683" s="14">
        <v>0.28633142364446612</v>
      </c>
      <c r="D683" s="14">
        <v>0.388774346882514</v>
      </c>
      <c r="E683" s="14">
        <v>0.2842719606666555</v>
      </c>
      <c r="F683" s="14">
        <v>3.7547324588306716E-2</v>
      </c>
      <c r="G683" s="13">
        <v>5.6564154445784265</v>
      </c>
      <c r="H683" s="14">
        <v>0.21790144142181125</v>
      </c>
      <c r="I683">
        <v>0</v>
      </c>
      <c r="J683" s="14">
        <v>-1.3964616718338905E-2</v>
      </c>
      <c r="K683" s="14">
        <v>0.45222619371524486</v>
      </c>
      <c r="L683" s="14">
        <v>1.8748568215778003E-2</v>
      </c>
      <c r="M683">
        <v>0</v>
      </c>
      <c r="N683" s="14">
        <v>0.2055436255630648</v>
      </c>
      <c r="O683" s="14">
        <v>0.33577848833803048</v>
      </c>
      <c r="P683">
        <v>0</v>
      </c>
      <c r="Q683" s="14">
        <v>0.94867619108199597</v>
      </c>
      <c r="R683">
        <v>0</v>
      </c>
      <c r="S683">
        <v>4.5</v>
      </c>
      <c r="T683" s="14">
        <v>0</v>
      </c>
      <c r="U683" s="14">
        <v>0</v>
      </c>
      <c r="V683" s="12" t="s">
        <v>2138</v>
      </c>
    </row>
    <row r="684" spans="1:22">
      <c r="A684" t="s">
        <v>1349</v>
      </c>
      <c r="B684" s="12" t="s">
        <v>62</v>
      </c>
      <c r="C684" s="14">
        <v>-3.0212242462496082E-3</v>
      </c>
      <c r="D684" s="14">
        <v>0.20187192862209885</v>
      </c>
      <c r="E684" s="14">
        <v>0.13780715755654266</v>
      </c>
      <c r="F684" s="14">
        <v>0.14324173030339896</v>
      </c>
      <c r="G684" s="13">
        <v>2.1323076743804079</v>
      </c>
      <c r="H684" s="14">
        <v>-3.5903294130974449E-3</v>
      </c>
      <c r="I684">
        <v>0</v>
      </c>
      <c r="J684" s="14">
        <v>7.4486260172802896E-2</v>
      </c>
      <c r="K684" s="14">
        <v>0.50521966232143278</v>
      </c>
      <c r="L684" s="14">
        <v>7.7995567229432863E-2</v>
      </c>
      <c r="M684">
        <v>0</v>
      </c>
      <c r="N684" s="14">
        <v>0</v>
      </c>
      <c r="O684" s="14">
        <v>0</v>
      </c>
      <c r="P684">
        <v>0</v>
      </c>
      <c r="Q684" s="14">
        <v>0.94976269166978411</v>
      </c>
      <c r="R684">
        <v>0</v>
      </c>
      <c r="S684">
        <v>3.3</v>
      </c>
      <c r="T684" s="14">
        <v>0</v>
      </c>
      <c r="U684" s="14">
        <v>0</v>
      </c>
      <c r="V684" s="12" t="s">
        <v>2138</v>
      </c>
    </row>
    <row r="685" spans="1:22">
      <c r="A685" t="s">
        <v>1351</v>
      </c>
      <c r="B685" s="12" t="s">
        <v>47</v>
      </c>
      <c r="C685" s="14">
        <v>6.6799739037573053E-2</v>
      </c>
      <c r="D685" s="14">
        <v>0.18290795794828921</v>
      </c>
      <c r="E685" s="14">
        <v>0.12205009004875801</v>
      </c>
      <c r="F685" s="14">
        <v>7.7863508878423693E-2</v>
      </c>
      <c r="G685" s="13">
        <v>1.5232588938928779</v>
      </c>
      <c r="H685" s="14">
        <v>3.1674636202413592E-2</v>
      </c>
      <c r="I685">
        <v>0</v>
      </c>
      <c r="J685" s="14">
        <v>4.9561907165569172E-2</v>
      </c>
      <c r="K685" s="14">
        <v>0.50851978099047102</v>
      </c>
      <c r="L685" s="14">
        <v>6.0665521451900774E-2</v>
      </c>
      <c r="M685">
        <v>0</v>
      </c>
      <c r="N685" s="14">
        <v>0</v>
      </c>
      <c r="O685" s="14">
        <v>0</v>
      </c>
      <c r="P685">
        <v>0</v>
      </c>
      <c r="Q685" s="14">
        <v>0.94977598367308969</v>
      </c>
      <c r="R685">
        <v>0</v>
      </c>
      <c r="S685">
        <v>3.3</v>
      </c>
      <c r="T685" s="14">
        <v>0</v>
      </c>
      <c r="U685" s="14">
        <v>0</v>
      </c>
      <c r="V685" s="12" t="s">
        <v>2138</v>
      </c>
    </row>
    <row r="686" spans="1:22">
      <c r="A686" t="s">
        <v>1353</v>
      </c>
      <c r="B686" s="12" t="s">
        <v>51</v>
      </c>
      <c r="C686" s="14">
        <v>5.5116173716278472E-2</v>
      </c>
      <c r="D686" s="14">
        <v>0.29147891994228936</v>
      </c>
      <c r="E686" s="14">
        <v>0.20310034693031653</v>
      </c>
      <c r="F686" s="14">
        <v>8.594459935328938E-2</v>
      </c>
      <c r="G686" s="13">
        <v>1.6026025182564763</v>
      </c>
      <c r="H686" s="14">
        <v>0.11012364032004683</v>
      </c>
      <c r="I686">
        <v>0</v>
      </c>
      <c r="J686" s="14">
        <v>4.2588191179772264E-2</v>
      </c>
      <c r="K686" s="14">
        <v>0.41762511454643481</v>
      </c>
      <c r="L686" s="14">
        <v>5.4196815684636399E-2</v>
      </c>
      <c r="M686">
        <v>0</v>
      </c>
      <c r="N686" s="14">
        <v>0</v>
      </c>
      <c r="O686" s="14">
        <v>0</v>
      </c>
      <c r="P686">
        <v>0</v>
      </c>
      <c r="Q686" s="14">
        <v>0.94630804495569043</v>
      </c>
      <c r="R686">
        <v>0</v>
      </c>
      <c r="S686">
        <v>3.3</v>
      </c>
      <c r="T686" s="14">
        <v>0</v>
      </c>
      <c r="U686" s="14">
        <v>0</v>
      </c>
      <c r="V686" s="12" t="s">
        <v>2138</v>
      </c>
    </row>
    <row r="687" spans="1:22">
      <c r="A687" t="s">
        <v>1355</v>
      </c>
      <c r="B687" s="12" t="s">
        <v>62</v>
      </c>
      <c r="C687" s="14">
        <v>7.1818188358362081E-2</v>
      </c>
      <c r="D687" s="14">
        <v>0.20187192862209885</v>
      </c>
      <c r="E687" s="14">
        <v>0.13780715755654266</v>
      </c>
      <c r="F687" s="14">
        <v>0.14324173030339896</v>
      </c>
      <c r="G687" s="13">
        <v>2.1323076743804079</v>
      </c>
      <c r="H687" s="14">
        <v>-3.5903294130974449E-3</v>
      </c>
      <c r="I687">
        <v>0</v>
      </c>
      <c r="J687" s="14">
        <v>-1.5815331745057768E-3</v>
      </c>
      <c r="K687" s="14">
        <v>0.50521966232143278</v>
      </c>
      <c r="L687" s="14">
        <v>7.7995567229432863E-2</v>
      </c>
      <c r="M687">
        <v>0</v>
      </c>
      <c r="N687" s="14">
        <v>0</v>
      </c>
      <c r="O687" s="14">
        <v>0</v>
      </c>
      <c r="P687">
        <v>0</v>
      </c>
      <c r="Q687" s="14">
        <v>0.94976269166978411</v>
      </c>
      <c r="R687">
        <v>0</v>
      </c>
      <c r="S687">
        <v>3.3</v>
      </c>
      <c r="T687" s="14">
        <v>0</v>
      </c>
      <c r="U687" s="14">
        <v>0</v>
      </c>
      <c r="V687" s="12" t="s">
        <v>2138</v>
      </c>
    </row>
    <row r="688" spans="1:22">
      <c r="A688" t="s">
        <v>1357</v>
      </c>
      <c r="B688" s="12" t="s">
        <v>62</v>
      </c>
      <c r="C688" s="14">
        <v>-2.7220960402085576E-3</v>
      </c>
      <c r="D688" s="14">
        <v>0.20187192862209885</v>
      </c>
      <c r="E688" s="14">
        <v>0.13780715755654266</v>
      </c>
      <c r="F688" s="14">
        <v>0.14324173030339896</v>
      </c>
      <c r="G688" s="13">
        <v>2.1323076743804079</v>
      </c>
      <c r="H688" s="14">
        <v>-3.5903294130974449E-3</v>
      </c>
      <c r="I688">
        <v>0</v>
      </c>
      <c r="J688" s="14">
        <v>5.6748508936868468E-2</v>
      </c>
      <c r="K688" s="14">
        <v>0.50521966232143278</v>
      </c>
      <c r="L688" s="14">
        <v>7.7995567229432863E-2</v>
      </c>
      <c r="M688">
        <v>0</v>
      </c>
      <c r="N688" s="14">
        <v>0</v>
      </c>
      <c r="O688" s="14">
        <v>0</v>
      </c>
      <c r="P688">
        <v>0</v>
      </c>
      <c r="Q688" s="14">
        <v>0.94976269166978411</v>
      </c>
      <c r="R688">
        <v>0</v>
      </c>
      <c r="S688">
        <v>3.3</v>
      </c>
      <c r="T688" s="14">
        <v>0</v>
      </c>
      <c r="U688" s="14">
        <v>0</v>
      </c>
      <c r="V688" s="12" t="s">
        <v>2138</v>
      </c>
    </row>
    <row r="689" spans="1:22">
      <c r="A689" t="s">
        <v>1359</v>
      </c>
      <c r="B689" s="12" t="s">
        <v>47</v>
      </c>
      <c r="C689" s="14">
        <v>-1.8653660965175553E-2</v>
      </c>
      <c r="D689" s="14">
        <v>0.18290795794828921</v>
      </c>
      <c r="E689" s="14">
        <v>0.12205009004875801</v>
      </c>
      <c r="F689" s="14">
        <v>7.7863508878423693E-2</v>
      </c>
      <c r="G689" s="13">
        <v>1.5232588938928779</v>
      </c>
      <c r="H689" s="14">
        <v>3.1674636202413592E-2</v>
      </c>
      <c r="I689">
        <v>0</v>
      </c>
      <c r="J689" s="14">
        <v>1.9557032679900457E-2</v>
      </c>
      <c r="K689" s="14">
        <v>0.50851978099047102</v>
      </c>
      <c r="L689" s="14">
        <v>6.0665521451900774E-2</v>
      </c>
      <c r="M689">
        <v>0</v>
      </c>
      <c r="N689" s="14">
        <v>0</v>
      </c>
      <c r="O689" s="14">
        <v>0</v>
      </c>
      <c r="P689">
        <v>0</v>
      </c>
      <c r="Q689" s="14">
        <v>0.94977598367308969</v>
      </c>
      <c r="R689">
        <v>0</v>
      </c>
      <c r="S689">
        <v>3.3</v>
      </c>
      <c r="T689" s="14">
        <v>0</v>
      </c>
      <c r="U689" s="14">
        <v>0</v>
      </c>
      <c r="V689" s="12" t="s">
        <v>2138</v>
      </c>
    </row>
    <row r="690" spans="1:22">
      <c r="A690" t="s">
        <v>1361</v>
      </c>
      <c r="B690" s="12" t="s">
        <v>62</v>
      </c>
      <c r="C690" s="14">
        <v>-3.2029007888379653E-2</v>
      </c>
      <c r="D690" s="14">
        <v>0.20187192862209885</v>
      </c>
      <c r="E690" s="14">
        <v>0.13780715755654266</v>
      </c>
      <c r="F690" s="14">
        <v>0.14324173030339896</v>
      </c>
      <c r="G690" s="13">
        <v>2.1323076743804079</v>
      </c>
      <c r="H690" s="14">
        <v>-3.5903294130974449E-3</v>
      </c>
      <c r="I690">
        <v>0</v>
      </c>
      <c r="J690" s="14">
        <v>4.6484621057497233E-2</v>
      </c>
      <c r="K690" s="14">
        <v>0.50521966232143278</v>
      </c>
      <c r="L690" s="14">
        <v>7.7995567229432863E-2</v>
      </c>
      <c r="M690">
        <v>0</v>
      </c>
      <c r="N690" s="14">
        <v>0</v>
      </c>
      <c r="O690" s="14">
        <v>0</v>
      </c>
      <c r="P690">
        <v>0</v>
      </c>
      <c r="Q690" s="14">
        <v>0.94976269166978411</v>
      </c>
      <c r="R690">
        <v>0</v>
      </c>
      <c r="S690">
        <v>3.3</v>
      </c>
      <c r="T690" s="14">
        <v>0</v>
      </c>
      <c r="U690" s="14">
        <v>0</v>
      </c>
      <c r="V690" s="12" t="s">
        <v>2138</v>
      </c>
    </row>
    <row r="691" spans="1:22">
      <c r="A691" t="s">
        <v>1363</v>
      </c>
      <c r="B691" s="12" t="s">
        <v>57</v>
      </c>
      <c r="C691" s="14">
        <v>0.30175867684636265</v>
      </c>
      <c r="D691" s="14">
        <v>0.388774346882514</v>
      </c>
      <c r="E691" s="14">
        <v>0.2842719606666555</v>
      </c>
      <c r="F691" s="14">
        <v>3.7547324588306716E-2</v>
      </c>
      <c r="G691" s="13">
        <v>5.6564154445784265</v>
      </c>
      <c r="H691" s="14">
        <v>0.21790144142181125</v>
      </c>
      <c r="I691">
        <v>0</v>
      </c>
      <c r="J691" s="14">
        <v>-8.8104057865990917E-3</v>
      </c>
      <c r="K691" s="14">
        <v>0.45222619371524486</v>
      </c>
      <c r="L691" s="14">
        <v>1.8748568215778003E-2</v>
      </c>
      <c r="M691">
        <v>0</v>
      </c>
      <c r="N691" s="14">
        <v>0.2055436255630648</v>
      </c>
      <c r="O691" s="14">
        <v>0.33577848833803048</v>
      </c>
      <c r="P691">
        <v>0</v>
      </c>
      <c r="Q691" s="14">
        <v>0.94867619108199597</v>
      </c>
      <c r="R691">
        <v>0</v>
      </c>
      <c r="S691">
        <v>4.5</v>
      </c>
      <c r="T691" s="14">
        <v>0</v>
      </c>
      <c r="U691" s="14">
        <v>0</v>
      </c>
      <c r="V691" s="12" t="s">
        <v>2138</v>
      </c>
    </row>
    <row r="692" spans="1:22">
      <c r="A692" t="s">
        <v>1365</v>
      </c>
      <c r="B692" s="12" t="s">
        <v>51</v>
      </c>
      <c r="C692" s="14">
        <v>0.12262236337945716</v>
      </c>
      <c r="D692" s="14">
        <v>0.29147891994228936</v>
      </c>
      <c r="E692" s="14">
        <v>0.20310034693031653</v>
      </c>
      <c r="F692" s="14">
        <v>8.594459935328938E-2</v>
      </c>
      <c r="G692" s="13">
        <v>1.6026025182564763</v>
      </c>
      <c r="H692" s="14">
        <v>0.11012364032004683</v>
      </c>
      <c r="I692">
        <v>0</v>
      </c>
      <c r="J692" s="14">
        <v>1.9727101568776908E-2</v>
      </c>
      <c r="K692" s="14">
        <v>0.41762511454643481</v>
      </c>
      <c r="L692" s="14">
        <v>5.4196815684636399E-2</v>
      </c>
      <c r="M692">
        <v>0</v>
      </c>
      <c r="N692" s="14">
        <v>0</v>
      </c>
      <c r="O692" s="14">
        <v>0</v>
      </c>
      <c r="P692">
        <v>0</v>
      </c>
      <c r="Q692" s="14">
        <v>0.94630804495569043</v>
      </c>
      <c r="R692">
        <v>0</v>
      </c>
      <c r="S692">
        <v>3.3</v>
      </c>
      <c r="T692" s="14">
        <v>0</v>
      </c>
      <c r="U692" s="14">
        <v>0</v>
      </c>
      <c r="V692" s="12" t="s">
        <v>2138</v>
      </c>
    </row>
    <row r="693" spans="1:22">
      <c r="A693" t="s">
        <v>1367</v>
      </c>
      <c r="B693" s="12" t="s">
        <v>54</v>
      </c>
      <c r="C693" s="14">
        <v>-4.948062098119866E-2</v>
      </c>
      <c r="D693" s="14">
        <v>0.31196392892080216</v>
      </c>
      <c r="E693" s="14">
        <v>0.22086835207327621</v>
      </c>
      <c r="F693" s="14">
        <v>0.28991454849456905</v>
      </c>
      <c r="G693" s="13">
        <v>2.8980395452652274</v>
      </c>
      <c r="H693" s="14">
        <v>-5.1192663180992054E-2</v>
      </c>
      <c r="I693">
        <v>0</v>
      </c>
      <c r="J693" s="14">
        <v>9.0888900337061485E-2</v>
      </c>
      <c r="K693" s="14">
        <v>0.58288412137280288</v>
      </c>
      <c r="L693" s="14">
        <v>0.120912265441879</v>
      </c>
      <c r="M693">
        <v>0</v>
      </c>
      <c r="N693" s="14">
        <v>0</v>
      </c>
      <c r="O693" s="14">
        <v>0</v>
      </c>
      <c r="P693">
        <v>0</v>
      </c>
      <c r="Q693" s="14">
        <v>0.95246281107254693</v>
      </c>
      <c r="R693">
        <v>0</v>
      </c>
      <c r="S693">
        <v>3.3</v>
      </c>
      <c r="T693" s="14">
        <v>0</v>
      </c>
      <c r="U693" s="14">
        <v>0</v>
      </c>
      <c r="V693" s="12" t="s">
        <v>2138</v>
      </c>
    </row>
    <row r="694" spans="1:22">
      <c r="A694" t="s">
        <v>1369</v>
      </c>
      <c r="B694" s="12" t="s">
        <v>51</v>
      </c>
      <c r="C694" s="14">
        <v>7.6521733278702458E-2</v>
      </c>
      <c r="D694" s="14">
        <v>0.29147891994228936</v>
      </c>
      <c r="E694" s="14">
        <v>0.20310034693031653</v>
      </c>
      <c r="F694" s="14">
        <v>8.594459935328938E-2</v>
      </c>
      <c r="G694" s="13">
        <v>1.6026025182564763</v>
      </c>
      <c r="H694" s="14">
        <v>0.11012364032004683</v>
      </c>
      <c r="I694">
        <v>0</v>
      </c>
      <c r="J694" s="14">
        <v>3.2495287666050109E-2</v>
      </c>
      <c r="K694" s="14">
        <v>0.41762511454643481</v>
      </c>
      <c r="L694" s="14">
        <v>5.4196815684636399E-2</v>
      </c>
      <c r="M694">
        <v>0</v>
      </c>
      <c r="N694" s="14">
        <v>0</v>
      </c>
      <c r="O694" s="14">
        <v>0</v>
      </c>
      <c r="P694">
        <v>0</v>
      </c>
      <c r="Q694" s="14">
        <v>0.94630804495569043</v>
      </c>
      <c r="R694">
        <v>0</v>
      </c>
      <c r="S694">
        <v>3.3</v>
      </c>
      <c r="T694" s="14">
        <v>0</v>
      </c>
      <c r="U694" s="14">
        <v>0</v>
      </c>
      <c r="V694" s="12" t="s">
        <v>2138</v>
      </c>
    </row>
    <row r="695" spans="1:22">
      <c r="A695" t="s">
        <v>1371</v>
      </c>
      <c r="B695" s="12" t="s">
        <v>51</v>
      </c>
      <c r="C695" s="14">
        <v>9.7369800214667179E-2</v>
      </c>
      <c r="D695" s="14">
        <v>0.29147891994228936</v>
      </c>
      <c r="E695" s="14">
        <v>0.20310034693031653</v>
      </c>
      <c r="F695" s="14">
        <v>8.594459935328938E-2</v>
      </c>
      <c r="G695" s="13">
        <v>1.6026025182564763</v>
      </c>
      <c r="H695" s="14">
        <v>0.11012364032004683</v>
      </c>
      <c r="I695">
        <v>0</v>
      </c>
      <c r="J695" s="14">
        <v>6.9680044985132417E-2</v>
      </c>
      <c r="K695" s="14">
        <v>0.41762511454643481</v>
      </c>
      <c r="L695" s="14">
        <v>5.4196815684636399E-2</v>
      </c>
      <c r="M695">
        <v>0</v>
      </c>
      <c r="N695" s="14">
        <v>0</v>
      </c>
      <c r="O695" s="14">
        <v>0</v>
      </c>
      <c r="P695">
        <v>0</v>
      </c>
      <c r="Q695" s="14">
        <v>0.94630804495569043</v>
      </c>
      <c r="R695">
        <v>0</v>
      </c>
      <c r="S695">
        <v>3.3</v>
      </c>
      <c r="T695" s="14">
        <v>0</v>
      </c>
      <c r="U695" s="14">
        <v>0</v>
      </c>
      <c r="V695" s="12" t="s">
        <v>2138</v>
      </c>
    </row>
    <row r="696" spans="1:22">
      <c r="A696" t="s">
        <v>1373</v>
      </c>
      <c r="B696" s="12" t="s">
        <v>57</v>
      </c>
      <c r="C696" s="14">
        <v>0.16668826903162648</v>
      </c>
      <c r="D696" s="14">
        <v>0.388774346882514</v>
      </c>
      <c r="E696" s="14">
        <v>0.2842719606666555</v>
      </c>
      <c r="F696" s="14">
        <v>3.7547324588306716E-2</v>
      </c>
      <c r="G696" s="13">
        <v>5.6564154445784265</v>
      </c>
      <c r="H696" s="14">
        <v>0.21790144142181125</v>
      </c>
      <c r="I696">
        <v>0</v>
      </c>
      <c r="J696" s="14">
        <v>2.3014185411403175E-2</v>
      </c>
      <c r="K696" s="14">
        <v>0.45222619371524486</v>
      </c>
      <c r="L696" s="14">
        <v>1.8748568215778003E-2</v>
      </c>
      <c r="M696">
        <v>0</v>
      </c>
      <c r="N696" s="14">
        <v>0.2055436255630648</v>
      </c>
      <c r="O696" s="14">
        <v>0.33577848833803048</v>
      </c>
      <c r="P696">
        <v>0</v>
      </c>
      <c r="Q696" s="14">
        <v>0.94867619108199597</v>
      </c>
      <c r="R696">
        <v>0</v>
      </c>
      <c r="S696">
        <v>4.5</v>
      </c>
      <c r="T696" s="14">
        <v>0</v>
      </c>
      <c r="U696" s="14">
        <v>0</v>
      </c>
      <c r="V696" s="12" t="s">
        <v>2138</v>
      </c>
    </row>
    <row r="697" spans="1:22">
      <c r="A697" t="s">
        <v>1375</v>
      </c>
      <c r="B697" s="12" t="s">
        <v>47</v>
      </c>
      <c r="C697" s="14">
        <v>7.8993802401550503E-2</v>
      </c>
      <c r="D697" s="14">
        <v>0.18290795794828921</v>
      </c>
      <c r="E697" s="14">
        <v>0.12205009004875801</v>
      </c>
      <c r="F697" s="14">
        <v>7.7863508878423693E-2</v>
      </c>
      <c r="G697" s="13">
        <v>1.5232588938928779</v>
      </c>
      <c r="H697" s="14">
        <v>3.1674636202413592E-2</v>
      </c>
      <c r="I697">
        <v>0</v>
      </c>
      <c r="J697" s="14">
        <v>6.0329171682146306E-2</v>
      </c>
      <c r="K697" s="14">
        <v>0.50851978099047102</v>
      </c>
      <c r="L697" s="14">
        <v>6.0665521451900774E-2</v>
      </c>
      <c r="M697">
        <v>0</v>
      </c>
      <c r="N697" s="14">
        <v>0</v>
      </c>
      <c r="O697" s="14">
        <v>0</v>
      </c>
      <c r="P697">
        <v>0</v>
      </c>
      <c r="Q697" s="14">
        <v>0.94977598367308969</v>
      </c>
      <c r="R697">
        <v>0</v>
      </c>
      <c r="S697">
        <v>3.3</v>
      </c>
      <c r="T697" s="14">
        <v>0</v>
      </c>
      <c r="U697" s="14">
        <v>0</v>
      </c>
      <c r="V697" s="12" t="s">
        <v>2138</v>
      </c>
    </row>
    <row r="698" spans="1:22">
      <c r="A698" t="s">
        <v>1377</v>
      </c>
      <c r="B698" s="12" t="s">
        <v>57</v>
      </c>
      <c r="C698" s="14">
        <v>0.22129841191124919</v>
      </c>
      <c r="D698" s="14">
        <v>0.388774346882514</v>
      </c>
      <c r="E698" s="14">
        <v>0.2842719606666555</v>
      </c>
      <c r="F698" s="14">
        <v>3.7547324588306716E-2</v>
      </c>
      <c r="G698" s="13">
        <v>5.6564154445784265</v>
      </c>
      <c r="H698" s="14">
        <v>0.21790144142181125</v>
      </c>
      <c r="I698">
        <v>0</v>
      </c>
      <c r="J698" s="14">
        <v>-6.5744257980307995E-3</v>
      </c>
      <c r="K698" s="14">
        <v>0.45222619371524486</v>
      </c>
      <c r="L698" s="14">
        <v>1.8748568215778003E-2</v>
      </c>
      <c r="M698">
        <v>0</v>
      </c>
      <c r="N698" s="14">
        <v>0.2055436255630648</v>
      </c>
      <c r="O698" s="14">
        <v>0.33577848833803048</v>
      </c>
      <c r="P698">
        <v>0</v>
      </c>
      <c r="Q698" s="14">
        <v>0.94867619108199597</v>
      </c>
      <c r="R698">
        <v>0</v>
      </c>
      <c r="S698">
        <v>4.5</v>
      </c>
      <c r="T698" s="14">
        <v>0</v>
      </c>
      <c r="U698" s="14">
        <v>0</v>
      </c>
      <c r="V698" s="12" t="s">
        <v>2138</v>
      </c>
    </row>
    <row r="699" spans="1:22">
      <c r="A699" t="s">
        <v>1379</v>
      </c>
      <c r="B699" s="12" t="s">
        <v>62</v>
      </c>
      <c r="C699" s="14">
        <v>8.8692918640845317E-2</v>
      </c>
      <c r="D699" s="14">
        <v>0.20187192862209885</v>
      </c>
      <c r="E699" s="14">
        <v>0.13780715755654266</v>
      </c>
      <c r="F699" s="14">
        <v>0.14324173030339896</v>
      </c>
      <c r="G699" s="13">
        <v>2.1323076743804079</v>
      </c>
      <c r="H699" s="14">
        <v>-3.5903294130974449E-3</v>
      </c>
      <c r="I699">
        <v>0</v>
      </c>
      <c r="J699" s="14">
        <v>2.7806680090806793E-2</v>
      </c>
      <c r="K699" s="14">
        <v>0.50521966232143278</v>
      </c>
      <c r="L699" s="14">
        <v>7.7995567229432863E-2</v>
      </c>
      <c r="M699">
        <v>0</v>
      </c>
      <c r="N699" s="14">
        <v>0</v>
      </c>
      <c r="O699" s="14">
        <v>0</v>
      </c>
      <c r="P699">
        <v>0</v>
      </c>
      <c r="Q699" s="14">
        <v>0.94976269166978411</v>
      </c>
      <c r="R699">
        <v>0</v>
      </c>
      <c r="S699">
        <v>3.3</v>
      </c>
      <c r="T699" s="14">
        <v>0</v>
      </c>
      <c r="U699" s="14">
        <v>0</v>
      </c>
      <c r="V699" s="12" t="s">
        <v>2138</v>
      </c>
    </row>
    <row r="700" spans="1:22">
      <c r="A700" t="s">
        <v>1381</v>
      </c>
      <c r="B700" s="12" t="s">
        <v>62</v>
      </c>
      <c r="C700" s="14">
        <v>-4.4110161805253387E-2</v>
      </c>
      <c r="D700" s="14">
        <v>0.20187192862209885</v>
      </c>
      <c r="E700" s="14">
        <v>0.13780715755654266</v>
      </c>
      <c r="F700" s="14">
        <v>0.14324173030339896</v>
      </c>
      <c r="G700" s="13">
        <v>2.1323076743804079</v>
      </c>
      <c r="H700" s="14">
        <v>-3.5903294130974449E-3</v>
      </c>
      <c r="I700">
        <v>0</v>
      </c>
      <c r="J700" s="14">
        <v>8.2040478232553615E-2</v>
      </c>
      <c r="K700" s="14">
        <v>0.50521966232143278</v>
      </c>
      <c r="L700" s="14">
        <v>7.7995567229432863E-2</v>
      </c>
      <c r="M700">
        <v>0</v>
      </c>
      <c r="N700" s="14">
        <v>0</v>
      </c>
      <c r="O700" s="14">
        <v>0</v>
      </c>
      <c r="P700">
        <v>0</v>
      </c>
      <c r="Q700" s="14">
        <v>0.94976269166978411</v>
      </c>
      <c r="R700">
        <v>0</v>
      </c>
      <c r="S700">
        <v>3.3</v>
      </c>
      <c r="T700" s="14">
        <v>0</v>
      </c>
      <c r="U700" s="14">
        <v>0</v>
      </c>
      <c r="V700" s="12" t="s">
        <v>2138</v>
      </c>
    </row>
    <row r="701" spans="1:22">
      <c r="A701" t="s">
        <v>1385</v>
      </c>
      <c r="B701" s="12" t="s">
        <v>51</v>
      </c>
      <c r="C701" s="14">
        <v>0.11597327880844109</v>
      </c>
      <c r="D701" s="14">
        <v>0.29147891994228936</v>
      </c>
      <c r="E701" s="14">
        <v>0.20310034693031653</v>
      </c>
      <c r="F701" s="14">
        <v>8.594459935328938E-2</v>
      </c>
      <c r="G701" s="13">
        <v>1.6026025182564763</v>
      </c>
      <c r="H701" s="14">
        <v>0.11012364032004683</v>
      </c>
      <c r="I701">
        <v>0</v>
      </c>
      <c r="J701" s="14">
        <v>4.8994958147147195E-2</v>
      </c>
      <c r="K701" s="14">
        <v>0.41762511454643481</v>
      </c>
      <c r="L701" s="14">
        <v>5.4196815684636399E-2</v>
      </c>
      <c r="M701">
        <v>0</v>
      </c>
      <c r="N701" s="14">
        <v>0</v>
      </c>
      <c r="O701" s="14">
        <v>0</v>
      </c>
      <c r="P701">
        <v>0</v>
      </c>
      <c r="Q701" s="14">
        <v>0.94630804495569043</v>
      </c>
      <c r="R701">
        <v>0</v>
      </c>
      <c r="S701">
        <v>3.3</v>
      </c>
      <c r="T701" s="14">
        <v>0</v>
      </c>
      <c r="U701" s="14">
        <v>0</v>
      </c>
      <c r="V701" s="12" t="s">
        <v>2138</v>
      </c>
    </row>
    <row r="702" spans="1:22">
      <c r="A702" t="s">
        <v>1387</v>
      </c>
      <c r="B702" s="12" t="s">
        <v>54</v>
      </c>
      <c r="C702" s="14">
        <v>-3.1600180125736725E-2</v>
      </c>
      <c r="D702" s="14">
        <v>0.31196392892080216</v>
      </c>
      <c r="E702" s="14">
        <v>0.22086835207327621</v>
      </c>
      <c r="F702" s="14">
        <v>0.28991454849456905</v>
      </c>
      <c r="G702" s="13">
        <v>2.8980395452652274</v>
      </c>
      <c r="H702" s="14">
        <v>-5.1192663180992054E-2</v>
      </c>
      <c r="I702">
        <v>0</v>
      </c>
      <c r="J702" s="14">
        <v>9.3014240387605571E-2</v>
      </c>
      <c r="K702" s="14">
        <v>0.58288412137280288</v>
      </c>
      <c r="L702" s="14">
        <v>0.120912265441879</v>
      </c>
      <c r="M702">
        <v>0</v>
      </c>
      <c r="N702" s="14">
        <v>0</v>
      </c>
      <c r="O702" s="14">
        <v>0</v>
      </c>
      <c r="P702">
        <v>0</v>
      </c>
      <c r="Q702" s="14">
        <v>0.95246281107254693</v>
      </c>
      <c r="R702">
        <v>0</v>
      </c>
      <c r="S702">
        <v>3.3</v>
      </c>
      <c r="T702" s="14">
        <v>0</v>
      </c>
      <c r="U702" s="14">
        <v>0</v>
      </c>
      <c r="V702" s="12" t="s">
        <v>2138</v>
      </c>
    </row>
    <row r="703" spans="1:22">
      <c r="A703" t="s">
        <v>1389</v>
      </c>
      <c r="B703" s="12" t="s">
        <v>54</v>
      </c>
      <c r="C703" s="14">
        <v>-8.32635096294191E-2</v>
      </c>
      <c r="D703" s="14">
        <v>0.31196392892080216</v>
      </c>
      <c r="E703" s="14">
        <v>0.22086835207327621</v>
      </c>
      <c r="F703" s="14">
        <v>0.28991454849456905</v>
      </c>
      <c r="G703" s="13">
        <v>2.8980395452652274</v>
      </c>
      <c r="H703" s="14">
        <v>-5.1192663180992054E-2</v>
      </c>
      <c r="I703">
        <v>0</v>
      </c>
      <c r="J703" s="14">
        <v>0.113327238659802</v>
      </c>
      <c r="K703" s="14">
        <v>0.58288412137280288</v>
      </c>
      <c r="L703" s="14">
        <v>0.120912265441879</v>
      </c>
      <c r="M703">
        <v>0</v>
      </c>
      <c r="N703" s="14">
        <v>0</v>
      </c>
      <c r="O703" s="14">
        <v>0</v>
      </c>
      <c r="P703">
        <v>0</v>
      </c>
      <c r="Q703" s="14">
        <v>0.95246281107254693</v>
      </c>
      <c r="R703">
        <v>0</v>
      </c>
      <c r="S703">
        <v>3.3</v>
      </c>
      <c r="T703" s="14">
        <v>0</v>
      </c>
      <c r="U703" s="14">
        <v>0</v>
      </c>
      <c r="V703" s="12" t="s">
        <v>2138</v>
      </c>
    </row>
    <row r="704" spans="1:22">
      <c r="A704" t="s">
        <v>1391</v>
      </c>
      <c r="B704" s="12" t="s">
        <v>57</v>
      </c>
      <c r="C704" s="14">
        <v>0.26032292522686629</v>
      </c>
      <c r="D704" s="14">
        <v>0.388774346882514</v>
      </c>
      <c r="E704" s="14">
        <v>0.2842719606666555</v>
      </c>
      <c r="F704" s="14">
        <v>3.7547324588306716E-2</v>
      </c>
      <c r="G704" s="13">
        <v>5.6564154445784265</v>
      </c>
      <c r="H704" s="14">
        <v>0.21790144142181125</v>
      </c>
      <c r="I704">
        <v>0</v>
      </c>
      <c r="J704" s="14">
        <v>-1.7146818497590356E-2</v>
      </c>
      <c r="K704" s="14">
        <v>0.45222619371524486</v>
      </c>
      <c r="L704" s="14">
        <v>1.8748568215778003E-2</v>
      </c>
      <c r="M704">
        <v>0</v>
      </c>
      <c r="N704" s="14">
        <v>0.2055436255630648</v>
      </c>
      <c r="O704" s="14">
        <v>0.33577848833803048</v>
      </c>
      <c r="P704">
        <v>0</v>
      </c>
      <c r="Q704" s="14">
        <v>0.94867619108199597</v>
      </c>
      <c r="R704">
        <v>0</v>
      </c>
      <c r="S704">
        <v>4.5</v>
      </c>
      <c r="T704" s="14">
        <v>0</v>
      </c>
      <c r="U704" s="14">
        <v>0</v>
      </c>
      <c r="V704" s="12" t="s">
        <v>2138</v>
      </c>
    </row>
    <row r="705" spans="1:22">
      <c r="A705" t="s">
        <v>1393</v>
      </c>
      <c r="B705" s="12" t="s">
        <v>62</v>
      </c>
      <c r="C705" s="14">
        <v>-0.12459018707804803</v>
      </c>
      <c r="D705" s="14">
        <v>0.20187192862209885</v>
      </c>
      <c r="E705" s="14">
        <v>0.13780715755654266</v>
      </c>
      <c r="F705" s="14">
        <v>0.14324173030339896</v>
      </c>
      <c r="G705" s="13">
        <v>2.1323076743804079</v>
      </c>
      <c r="H705" s="14">
        <v>-3.5903294130974449E-3</v>
      </c>
      <c r="I705">
        <v>0</v>
      </c>
      <c r="J705" s="14">
        <v>0.10062867087509754</v>
      </c>
      <c r="K705" s="14">
        <v>0.50521966232143278</v>
      </c>
      <c r="L705" s="14">
        <v>7.7995567229432863E-2</v>
      </c>
      <c r="M705">
        <v>0</v>
      </c>
      <c r="N705" s="14">
        <v>0</v>
      </c>
      <c r="O705" s="14">
        <v>0</v>
      </c>
      <c r="P705">
        <v>0</v>
      </c>
      <c r="Q705" s="14">
        <v>0.94976269166978411</v>
      </c>
      <c r="R705">
        <v>0</v>
      </c>
      <c r="S705">
        <v>3.3</v>
      </c>
      <c r="T705" s="14">
        <v>0</v>
      </c>
      <c r="U705" s="14">
        <v>0</v>
      </c>
      <c r="V705" s="12" t="s">
        <v>2138</v>
      </c>
    </row>
    <row r="706" spans="1:22">
      <c r="A706" t="s">
        <v>1395</v>
      </c>
      <c r="B706" s="12" t="s">
        <v>57</v>
      </c>
      <c r="C706" s="14">
        <v>0.18323022535453842</v>
      </c>
      <c r="D706" s="14">
        <v>0.388774346882514</v>
      </c>
      <c r="E706" s="14">
        <v>0.2842719606666555</v>
      </c>
      <c r="F706" s="14">
        <v>3.7547324588306716E-2</v>
      </c>
      <c r="G706" s="13">
        <v>5.6564154445784265</v>
      </c>
      <c r="H706" s="14">
        <v>0.21790144142181125</v>
      </c>
      <c r="I706">
        <v>0</v>
      </c>
      <c r="J706" s="14">
        <v>1.6452696563096992E-2</v>
      </c>
      <c r="K706" s="14">
        <v>0.45222619371524486</v>
      </c>
      <c r="L706" s="14">
        <v>1.8748568215778003E-2</v>
      </c>
      <c r="M706">
        <v>0</v>
      </c>
      <c r="N706" s="14">
        <v>0.2055436255630648</v>
      </c>
      <c r="O706" s="14">
        <v>0.33577848833803048</v>
      </c>
      <c r="P706">
        <v>0</v>
      </c>
      <c r="Q706" s="14">
        <v>0.94867619108199597</v>
      </c>
      <c r="R706">
        <v>0</v>
      </c>
      <c r="S706">
        <v>4.5</v>
      </c>
      <c r="T706" s="14">
        <v>0</v>
      </c>
      <c r="U706" s="14">
        <v>0</v>
      </c>
      <c r="V706" s="12" t="s">
        <v>2138</v>
      </c>
    </row>
    <row r="707" spans="1:22">
      <c r="A707" t="s">
        <v>1397</v>
      </c>
      <c r="B707" s="12" t="s">
        <v>62</v>
      </c>
      <c r="C707" s="14">
        <v>6.3545126410847641E-2</v>
      </c>
      <c r="D707" s="14">
        <v>0.20187192862209885</v>
      </c>
      <c r="E707" s="14">
        <v>0.13780715755654266</v>
      </c>
      <c r="F707" s="14">
        <v>0.14324173030339896</v>
      </c>
      <c r="G707" s="13">
        <v>2.1323076743804079</v>
      </c>
      <c r="H707" s="14">
        <v>-3.5903294130974449E-3</v>
      </c>
      <c r="I707">
        <v>0</v>
      </c>
      <c r="J707" s="14">
        <v>8.4839176469325664E-2</v>
      </c>
      <c r="K707" s="14">
        <v>0.50521966232143278</v>
      </c>
      <c r="L707" s="14">
        <v>7.7995567229432863E-2</v>
      </c>
      <c r="M707">
        <v>0</v>
      </c>
      <c r="N707" s="14">
        <v>0</v>
      </c>
      <c r="O707" s="14">
        <v>0</v>
      </c>
      <c r="P707">
        <v>0</v>
      </c>
      <c r="Q707" s="14">
        <v>0.94976269166978411</v>
      </c>
      <c r="R707">
        <v>0</v>
      </c>
      <c r="S707">
        <v>3.3</v>
      </c>
      <c r="T707" s="14">
        <v>0</v>
      </c>
      <c r="U707" s="14">
        <v>0</v>
      </c>
      <c r="V707" s="12" t="s">
        <v>2138</v>
      </c>
    </row>
    <row r="708" spans="1:22">
      <c r="A708" t="s">
        <v>1399</v>
      </c>
      <c r="B708" s="12" t="s">
        <v>47</v>
      </c>
      <c r="C708" s="14">
        <v>9.9842411704356815E-2</v>
      </c>
      <c r="D708" s="14">
        <v>0.18290795794828921</v>
      </c>
      <c r="E708" s="14">
        <v>0.12205009004875801</v>
      </c>
      <c r="F708" s="14">
        <v>7.7863508878423693E-2</v>
      </c>
      <c r="G708" s="13">
        <v>1.5232588938928779</v>
      </c>
      <c r="H708" s="14">
        <v>3.1674636202413592E-2</v>
      </c>
      <c r="I708">
        <v>0</v>
      </c>
      <c r="J708" s="14">
        <v>1.5200388682640717E-2</v>
      </c>
      <c r="K708" s="14">
        <v>0.50851978099047102</v>
      </c>
      <c r="L708" s="14">
        <v>6.0665521451900774E-2</v>
      </c>
      <c r="M708">
        <v>0</v>
      </c>
      <c r="N708" s="14">
        <v>0</v>
      </c>
      <c r="O708" s="14">
        <v>0</v>
      </c>
      <c r="P708">
        <v>0</v>
      </c>
      <c r="Q708" s="14">
        <v>0.94977598367308969</v>
      </c>
      <c r="R708">
        <v>0</v>
      </c>
      <c r="S708">
        <v>3.3</v>
      </c>
      <c r="T708" s="14">
        <v>0</v>
      </c>
      <c r="U708" s="14">
        <v>0</v>
      </c>
      <c r="V708" s="12" t="s">
        <v>2138</v>
      </c>
    </row>
    <row r="709" spans="1:22">
      <c r="A709" t="s">
        <v>1401</v>
      </c>
      <c r="B709" s="12" t="s">
        <v>57</v>
      </c>
      <c r="C709" s="14">
        <v>0.27450322568759061</v>
      </c>
      <c r="D709" s="14">
        <v>0.388774346882514</v>
      </c>
      <c r="E709" s="14">
        <v>0.2842719606666555</v>
      </c>
      <c r="F709" s="14">
        <v>3.7547324588306716E-2</v>
      </c>
      <c r="G709" s="13">
        <v>5.6564154445784265</v>
      </c>
      <c r="H709" s="14">
        <v>0.21790144142181125</v>
      </c>
      <c r="I709">
        <v>0</v>
      </c>
      <c r="J709" s="14">
        <v>-9.7542886017152955E-3</v>
      </c>
      <c r="K709" s="14">
        <v>0.45222619371524486</v>
      </c>
      <c r="L709" s="14">
        <v>1.8748568215778003E-2</v>
      </c>
      <c r="M709">
        <v>0</v>
      </c>
      <c r="N709" s="14">
        <v>0.2055436255630648</v>
      </c>
      <c r="O709" s="14">
        <v>0.33577848833803048</v>
      </c>
      <c r="P709">
        <v>0</v>
      </c>
      <c r="Q709" s="14">
        <v>0.94867619108199597</v>
      </c>
      <c r="R709">
        <v>0</v>
      </c>
      <c r="S709">
        <v>4.5</v>
      </c>
      <c r="T709" s="14">
        <v>0</v>
      </c>
      <c r="U709" s="14">
        <v>0</v>
      </c>
      <c r="V709" s="12" t="s">
        <v>2138</v>
      </c>
    </row>
    <row r="710" spans="1:22">
      <c r="A710" t="s">
        <v>1403</v>
      </c>
      <c r="B710" s="12" t="s">
        <v>62</v>
      </c>
      <c r="C710" s="14">
        <v>4.5375687296861852E-2</v>
      </c>
      <c r="D710" s="14">
        <v>0.20187192862209885</v>
      </c>
      <c r="E710" s="14">
        <v>0.13780715755654266</v>
      </c>
      <c r="F710" s="14">
        <v>0.14324173030339896</v>
      </c>
      <c r="G710" s="13">
        <v>2.1323076743804079</v>
      </c>
      <c r="H710" s="14">
        <v>-3.5903294130974449E-3</v>
      </c>
      <c r="I710">
        <v>0</v>
      </c>
      <c r="J710" s="14">
        <v>2.0233202740087088E-2</v>
      </c>
      <c r="K710" s="14">
        <v>0.50521966232143278</v>
      </c>
      <c r="L710" s="14">
        <v>7.7995567229432863E-2</v>
      </c>
      <c r="M710">
        <v>0</v>
      </c>
      <c r="N710" s="14">
        <v>0</v>
      </c>
      <c r="O710" s="14">
        <v>0</v>
      </c>
      <c r="P710">
        <v>0</v>
      </c>
      <c r="Q710" s="14">
        <v>0.94976269166978411</v>
      </c>
      <c r="R710">
        <v>0</v>
      </c>
      <c r="S710">
        <v>3.3</v>
      </c>
      <c r="T710" s="14">
        <v>0</v>
      </c>
      <c r="U710" s="14">
        <v>0</v>
      </c>
      <c r="V710" s="12" t="s">
        <v>2138</v>
      </c>
    </row>
    <row r="711" spans="1:22">
      <c r="A711" t="s">
        <v>1405</v>
      </c>
      <c r="B711" s="12" t="s">
        <v>47</v>
      </c>
      <c r="C711" s="14">
        <v>2.3619701783042384E-2</v>
      </c>
      <c r="D711" s="14">
        <v>0.18290795794828921</v>
      </c>
      <c r="E711" s="14">
        <v>0.12205009004875801</v>
      </c>
      <c r="F711" s="14">
        <v>7.7863508878423693E-2</v>
      </c>
      <c r="G711" s="13">
        <v>1.5232588938928779</v>
      </c>
      <c r="H711" s="14">
        <v>3.1674636202413592E-2</v>
      </c>
      <c r="I711">
        <v>0</v>
      </c>
      <c r="J711" s="14">
        <v>2.1077652672678578E-2</v>
      </c>
      <c r="K711" s="14">
        <v>0.50851978099047102</v>
      </c>
      <c r="L711" s="14">
        <v>6.0665521451900774E-2</v>
      </c>
      <c r="M711">
        <v>0</v>
      </c>
      <c r="N711" s="14">
        <v>0</v>
      </c>
      <c r="O711" s="14">
        <v>0</v>
      </c>
      <c r="P711">
        <v>0</v>
      </c>
      <c r="Q711" s="14">
        <v>0.94977598367308969</v>
      </c>
      <c r="R711">
        <v>0</v>
      </c>
      <c r="S711">
        <v>3.3</v>
      </c>
      <c r="T711" s="14">
        <v>0</v>
      </c>
      <c r="U711" s="14">
        <v>0</v>
      </c>
      <c r="V711" s="12" t="s">
        <v>2138</v>
      </c>
    </row>
    <row r="712" spans="1:22">
      <c r="A712" t="s">
        <v>1407</v>
      </c>
      <c r="B712" s="12" t="s">
        <v>62</v>
      </c>
      <c r="C712" s="14">
        <v>-0.14882413597432015</v>
      </c>
      <c r="D712" s="14">
        <v>0.20187192862209885</v>
      </c>
      <c r="E712" s="14">
        <v>0.13780715755654266</v>
      </c>
      <c r="F712" s="14">
        <v>0.14324173030339896</v>
      </c>
      <c r="G712" s="13">
        <v>2.1323076743804079</v>
      </c>
      <c r="H712" s="14">
        <v>-3.5903294130974449E-3</v>
      </c>
      <c r="I712">
        <v>0</v>
      </c>
      <c r="J712" s="14">
        <v>0.13386268896313688</v>
      </c>
      <c r="K712" s="14">
        <v>0.50521966232143278</v>
      </c>
      <c r="L712" s="14">
        <v>7.7995567229432863E-2</v>
      </c>
      <c r="M712">
        <v>0</v>
      </c>
      <c r="N712" s="14">
        <v>0</v>
      </c>
      <c r="O712" s="14">
        <v>0</v>
      </c>
      <c r="P712">
        <v>0</v>
      </c>
      <c r="Q712" s="14">
        <v>0.94976269166978411</v>
      </c>
      <c r="R712">
        <v>0</v>
      </c>
      <c r="S712">
        <v>3.3</v>
      </c>
      <c r="T712" s="14">
        <v>0</v>
      </c>
      <c r="U712" s="14">
        <v>0</v>
      </c>
      <c r="V712" s="12" t="s">
        <v>2138</v>
      </c>
    </row>
    <row r="713" spans="1:22">
      <c r="A713" t="s">
        <v>1409</v>
      </c>
      <c r="B713" s="12" t="s">
        <v>51</v>
      </c>
      <c r="C713" s="14">
        <v>0.13579258703979113</v>
      </c>
      <c r="D713" s="14">
        <v>0.29147891994228936</v>
      </c>
      <c r="E713" s="14">
        <v>0.20310034693031653</v>
      </c>
      <c r="F713" s="14">
        <v>8.594459935328938E-2</v>
      </c>
      <c r="G713" s="13">
        <v>1.6026025182564763</v>
      </c>
      <c r="H713" s="14">
        <v>0.11012364032004683</v>
      </c>
      <c r="I713">
        <v>0</v>
      </c>
      <c r="J713" s="14">
        <v>3.7855089015273014E-2</v>
      </c>
      <c r="K713" s="14">
        <v>0.41762511454643481</v>
      </c>
      <c r="L713" s="14">
        <v>5.4196815684636399E-2</v>
      </c>
      <c r="M713">
        <v>0</v>
      </c>
      <c r="N713" s="14">
        <v>0</v>
      </c>
      <c r="O713" s="14">
        <v>0</v>
      </c>
      <c r="P713">
        <v>0</v>
      </c>
      <c r="Q713" s="14">
        <v>0.94630804495569043</v>
      </c>
      <c r="R713">
        <v>0</v>
      </c>
      <c r="S713">
        <v>3.3</v>
      </c>
      <c r="T713" s="14">
        <v>0</v>
      </c>
      <c r="U713" s="14">
        <v>0</v>
      </c>
      <c r="V713" s="12" t="s">
        <v>2138</v>
      </c>
    </row>
    <row r="714" spans="1:22">
      <c r="A714" t="s">
        <v>1411</v>
      </c>
      <c r="B714" s="12" t="s">
        <v>54</v>
      </c>
      <c r="C714" s="14">
        <v>-0.11250939867434001</v>
      </c>
      <c r="D714" s="14">
        <v>0.31196392892080216</v>
      </c>
      <c r="E714" s="14">
        <v>0.22086835207327621</v>
      </c>
      <c r="F714" s="14">
        <v>0.28991454849456905</v>
      </c>
      <c r="G714" s="13">
        <v>2.8980395452652274</v>
      </c>
      <c r="H714" s="14">
        <v>-5.1192663180992054E-2</v>
      </c>
      <c r="I714">
        <v>0</v>
      </c>
      <c r="J714" s="14">
        <v>0.11694833835786833</v>
      </c>
      <c r="K714" s="14">
        <v>0.58288412137280288</v>
      </c>
      <c r="L714" s="14">
        <v>0.120912265441879</v>
      </c>
      <c r="M714">
        <v>0</v>
      </c>
      <c r="N714" s="14">
        <v>0</v>
      </c>
      <c r="O714" s="14">
        <v>0</v>
      </c>
      <c r="P714">
        <v>0</v>
      </c>
      <c r="Q714" s="14">
        <v>0.95246281107254693</v>
      </c>
      <c r="R714">
        <v>0</v>
      </c>
      <c r="S714">
        <v>3.3</v>
      </c>
      <c r="T714" s="14">
        <v>0</v>
      </c>
      <c r="U714" s="14">
        <v>0</v>
      </c>
      <c r="V714" s="12" t="s">
        <v>2138</v>
      </c>
    </row>
    <row r="715" spans="1:22">
      <c r="A715" t="s">
        <v>1415</v>
      </c>
      <c r="B715" s="12" t="s">
        <v>54</v>
      </c>
      <c r="C715" s="14">
        <v>-4.9011874354177518E-2</v>
      </c>
      <c r="D715" s="14">
        <v>0.31196392892080216</v>
      </c>
      <c r="E715" s="14">
        <v>0.22086835207327621</v>
      </c>
      <c r="F715" s="14">
        <v>0.28991454849456905</v>
      </c>
      <c r="G715" s="13">
        <v>2.8980395452652274</v>
      </c>
      <c r="H715" s="14">
        <v>-5.1192663180992054E-2</v>
      </c>
      <c r="I715">
        <v>0</v>
      </c>
      <c r="J715" s="14">
        <v>2.7211454726862077E-2</v>
      </c>
      <c r="K715" s="14">
        <v>0.58288412137280288</v>
      </c>
      <c r="L715" s="14">
        <v>0.120912265441879</v>
      </c>
      <c r="M715">
        <v>0</v>
      </c>
      <c r="N715" s="14">
        <v>0</v>
      </c>
      <c r="O715" s="14">
        <v>0</v>
      </c>
      <c r="P715">
        <v>0</v>
      </c>
      <c r="Q715" s="14">
        <v>0.95246281107254693</v>
      </c>
      <c r="R715">
        <v>0</v>
      </c>
      <c r="S715">
        <v>3.3</v>
      </c>
      <c r="T715" s="14">
        <v>0</v>
      </c>
      <c r="U715" s="14">
        <v>0</v>
      </c>
      <c r="V715" s="12" t="s">
        <v>2138</v>
      </c>
    </row>
    <row r="716" spans="1:22">
      <c r="A716" t="s">
        <v>1417</v>
      </c>
      <c r="B716" s="12" t="s">
        <v>47</v>
      </c>
      <c r="C716" s="14">
        <v>0.12400939269520295</v>
      </c>
      <c r="D716" s="14">
        <v>0.18290795794828921</v>
      </c>
      <c r="E716" s="14">
        <v>0.12205009004875801</v>
      </c>
      <c r="F716" s="14">
        <v>7.7863508878423693E-2</v>
      </c>
      <c r="G716" s="13">
        <v>1.5232588938928779</v>
      </c>
      <c r="H716" s="14">
        <v>3.1674636202413592E-2</v>
      </c>
      <c r="I716">
        <v>0</v>
      </c>
      <c r="J716" s="14">
        <v>-1.8538759128962429E-2</v>
      </c>
      <c r="K716" s="14">
        <v>0.50851978099047102</v>
      </c>
      <c r="L716" s="14">
        <v>6.0665521451900774E-2</v>
      </c>
      <c r="M716">
        <v>0</v>
      </c>
      <c r="N716" s="14">
        <v>0</v>
      </c>
      <c r="O716" s="14">
        <v>0</v>
      </c>
      <c r="P716">
        <v>0</v>
      </c>
      <c r="Q716" s="14">
        <v>0.94977598367308969</v>
      </c>
      <c r="R716">
        <v>0</v>
      </c>
      <c r="S716">
        <v>3.3</v>
      </c>
      <c r="T716" s="14">
        <v>0</v>
      </c>
      <c r="U716" s="14">
        <v>0</v>
      </c>
      <c r="V716" s="12" t="s">
        <v>2138</v>
      </c>
    </row>
    <row r="717" spans="1:22">
      <c r="A717" t="s">
        <v>1419</v>
      </c>
      <c r="B717" s="12" t="s">
        <v>57</v>
      </c>
      <c r="C717" s="14">
        <v>0.10541257646707446</v>
      </c>
      <c r="D717" s="14">
        <v>0.388774346882514</v>
      </c>
      <c r="E717" s="14">
        <v>0.2842719606666555</v>
      </c>
      <c r="F717" s="14">
        <v>3.7547324588306716E-2</v>
      </c>
      <c r="G717" s="13">
        <v>5.6564154445784265</v>
      </c>
      <c r="H717" s="14">
        <v>0.21790144142181125</v>
      </c>
      <c r="I717">
        <v>0</v>
      </c>
      <c r="J717" s="14">
        <v>-1.1154298727613031E-2</v>
      </c>
      <c r="K717" s="14">
        <v>0.45222619371524486</v>
      </c>
      <c r="L717" s="14">
        <v>1.8748568215778003E-2</v>
      </c>
      <c r="M717">
        <v>0</v>
      </c>
      <c r="N717" s="14">
        <v>0.2055436255630648</v>
      </c>
      <c r="O717" s="14">
        <v>0.33577848833803048</v>
      </c>
      <c r="P717">
        <v>0</v>
      </c>
      <c r="Q717" s="14">
        <v>0.94867619108199597</v>
      </c>
      <c r="R717">
        <v>0</v>
      </c>
      <c r="S717">
        <v>4.5</v>
      </c>
      <c r="T717" s="14">
        <v>0</v>
      </c>
      <c r="U717" s="14">
        <v>0</v>
      </c>
      <c r="V717" s="12" t="s">
        <v>2138</v>
      </c>
    </row>
    <row r="718" spans="1:22">
      <c r="A718" t="s">
        <v>1421</v>
      </c>
      <c r="B718" s="12" t="s">
        <v>57</v>
      </c>
      <c r="C718" s="14">
        <v>0.29595200006240768</v>
      </c>
      <c r="D718" s="14">
        <v>0.388774346882514</v>
      </c>
      <c r="E718" s="14">
        <v>0.2842719606666555</v>
      </c>
      <c r="F718" s="14">
        <v>3.7547324588306716E-2</v>
      </c>
      <c r="G718" s="13">
        <v>5.6564154445784265</v>
      </c>
      <c r="H718" s="14">
        <v>0.21790144142181125</v>
      </c>
      <c r="I718">
        <v>0</v>
      </c>
      <c r="J718" s="14">
        <v>-2.5938017397103528E-2</v>
      </c>
      <c r="K718" s="14">
        <v>0.45222619371524486</v>
      </c>
      <c r="L718" s="14">
        <v>1.8748568215778003E-2</v>
      </c>
      <c r="M718">
        <v>0</v>
      </c>
      <c r="N718" s="14">
        <v>0.2055436255630648</v>
      </c>
      <c r="O718" s="14">
        <v>0.33577848833803048</v>
      </c>
      <c r="P718">
        <v>0</v>
      </c>
      <c r="Q718" s="14">
        <v>0.94867619108199597</v>
      </c>
      <c r="R718">
        <v>0</v>
      </c>
      <c r="S718">
        <v>4.5</v>
      </c>
      <c r="T718" s="14">
        <v>0</v>
      </c>
      <c r="U718" s="14">
        <v>0</v>
      </c>
      <c r="V718" s="12" t="s">
        <v>2138</v>
      </c>
    </row>
    <row r="719" spans="1:22">
      <c r="A719" t="s">
        <v>1423</v>
      </c>
      <c r="B719" s="12" t="s">
        <v>62</v>
      </c>
      <c r="C719" s="14">
        <v>2.6981873251612854E-3</v>
      </c>
      <c r="D719" s="14">
        <v>0.20187192862209885</v>
      </c>
      <c r="E719" s="14">
        <v>0.13780715755654266</v>
      </c>
      <c r="F719" s="14">
        <v>0.14324173030339896</v>
      </c>
      <c r="G719" s="13">
        <v>2.1323076743804079</v>
      </c>
      <c r="H719" s="14">
        <v>-3.5903294130974449E-3</v>
      </c>
      <c r="I719">
        <v>0</v>
      </c>
      <c r="J719" s="14">
        <v>6.2057562613722826E-2</v>
      </c>
      <c r="K719" s="14">
        <v>0.50521966232143278</v>
      </c>
      <c r="L719" s="14">
        <v>7.7995567229432863E-2</v>
      </c>
      <c r="M719">
        <v>0</v>
      </c>
      <c r="N719" s="14">
        <v>0</v>
      </c>
      <c r="O719" s="14">
        <v>0</v>
      </c>
      <c r="P719">
        <v>0</v>
      </c>
      <c r="Q719" s="14">
        <v>0.94976269166978411</v>
      </c>
      <c r="R719">
        <v>0</v>
      </c>
      <c r="S719">
        <v>3.3</v>
      </c>
      <c r="T719" s="14">
        <v>0</v>
      </c>
      <c r="U719" s="14">
        <v>0</v>
      </c>
      <c r="V719" s="12" t="s">
        <v>2138</v>
      </c>
    </row>
    <row r="720" spans="1:22">
      <c r="A720" t="s">
        <v>1425</v>
      </c>
      <c r="B720" s="12" t="s">
        <v>62</v>
      </c>
      <c r="C720" s="14">
        <v>5.1523292650331884E-2</v>
      </c>
      <c r="D720" s="14">
        <v>0.20187192862209885</v>
      </c>
      <c r="E720" s="14">
        <v>0.13780715755654266</v>
      </c>
      <c r="F720" s="14">
        <v>0.14324173030339896</v>
      </c>
      <c r="G720" s="13">
        <v>2.1323076743804079</v>
      </c>
      <c r="H720" s="14">
        <v>-3.5903294130974449E-3</v>
      </c>
      <c r="I720">
        <v>0</v>
      </c>
      <c r="J720" s="14">
        <v>2.6339175691557179E-2</v>
      </c>
      <c r="K720" s="14">
        <v>0.50521966232143278</v>
      </c>
      <c r="L720" s="14">
        <v>7.7995567229432863E-2</v>
      </c>
      <c r="M720">
        <v>0</v>
      </c>
      <c r="N720" s="14">
        <v>0</v>
      </c>
      <c r="O720" s="14">
        <v>0</v>
      </c>
      <c r="P720">
        <v>0</v>
      </c>
      <c r="Q720" s="14">
        <v>0.94976269166978411</v>
      </c>
      <c r="R720">
        <v>0</v>
      </c>
      <c r="S720">
        <v>3.3</v>
      </c>
      <c r="T720" s="14">
        <v>0</v>
      </c>
      <c r="U720" s="14">
        <v>0</v>
      </c>
      <c r="V720" s="12" t="s">
        <v>2138</v>
      </c>
    </row>
    <row r="721" spans="1:22">
      <c r="A721" t="s">
        <v>1427</v>
      </c>
      <c r="B721" s="12" t="s">
        <v>47</v>
      </c>
      <c r="C721" s="14">
        <v>1.820320310621518E-2</v>
      </c>
      <c r="D721" s="14">
        <v>0.18290795794828921</v>
      </c>
      <c r="E721" s="14">
        <v>0.12205009004875801</v>
      </c>
      <c r="F721" s="14">
        <v>7.7863508878423693E-2</v>
      </c>
      <c r="G721" s="13">
        <v>1.5232588938928779</v>
      </c>
      <c r="H721" s="14">
        <v>3.1674636202413592E-2</v>
      </c>
      <c r="I721">
        <v>0</v>
      </c>
      <c r="J721" s="14">
        <v>3.469934935478057E-2</v>
      </c>
      <c r="K721" s="14">
        <v>0.50851978099047102</v>
      </c>
      <c r="L721" s="14">
        <v>6.0665521451900774E-2</v>
      </c>
      <c r="M721">
        <v>0</v>
      </c>
      <c r="N721" s="14">
        <v>0</v>
      </c>
      <c r="O721" s="14">
        <v>0</v>
      </c>
      <c r="P721">
        <v>0</v>
      </c>
      <c r="Q721" s="14">
        <v>0.94977598367308969</v>
      </c>
      <c r="R721">
        <v>0</v>
      </c>
      <c r="S721">
        <v>3.3</v>
      </c>
      <c r="T721" s="14">
        <v>0</v>
      </c>
      <c r="U721" s="14">
        <v>0</v>
      </c>
      <c r="V721" s="12" t="s">
        <v>2138</v>
      </c>
    </row>
    <row r="722" spans="1:22">
      <c r="A722" t="s">
        <v>1429</v>
      </c>
      <c r="B722" s="12" t="s">
        <v>51</v>
      </c>
      <c r="C722" s="14">
        <v>1.0398865664336805E-2</v>
      </c>
      <c r="D722" s="14">
        <v>0.29147891994228936</v>
      </c>
      <c r="E722" s="14">
        <v>0.20310034693031653</v>
      </c>
      <c r="F722" s="14">
        <v>8.594459935328938E-2</v>
      </c>
      <c r="G722" s="13">
        <v>1.6026025182564763</v>
      </c>
      <c r="H722" s="14">
        <v>0.11012364032004683</v>
      </c>
      <c r="I722">
        <v>0</v>
      </c>
      <c r="J722" s="14">
        <v>7.3361416858522405E-2</v>
      </c>
      <c r="K722" s="14">
        <v>0.41762511454643481</v>
      </c>
      <c r="L722" s="14">
        <v>5.4196815684636399E-2</v>
      </c>
      <c r="M722">
        <v>0</v>
      </c>
      <c r="N722" s="14">
        <v>0</v>
      </c>
      <c r="O722" s="14">
        <v>0</v>
      </c>
      <c r="P722">
        <v>0</v>
      </c>
      <c r="Q722" s="14">
        <v>0.94630804495569043</v>
      </c>
      <c r="R722">
        <v>0</v>
      </c>
      <c r="S722">
        <v>3.3</v>
      </c>
      <c r="T722" s="14">
        <v>0</v>
      </c>
      <c r="U722" s="14">
        <v>0</v>
      </c>
      <c r="V722" s="12" t="s">
        <v>2138</v>
      </c>
    </row>
    <row r="723" spans="1:22">
      <c r="A723" t="s">
        <v>1433</v>
      </c>
      <c r="B723" s="12" t="s">
        <v>51</v>
      </c>
      <c r="C723" s="14">
        <v>0.21507303077694101</v>
      </c>
      <c r="D723" s="14">
        <v>0.29147891994228936</v>
      </c>
      <c r="E723" s="14">
        <v>0.20310034693031653</v>
      </c>
      <c r="F723" s="14">
        <v>8.594459935328938E-2</v>
      </c>
      <c r="G723" s="13">
        <v>1.6026025182564763</v>
      </c>
      <c r="H723" s="14">
        <v>0.11012364032004683</v>
      </c>
      <c r="I723">
        <v>0</v>
      </c>
      <c r="J723" s="14">
        <v>-5.1589831918804778E-2</v>
      </c>
      <c r="K723" s="14">
        <v>0.41762511454643481</v>
      </c>
      <c r="L723" s="14">
        <v>5.4196815684636399E-2</v>
      </c>
      <c r="M723">
        <v>0</v>
      </c>
      <c r="N723" s="14">
        <v>0</v>
      </c>
      <c r="O723" s="14">
        <v>0</v>
      </c>
      <c r="P723">
        <v>0</v>
      </c>
      <c r="Q723" s="14">
        <v>0.94630804495569043</v>
      </c>
      <c r="R723">
        <v>0</v>
      </c>
      <c r="S723">
        <v>3.3</v>
      </c>
      <c r="T723" s="14">
        <v>0</v>
      </c>
      <c r="U723" s="14">
        <v>0</v>
      </c>
      <c r="V723" s="12" t="s">
        <v>2138</v>
      </c>
    </row>
    <row r="724" spans="1:22">
      <c r="A724" t="s">
        <v>1435</v>
      </c>
      <c r="B724" s="12" t="s">
        <v>47</v>
      </c>
      <c r="C724" s="14">
        <v>4.7896126218498161E-2</v>
      </c>
      <c r="D724" s="14">
        <v>0.18290795794828921</v>
      </c>
      <c r="E724" s="14">
        <v>0.12205009004875801</v>
      </c>
      <c r="F724" s="14">
        <v>7.7863508878423693E-2</v>
      </c>
      <c r="G724" s="13">
        <v>1.5232588938928779</v>
      </c>
      <c r="H724" s="14">
        <v>3.1674636202413592E-2</v>
      </c>
      <c r="I724">
        <v>0</v>
      </c>
      <c r="J724" s="14">
        <v>3.151536228459173E-2</v>
      </c>
      <c r="K724" s="14">
        <v>0.50851978099047102</v>
      </c>
      <c r="L724" s="14">
        <v>6.0665521451900774E-2</v>
      </c>
      <c r="M724">
        <v>0</v>
      </c>
      <c r="N724" s="14">
        <v>0</v>
      </c>
      <c r="O724" s="14">
        <v>0</v>
      </c>
      <c r="P724">
        <v>0</v>
      </c>
      <c r="Q724" s="14">
        <v>0.94977598367308969</v>
      </c>
      <c r="R724">
        <v>0</v>
      </c>
      <c r="S724">
        <v>3.3</v>
      </c>
      <c r="T724" s="14">
        <v>0</v>
      </c>
      <c r="U724" s="14">
        <v>0</v>
      </c>
      <c r="V724" s="12" t="s">
        <v>2138</v>
      </c>
    </row>
    <row r="725" spans="1:22">
      <c r="A725" t="s">
        <v>1437</v>
      </c>
      <c r="B725" s="12" t="s">
        <v>54</v>
      </c>
      <c r="C725" s="14">
        <v>-2.5483828925058006E-2</v>
      </c>
      <c r="D725" s="14">
        <v>0.31196392892080216</v>
      </c>
      <c r="E725" s="14">
        <v>0.22086835207327621</v>
      </c>
      <c r="F725" s="14">
        <v>0.28991454849456905</v>
      </c>
      <c r="G725" s="13">
        <v>2.8980395452652274</v>
      </c>
      <c r="H725" s="14">
        <v>-5.1192663180992054E-2</v>
      </c>
      <c r="I725">
        <v>0</v>
      </c>
      <c r="J725" s="14">
        <v>0.12396398215870499</v>
      </c>
      <c r="K725" s="14">
        <v>0.58288412137280288</v>
      </c>
      <c r="L725" s="14">
        <v>0.120912265441879</v>
      </c>
      <c r="M725">
        <v>0</v>
      </c>
      <c r="N725" s="14">
        <v>0</v>
      </c>
      <c r="O725" s="14">
        <v>0</v>
      </c>
      <c r="P725">
        <v>0</v>
      </c>
      <c r="Q725" s="14">
        <v>0.95246281107254693</v>
      </c>
      <c r="R725">
        <v>0</v>
      </c>
      <c r="S725">
        <v>3.3</v>
      </c>
      <c r="T725" s="14">
        <v>0</v>
      </c>
      <c r="U725" s="14">
        <v>0</v>
      </c>
      <c r="V725" s="12" t="s">
        <v>2138</v>
      </c>
    </row>
    <row r="726" spans="1:22">
      <c r="A726" t="s">
        <v>1439</v>
      </c>
      <c r="B726" s="12" t="s">
        <v>62</v>
      </c>
      <c r="C726" s="14">
        <v>2.9569305207117851E-2</v>
      </c>
      <c r="D726" s="14">
        <v>0.20187192862209885</v>
      </c>
      <c r="E726" s="14">
        <v>0.13780715755654266</v>
      </c>
      <c r="F726" s="14">
        <v>0.14324173030339896</v>
      </c>
      <c r="G726" s="13">
        <v>2.1323076743804079</v>
      </c>
      <c r="H726" s="14">
        <v>-3.5903294130974449E-3</v>
      </c>
      <c r="I726">
        <v>0</v>
      </c>
      <c r="J726" s="14">
        <v>6.0611718099152313E-2</v>
      </c>
      <c r="K726" s="14">
        <v>0.50521966232143278</v>
      </c>
      <c r="L726" s="14">
        <v>7.7995567229432863E-2</v>
      </c>
      <c r="M726">
        <v>0</v>
      </c>
      <c r="N726" s="14">
        <v>0</v>
      </c>
      <c r="O726" s="14">
        <v>0</v>
      </c>
      <c r="P726">
        <v>0</v>
      </c>
      <c r="Q726" s="14">
        <v>0.94976269166978411</v>
      </c>
      <c r="R726">
        <v>0</v>
      </c>
      <c r="S726">
        <v>3.3</v>
      </c>
      <c r="T726" s="14">
        <v>0</v>
      </c>
      <c r="U726" s="14">
        <v>0</v>
      </c>
      <c r="V726" s="12" t="s">
        <v>2138</v>
      </c>
    </row>
    <row r="727" spans="1:22">
      <c r="A727" t="s">
        <v>1441</v>
      </c>
      <c r="B727" s="12" t="s">
        <v>51</v>
      </c>
      <c r="C727" s="14">
        <v>5.8203590611222877E-2</v>
      </c>
      <c r="D727" s="14">
        <v>0.29147891994228936</v>
      </c>
      <c r="E727" s="14">
        <v>0.20310034693031653</v>
      </c>
      <c r="F727" s="14">
        <v>8.594459935328938E-2</v>
      </c>
      <c r="G727" s="13">
        <v>1.6026025182564763</v>
      </c>
      <c r="H727" s="14">
        <v>0.11012364032004683</v>
      </c>
      <c r="I727">
        <v>0</v>
      </c>
      <c r="J727" s="14">
        <v>2.0070534827323759E-2</v>
      </c>
      <c r="K727" s="14">
        <v>0.41762511454643481</v>
      </c>
      <c r="L727" s="14">
        <v>5.4196815684636399E-2</v>
      </c>
      <c r="M727">
        <v>0</v>
      </c>
      <c r="N727" s="14">
        <v>0</v>
      </c>
      <c r="O727" s="14">
        <v>0</v>
      </c>
      <c r="P727">
        <v>0</v>
      </c>
      <c r="Q727" s="14">
        <v>0.94630804495569043</v>
      </c>
      <c r="R727">
        <v>0</v>
      </c>
      <c r="S727">
        <v>3.3</v>
      </c>
      <c r="T727" s="14">
        <v>0</v>
      </c>
      <c r="U727" s="14">
        <v>0</v>
      </c>
      <c r="V727" s="12" t="s">
        <v>2138</v>
      </c>
    </row>
    <row r="728" spans="1:22">
      <c r="A728" t="s">
        <v>1443</v>
      </c>
      <c r="B728" s="12" t="s">
        <v>57</v>
      </c>
      <c r="C728" s="14">
        <v>0.19909621967707072</v>
      </c>
      <c r="D728" s="14">
        <v>0.388774346882514</v>
      </c>
      <c r="E728" s="14">
        <v>0.2842719606666555</v>
      </c>
      <c r="F728" s="14">
        <v>3.7547324588306716E-2</v>
      </c>
      <c r="G728" s="13">
        <v>5.6564154445784265</v>
      </c>
      <c r="H728" s="14">
        <v>0.21790144142181125</v>
      </c>
      <c r="I728">
        <v>0</v>
      </c>
      <c r="J728" s="14">
        <v>9.33532925070003E-3</v>
      </c>
      <c r="K728" s="14">
        <v>0.45222619371524486</v>
      </c>
      <c r="L728" s="14">
        <v>1.8748568215778003E-2</v>
      </c>
      <c r="M728">
        <v>0</v>
      </c>
      <c r="N728" s="14">
        <v>0.2055436255630648</v>
      </c>
      <c r="O728" s="14">
        <v>0.33577848833803048</v>
      </c>
      <c r="P728">
        <v>0</v>
      </c>
      <c r="Q728" s="14">
        <v>0.94867619108199597</v>
      </c>
      <c r="R728">
        <v>0</v>
      </c>
      <c r="S728">
        <v>4.5</v>
      </c>
      <c r="T728" s="14">
        <v>0</v>
      </c>
      <c r="U728" s="14">
        <v>0</v>
      </c>
      <c r="V728" s="12" t="s">
        <v>2138</v>
      </c>
    </row>
    <row r="729" spans="1:22">
      <c r="A729" t="s">
        <v>1445</v>
      </c>
      <c r="B729" s="12" t="s">
        <v>51</v>
      </c>
      <c r="C729" s="14">
        <v>0.1112244677429597</v>
      </c>
      <c r="D729" s="14">
        <v>0.29147891994228936</v>
      </c>
      <c r="E729" s="14">
        <v>0.20310034693031653</v>
      </c>
      <c r="F729" s="14">
        <v>8.594459935328938E-2</v>
      </c>
      <c r="G729" s="13">
        <v>1.6026025182564763</v>
      </c>
      <c r="H729" s="14">
        <v>0.11012364032004683</v>
      </c>
      <c r="I729">
        <v>0</v>
      </c>
      <c r="J729" s="14">
        <v>7.1782660306174806E-2</v>
      </c>
      <c r="K729" s="14">
        <v>0.41762511454643481</v>
      </c>
      <c r="L729" s="14">
        <v>5.4196815684636399E-2</v>
      </c>
      <c r="M729">
        <v>0</v>
      </c>
      <c r="N729" s="14">
        <v>0</v>
      </c>
      <c r="O729" s="14">
        <v>0</v>
      </c>
      <c r="P729">
        <v>0</v>
      </c>
      <c r="Q729" s="14">
        <v>0.94630804495569043</v>
      </c>
      <c r="R729">
        <v>0</v>
      </c>
      <c r="S729">
        <v>3.3</v>
      </c>
      <c r="T729" s="14">
        <v>0</v>
      </c>
      <c r="U729" s="14">
        <v>0</v>
      </c>
      <c r="V729" s="12" t="s">
        <v>2138</v>
      </c>
    </row>
    <row r="730" spans="1:22">
      <c r="A730" t="s">
        <v>1447</v>
      </c>
      <c r="B730" s="12" t="s">
        <v>62</v>
      </c>
      <c r="C730" s="14">
        <v>2.7438466969374561E-2</v>
      </c>
      <c r="D730" s="14">
        <v>0.20187192862209885</v>
      </c>
      <c r="E730" s="14">
        <v>0.13780715755654266</v>
      </c>
      <c r="F730" s="14">
        <v>0.14324173030339896</v>
      </c>
      <c r="G730" s="13">
        <v>2.1323076743804079</v>
      </c>
      <c r="H730" s="14">
        <v>-3.5903294130974449E-3</v>
      </c>
      <c r="I730">
        <v>0</v>
      </c>
      <c r="J730" s="14">
        <v>2.2127636039689872E-2</v>
      </c>
      <c r="K730" s="14">
        <v>0.50521966232143278</v>
      </c>
      <c r="L730" s="14">
        <v>7.7995567229432863E-2</v>
      </c>
      <c r="M730">
        <v>0</v>
      </c>
      <c r="N730" s="14">
        <v>0</v>
      </c>
      <c r="O730" s="14">
        <v>0</v>
      </c>
      <c r="P730">
        <v>0</v>
      </c>
      <c r="Q730" s="14">
        <v>0.94976269166978411</v>
      </c>
      <c r="R730">
        <v>0</v>
      </c>
      <c r="S730">
        <v>3.3</v>
      </c>
      <c r="T730" s="14">
        <v>0</v>
      </c>
      <c r="U730" s="14">
        <v>0</v>
      </c>
      <c r="V730" s="12" t="s">
        <v>2138</v>
      </c>
    </row>
    <row r="731" spans="1:22">
      <c r="A731" t="s">
        <v>1449</v>
      </c>
      <c r="B731" s="12" t="s">
        <v>51</v>
      </c>
      <c r="C731" s="14">
        <v>0.12148827221033849</v>
      </c>
      <c r="D731" s="14">
        <v>0.29147891994228936</v>
      </c>
      <c r="E731" s="14">
        <v>0.20310034693031653</v>
      </c>
      <c r="F731" s="14">
        <v>8.594459935328938E-2</v>
      </c>
      <c r="G731" s="13">
        <v>1.6026025182564763</v>
      </c>
      <c r="H731" s="14">
        <v>0.11012364032004683</v>
      </c>
      <c r="I731">
        <v>0</v>
      </c>
      <c r="J731" s="14">
        <v>5.5986690842896376E-2</v>
      </c>
      <c r="K731" s="14">
        <v>0.41762511454643481</v>
      </c>
      <c r="L731" s="14">
        <v>5.4196815684636399E-2</v>
      </c>
      <c r="M731">
        <v>0</v>
      </c>
      <c r="N731" s="14">
        <v>0</v>
      </c>
      <c r="O731" s="14">
        <v>0</v>
      </c>
      <c r="P731">
        <v>0</v>
      </c>
      <c r="Q731" s="14">
        <v>0.94630804495569043</v>
      </c>
      <c r="R731">
        <v>0</v>
      </c>
      <c r="S731">
        <v>3.3</v>
      </c>
      <c r="T731" s="14">
        <v>0</v>
      </c>
      <c r="U731" s="14">
        <v>0</v>
      </c>
      <c r="V731" s="12" t="s">
        <v>2138</v>
      </c>
    </row>
    <row r="732" spans="1:22">
      <c r="A732" t="s">
        <v>1451</v>
      </c>
      <c r="B732" s="12" t="s">
        <v>47</v>
      </c>
      <c r="C732" s="14">
        <v>8.8761183754013026E-2</v>
      </c>
      <c r="D732" s="14">
        <v>0.18290795794828921</v>
      </c>
      <c r="E732" s="14">
        <v>0.12205009004875801</v>
      </c>
      <c r="F732" s="14">
        <v>7.7863508878423693E-2</v>
      </c>
      <c r="G732" s="13">
        <v>1.5232588938928779</v>
      </c>
      <c r="H732" s="14">
        <v>3.1674636202413592E-2</v>
      </c>
      <c r="I732">
        <v>0</v>
      </c>
      <c r="J732" s="14">
        <v>1.3785101796790714E-2</v>
      </c>
      <c r="K732" s="14">
        <v>0.50851978099047102</v>
      </c>
      <c r="L732" s="14">
        <v>6.0665521451900774E-2</v>
      </c>
      <c r="M732">
        <v>0</v>
      </c>
      <c r="N732" s="14">
        <v>0</v>
      </c>
      <c r="O732" s="14">
        <v>0</v>
      </c>
      <c r="P732">
        <v>0</v>
      </c>
      <c r="Q732" s="14">
        <v>0.94977598367308969</v>
      </c>
      <c r="R732">
        <v>0</v>
      </c>
      <c r="S732">
        <v>3.3</v>
      </c>
      <c r="T732" s="14">
        <v>0</v>
      </c>
      <c r="U732" s="14">
        <v>0</v>
      </c>
      <c r="V732" s="12" t="s">
        <v>2138</v>
      </c>
    </row>
    <row r="733" spans="1:22">
      <c r="A733" t="s">
        <v>1453</v>
      </c>
      <c r="B733" s="12" t="s">
        <v>62</v>
      </c>
      <c r="C733" s="14">
        <v>0.1236278366856324</v>
      </c>
      <c r="D733" s="14">
        <v>0.20187192862209885</v>
      </c>
      <c r="E733" s="14">
        <v>0.13780715755654266</v>
      </c>
      <c r="F733" s="14">
        <v>0.14324173030339896</v>
      </c>
      <c r="G733" s="13">
        <v>2.1323076743804079</v>
      </c>
      <c r="H733" s="14">
        <v>-3.5903294130974449E-3</v>
      </c>
      <c r="I733">
        <v>0</v>
      </c>
      <c r="J733" s="14">
        <v>-1.3402746900531511E-2</v>
      </c>
      <c r="K733" s="14">
        <v>0.50521966232143278</v>
      </c>
      <c r="L733" s="14">
        <v>7.7995567229432863E-2</v>
      </c>
      <c r="M733">
        <v>0</v>
      </c>
      <c r="N733" s="14">
        <v>0</v>
      </c>
      <c r="O733" s="14">
        <v>0</v>
      </c>
      <c r="P733">
        <v>0</v>
      </c>
      <c r="Q733" s="14">
        <v>0.94976269166978411</v>
      </c>
      <c r="R733">
        <v>0</v>
      </c>
      <c r="S733">
        <v>3.3</v>
      </c>
      <c r="T733" s="14">
        <v>0</v>
      </c>
      <c r="U733" s="14">
        <v>0</v>
      </c>
      <c r="V733" s="12" t="s">
        <v>2138</v>
      </c>
    </row>
    <row r="734" spans="1:22">
      <c r="A734" t="s">
        <v>1455</v>
      </c>
      <c r="B734" s="12" t="s">
        <v>47</v>
      </c>
      <c r="C734" s="14">
        <v>1.9029711995421701E-2</v>
      </c>
      <c r="D734" s="14">
        <v>0.18290795794828921</v>
      </c>
      <c r="E734" s="14">
        <v>0.12205009004875801</v>
      </c>
      <c r="F734" s="14">
        <v>7.7863508878423693E-2</v>
      </c>
      <c r="G734" s="13">
        <v>1.5232588938928779</v>
      </c>
      <c r="H734" s="14">
        <v>3.1674636202413592E-2</v>
      </c>
      <c r="I734">
        <v>0</v>
      </c>
      <c r="J734" s="14">
        <v>6.4040120997837194E-2</v>
      </c>
      <c r="K734" s="14">
        <v>0.50851978099047102</v>
      </c>
      <c r="L734" s="14">
        <v>6.0665521451900774E-2</v>
      </c>
      <c r="M734">
        <v>0</v>
      </c>
      <c r="N734" s="14">
        <v>0</v>
      </c>
      <c r="O734" s="14">
        <v>0</v>
      </c>
      <c r="P734">
        <v>0</v>
      </c>
      <c r="Q734" s="14">
        <v>0.94977598367308969</v>
      </c>
      <c r="R734">
        <v>0</v>
      </c>
      <c r="S734">
        <v>3.3</v>
      </c>
      <c r="T734" s="14">
        <v>0</v>
      </c>
      <c r="U734" s="14">
        <v>0</v>
      </c>
      <c r="V734" s="12" t="s">
        <v>2138</v>
      </c>
    </row>
    <row r="735" spans="1:22">
      <c r="A735" t="s">
        <v>1457</v>
      </c>
      <c r="B735" s="12" t="s">
        <v>57</v>
      </c>
      <c r="C735" s="14">
        <v>0.26695581486405262</v>
      </c>
      <c r="D735" s="14">
        <v>0.388774346882514</v>
      </c>
      <c r="E735" s="14">
        <v>0.2842719606666555</v>
      </c>
      <c r="F735" s="14">
        <v>3.7547324588306716E-2</v>
      </c>
      <c r="G735" s="13">
        <v>5.6564154445784265</v>
      </c>
      <c r="H735" s="14">
        <v>0.21790144142181125</v>
      </c>
      <c r="I735">
        <v>0</v>
      </c>
      <c r="J735" s="14">
        <v>-4.7560079664996603E-3</v>
      </c>
      <c r="K735" s="14">
        <v>0.45222619371524486</v>
      </c>
      <c r="L735" s="14">
        <v>1.8748568215778003E-2</v>
      </c>
      <c r="M735">
        <v>0</v>
      </c>
      <c r="N735" s="14">
        <v>0.2055436255630648</v>
      </c>
      <c r="O735" s="14">
        <v>0.33577848833803048</v>
      </c>
      <c r="P735">
        <v>0</v>
      </c>
      <c r="Q735" s="14">
        <v>0.94867619108199597</v>
      </c>
      <c r="R735">
        <v>0</v>
      </c>
      <c r="S735">
        <v>4.5</v>
      </c>
      <c r="T735" s="14">
        <v>0</v>
      </c>
      <c r="U735" s="14">
        <v>0</v>
      </c>
      <c r="V735" s="12" t="s">
        <v>2138</v>
      </c>
    </row>
    <row r="736" spans="1:22">
      <c r="A736" t="s">
        <v>1459</v>
      </c>
      <c r="B736" s="12" t="s">
        <v>62</v>
      </c>
      <c r="C736" s="14">
        <v>-8.4302420308249668E-3</v>
      </c>
      <c r="D736" s="14">
        <v>0.20187192862209885</v>
      </c>
      <c r="E736" s="14">
        <v>0.13780715755654266</v>
      </c>
      <c r="F736" s="14">
        <v>0.14324173030339896</v>
      </c>
      <c r="G736" s="13">
        <v>2.1323076743804079</v>
      </c>
      <c r="H736" s="14">
        <v>-3.5903294130974449E-3</v>
      </c>
      <c r="I736">
        <v>0</v>
      </c>
      <c r="J736" s="14">
        <v>5.6756776841606418E-2</v>
      </c>
      <c r="K736" s="14">
        <v>0.50521966232143278</v>
      </c>
      <c r="L736" s="14">
        <v>7.7995567229432863E-2</v>
      </c>
      <c r="M736">
        <v>0</v>
      </c>
      <c r="N736" s="14">
        <v>0</v>
      </c>
      <c r="O736" s="14">
        <v>0</v>
      </c>
      <c r="P736">
        <v>0</v>
      </c>
      <c r="Q736" s="14">
        <v>0.94976269166978411</v>
      </c>
      <c r="R736">
        <v>0</v>
      </c>
      <c r="S736">
        <v>3.3</v>
      </c>
      <c r="T736" s="14">
        <v>0</v>
      </c>
      <c r="U736" s="14">
        <v>0</v>
      </c>
      <c r="V736" s="12" t="s">
        <v>2138</v>
      </c>
    </row>
    <row r="737" spans="1:22">
      <c r="A737" t="s">
        <v>1461</v>
      </c>
      <c r="B737" s="12" t="s">
        <v>51</v>
      </c>
      <c r="C737" s="14">
        <v>8.7093410570523833E-2</v>
      </c>
      <c r="D737" s="14">
        <v>0.29147891994228936</v>
      </c>
      <c r="E737" s="14">
        <v>0.20310034693031653</v>
      </c>
      <c r="F737" s="14">
        <v>8.594459935328938E-2</v>
      </c>
      <c r="G737" s="13">
        <v>1.6026025182564763</v>
      </c>
      <c r="H737" s="14">
        <v>0.11012364032004683</v>
      </c>
      <c r="I737">
        <v>0</v>
      </c>
      <c r="J737" s="14">
        <v>1.6625272326217948E-2</v>
      </c>
      <c r="K737" s="14">
        <v>0.41762511454643481</v>
      </c>
      <c r="L737" s="14">
        <v>5.4196815684636399E-2</v>
      </c>
      <c r="M737">
        <v>0</v>
      </c>
      <c r="N737" s="14">
        <v>0</v>
      </c>
      <c r="O737" s="14">
        <v>0</v>
      </c>
      <c r="P737">
        <v>0</v>
      </c>
      <c r="Q737" s="14">
        <v>0.94630804495569043</v>
      </c>
      <c r="R737">
        <v>0</v>
      </c>
      <c r="S737">
        <v>3.3</v>
      </c>
      <c r="T737" s="14">
        <v>0</v>
      </c>
      <c r="U737" s="14">
        <v>0</v>
      </c>
      <c r="V737" s="12" t="s">
        <v>2138</v>
      </c>
    </row>
    <row r="738" spans="1:22">
      <c r="A738" t="s">
        <v>1467</v>
      </c>
      <c r="B738" s="12" t="s">
        <v>62</v>
      </c>
      <c r="C738" s="14">
        <v>-0.11582726717687003</v>
      </c>
      <c r="D738" s="14">
        <v>0.20187192862209885</v>
      </c>
      <c r="E738" s="14">
        <v>0.13780715755654266</v>
      </c>
      <c r="F738" s="14">
        <v>0.14324173030339896</v>
      </c>
      <c r="G738" s="13">
        <v>2.1323076743804079</v>
      </c>
      <c r="H738" s="14">
        <v>-3.5903294130974449E-3</v>
      </c>
      <c r="I738">
        <v>0</v>
      </c>
      <c r="J738" s="14">
        <v>7.9814642398924066E-2</v>
      </c>
      <c r="K738" s="14">
        <v>0.50521966232143278</v>
      </c>
      <c r="L738" s="14">
        <v>7.7995567229432863E-2</v>
      </c>
      <c r="M738">
        <v>0</v>
      </c>
      <c r="N738" s="14">
        <v>0</v>
      </c>
      <c r="O738" s="14">
        <v>0</v>
      </c>
      <c r="P738">
        <v>0</v>
      </c>
      <c r="Q738" s="14">
        <v>0.94976269166978411</v>
      </c>
      <c r="R738">
        <v>0</v>
      </c>
      <c r="S738">
        <v>3.3</v>
      </c>
      <c r="T738" s="14">
        <v>0</v>
      </c>
      <c r="U738" s="14">
        <v>0</v>
      </c>
      <c r="V738" s="12" t="s">
        <v>2138</v>
      </c>
    </row>
    <row r="739" spans="1:22">
      <c r="A739" t="s">
        <v>1469</v>
      </c>
      <c r="B739" s="12" t="s">
        <v>54</v>
      </c>
      <c r="C739" s="14">
        <v>-2.7901895923696362E-2</v>
      </c>
      <c r="D739" s="14">
        <v>0.31196392892080216</v>
      </c>
      <c r="E739" s="14">
        <v>0.22086835207327621</v>
      </c>
      <c r="F739" s="14">
        <v>0.28991454849456905</v>
      </c>
      <c r="G739" s="13">
        <v>2.8980395452652274</v>
      </c>
      <c r="H739" s="14">
        <v>-5.1192663180992054E-2</v>
      </c>
      <c r="I739">
        <v>0</v>
      </c>
      <c r="J739" s="14">
        <v>4.1565780011419973E-2</v>
      </c>
      <c r="K739" s="14">
        <v>0.58288412137280288</v>
      </c>
      <c r="L739" s="14">
        <v>0.120912265441879</v>
      </c>
      <c r="M739">
        <v>0</v>
      </c>
      <c r="N739" s="14">
        <v>0</v>
      </c>
      <c r="O739" s="14">
        <v>0</v>
      </c>
      <c r="P739">
        <v>0</v>
      </c>
      <c r="Q739" s="14">
        <v>0.95246281107254693</v>
      </c>
      <c r="R739">
        <v>0</v>
      </c>
      <c r="S739">
        <v>3.3</v>
      </c>
      <c r="T739" s="14">
        <v>0</v>
      </c>
      <c r="U739" s="14">
        <v>0</v>
      </c>
      <c r="V739" s="12" t="s">
        <v>2138</v>
      </c>
    </row>
    <row r="740" spans="1:22">
      <c r="A740" t="s">
        <v>1471</v>
      </c>
      <c r="B740" s="12" t="s">
        <v>62</v>
      </c>
      <c r="C740" s="14">
        <v>9.1457723626691509E-2</v>
      </c>
      <c r="D740" s="14">
        <v>0.20187192862209885</v>
      </c>
      <c r="E740" s="14">
        <v>0.13780715755654266</v>
      </c>
      <c r="F740" s="14">
        <v>0.14324173030339896</v>
      </c>
      <c r="G740" s="13">
        <v>2.1323076743804079</v>
      </c>
      <c r="H740" s="14">
        <v>-3.5903294130974449E-3</v>
      </c>
      <c r="I740">
        <v>0</v>
      </c>
      <c r="J740" s="14">
        <v>1.7542483930395772E-2</v>
      </c>
      <c r="K740" s="14">
        <v>0.50521966232143278</v>
      </c>
      <c r="L740" s="14">
        <v>7.7995567229432863E-2</v>
      </c>
      <c r="M740">
        <v>0</v>
      </c>
      <c r="N740" s="14">
        <v>0</v>
      </c>
      <c r="O740" s="14">
        <v>0</v>
      </c>
      <c r="P740">
        <v>0</v>
      </c>
      <c r="Q740" s="14">
        <v>0.94976269166978411</v>
      </c>
      <c r="R740">
        <v>0</v>
      </c>
      <c r="S740">
        <v>3.3</v>
      </c>
      <c r="T740" s="14">
        <v>0</v>
      </c>
      <c r="U740" s="14">
        <v>0</v>
      </c>
      <c r="V740" s="12" t="s">
        <v>2138</v>
      </c>
    </row>
    <row r="741" spans="1:22">
      <c r="A741" t="s">
        <v>1473</v>
      </c>
      <c r="B741" s="12" t="s">
        <v>51</v>
      </c>
      <c r="C741" s="14">
        <v>7.0143510898000971E-2</v>
      </c>
      <c r="D741" s="14">
        <v>0.29147891994228936</v>
      </c>
      <c r="E741" s="14">
        <v>0.20310034693031653</v>
      </c>
      <c r="F741" s="14">
        <v>8.594459935328938E-2</v>
      </c>
      <c r="G741" s="13">
        <v>1.6026025182564763</v>
      </c>
      <c r="H741" s="14">
        <v>0.11012364032004683</v>
      </c>
      <c r="I741">
        <v>0</v>
      </c>
      <c r="J741" s="14">
        <v>5.0093531374265331E-2</v>
      </c>
      <c r="K741" s="14">
        <v>0.41762511454643481</v>
      </c>
      <c r="L741" s="14">
        <v>5.4196815684636399E-2</v>
      </c>
      <c r="M741">
        <v>0</v>
      </c>
      <c r="N741" s="14">
        <v>0</v>
      </c>
      <c r="O741" s="14">
        <v>0</v>
      </c>
      <c r="P741">
        <v>0</v>
      </c>
      <c r="Q741" s="14">
        <v>0.94630804495569043</v>
      </c>
      <c r="R741">
        <v>0</v>
      </c>
      <c r="S741">
        <v>3.3</v>
      </c>
      <c r="T741" s="14">
        <v>0</v>
      </c>
      <c r="U741" s="14">
        <v>0</v>
      </c>
      <c r="V741" s="12" t="s">
        <v>2138</v>
      </c>
    </row>
    <row r="742" spans="1:22">
      <c r="A742" t="s">
        <v>1475</v>
      </c>
      <c r="B742" s="12" t="s">
        <v>54</v>
      </c>
      <c r="C742" s="14">
        <v>-2.2636257238933186E-2</v>
      </c>
      <c r="D742" s="14">
        <v>0.31196392892080216</v>
      </c>
      <c r="E742" s="14">
        <v>0.22086835207327621</v>
      </c>
      <c r="F742" s="14">
        <v>0.28991454849456905</v>
      </c>
      <c r="G742" s="13">
        <v>2.8980395452652274</v>
      </c>
      <c r="H742" s="14">
        <v>-5.1192663180992054E-2</v>
      </c>
      <c r="I742">
        <v>0</v>
      </c>
      <c r="J742" s="14">
        <v>9.784675335365503E-2</v>
      </c>
      <c r="K742" s="14">
        <v>0.58288412137280288</v>
      </c>
      <c r="L742" s="14">
        <v>0.120912265441879</v>
      </c>
      <c r="M742">
        <v>0</v>
      </c>
      <c r="N742" s="14">
        <v>0</v>
      </c>
      <c r="O742" s="14">
        <v>0</v>
      </c>
      <c r="P742">
        <v>0</v>
      </c>
      <c r="Q742" s="14">
        <v>0.95246281107254693</v>
      </c>
      <c r="R742">
        <v>0</v>
      </c>
      <c r="S742">
        <v>3.3</v>
      </c>
      <c r="T742" s="14">
        <v>0</v>
      </c>
      <c r="U742" s="14">
        <v>0</v>
      </c>
      <c r="V742" s="12" t="s">
        <v>2138</v>
      </c>
    </row>
    <row r="743" spans="1:22">
      <c r="A743" t="s">
        <v>1477</v>
      </c>
      <c r="B743" s="12" t="s">
        <v>57</v>
      </c>
      <c r="C743" s="14">
        <v>0.24467737816978252</v>
      </c>
      <c r="D743" s="14">
        <v>0.388774346882514</v>
      </c>
      <c r="E743" s="14">
        <v>0.2842719606666555</v>
      </c>
      <c r="F743" s="14">
        <v>3.7547324588306716E-2</v>
      </c>
      <c r="G743" s="13">
        <v>5.6564154445784265</v>
      </c>
      <c r="H743" s="14">
        <v>0.21790144142181125</v>
      </c>
      <c r="I743">
        <v>0</v>
      </c>
      <c r="J743" s="14">
        <v>1.1101023432334082E-2</v>
      </c>
      <c r="K743" s="14">
        <v>0.45222619371524486</v>
      </c>
      <c r="L743" s="14">
        <v>1.8748568215778003E-2</v>
      </c>
      <c r="M743">
        <v>0</v>
      </c>
      <c r="N743" s="14">
        <v>0.2055436255630648</v>
      </c>
      <c r="O743" s="14">
        <v>0.33577848833803048</v>
      </c>
      <c r="P743">
        <v>0</v>
      </c>
      <c r="Q743" s="14">
        <v>0.94867619108199597</v>
      </c>
      <c r="R743">
        <v>0</v>
      </c>
      <c r="S743">
        <v>4.5</v>
      </c>
      <c r="T743" s="14">
        <v>0</v>
      </c>
      <c r="U743" s="14">
        <v>0</v>
      </c>
      <c r="V743" s="12" t="s">
        <v>2138</v>
      </c>
    </row>
    <row r="744" spans="1:22">
      <c r="A744" t="s">
        <v>1479</v>
      </c>
      <c r="B744" s="12" t="s">
        <v>57</v>
      </c>
      <c r="C744" s="14">
        <v>0.2735753191826315</v>
      </c>
      <c r="D744" s="14">
        <v>0.388774346882514</v>
      </c>
      <c r="E744" s="14">
        <v>0.2842719606666555</v>
      </c>
      <c r="F744" s="14">
        <v>3.7547324588306716E-2</v>
      </c>
      <c r="G744" s="13">
        <v>5.6564154445784265</v>
      </c>
      <c r="H744" s="14">
        <v>0.21790144142181125</v>
      </c>
      <c r="I744">
        <v>0</v>
      </c>
      <c r="J744" s="14">
        <v>9.5677229556070439E-3</v>
      </c>
      <c r="K744" s="14">
        <v>0.45222619371524486</v>
      </c>
      <c r="L744" s="14">
        <v>1.8748568215778003E-2</v>
      </c>
      <c r="M744">
        <v>0</v>
      </c>
      <c r="N744" s="14">
        <v>0.2055436255630648</v>
      </c>
      <c r="O744" s="14">
        <v>0.33577848833803048</v>
      </c>
      <c r="P744">
        <v>0</v>
      </c>
      <c r="Q744" s="14">
        <v>0.94867619108199597</v>
      </c>
      <c r="R744">
        <v>0</v>
      </c>
      <c r="S744">
        <v>4.5</v>
      </c>
      <c r="T744" s="14">
        <v>0</v>
      </c>
      <c r="U744" s="14">
        <v>0</v>
      </c>
      <c r="V744" s="12" t="s">
        <v>2138</v>
      </c>
    </row>
    <row r="745" spans="1:22">
      <c r="A745" t="s">
        <v>1481</v>
      </c>
      <c r="B745" s="12" t="s">
        <v>62</v>
      </c>
      <c r="C745" s="14">
        <v>-1.139054544283471E-2</v>
      </c>
      <c r="D745" s="14">
        <v>0.20187192862209885</v>
      </c>
      <c r="E745" s="14">
        <v>0.13780715755654266</v>
      </c>
      <c r="F745" s="14">
        <v>0.14324173030339896</v>
      </c>
      <c r="G745" s="13">
        <v>2.1323076743804079</v>
      </c>
      <c r="H745" s="14">
        <v>-3.5903294130974449E-3</v>
      </c>
      <c r="I745">
        <v>0</v>
      </c>
      <c r="J745" s="14">
        <v>5.5636325442119217E-2</v>
      </c>
      <c r="K745" s="14">
        <v>0.50521966232143278</v>
      </c>
      <c r="L745" s="14">
        <v>7.7995567229432863E-2</v>
      </c>
      <c r="M745">
        <v>0</v>
      </c>
      <c r="N745" s="14">
        <v>0</v>
      </c>
      <c r="O745" s="14">
        <v>0</v>
      </c>
      <c r="P745">
        <v>0</v>
      </c>
      <c r="Q745" s="14">
        <v>0.94976269166978411</v>
      </c>
      <c r="R745">
        <v>0</v>
      </c>
      <c r="S745">
        <v>3.3</v>
      </c>
      <c r="T745" s="14">
        <v>0</v>
      </c>
      <c r="U745" s="14">
        <v>0</v>
      </c>
      <c r="V745" s="12" t="s">
        <v>2138</v>
      </c>
    </row>
    <row r="746" spans="1:22">
      <c r="A746" t="s">
        <v>1483</v>
      </c>
      <c r="B746" s="12" t="s">
        <v>47</v>
      </c>
      <c r="C746" s="14">
        <v>5.5610585980699984E-2</v>
      </c>
      <c r="D746" s="14">
        <v>0.18290795794828921</v>
      </c>
      <c r="E746" s="14">
        <v>0.12205009004875801</v>
      </c>
      <c r="F746" s="14">
        <v>7.7863508878423693E-2</v>
      </c>
      <c r="G746" s="13">
        <v>1.5232588938928779</v>
      </c>
      <c r="H746" s="14">
        <v>3.1674636202413592E-2</v>
      </c>
      <c r="I746">
        <v>0</v>
      </c>
      <c r="J746" s="14">
        <v>3.8682156161453991E-2</v>
      </c>
      <c r="K746" s="14">
        <v>0.50851978099047102</v>
      </c>
      <c r="L746" s="14">
        <v>6.0665521451900774E-2</v>
      </c>
      <c r="M746">
        <v>0</v>
      </c>
      <c r="N746" s="14">
        <v>0</v>
      </c>
      <c r="O746" s="14">
        <v>0</v>
      </c>
      <c r="P746">
        <v>0</v>
      </c>
      <c r="Q746" s="14">
        <v>0.94977598367308969</v>
      </c>
      <c r="R746">
        <v>0</v>
      </c>
      <c r="S746">
        <v>3.3</v>
      </c>
      <c r="T746" s="14">
        <v>0</v>
      </c>
      <c r="U746" s="14">
        <v>0</v>
      </c>
      <c r="V746" s="12" t="s">
        <v>2138</v>
      </c>
    </row>
    <row r="747" spans="1:22">
      <c r="A747" t="s">
        <v>1485</v>
      </c>
      <c r="B747" s="12" t="s">
        <v>57</v>
      </c>
      <c r="C747" s="14">
        <v>0.15915390793759784</v>
      </c>
      <c r="D747" s="14">
        <v>0.388774346882514</v>
      </c>
      <c r="E747" s="14">
        <v>0.2842719606666555</v>
      </c>
      <c r="F747" s="14">
        <v>3.7547324588306716E-2</v>
      </c>
      <c r="G747" s="13">
        <v>5.6564154445784265</v>
      </c>
      <c r="H747" s="14">
        <v>0.21790144142181125</v>
      </c>
      <c r="I747">
        <v>0</v>
      </c>
      <c r="J747" s="14">
        <v>-6.8677955094540184E-3</v>
      </c>
      <c r="K747" s="14">
        <v>0.45222619371524486</v>
      </c>
      <c r="L747" s="14">
        <v>1.8748568215778003E-2</v>
      </c>
      <c r="M747">
        <v>0</v>
      </c>
      <c r="N747" s="14">
        <v>0.2055436255630648</v>
      </c>
      <c r="O747" s="14">
        <v>0.33577848833803048</v>
      </c>
      <c r="P747">
        <v>0</v>
      </c>
      <c r="Q747" s="14">
        <v>0.94867619108199597</v>
      </c>
      <c r="R747">
        <v>0</v>
      </c>
      <c r="S747">
        <v>4.5</v>
      </c>
      <c r="T747" s="14">
        <v>0</v>
      </c>
      <c r="U747" s="14">
        <v>0</v>
      </c>
      <c r="V747" s="12" t="s">
        <v>2138</v>
      </c>
    </row>
    <row r="748" spans="1:22">
      <c r="A748" t="s">
        <v>1487</v>
      </c>
      <c r="B748" s="12" t="s">
        <v>62</v>
      </c>
      <c r="C748" s="14">
        <v>-2.1179864496668329E-3</v>
      </c>
      <c r="D748" s="14">
        <v>0.20187192862209885</v>
      </c>
      <c r="E748" s="14">
        <v>0.13780715755654266</v>
      </c>
      <c r="F748" s="14">
        <v>0.14324173030339896</v>
      </c>
      <c r="G748" s="13">
        <v>2.1323076743804079</v>
      </c>
      <c r="H748" s="14">
        <v>-3.5903294130974449E-3</v>
      </c>
      <c r="I748">
        <v>0</v>
      </c>
      <c r="J748" s="14">
        <v>0.10622950330613613</v>
      </c>
      <c r="K748" s="14">
        <v>0.50521966232143278</v>
      </c>
      <c r="L748" s="14">
        <v>7.7995567229432863E-2</v>
      </c>
      <c r="M748">
        <v>0</v>
      </c>
      <c r="N748" s="14">
        <v>0</v>
      </c>
      <c r="O748" s="14">
        <v>0</v>
      </c>
      <c r="P748">
        <v>0</v>
      </c>
      <c r="Q748" s="14">
        <v>0.94976269166978411</v>
      </c>
      <c r="R748">
        <v>0</v>
      </c>
      <c r="S748">
        <v>3.3</v>
      </c>
      <c r="T748" s="14">
        <v>0</v>
      </c>
      <c r="U748" s="14">
        <v>0</v>
      </c>
      <c r="V748" s="12" t="s">
        <v>2138</v>
      </c>
    </row>
    <row r="749" spans="1:22">
      <c r="A749" t="s">
        <v>1489</v>
      </c>
      <c r="B749" s="12" t="s">
        <v>47</v>
      </c>
      <c r="C749" s="14">
        <v>4.0573325558250502E-2</v>
      </c>
      <c r="D749" s="14">
        <v>0.18290795794828921</v>
      </c>
      <c r="E749" s="14">
        <v>0.12205009004875801</v>
      </c>
      <c r="F749" s="14">
        <v>7.7863508878423693E-2</v>
      </c>
      <c r="G749" s="13">
        <v>1.5232588938928779</v>
      </c>
      <c r="H749" s="14">
        <v>3.1674636202413592E-2</v>
      </c>
      <c r="I749">
        <v>0</v>
      </c>
      <c r="J749" s="14">
        <v>7.769000168201963E-2</v>
      </c>
      <c r="K749" s="14">
        <v>0.50851978099047102</v>
      </c>
      <c r="L749" s="14">
        <v>6.0665521451900774E-2</v>
      </c>
      <c r="M749">
        <v>0</v>
      </c>
      <c r="N749" s="14">
        <v>0</v>
      </c>
      <c r="O749" s="14">
        <v>0</v>
      </c>
      <c r="P749">
        <v>0</v>
      </c>
      <c r="Q749" s="14">
        <v>0.94977598367308969</v>
      </c>
      <c r="R749">
        <v>0</v>
      </c>
      <c r="S749">
        <v>3.3</v>
      </c>
      <c r="T749" s="14">
        <v>0</v>
      </c>
      <c r="U749" s="14">
        <v>0</v>
      </c>
      <c r="V749" s="12" t="s">
        <v>2138</v>
      </c>
    </row>
    <row r="750" spans="1:22">
      <c r="A750" t="s">
        <v>1491</v>
      </c>
      <c r="B750" s="12" t="s">
        <v>62</v>
      </c>
      <c r="C750" s="14">
        <v>3.8870642490270668E-2</v>
      </c>
      <c r="D750" s="14">
        <v>0.20187192862209885</v>
      </c>
      <c r="E750" s="14">
        <v>0.13780715755654266</v>
      </c>
      <c r="F750" s="14">
        <v>0.14324173030339896</v>
      </c>
      <c r="G750" s="13">
        <v>2.1323076743804079</v>
      </c>
      <c r="H750" s="14">
        <v>-3.5903294130974449E-3</v>
      </c>
      <c r="I750">
        <v>0</v>
      </c>
      <c r="J750" s="14">
        <v>3.8143245393808006E-2</v>
      </c>
      <c r="K750" s="14">
        <v>0.50521966232143278</v>
      </c>
      <c r="L750" s="14">
        <v>7.7995567229432863E-2</v>
      </c>
      <c r="M750">
        <v>0</v>
      </c>
      <c r="N750" s="14">
        <v>0</v>
      </c>
      <c r="O750" s="14">
        <v>0</v>
      </c>
      <c r="P750">
        <v>0</v>
      </c>
      <c r="Q750" s="14">
        <v>0.94976269166978411</v>
      </c>
      <c r="R750">
        <v>0</v>
      </c>
      <c r="S750">
        <v>3.3</v>
      </c>
      <c r="T750" s="14">
        <v>0</v>
      </c>
      <c r="U750" s="14">
        <v>0</v>
      </c>
      <c r="V750" s="12" t="s">
        <v>2138</v>
      </c>
    </row>
    <row r="751" spans="1:22">
      <c r="A751" t="s">
        <v>1495</v>
      </c>
      <c r="B751" s="12" t="s">
        <v>57</v>
      </c>
      <c r="C751" s="14">
        <v>0.22875940156098093</v>
      </c>
      <c r="D751" s="14">
        <v>0.388774346882514</v>
      </c>
      <c r="E751" s="14">
        <v>0.2842719606666555</v>
      </c>
      <c r="F751" s="14">
        <v>3.7547324588306716E-2</v>
      </c>
      <c r="G751" s="13">
        <v>5.6564154445784265</v>
      </c>
      <c r="H751" s="14">
        <v>0.21790144142181125</v>
      </c>
      <c r="I751">
        <v>0</v>
      </c>
      <c r="J751" s="14">
        <v>6.5323415131729075E-3</v>
      </c>
      <c r="K751" s="14">
        <v>0.45222619371524486</v>
      </c>
      <c r="L751" s="14">
        <v>1.8748568215778003E-2</v>
      </c>
      <c r="M751">
        <v>0</v>
      </c>
      <c r="N751" s="14">
        <v>0.2055436255630648</v>
      </c>
      <c r="O751" s="14">
        <v>0.33577848833803048</v>
      </c>
      <c r="P751">
        <v>0</v>
      </c>
      <c r="Q751" s="14">
        <v>0.94867619108199597</v>
      </c>
      <c r="R751">
        <v>0</v>
      </c>
      <c r="S751">
        <v>4.5</v>
      </c>
      <c r="T751" s="14">
        <v>0</v>
      </c>
      <c r="U751" s="14">
        <v>0</v>
      </c>
      <c r="V751" s="12" t="s">
        <v>2138</v>
      </c>
    </row>
    <row r="752" spans="1:22">
      <c r="A752" t="s">
        <v>1497</v>
      </c>
      <c r="B752" s="12" t="s">
        <v>54</v>
      </c>
      <c r="C752" s="14">
        <v>-0.14916824946809615</v>
      </c>
      <c r="D752" s="14">
        <v>0.31196392892080216</v>
      </c>
      <c r="E752" s="14">
        <v>0.22086835207327621</v>
      </c>
      <c r="F752" s="14">
        <v>0.28991454849456905</v>
      </c>
      <c r="G752" s="13">
        <v>2.8980395452652274</v>
      </c>
      <c r="H752" s="14">
        <v>-5.1192663180992054E-2</v>
      </c>
      <c r="I752">
        <v>0</v>
      </c>
      <c r="J752" s="14">
        <v>0.12390614109607917</v>
      </c>
      <c r="K752" s="14">
        <v>0.58288412137280288</v>
      </c>
      <c r="L752" s="14">
        <v>0.120912265441879</v>
      </c>
      <c r="M752">
        <v>0</v>
      </c>
      <c r="N752" s="14">
        <v>0</v>
      </c>
      <c r="O752" s="14">
        <v>0</v>
      </c>
      <c r="P752">
        <v>0</v>
      </c>
      <c r="Q752" s="14">
        <v>0.95246281107254693</v>
      </c>
      <c r="R752">
        <v>0</v>
      </c>
      <c r="S752">
        <v>3.3</v>
      </c>
      <c r="T752" s="14">
        <v>0</v>
      </c>
      <c r="U752" s="14">
        <v>0</v>
      </c>
      <c r="V752" s="12" t="s">
        <v>2138</v>
      </c>
    </row>
    <row r="753" spans="1:22">
      <c r="A753" t="s">
        <v>1499</v>
      </c>
      <c r="B753" s="12" t="s">
        <v>47</v>
      </c>
      <c r="C753" s="14">
        <v>4.8583815433069034E-2</v>
      </c>
      <c r="D753" s="14">
        <v>0.18290795794828921</v>
      </c>
      <c r="E753" s="14">
        <v>0.12205009004875801</v>
      </c>
      <c r="F753" s="14">
        <v>7.7863508878423693E-2</v>
      </c>
      <c r="G753" s="13">
        <v>1.5232588938928779</v>
      </c>
      <c r="H753" s="14">
        <v>3.1674636202413592E-2</v>
      </c>
      <c r="I753">
        <v>0</v>
      </c>
      <c r="J753" s="14">
        <v>5.0802968127430459E-2</v>
      </c>
      <c r="K753" s="14">
        <v>0.50851978099047102</v>
      </c>
      <c r="L753" s="14">
        <v>6.0665521451900774E-2</v>
      </c>
      <c r="M753">
        <v>0</v>
      </c>
      <c r="N753" s="14">
        <v>0</v>
      </c>
      <c r="O753" s="14">
        <v>0</v>
      </c>
      <c r="P753">
        <v>0</v>
      </c>
      <c r="Q753" s="14">
        <v>0.94977598367308969</v>
      </c>
      <c r="R753">
        <v>0</v>
      </c>
      <c r="S753">
        <v>3.3</v>
      </c>
      <c r="T753" s="14">
        <v>0</v>
      </c>
      <c r="U753" s="14">
        <v>0</v>
      </c>
      <c r="V753" s="12" t="s">
        <v>2138</v>
      </c>
    </row>
    <row r="754" spans="1:22">
      <c r="A754" t="s">
        <v>1501</v>
      </c>
      <c r="B754" s="12" t="s">
        <v>62</v>
      </c>
      <c r="C754" s="14">
        <v>-1.9698164883717357E-2</v>
      </c>
      <c r="D754" s="14">
        <v>0.20187192862209885</v>
      </c>
      <c r="E754" s="14">
        <v>0.13780715755654266</v>
      </c>
      <c r="F754" s="14">
        <v>0.14324173030339896</v>
      </c>
      <c r="G754" s="13">
        <v>2.1323076743804079</v>
      </c>
      <c r="H754" s="14">
        <v>-3.5903294130974449E-3</v>
      </c>
      <c r="I754">
        <v>0</v>
      </c>
      <c r="J754" s="14">
        <v>8.8355422759401572E-2</v>
      </c>
      <c r="K754" s="14">
        <v>0.50521966232143278</v>
      </c>
      <c r="L754" s="14">
        <v>7.7995567229432863E-2</v>
      </c>
      <c r="M754">
        <v>0</v>
      </c>
      <c r="N754" s="14">
        <v>0</v>
      </c>
      <c r="O754" s="14">
        <v>0</v>
      </c>
      <c r="P754">
        <v>0</v>
      </c>
      <c r="Q754" s="14">
        <v>0.94976269166978411</v>
      </c>
      <c r="R754">
        <v>0</v>
      </c>
      <c r="S754">
        <v>3.3</v>
      </c>
      <c r="T754" s="14">
        <v>0</v>
      </c>
      <c r="U754" s="14">
        <v>0</v>
      </c>
      <c r="V754" s="12" t="s">
        <v>2138</v>
      </c>
    </row>
    <row r="755" spans="1:22">
      <c r="A755" t="s">
        <v>1503</v>
      </c>
      <c r="B755" s="12" t="s">
        <v>57</v>
      </c>
      <c r="C755" s="14">
        <v>0.27312356217997974</v>
      </c>
      <c r="D755" s="14">
        <v>0.388774346882514</v>
      </c>
      <c r="E755" s="14">
        <v>0.2842719606666555</v>
      </c>
      <c r="F755" s="14">
        <v>3.7547324588306716E-2</v>
      </c>
      <c r="G755" s="13">
        <v>5.6564154445784265</v>
      </c>
      <c r="H755" s="14">
        <v>0.21790144142181125</v>
      </c>
      <c r="I755">
        <v>0</v>
      </c>
      <c r="J755" s="14">
        <v>-6.6822385620267932E-2</v>
      </c>
      <c r="K755" s="14">
        <v>0.45222619371524486</v>
      </c>
      <c r="L755" s="14">
        <v>1.8748568215778003E-2</v>
      </c>
      <c r="M755">
        <v>0</v>
      </c>
      <c r="N755" s="14">
        <v>0.2055436255630648</v>
      </c>
      <c r="O755" s="14">
        <v>0.33577848833803048</v>
      </c>
      <c r="P755">
        <v>0</v>
      </c>
      <c r="Q755" s="14">
        <v>0.94867619108199597</v>
      </c>
      <c r="R755">
        <v>0</v>
      </c>
      <c r="S755">
        <v>4.5</v>
      </c>
      <c r="T755" s="14">
        <v>0</v>
      </c>
      <c r="U755" s="14">
        <v>0</v>
      </c>
      <c r="V755" s="12" t="s">
        <v>2138</v>
      </c>
    </row>
    <row r="756" spans="1:22">
      <c r="A756" t="s">
        <v>1507</v>
      </c>
      <c r="B756" s="12" t="s">
        <v>57</v>
      </c>
      <c r="C756" s="14">
        <v>0.32489103956691573</v>
      </c>
      <c r="D756" s="14">
        <v>0.388774346882514</v>
      </c>
      <c r="E756" s="14">
        <v>0.2842719606666555</v>
      </c>
      <c r="F756" s="14">
        <v>3.7547324588306716E-2</v>
      </c>
      <c r="G756" s="13">
        <v>5.6564154445784265</v>
      </c>
      <c r="H756" s="14">
        <v>0.21790144142181125</v>
      </c>
      <c r="I756">
        <v>0</v>
      </c>
      <c r="J756" s="14">
        <v>-6.3764112587902141E-2</v>
      </c>
      <c r="K756" s="14">
        <v>0.45222619371524486</v>
      </c>
      <c r="L756" s="14">
        <v>1.8748568215778003E-2</v>
      </c>
      <c r="M756">
        <v>0</v>
      </c>
      <c r="N756" s="14">
        <v>0.2055436255630648</v>
      </c>
      <c r="O756" s="14">
        <v>0.33577848833803048</v>
      </c>
      <c r="P756">
        <v>0</v>
      </c>
      <c r="Q756" s="14">
        <v>0.94867619108199597</v>
      </c>
      <c r="R756">
        <v>0</v>
      </c>
      <c r="S756">
        <v>4.5</v>
      </c>
      <c r="T756" s="14">
        <v>0</v>
      </c>
      <c r="U756" s="14">
        <v>0</v>
      </c>
      <c r="V756" s="12" t="s">
        <v>2138</v>
      </c>
    </row>
    <row r="757" spans="1:22">
      <c r="A757" t="s">
        <v>1509</v>
      </c>
      <c r="B757" s="12" t="s">
        <v>54</v>
      </c>
      <c r="C757" s="14">
        <v>-0.11775220445010481</v>
      </c>
      <c r="D757" s="14">
        <v>0.31196392892080216</v>
      </c>
      <c r="E757" s="14">
        <v>0.22086835207327621</v>
      </c>
      <c r="F757" s="14">
        <v>0.28991454849456905</v>
      </c>
      <c r="G757" s="13">
        <v>2.8980395452652274</v>
      </c>
      <c r="H757" s="14">
        <v>-5.1192663180992054E-2</v>
      </c>
      <c r="I757">
        <v>0</v>
      </c>
      <c r="J757" s="14">
        <v>0.12425499068251683</v>
      </c>
      <c r="K757" s="14">
        <v>0.58288412137280288</v>
      </c>
      <c r="L757" s="14">
        <v>0.120912265441879</v>
      </c>
      <c r="M757">
        <v>0</v>
      </c>
      <c r="N757" s="14">
        <v>0</v>
      </c>
      <c r="O757" s="14">
        <v>0</v>
      </c>
      <c r="P757">
        <v>0</v>
      </c>
      <c r="Q757" s="14">
        <v>0.95246281107254693</v>
      </c>
      <c r="R757">
        <v>0</v>
      </c>
      <c r="S757">
        <v>3.3</v>
      </c>
      <c r="T757" s="14">
        <v>0</v>
      </c>
      <c r="U757" s="14">
        <v>0</v>
      </c>
      <c r="V757" s="12" t="s">
        <v>2138</v>
      </c>
    </row>
    <row r="758" spans="1:22">
      <c r="A758" t="s">
        <v>1513</v>
      </c>
      <c r="B758" s="12" t="s">
        <v>62</v>
      </c>
      <c r="C758" s="14">
        <v>9.3587489540335564E-2</v>
      </c>
      <c r="D758" s="14">
        <v>0.20187192862209885</v>
      </c>
      <c r="E758" s="14">
        <v>0.13780715755654266</v>
      </c>
      <c r="F758" s="14">
        <v>0.14324173030339896</v>
      </c>
      <c r="G758" s="13">
        <v>2.1323076743804079</v>
      </c>
      <c r="H758" s="14">
        <v>-3.5903294130974449E-3</v>
      </c>
      <c r="I758">
        <v>0</v>
      </c>
      <c r="J758" s="14">
        <v>3.8407429454272807E-2</v>
      </c>
      <c r="K758" s="14">
        <v>0.50521966232143278</v>
      </c>
      <c r="L758" s="14">
        <v>7.7995567229432863E-2</v>
      </c>
      <c r="M758">
        <v>0</v>
      </c>
      <c r="N758" s="14">
        <v>0</v>
      </c>
      <c r="O758" s="14">
        <v>0</v>
      </c>
      <c r="P758">
        <v>0</v>
      </c>
      <c r="Q758" s="14">
        <v>0.94976269166978411</v>
      </c>
      <c r="R758">
        <v>0</v>
      </c>
      <c r="S758">
        <v>3.3</v>
      </c>
      <c r="T758" s="14">
        <v>0</v>
      </c>
      <c r="U758" s="14">
        <v>0</v>
      </c>
      <c r="V758" s="12" t="s">
        <v>2138</v>
      </c>
    </row>
    <row r="759" spans="1:22">
      <c r="A759" t="s">
        <v>1515</v>
      </c>
      <c r="B759" s="12" t="s">
        <v>51</v>
      </c>
      <c r="C759" s="14">
        <v>7.4141554839312881E-2</v>
      </c>
      <c r="D759" s="14">
        <v>0.29147891994228936</v>
      </c>
      <c r="E759" s="14">
        <v>0.20310034693031653</v>
      </c>
      <c r="F759" s="14">
        <v>8.594459935328938E-2</v>
      </c>
      <c r="G759" s="13">
        <v>1.6026025182564763</v>
      </c>
      <c r="H759" s="14">
        <v>0.11012364032004683</v>
      </c>
      <c r="I759">
        <v>0</v>
      </c>
      <c r="J759" s="14">
        <v>5.5067976770432472E-2</v>
      </c>
      <c r="K759" s="14">
        <v>0.41762511454643481</v>
      </c>
      <c r="L759" s="14">
        <v>5.4196815684636399E-2</v>
      </c>
      <c r="M759">
        <v>0</v>
      </c>
      <c r="N759" s="14">
        <v>0</v>
      </c>
      <c r="O759" s="14">
        <v>0</v>
      </c>
      <c r="P759">
        <v>0</v>
      </c>
      <c r="Q759" s="14">
        <v>0.94630804495569043</v>
      </c>
      <c r="R759">
        <v>0</v>
      </c>
      <c r="S759">
        <v>3.3</v>
      </c>
      <c r="T759" s="14">
        <v>0</v>
      </c>
      <c r="U759" s="14">
        <v>0</v>
      </c>
      <c r="V759" s="12" t="s">
        <v>2138</v>
      </c>
    </row>
    <row r="760" spans="1:22">
      <c r="A760" t="s">
        <v>1517</v>
      </c>
      <c r="B760" s="12" t="s">
        <v>54</v>
      </c>
      <c r="C760" s="14">
        <v>-8.0736122748290284E-2</v>
      </c>
      <c r="D760" s="14">
        <v>0.31196392892080216</v>
      </c>
      <c r="E760" s="14">
        <v>0.22086835207327621</v>
      </c>
      <c r="F760" s="14">
        <v>0.28991454849456905</v>
      </c>
      <c r="G760" s="13">
        <v>2.8980395452652274</v>
      </c>
      <c r="H760" s="14">
        <v>-5.1192663180992054E-2</v>
      </c>
      <c r="I760">
        <v>0</v>
      </c>
      <c r="J760" s="14">
        <v>0.13403085751679389</v>
      </c>
      <c r="K760" s="14">
        <v>0.58288412137280288</v>
      </c>
      <c r="L760" s="14">
        <v>0.120912265441879</v>
      </c>
      <c r="M760">
        <v>0</v>
      </c>
      <c r="N760" s="14">
        <v>0</v>
      </c>
      <c r="O760" s="14">
        <v>0</v>
      </c>
      <c r="P760">
        <v>0</v>
      </c>
      <c r="Q760" s="14">
        <v>0.95246281107254693</v>
      </c>
      <c r="R760">
        <v>0</v>
      </c>
      <c r="S760">
        <v>3.3</v>
      </c>
      <c r="T760" s="14">
        <v>0</v>
      </c>
      <c r="U760" s="14">
        <v>0</v>
      </c>
      <c r="V760" s="12" t="s">
        <v>2138</v>
      </c>
    </row>
    <row r="761" spans="1:22">
      <c r="A761" t="s">
        <v>1519</v>
      </c>
      <c r="B761" s="12" t="s">
        <v>54</v>
      </c>
      <c r="C761" s="14">
        <v>2.5580084051422577E-2</v>
      </c>
      <c r="D761" s="14">
        <v>0.31196392892080216</v>
      </c>
      <c r="E761" s="14">
        <v>0.22086835207327621</v>
      </c>
      <c r="F761" s="14">
        <v>0.28991454849456905</v>
      </c>
      <c r="G761" s="13">
        <v>2.8980395452652274</v>
      </c>
      <c r="H761" s="14">
        <v>-5.1192663180992054E-2</v>
      </c>
      <c r="I761">
        <v>0</v>
      </c>
      <c r="J761" s="14">
        <v>6.6275853304765278E-2</v>
      </c>
      <c r="K761" s="14">
        <v>0.58288412137280288</v>
      </c>
      <c r="L761" s="14">
        <v>0.120912265441879</v>
      </c>
      <c r="M761">
        <v>0</v>
      </c>
      <c r="N761" s="14">
        <v>0</v>
      </c>
      <c r="O761" s="14">
        <v>0</v>
      </c>
      <c r="P761">
        <v>0</v>
      </c>
      <c r="Q761" s="14">
        <v>0.95246281107254693</v>
      </c>
      <c r="R761">
        <v>0</v>
      </c>
      <c r="S761">
        <v>3.3</v>
      </c>
      <c r="T761" s="14">
        <v>0</v>
      </c>
      <c r="U761" s="14">
        <v>0</v>
      </c>
      <c r="V761" s="12" t="s">
        <v>2138</v>
      </c>
    </row>
    <row r="762" spans="1:22">
      <c r="A762" t="s">
        <v>1523</v>
      </c>
      <c r="B762" s="12" t="s">
        <v>57</v>
      </c>
      <c r="C762" s="14">
        <v>0.20835830211695913</v>
      </c>
      <c r="D762" s="14">
        <v>0.388774346882514</v>
      </c>
      <c r="E762" s="14">
        <v>0.2842719606666555</v>
      </c>
      <c r="F762" s="14">
        <v>3.7547324588306716E-2</v>
      </c>
      <c r="G762" s="13">
        <v>5.6564154445784265</v>
      </c>
      <c r="H762" s="14">
        <v>0.21790144142181125</v>
      </c>
      <c r="I762">
        <v>0</v>
      </c>
      <c r="J762" s="14">
        <v>8.0367122482955539E-3</v>
      </c>
      <c r="K762" s="14">
        <v>0.45222619371524486</v>
      </c>
      <c r="L762" s="14">
        <v>1.8748568215778003E-2</v>
      </c>
      <c r="M762">
        <v>0</v>
      </c>
      <c r="N762" s="14">
        <v>0.2055436255630648</v>
      </c>
      <c r="O762" s="14">
        <v>0.33577848833803048</v>
      </c>
      <c r="P762">
        <v>0</v>
      </c>
      <c r="Q762" s="14">
        <v>0.94867619108199597</v>
      </c>
      <c r="R762">
        <v>0</v>
      </c>
      <c r="S762">
        <v>4.5</v>
      </c>
      <c r="T762" s="14">
        <v>0</v>
      </c>
      <c r="U762" s="14">
        <v>0</v>
      </c>
      <c r="V762" s="12" t="s">
        <v>2138</v>
      </c>
    </row>
    <row r="763" spans="1:22">
      <c r="A763" t="s">
        <v>1525</v>
      </c>
      <c r="B763" s="12" t="s">
        <v>54</v>
      </c>
      <c r="C763" s="14">
        <v>-0.13315664120522175</v>
      </c>
      <c r="D763" s="14">
        <v>0.31196392892080216</v>
      </c>
      <c r="E763" s="14">
        <v>0.22086835207327621</v>
      </c>
      <c r="F763" s="14">
        <v>0.28991454849456905</v>
      </c>
      <c r="G763" s="13">
        <v>2.8980395452652274</v>
      </c>
      <c r="H763" s="14">
        <v>-5.1192663180992054E-2</v>
      </c>
      <c r="I763">
        <v>0</v>
      </c>
      <c r="J763" s="14">
        <v>0.13616741115288802</v>
      </c>
      <c r="K763" s="14">
        <v>0.58288412137280288</v>
      </c>
      <c r="L763" s="14">
        <v>0.120912265441879</v>
      </c>
      <c r="M763">
        <v>0</v>
      </c>
      <c r="N763" s="14">
        <v>0</v>
      </c>
      <c r="O763" s="14">
        <v>0</v>
      </c>
      <c r="P763">
        <v>0</v>
      </c>
      <c r="Q763" s="14">
        <v>0.95246281107254693</v>
      </c>
      <c r="R763">
        <v>0</v>
      </c>
      <c r="S763">
        <v>3.3</v>
      </c>
      <c r="T763" s="14">
        <v>0</v>
      </c>
      <c r="U763" s="14">
        <v>0</v>
      </c>
      <c r="V763" s="12" t="s">
        <v>2138</v>
      </c>
    </row>
    <row r="764" spans="1:22">
      <c r="A764" t="s">
        <v>1527</v>
      </c>
      <c r="B764" s="12" t="s">
        <v>62</v>
      </c>
      <c r="C764" s="14">
        <v>-5.3990825544315689E-2</v>
      </c>
      <c r="D764" s="14">
        <v>0.20187192862209885</v>
      </c>
      <c r="E764" s="14">
        <v>0.13780715755654266</v>
      </c>
      <c r="F764" s="14">
        <v>0.14324173030339896</v>
      </c>
      <c r="G764" s="13">
        <v>2.1323076743804079</v>
      </c>
      <c r="H764" s="14">
        <v>-3.5903294130974449E-3</v>
      </c>
      <c r="I764">
        <v>0</v>
      </c>
      <c r="J764" s="14">
        <v>7.0450140672542572E-2</v>
      </c>
      <c r="K764" s="14">
        <v>0.50521966232143278</v>
      </c>
      <c r="L764" s="14">
        <v>7.7995567229432863E-2</v>
      </c>
      <c r="M764">
        <v>0</v>
      </c>
      <c r="N764" s="14">
        <v>0</v>
      </c>
      <c r="O764" s="14">
        <v>0</v>
      </c>
      <c r="P764">
        <v>0</v>
      </c>
      <c r="Q764" s="14">
        <v>0.94976269166978411</v>
      </c>
      <c r="R764">
        <v>0</v>
      </c>
      <c r="S764">
        <v>3.3</v>
      </c>
      <c r="T764" s="14">
        <v>0</v>
      </c>
      <c r="U764" s="14">
        <v>0</v>
      </c>
      <c r="V764" s="12" t="s">
        <v>2138</v>
      </c>
    </row>
    <row r="765" spans="1:22">
      <c r="A765" t="s">
        <v>1529</v>
      </c>
      <c r="B765" s="12" t="s">
        <v>54</v>
      </c>
      <c r="C765" s="14">
        <v>4.9173709349064683E-2</v>
      </c>
      <c r="D765" s="14">
        <v>0.31196392892080216</v>
      </c>
      <c r="E765" s="14">
        <v>0.22086835207327621</v>
      </c>
      <c r="F765" s="14">
        <v>0.28991454849456905</v>
      </c>
      <c r="G765" s="13">
        <v>2.8980395452652274</v>
      </c>
      <c r="H765" s="14">
        <v>-5.1192663180992054E-2</v>
      </c>
      <c r="I765">
        <v>0</v>
      </c>
      <c r="J765" s="14">
        <v>6.9029406113027617E-3</v>
      </c>
      <c r="K765" s="14">
        <v>0.58288412137280288</v>
      </c>
      <c r="L765" s="14">
        <v>0.120912265441879</v>
      </c>
      <c r="M765">
        <v>0</v>
      </c>
      <c r="N765" s="14">
        <v>0</v>
      </c>
      <c r="O765" s="14">
        <v>0</v>
      </c>
      <c r="P765">
        <v>0</v>
      </c>
      <c r="Q765" s="14">
        <v>0.95246281107254693</v>
      </c>
      <c r="R765">
        <v>0</v>
      </c>
      <c r="S765">
        <v>3.3</v>
      </c>
      <c r="T765" s="14">
        <v>0</v>
      </c>
      <c r="U765" s="14">
        <v>0</v>
      </c>
      <c r="V765" s="12" t="s">
        <v>2138</v>
      </c>
    </row>
    <row r="766" spans="1:22">
      <c r="A766" t="s">
        <v>1531</v>
      </c>
      <c r="B766" s="12" t="s">
        <v>47</v>
      </c>
      <c r="C766" s="14">
        <v>3.717046059620354E-2</v>
      </c>
      <c r="D766" s="14">
        <v>0.18290795794828921</v>
      </c>
      <c r="E766" s="14">
        <v>0.12205009004875801</v>
      </c>
      <c r="F766" s="14">
        <v>7.7863508878423693E-2</v>
      </c>
      <c r="G766" s="13">
        <v>1.5232588938928779</v>
      </c>
      <c r="H766" s="14">
        <v>3.1674636202413592E-2</v>
      </c>
      <c r="I766">
        <v>0</v>
      </c>
      <c r="J766" s="14">
        <v>7.648644833055003E-2</v>
      </c>
      <c r="K766" s="14">
        <v>0.50851978099047102</v>
      </c>
      <c r="L766" s="14">
        <v>6.0665521451900774E-2</v>
      </c>
      <c r="M766">
        <v>0</v>
      </c>
      <c r="N766" s="14">
        <v>0</v>
      </c>
      <c r="O766" s="14">
        <v>0</v>
      </c>
      <c r="P766">
        <v>0</v>
      </c>
      <c r="Q766" s="14">
        <v>0.94977598367308969</v>
      </c>
      <c r="R766">
        <v>0</v>
      </c>
      <c r="S766">
        <v>3.3</v>
      </c>
      <c r="T766" s="14">
        <v>0</v>
      </c>
      <c r="U766" s="14">
        <v>0</v>
      </c>
      <c r="V766" s="12" t="s">
        <v>2138</v>
      </c>
    </row>
    <row r="767" spans="1:22">
      <c r="A767" t="s">
        <v>1533</v>
      </c>
      <c r="B767" s="12" t="s">
        <v>54</v>
      </c>
      <c r="C767" s="14">
        <v>5.8840988998716974E-2</v>
      </c>
      <c r="D767" s="14">
        <v>0.31196392892080216</v>
      </c>
      <c r="E767" s="14">
        <v>0.22086835207327621</v>
      </c>
      <c r="F767" s="14">
        <v>0.28991454849456905</v>
      </c>
      <c r="G767" s="13">
        <v>2.8980395452652274</v>
      </c>
      <c r="H767" s="14">
        <v>-5.1192663180992054E-2</v>
      </c>
      <c r="I767">
        <v>0</v>
      </c>
      <c r="J767" s="14">
        <v>7.814585762546572E-2</v>
      </c>
      <c r="K767" s="14">
        <v>0.58288412137280288</v>
      </c>
      <c r="L767" s="14">
        <v>0.120912265441879</v>
      </c>
      <c r="M767">
        <v>0</v>
      </c>
      <c r="N767" s="14">
        <v>0</v>
      </c>
      <c r="O767" s="14">
        <v>0</v>
      </c>
      <c r="P767">
        <v>0</v>
      </c>
      <c r="Q767" s="14">
        <v>0.95246281107254693</v>
      </c>
      <c r="R767">
        <v>0</v>
      </c>
      <c r="S767">
        <v>3.3</v>
      </c>
      <c r="T767" s="14">
        <v>0</v>
      </c>
      <c r="U767" s="14">
        <v>0</v>
      </c>
      <c r="V767" s="12" t="s">
        <v>2138</v>
      </c>
    </row>
    <row r="768" spans="1:22">
      <c r="A768" t="s">
        <v>1537</v>
      </c>
      <c r="B768" s="12" t="s">
        <v>62</v>
      </c>
      <c r="C768" s="14">
        <v>-7.3901170173534869E-2</v>
      </c>
      <c r="D768" s="14">
        <v>0.20187192862209885</v>
      </c>
      <c r="E768" s="14">
        <v>0.13780715755654266</v>
      </c>
      <c r="F768" s="14">
        <v>0.14324173030339896</v>
      </c>
      <c r="G768" s="13">
        <v>2.1323076743804079</v>
      </c>
      <c r="H768" s="14">
        <v>-3.5903294130974449E-3</v>
      </c>
      <c r="I768">
        <v>0</v>
      </c>
      <c r="J768" s="14">
        <v>8.9141032778094709E-2</v>
      </c>
      <c r="K768" s="14">
        <v>0.50521966232143278</v>
      </c>
      <c r="L768" s="14">
        <v>7.7995567229432863E-2</v>
      </c>
      <c r="M768">
        <v>0</v>
      </c>
      <c r="N768" s="14">
        <v>0</v>
      </c>
      <c r="O768" s="14">
        <v>0</v>
      </c>
      <c r="P768">
        <v>0</v>
      </c>
      <c r="Q768" s="14">
        <v>0.94976269166978411</v>
      </c>
      <c r="R768">
        <v>0</v>
      </c>
      <c r="S768">
        <v>3.3</v>
      </c>
      <c r="T768" s="14">
        <v>0</v>
      </c>
      <c r="U768" s="14">
        <v>0</v>
      </c>
      <c r="V768" s="12" t="s">
        <v>2138</v>
      </c>
    </row>
    <row r="769" spans="1:22">
      <c r="A769" t="s">
        <v>1539</v>
      </c>
      <c r="B769" s="12" t="s">
        <v>54</v>
      </c>
      <c r="C769" s="14">
        <v>9.5709236214334151E-2</v>
      </c>
      <c r="D769" s="14">
        <v>0.31196392892080216</v>
      </c>
      <c r="E769" s="14">
        <v>0.22086835207327621</v>
      </c>
      <c r="F769" s="14">
        <v>0.28991454849456905</v>
      </c>
      <c r="G769" s="13">
        <v>2.8980395452652274</v>
      </c>
      <c r="H769" s="14">
        <v>-5.1192663180992054E-2</v>
      </c>
      <c r="I769">
        <v>0</v>
      </c>
      <c r="J769" s="14">
        <v>3.753602463061597E-2</v>
      </c>
      <c r="K769" s="14">
        <v>0.58288412137280288</v>
      </c>
      <c r="L769" s="14">
        <v>0.120912265441879</v>
      </c>
      <c r="M769">
        <v>0</v>
      </c>
      <c r="N769" s="14">
        <v>0</v>
      </c>
      <c r="O769" s="14">
        <v>0</v>
      </c>
      <c r="P769">
        <v>0</v>
      </c>
      <c r="Q769" s="14">
        <v>0.95246281107254693</v>
      </c>
      <c r="R769">
        <v>0</v>
      </c>
      <c r="S769">
        <v>3.3</v>
      </c>
      <c r="T769" s="14">
        <v>0</v>
      </c>
      <c r="U769" s="14">
        <v>0</v>
      </c>
      <c r="V769" s="12" t="s">
        <v>2138</v>
      </c>
    </row>
    <row r="770" spans="1:22">
      <c r="A770" t="s">
        <v>1541</v>
      </c>
      <c r="B770" s="12" t="s">
        <v>51</v>
      </c>
      <c r="C770" s="14">
        <v>8.3204015929340389E-2</v>
      </c>
      <c r="D770" s="14">
        <v>0.29147891994228936</v>
      </c>
      <c r="E770" s="14">
        <v>0.20310034693031653</v>
      </c>
      <c r="F770" s="14">
        <v>8.594459935328938E-2</v>
      </c>
      <c r="G770" s="13">
        <v>1.6026025182564763</v>
      </c>
      <c r="H770" s="14">
        <v>0.11012364032004683</v>
      </c>
      <c r="I770">
        <v>0</v>
      </c>
      <c r="J770" s="14">
        <v>4.7541250178498452E-2</v>
      </c>
      <c r="K770" s="14">
        <v>0.41762511454643481</v>
      </c>
      <c r="L770" s="14">
        <v>5.4196815684636399E-2</v>
      </c>
      <c r="M770">
        <v>0</v>
      </c>
      <c r="N770" s="14">
        <v>0</v>
      </c>
      <c r="O770" s="14">
        <v>0</v>
      </c>
      <c r="P770">
        <v>0</v>
      </c>
      <c r="Q770" s="14">
        <v>0.94630804495569043</v>
      </c>
      <c r="R770">
        <v>0</v>
      </c>
      <c r="S770">
        <v>3.3</v>
      </c>
      <c r="T770" s="14">
        <v>0</v>
      </c>
      <c r="U770" s="14">
        <v>0</v>
      </c>
      <c r="V770" s="12" t="s">
        <v>2138</v>
      </c>
    </row>
    <row r="771" spans="1:22">
      <c r="A771" t="s">
        <v>1543</v>
      </c>
      <c r="B771" s="12" t="s">
        <v>54</v>
      </c>
      <c r="C771" s="14">
        <v>0.1255169500129483</v>
      </c>
      <c r="D771" s="14">
        <v>0.31196392892080216</v>
      </c>
      <c r="E771" s="14">
        <v>0.22086835207327621</v>
      </c>
      <c r="F771" s="14">
        <v>0.28991454849456905</v>
      </c>
      <c r="G771" s="13">
        <v>2.8980395452652274</v>
      </c>
      <c r="H771" s="14">
        <v>-5.1192663180992054E-2</v>
      </c>
      <c r="I771">
        <v>0</v>
      </c>
      <c r="J771" s="14">
        <v>2.1305715535926324E-2</v>
      </c>
      <c r="K771" s="14">
        <v>0.58288412137280288</v>
      </c>
      <c r="L771" s="14">
        <v>0.120912265441879</v>
      </c>
      <c r="M771">
        <v>0</v>
      </c>
      <c r="N771" s="14">
        <v>0</v>
      </c>
      <c r="O771" s="14">
        <v>0</v>
      </c>
      <c r="P771">
        <v>0</v>
      </c>
      <c r="Q771" s="14">
        <v>0.95246281107254693</v>
      </c>
      <c r="R771">
        <v>0</v>
      </c>
      <c r="S771">
        <v>3.3</v>
      </c>
      <c r="T771" s="14">
        <v>0</v>
      </c>
      <c r="U771" s="14">
        <v>0</v>
      </c>
      <c r="V771" s="12" t="s">
        <v>2138</v>
      </c>
    </row>
    <row r="772" spans="1:22">
      <c r="A772" t="s">
        <v>1545</v>
      </c>
      <c r="B772" s="12" t="s">
        <v>47</v>
      </c>
      <c r="C772" s="14">
        <v>-2.1502389626924759E-2</v>
      </c>
      <c r="D772" s="14">
        <v>0.18290795794828921</v>
      </c>
      <c r="E772" s="14">
        <v>0.12205009004875801</v>
      </c>
      <c r="F772" s="14">
        <v>7.7863508878423693E-2</v>
      </c>
      <c r="G772" s="13">
        <v>1.5232588938928779</v>
      </c>
      <c r="H772" s="14">
        <v>3.1674636202413592E-2</v>
      </c>
      <c r="I772">
        <v>0</v>
      </c>
      <c r="J772" s="14">
        <v>6.7671095160422065E-2</v>
      </c>
      <c r="K772" s="14">
        <v>0.50851978099047102</v>
      </c>
      <c r="L772" s="14">
        <v>6.0665521451900774E-2</v>
      </c>
      <c r="M772">
        <v>0</v>
      </c>
      <c r="N772" s="14">
        <v>0</v>
      </c>
      <c r="O772" s="14">
        <v>0</v>
      </c>
      <c r="P772">
        <v>0</v>
      </c>
      <c r="Q772" s="14">
        <v>0.94977598367308969</v>
      </c>
      <c r="R772">
        <v>0</v>
      </c>
      <c r="S772">
        <v>3.3</v>
      </c>
      <c r="T772" s="14">
        <v>0</v>
      </c>
      <c r="U772" s="14">
        <v>0</v>
      </c>
      <c r="V772" s="12" t="s">
        <v>2138</v>
      </c>
    </row>
    <row r="773" spans="1:22">
      <c r="A773" t="s">
        <v>1547</v>
      </c>
      <c r="B773" s="12" t="s">
        <v>57</v>
      </c>
      <c r="C773" s="14">
        <v>0.1030579352046565</v>
      </c>
      <c r="D773" s="14">
        <v>0.388774346882514</v>
      </c>
      <c r="E773" s="14">
        <v>0.2842719606666555</v>
      </c>
      <c r="F773" s="14">
        <v>3.7547324588306716E-2</v>
      </c>
      <c r="G773" s="13">
        <v>5.6564154445784265</v>
      </c>
      <c r="H773" s="14">
        <v>0.21790144142181125</v>
      </c>
      <c r="I773">
        <v>0</v>
      </c>
      <c r="J773" s="14">
        <v>4.262014028339446E-3</v>
      </c>
      <c r="K773" s="14">
        <v>0.45222619371524486</v>
      </c>
      <c r="L773" s="14">
        <v>1.8748568215778003E-2</v>
      </c>
      <c r="M773">
        <v>0</v>
      </c>
      <c r="N773" s="14">
        <v>0.2055436255630648</v>
      </c>
      <c r="O773" s="14">
        <v>0.33577848833803048</v>
      </c>
      <c r="P773">
        <v>0</v>
      </c>
      <c r="Q773" s="14">
        <v>0.94867619108199597</v>
      </c>
      <c r="R773">
        <v>0</v>
      </c>
      <c r="S773">
        <v>4.5</v>
      </c>
      <c r="T773" s="14">
        <v>0</v>
      </c>
      <c r="U773" s="14">
        <v>0</v>
      </c>
      <c r="V773" s="12" t="s">
        <v>2138</v>
      </c>
    </row>
    <row r="774" spans="1:22">
      <c r="A774" t="s">
        <v>1549</v>
      </c>
      <c r="B774" s="12" t="s">
        <v>51</v>
      </c>
      <c r="C774" s="14">
        <v>0.11278753860662914</v>
      </c>
      <c r="D774" s="14">
        <v>0.29147891994228936</v>
      </c>
      <c r="E774" s="14">
        <v>0.20310034693031653</v>
      </c>
      <c r="F774" s="14">
        <v>8.594459935328938E-2</v>
      </c>
      <c r="G774" s="13">
        <v>1.6026025182564763</v>
      </c>
      <c r="H774" s="14">
        <v>0.11012364032004683</v>
      </c>
      <c r="I774">
        <v>0</v>
      </c>
      <c r="J774" s="14">
        <v>1.0887916567577347E-2</v>
      </c>
      <c r="K774" s="14">
        <v>0.41762511454643481</v>
      </c>
      <c r="L774" s="14">
        <v>5.4196815684636399E-2</v>
      </c>
      <c r="M774">
        <v>0</v>
      </c>
      <c r="N774" s="14">
        <v>0</v>
      </c>
      <c r="O774" s="14">
        <v>0</v>
      </c>
      <c r="P774">
        <v>0</v>
      </c>
      <c r="Q774" s="14">
        <v>0.94630804495569043</v>
      </c>
      <c r="R774">
        <v>0</v>
      </c>
      <c r="S774">
        <v>3.3</v>
      </c>
      <c r="T774" s="14">
        <v>0</v>
      </c>
      <c r="U774" s="14">
        <v>0</v>
      </c>
      <c r="V774" s="12" t="s">
        <v>2138</v>
      </c>
    </row>
    <row r="775" spans="1:22">
      <c r="A775" t="s">
        <v>1551</v>
      </c>
      <c r="B775" s="12" t="s">
        <v>47</v>
      </c>
      <c r="C775" s="14">
        <v>1.6522154785084328E-2</v>
      </c>
      <c r="D775" s="14">
        <v>0.18290795794828921</v>
      </c>
      <c r="E775" s="14">
        <v>0.12205009004875801</v>
      </c>
      <c r="F775" s="14">
        <v>7.7863508878423693E-2</v>
      </c>
      <c r="G775" s="13">
        <v>1.5232588938928779</v>
      </c>
      <c r="H775" s="14">
        <v>3.1674636202413592E-2</v>
      </c>
      <c r="I775">
        <v>0</v>
      </c>
      <c r="J775" s="14">
        <v>3.6627471963219534E-2</v>
      </c>
      <c r="K775" s="14">
        <v>0.50851978099047102</v>
      </c>
      <c r="L775" s="14">
        <v>6.0665521451900774E-2</v>
      </c>
      <c r="M775">
        <v>0</v>
      </c>
      <c r="N775" s="14">
        <v>0</v>
      </c>
      <c r="O775" s="14">
        <v>0</v>
      </c>
      <c r="P775">
        <v>0</v>
      </c>
      <c r="Q775" s="14">
        <v>0.94977598367308969</v>
      </c>
      <c r="R775">
        <v>0</v>
      </c>
      <c r="S775">
        <v>3.3</v>
      </c>
      <c r="T775" s="14">
        <v>0</v>
      </c>
      <c r="U775" s="14">
        <v>0</v>
      </c>
      <c r="V775" s="12" t="s">
        <v>2138</v>
      </c>
    </row>
    <row r="776" spans="1:22">
      <c r="A776" t="s">
        <v>1553</v>
      </c>
      <c r="B776" s="12" t="s">
        <v>62</v>
      </c>
      <c r="C776" s="14">
        <v>-5.1499577423548062E-2</v>
      </c>
      <c r="D776" s="14">
        <v>0.20187192862209885</v>
      </c>
      <c r="E776" s="14">
        <v>0.13780715755654266</v>
      </c>
      <c r="F776" s="14">
        <v>0.14324173030339896</v>
      </c>
      <c r="G776" s="13">
        <v>2.1323076743804079</v>
      </c>
      <c r="H776" s="14">
        <v>-3.5903294130974449E-3</v>
      </c>
      <c r="I776">
        <v>0</v>
      </c>
      <c r="J776" s="14">
        <v>7.5634545817648044E-2</v>
      </c>
      <c r="K776" s="14">
        <v>0.50521966232143278</v>
      </c>
      <c r="L776" s="14">
        <v>7.7995567229432863E-2</v>
      </c>
      <c r="M776">
        <v>0</v>
      </c>
      <c r="N776" s="14">
        <v>0</v>
      </c>
      <c r="O776" s="14">
        <v>0</v>
      </c>
      <c r="P776">
        <v>0</v>
      </c>
      <c r="Q776" s="14">
        <v>0.94976269166978411</v>
      </c>
      <c r="R776">
        <v>0</v>
      </c>
      <c r="S776">
        <v>3.3</v>
      </c>
      <c r="T776" s="14">
        <v>0</v>
      </c>
      <c r="U776" s="14">
        <v>0</v>
      </c>
      <c r="V776" s="12" t="s">
        <v>2138</v>
      </c>
    </row>
    <row r="777" spans="1:22">
      <c r="A777" t="s">
        <v>1555</v>
      </c>
      <c r="B777" s="12" t="s">
        <v>62</v>
      </c>
      <c r="C777" s="14">
        <v>-4.349279706564315E-2</v>
      </c>
      <c r="D777" s="14">
        <v>0.20187192862209885</v>
      </c>
      <c r="E777" s="14">
        <v>0.13780715755654266</v>
      </c>
      <c r="F777" s="14">
        <v>0.14324173030339896</v>
      </c>
      <c r="G777" s="13">
        <v>2.1323076743804079</v>
      </c>
      <c r="H777" s="14">
        <v>-3.5903294130974449E-3</v>
      </c>
      <c r="I777">
        <v>0</v>
      </c>
      <c r="J777" s="14">
        <v>8.8103049953569421E-2</v>
      </c>
      <c r="K777" s="14">
        <v>0.50521966232143278</v>
      </c>
      <c r="L777" s="14">
        <v>7.7995567229432863E-2</v>
      </c>
      <c r="M777">
        <v>0</v>
      </c>
      <c r="N777" s="14">
        <v>0</v>
      </c>
      <c r="O777" s="14">
        <v>0</v>
      </c>
      <c r="P777">
        <v>0</v>
      </c>
      <c r="Q777" s="14">
        <v>0.94976269166978411</v>
      </c>
      <c r="R777">
        <v>0</v>
      </c>
      <c r="S777">
        <v>3.3</v>
      </c>
      <c r="T777" s="14">
        <v>0</v>
      </c>
      <c r="U777" s="14">
        <v>0</v>
      </c>
      <c r="V777" s="12" t="s">
        <v>2138</v>
      </c>
    </row>
    <row r="778" spans="1:22">
      <c r="A778" t="s">
        <v>1557</v>
      </c>
      <c r="B778" s="12" t="s">
        <v>51</v>
      </c>
      <c r="C778" s="14">
        <v>0.10198793132173645</v>
      </c>
      <c r="D778" s="14">
        <v>0.29147891994228936</v>
      </c>
      <c r="E778" s="14">
        <v>0.20310034693031653</v>
      </c>
      <c r="F778" s="14">
        <v>8.594459935328938E-2</v>
      </c>
      <c r="G778" s="13">
        <v>1.6026025182564763</v>
      </c>
      <c r="H778" s="14">
        <v>0.11012364032004683</v>
      </c>
      <c r="I778">
        <v>0</v>
      </c>
      <c r="J778" s="14">
        <v>7.8251604464798005E-3</v>
      </c>
      <c r="K778" s="14">
        <v>0.41762511454643481</v>
      </c>
      <c r="L778" s="14">
        <v>5.4196815684636399E-2</v>
      </c>
      <c r="M778">
        <v>0</v>
      </c>
      <c r="N778" s="14">
        <v>0</v>
      </c>
      <c r="O778" s="14">
        <v>0</v>
      </c>
      <c r="P778">
        <v>0</v>
      </c>
      <c r="Q778" s="14">
        <v>0.94630804495569043</v>
      </c>
      <c r="R778">
        <v>0</v>
      </c>
      <c r="S778">
        <v>3.3</v>
      </c>
      <c r="T778" s="14">
        <v>0</v>
      </c>
      <c r="U778" s="14">
        <v>0</v>
      </c>
      <c r="V778" s="12" t="s">
        <v>2138</v>
      </c>
    </row>
    <row r="779" spans="1:22">
      <c r="A779" t="s">
        <v>1559</v>
      </c>
      <c r="B779" s="12" t="s">
        <v>57</v>
      </c>
      <c r="C779" s="14">
        <v>0.24934154191951249</v>
      </c>
      <c r="D779" s="14">
        <v>0.388774346882514</v>
      </c>
      <c r="E779" s="14">
        <v>0.2842719606666555</v>
      </c>
      <c r="F779" s="14">
        <v>3.7547324588306716E-2</v>
      </c>
      <c r="G779" s="13">
        <v>5.6564154445784265</v>
      </c>
      <c r="H779" s="14">
        <v>0.21790144142181125</v>
      </c>
      <c r="I779">
        <v>0</v>
      </c>
      <c r="J779" s="14">
        <v>2.9900066327707558E-2</v>
      </c>
      <c r="K779" s="14">
        <v>0.45222619371524486</v>
      </c>
      <c r="L779" s="14">
        <v>1.8748568215778003E-2</v>
      </c>
      <c r="M779">
        <v>0</v>
      </c>
      <c r="N779" s="14">
        <v>0.2055436255630648</v>
      </c>
      <c r="O779" s="14">
        <v>0.33577848833803048</v>
      </c>
      <c r="P779">
        <v>0</v>
      </c>
      <c r="Q779" s="14">
        <v>0.94867619108199597</v>
      </c>
      <c r="R779">
        <v>0</v>
      </c>
      <c r="S779">
        <v>4.5</v>
      </c>
      <c r="T779" s="14">
        <v>0</v>
      </c>
      <c r="U779" s="14">
        <v>0</v>
      </c>
      <c r="V779" s="12" t="s">
        <v>2138</v>
      </c>
    </row>
    <row r="780" spans="1:22">
      <c r="A780" t="s">
        <v>1561</v>
      </c>
      <c r="B780" s="12" t="s">
        <v>57</v>
      </c>
      <c r="C780" s="14">
        <v>0.25063181123299016</v>
      </c>
      <c r="D780" s="14">
        <v>0.388774346882514</v>
      </c>
      <c r="E780" s="14">
        <v>0.2842719606666555</v>
      </c>
      <c r="F780" s="14">
        <v>3.7547324588306716E-2</v>
      </c>
      <c r="G780" s="13">
        <v>5.6564154445784265</v>
      </c>
      <c r="H780" s="14">
        <v>0.21790144142181125</v>
      </c>
      <c r="I780">
        <v>0</v>
      </c>
      <c r="J780" s="14">
        <v>-4.9898066534885641E-2</v>
      </c>
      <c r="K780" s="14">
        <v>0.45222619371524486</v>
      </c>
      <c r="L780" s="14">
        <v>1.8748568215778003E-2</v>
      </c>
      <c r="M780">
        <v>0</v>
      </c>
      <c r="N780" s="14">
        <v>0.2055436255630648</v>
      </c>
      <c r="O780" s="14">
        <v>0.33577848833803048</v>
      </c>
      <c r="P780">
        <v>0</v>
      </c>
      <c r="Q780" s="14">
        <v>0.94867619108199597</v>
      </c>
      <c r="R780">
        <v>0</v>
      </c>
      <c r="S780">
        <v>4.5</v>
      </c>
      <c r="T780" s="14">
        <v>0</v>
      </c>
      <c r="U780" s="14">
        <v>0</v>
      </c>
      <c r="V780" s="12" t="s">
        <v>2138</v>
      </c>
    </row>
    <row r="781" spans="1:22">
      <c r="A781" t="s">
        <v>1565</v>
      </c>
      <c r="B781" s="12" t="s">
        <v>54</v>
      </c>
      <c r="C781" s="14">
        <v>-0.1186635200376681</v>
      </c>
      <c r="D781" s="14">
        <v>0.31196392892080216</v>
      </c>
      <c r="E781" s="14">
        <v>0.22086835207327621</v>
      </c>
      <c r="F781" s="14">
        <v>0.28991454849456905</v>
      </c>
      <c r="G781" s="13">
        <v>2.8980395452652274</v>
      </c>
      <c r="H781" s="14">
        <v>-5.1192663180992054E-2</v>
      </c>
      <c r="I781">
        <v>0</v>
      </c>
      <c r="J781" s="14">
        <v>8.1401215968269131E-2</v>
      </c>
      <c r="K781" s="14">
        <v>0.58288412137280288</v>
      </c>
      <c r="L781" s="14">
        <v>0.120912265441879</v>
      </c>
      <c r="M781">
        <v>0</v>
      </c>
      <c r="N781" s="14">
        <v>0</v>
      </c>
      <c r="O781" s="14">
        <v>0</v>
      </c>
      <c r="P781">
        <v>0</v>
      </c>
      <c r="Q781" s="14">
        <v>0.95246281107254693</v>
      </c>
      <c r="R781">
        <v>0</v>
      </c>
      <c r="S781">
        <v>3.3</v>
      </c>
      <c r="T781" s="14">
        <v>0</v>
      </c>
      <c r="U781" s="14">
        <v>0</v>
      </c>
      <c r="V781" s="12" t="s">
        <v>2138</v>
      </c>
    </row>
    <row r="782" spans="1:22">
      <c r="A782" t="s">
        <v>1567</v>
      </c>
      <c r="B782" s="12" t="s">
        <v>54</v>
      </c>
      <c r="C782" s="14">
        <v>-5.2364021919143041E-3</v>
      </c>
      <c r="D782" s="14">
        <v>0.31196392892080216</v>
      </c>
      <c r="E782" s="14">
        <v>0.22086835207327621</v>
      </c>
      <c r="F782" s="14">
        <v>0.28991454849456905</v>
      </c>
      <c r="G782" s="13">
        <v>2.8980395452652274</v>
      </c>
      <c r="H782" s="14">
        <v>-5.1192663180992054E-2</v>
      </c>
      <c r="I782">
        <v>0</v>
      </c>
      <c r="J782" s="14">
        <v>9.4272197994488396E-2</v>
      </c>
      <c r="K782" s="14">
        <v>0.58288412137280288</v>
      </c>
      <c r="L782" s="14">
        <v>0.120912265441879</v>
      </c>
      <c r="M782">
        <v>0</v>
      </c>
      <c r="N782" s="14">
        <v>0</v>
      </c>
      <c r="O782" s="14">
        <v>0</v>
      </c>
      <c r="P782">
        <v>0</v>
      </c>
      <c r="Q782" s="14">
        <v>0.95246281107254693</v>
      </c>
      <c r="R782">
        <v>0</v>
      </c>
      <c r="S782">
        <v>3.3</v>
      </c>
      <c r="T782" s="14">
        <v>0</v>
      </c>
      <c r="U782" s="14">
        <v>0</v>
      </c>
      <c r="V782" s="12" t="s">
        <v>2138</v>
      </c>
    </row>
    <row r="783" spans="1:22">
      <c r="A783" t="s">
        <v>1569</v>
      </c>
      <c r="B783" s="12" t="s">
        <v>57</v>
      </c>
      <c r="C783" s="14">
        <v>0.29218175615996833</v>
      </c>
      <c r="D783" s="14">
        <v>0.388774346882514</v>
      </c>
      <c r="E783" s="14">
        <v>0.2842719606666555</v>
      </c>
      <c r="F783" s="14">
        <v>3.7547324588306716E-2</v>
      </c>
      <c r="G783" s="13">
        <v>5.6564154445784265</v>
      </c>
      <c r="H783" s="14">
        <v>0.21790144142181125</v>
      </c>
      <c r="I783">
        <v>0</v>
      </c>
      <c r="J783" s="14">
        <v>-3.5057431775635306E-2</v>
      </c>
      <c r="K783" s="14">
        <v>0.45222619371524486</v>
      </c>
      <c r="L783" s="14">
        <v>1.8748568215778003E-2</v>
      </c>
      <c r="M783">
        <v>0</v>
      </c>
      <c r="N783" s="14">
        <v>0.2055436255630648</v>
      </c>
      <c r="O783" s="14">
        <v>0.33577848833803048</v>
      </c>
      <c r="P783">
        <v>0</v>
      </c>
      <c r="Q783" s="14">
        <v>0.94867619108199597</v>
      </c>
      <c r="R783">
        <v>0</v>
      </c>
      <c r="S783">
        <v>4.5</v>
      </c>
      <c r="T783" s="14">
        <v>0</v>
      </c>
      <c r="U783" s="14">
        <v>0</v>
      </c>
      <c r="V783" s="12" t="s">
        <v>2138</v>
      </c>
    </row>
    <row r="784" spans="1:22">
      <c r="A784" t="s">
        <v>1571</v>
      </c>
      <c r="B784" s="12" t="s">
        <v>62</v>
      </c>
      <c r="C784" s="14">
        <v>6.1442984601497511E-2</v>
      </c>
      <c r="D784" s="14">
        <v>0.20187192862209885</v>
      </c>
      <c r="E784" s="14">
        <v>0.13780715755654266</v>
      </c>
      <c r="F784" s="14">
        <v>0.14324173030339896</v>
      </c>
      <c r="G784" s="13">
        <v>2.1323076743804079</v>
      </c>
      <c r="H784" s="14">
        <v>-3.5903294130974449E-3</v>
      </c>
      <c r="I784">
        <v>0</v>
      </c>
      <c r="J784" s="14">
        <v>2.6435982639850711E-2</v>
      </c>
      <c r="K784" s="14">
        <v>0.50521966232143278</v>
      </c>
      <c r="L784" s="14">
        <v>7.7995567229432863E-2</v>
      </c>
      <c r="M784">
        <v>0</v>
      </c>
      <c r="N784" s="14">
        <v>0</v>
      </c>
      <c r="O784" s="14">
        <v>0</v>
      </c>
      <c r="P784">
        <v>0</v>
      </c>
      <c r="Q784" s="14">
        <v>0.94976269166978411</v>
      </c>
      <c r="R784">
        <v>0</v>
      </c>
      <c r="S784">
        <v>3.3</v>
      </c>
      <c r="T784" s="14">
        <v>0</v>
      </c>
      <c r="U784" s="14">
        <v>0</v>
      </c>
      <c r="V784" s="12" t="s">
        <v>2138</v>
      </c>
    </row>
    <row r="785" spans="1:22">
      <c r="A785" t="s">
        <v>1573</v>
      </c>
      <c r="B785" s="12" t="s">
        <v>54</v>
      </c>
      <c r="C785" s="14">
        <v>-0.13421016198322328</v>
      </c>
      <c r="D785" s="14">
        <v>0.31196392892080216</v>
      </c>
      <c r="E785" s="14">
        <v>0.22086835207327621</v>
      </c>
      <c r="F785" s="14">
        <v>0.28991454849456905</v>
      </c>
      <c r="G785" s="13">
        <v>2.8980395452652274</v>
      </c>
      <c r="H785" s="14">
        <v>-5.1192663180992054E-2</v>
      </c>
      <c r="I785">
        <v>0</v>
      </c>
      <c r="J785" s="14">
        <v>0.11132591816425515</v>
      </c>
      <c r="K785" s="14">
        <v>0.58288412137280288</v>
      </c>
      <c r="L785" s="14">
        <v>0.120912265441879</v>
      </c>
      <c r="M785">
        <v>0</v>
      </c>
      <c r="N785" s="14">
        <v>0</v>
      </c>
      <c r="O785" s="14">
        <v>0</v>
      </c>
      <c r="P785">
        <v>0</v>
      </c>
      <c r="Q785" s="14">
        <v>0.95246281107254693</v>
      </c>
      <c r="R785">
        <v>0</v>
      </c>
      <c r="S785">
        <v>3.3</v>
      </c>
      <c r="T785" s="14">
        <v>0</v>
      </c>
      <c r="U785" s="14">
        <v>0</v>
      </c>
      <c r="V785" s="12" t="s">
        <v>2138</v>
      </c>
    </row>
    <row r="786" spans="1:22">
      <c r="A786" t="s">
        <v>1575</v>
      </c>
      <c r="B786" s="12" t="s">
        <v>47</v>
      </c>
      <c r="C786" s="14">
        <v>2.4114183911630636E-3</v>
      </c>
      <c r="D786" s="14">
        <v>0.18290795794828921</v>
      </c>
      <c r="E786" s="14">
        <v>0.12205009004875801</v>
      </c>
      <c r="F786" s="14">
        <v>7.7863508878423693E-2</v>
      </c>
      <c r="G786" s="13">
        <v>1.5232588938928779</v>
      </c>
      <c r="H786" s="14">
        <v>3.1674636202413592E-2</v>
      </c>
      <c r="I786">
        <v>0</v>
      </c>
      <c r="J786" s="14">
        <v>6.8256231114427759E-2</v>
      </c>
      <c r="K786" s="14">
        <v>0.50851978099047102</v>
      </c>
      <c r="L786" s="14">
        <v>6.0665521451900774E-2</v>
      </c>
      <c r="M786">
        <v>0</v>
      </c>
      <c r="N786" s="14">
        <v>0</v>
      </c>
      <c r="O786" s="14">
        <v>0</v>
      </c>
      <c r="P786">
        <v>0</v>
      </c>
      <c r="Q786" s="14">
        <v>0.94977598367308969</v>
      </c>
      <c r="R786">
        <v>0</v>
      </c>
      <c r="S786">
        <v>3.3</v>
      </c>
      <c r="T786" s="14">
        <v>0</v>
      </c>
      <c r="U786" s="14">
        <v>0</v>
      </c>
      <c r="V786" s="12" t="s">
        <v>2138</v>
      </c>
    </row>
    <row r="787" spans="1:22">
      <c r="A787" t="s">
        <v>1577</v>
      </c>
      <c r="B787" s="12" t="s">
        <v>57</v>
      </c>
      <c r="C787" s="14">
        <v>0.26104991381858927</v>
      </c>
      <c r="D787" s="14">
        <v>0.388774346882514</v>
      </c>
      <c r="E787" s="14">
        <v>0.2842719606666555</v>
      </c>
      <c r="F787" s="14">
        <v>3.7547324588306716E-2</v>
      </c>
      <c r="G787" s="13">
        <v>5.6564154445784265</v>
      </c>
      <c r="H787" s="14">
        <v>0.21790144142181125</v>
      </c>
      <c r="I787">
        <v>0</v>
      </c>
      <c r="J787" s="14">
        <v>2.0720268148129779E-2</v>
      </c>
      <c r="K787" s="14">
        <v>0.45222619371524486</v>
      </c>
      <c r="L787" s="14">
        <v>1.8748568215778003E-2</v>
      </c>
      <c r="M787">
        <v>0</v>
      </c>
      <c r="N787" s="14">
        <v>0.2055436255630648</v>
      </c>
      <c r="O787" s="14">
        <v>0.33577848833803048</v>
      </c>
      <c r="P787">
        <v>0</v>
      </c>
      <c r="Q787" s="14">
        <v>0.94867619108199597</v>
      </c>
      <c r="R787">
        <v>0</v>
      </c>
      <c r="S787">
        <v>4.5</v>
      </c>
      <c r="T787" s="14">
        <v>0</v>
      </c>
      <c r="U787" s="14">
        <v>0</v>
      </c>
      <c r="V787" s="12" t="s">
        <v>2138</v>
      </c>
    </row>
    <row r="788" spans="1:22">
      <c r="A788" t="s">
        <v>1579</v>
      </c>
      <c r="B788" s="12" t="s">
        <v>54</v>
      </c>
      <c r="C788" s="14">
        <v>-3.588635281988279E-2</v>
      </c>
      <c r="D788" s="14">
        <v>0.31196392892080216</v>
      </c>
      <c r="E788" s="14">
        <v>0.22086835207327621</v>
      </c>
      <c r="F788" s="14">
        <v>0.28991454849456905</v>
      </c>
      <c r="G788" s="13">
        <v>2.8980395452652274</v>
      </c>
      <c r="H788" s="14">
        <v>-5.1192663180992054E-2</v>
      </c>
      <c r="I788">
        <v>0</v>
      </c>
      <c r="J788" s="14">
        <v>4.1711102376442662E-2</v>
      </c>
      <c r="K788" s="14">
        <v>0.58288412137280288</v>
      </c>
      <c r="L788" s="14">
        <v>0.120912265441879</v>
      </c>
      <c r="M788">
        <v>0</v>
      </c>
      <c r="N788" s="14">
        <v>0</v>
      </c>
      <c r="O788" s="14">
        <v>0</v>
      </c>
      <c r="P788">
        <v>0</v>
      </c>
      <c r="Q788" s="14">
        <v>0.95246281107254693</v>
      </c>
      <c r="R788">
        <v>0</v>
      </c>
      <c r="S788">
        <v>3.3</v>
      </c>
      <c r="T788" s="14">
        <v>0</v>
      </c>
      <c r="U788" s="14">
        <v>0</v>
      </c>
      <c r="V788" s="12" t="s">
        <v>2138</v>
      </c>
    </row>
    <row r="789" spans="1:22">
      <c r="A789" t="s">
        <v>1581</v>
      </c>
      <c r="B789" s="12" t="s">
        <v>62</v>
      </c>
      <c r="C789" s="14">
        <v>4.3509525812924013E-2</v>
      </c>
      <c r="D789" s="14">
        <v>0.20187192862209885</v>
      </c>
      <c r="E789" s="14">
        <v>0.13780715755654266</v>
      </c>
      <c r="F789" s="14">
        <v>0.14324173030339896</v>
      </c>
      <c r="G789" s="13">
        <v>2.1323076743804079</v>
      </c>
      <c r="H789" s="14">
        <v>-3.5903294130974449E-3</v>
      </c>
      <c r="I789">
        <v>0</v>
      </c>
      <c r="J789" s="14">
        <v>2.9973399958798299E-2</v>
      </c>
      <c r="K789" s="14">
        <v>0.50521966232143278</v>
      </c>
      <c r="L789" s="14">
        <v>7.7995567229432863E-2</v>
      </c>
      <c r="M789">
        <v>0</v>
      </c>
      <c r="N789" s="14">
        <v>0</v>
      </c>
      <c r="O789" s="14">
        <v>0</v>
      </c>
      <c r="P789">
        <v>0</v>
      </c>
      <c r="Q789" s="14">
        <v>0.94976269166978411</v>
      </c>
      <c r="R789">
        <v>0</v>
      </c>
      <c r="S789">
        <v>3.3</v>
      </c>
      <c r="T789" s="14">
        <v>0</v>
      </c>
      <c r="U789" s="14">
        <v>0</v>
      </c>
      <c r="V789" s="12" t="s">
        <v>2138</v>
      </c>
    </row>
    <row r="790" spans="1:22">
      <c r="A790" t="s">
        <v>1583</v>
      </c>
      <c r="B790" s="12" t="s">
        <v>57</v>
      </c>
      <c r="C790" s="14">
        <v>0.24969722962757374</v>
      </c>
      <c r="D790" s="14">
        <v>0.388774346882514</v>
      </c>
      <c r="E790" s="14">
        <v>0.2842719606666555</v>
      </c>
      <c r="F790" s="14">
        <v>3.7547324588306716E-2</v>
      </c>
      <c r="G790" s="13">
        <v>5.6564154445784265</v>
      </c>
      <c r="H790" s="14">
        <v>0.21790144142181125</v>
      </c>
      <c r="I790">
        <v>0</v>
      </c>
      <c r="J790" s="14">
        <v>-2.1659580744962388E-2</v>
      </c>
      <c r="K790" s="14">
        <v>0.45222619371524486</v>
      </c>
      <c r="L790" s="14">
        <v>1.8748568215778003E-2</v>
      </c>
      <c r="M790">
        <v>0</v>
      </c>
      <c r="N790" s="14">
        <v>0.2055436255630648</v>
      </c>
      <c r="O790" s="14">
        <v>0.33577848833803048</v>
      </c>
      <c r="P790">
        <v>0</v>
      </c>
      <c r="Q790" s="14">
        <v>0.94867619108199597</v>
      </c>
      <c r="R790">
        <v>0</v>
      </c>
      <c r="S790">
        <v>4.5</v>
      </c>
      <c r="T790" s="14">
        <v>0</v>
      </c>
      <c r="U790" s="14">
        <v>0</v>
      </c>
      <c r="V790" s="12" t="s">
        <v>2138</v>
      </c>
    </row>
    <row r="791" spans="1:22">
      <c r="A791" t="s">
        <v>1585</v>
      </c>
      <c r="B791" s="12" t="s">
        <v>47</v>
      </c>
      <c r="C791" s="14">
        <v>-1.7796475165934873E-2</v>
      </c>
      <c r="D791" s="14">
        <v>0.18290795794828921</v>
      </c>
      <c r="E791" s="14">
        <v>0.12205009004875801</v>
      </c>
      <c r="F791" s="14">
        <v>7.7863508878423693E-2</v>
      </c>
      <c r="G791" s="13">
        <v>1.5232588938928779</v>
      </c>
      <c r="H791" s="14">
        <v>3.1674636202413592E-2</v>
      </c>
      <c r="I791">
        <v>0</v>
      </c>
      <c r="J791" s="14">
        <v>4.9799828770308467E-2</v>
      </c>
      <c r="K791" s="14">
        <v>0.50851978099047102</v>
      </c>
      <c r="L791" s="14">
        <v>6.0665521451900774E-2</v>
      </c>
      <c r="M791">
        <v>0</v>
      </c>
      <c r="N791" s="14">
        <v>0</v>
      </c>
      <c r="O791" s="14">
        <v>0</v>
      </c>
      <c r="P791">
        <v>0</v>
      </c>
      <c r="Q791" s="14">
        <v>0.94977598367308969</v>
      </c>
      <c r="R791">
        <v>0</v>
      </c>
      <c r="S791">
        <v>3.3</v>
      </c>
      <c r="T791" s="14">
        <v>0</v>
      </c>
      <c r="U791" s="14">
        <v>0</v>
      </c>
      <c r="V791" s="12" t="s">
        <v>2138</v>
      </c>
    </row>
    <row r="792" spans="1:22">
      <c r="A792" t="s">
        <v>1587</v>
      </c>
      <c r="B792" s="12" t="s">
        <v>51</v>
      </c>
      <c r="C792" s="14">
        <v>0.16530031707432633</v>
      </c>
      <c r="D792" s="14">
        <v>0.29147891994228936</v>
      </c>
      <c r="E792" s="14">
        <v>0.20310034693031653</v>
      </c>
      <c r="F792" s="14">
        <v>8.594459935328938E-2</v>
      </c>
      <c r="G792" s="13">
        <v>1.6026025182564763</v>
      </c>
      <c r="H792" s="14">
        <v>0.11012364032004683</v>
      </c>
      <c r="I792">
        <v>0</v>
      </c>
      <c r="J792" s="14">
        <v>2.8350975190033934E-2</v>
      </c>
      <c r="K792" s="14">
        <v>0.41762511454643481</v>
      </c>
      <c r="L792" s="14">
        <v>5.4196815684636399E-2</v>
      </c>
      <c r="M792">
        <v>0</v>
      </c>
      <c r="N792" s="14">
        <v>0</v>
      </c>
      <c r="O792" s="14">
        <v>0</v>
      </c>
      <c r="P792">
        <v>0</v>
      </c>
      <c r="Q792" s="14">
        <v>0.94630804495569043</v>
      </c>
      <c r="R792">
        <v>0</v>
      </c>
      <c r="S792">
        <v>3.3</v>
      </c>
      <c r="T792" s="14">
        <v>0</v>
      </c>
      <c r="U792" s="14">
        <v>0</v>
      </c>
      <c r="V792" s="12" t="s">
        <v>2138</v>
      </c>
    </row>
    <row r="793" spans="1:22">
      <c r="A793" t="s">
        <v>1589</v>
      </c>
      <c r="B793" s="12" t="s">
        <v>57</v>
      </c>
      <c r="C793" s="14">
        <v>0.22144501854743084</v>
      </c>
      <c r="D793" s="14">
        <v>0.388774346882514</v>
      </c>
      <c r="E793" s="14">
        <v>0.2842719606666555</v>
      </c>
      <c r="F793" s="14">
        <v>3.7547324588306716E-2</v>
      </c>
      <c r="G793" s="13">
        <v>5.6564154445784265</v>
      </c>
      <c r="H793" s="14">
        <v>0.21790144142181125</v>
      </c>
      <c r="I793">
        <v>0</v>
      </c>
      <c r="J793" s="14">
        <v>1.2269587086546097E-2</v>
      </c>
      <c r="K793" s="14">
        <v>0.45222619371524486</v>
      </c>
      <c r="L793" s="14">
        <v>1.8748568215778003E-2</v>
      </c>
      <c r="M793">
        <v>0</v>
      </c>
      <c r="N793" s="14">
        <v>0.2055436255630648</v>
      </c>
      <c r="O793" s="14">
        <v>0.33577848833803048</v>
      </c>
      <c r="P793">
        <v>0</v>
      </c>
      <c r="Q793" s="14">
        <v>0.94867619108199597</v>
      </c>
      <c r="R793">
        <v>0</v>
      </c>
      <c r="S793">
        <v>4.5</v>
      </c>
      <c r="T793" s="14">
        <v>0</v>
      </c>
      <c r="U793" s="14">
        <v>0</v>
      </c>
      <c r="V793" s="12" t="s">
        <v>2138</v>
      </c>
    </row>
    <row r="794" spans="1:22">
      <c r="A794" t="s">
        <v>1591</v>
      </c>
      <c r="B794" s="12" t="s">
        <v>54</v>
      </c>
      <c r="C794" s="14">
        <v>-0.18657612426907799</v>
      </c>
      <c r="D794" s="14">
        <v>0.31196392892080216</v>
      </c>
      <c r="E794" s="14">
        <v>0.22086835207327621</v>
      </c>
      <c r="F794" s="14">
        <v>0.28991454849456905</v>
      </c>
      <c r="G794" s="13">
        <v>2.8980395452652274</v>
      </c>
      <c r="H794" s="14">
        <v>-5.1192663180992054E-2</v>
      </c>
      <c r="I794">
        <v>0</v>
      </c>
      <c r="J794" s="14">
        <v>0.10159809275335976</v>
      </c>
      <c r="K794" s="14">
        <v>0.58288412137280288</v>
      </c>
      <c r="L794" s="14">
        <v>0.120912265441879</v>
      </c>
      <c r="M794">
        <v>0</v>
      </c>
      <c r="N794" s="14">
        <v>0</v>
      </c>
      <c r="O794" s="14">
        <v>0</v>
      </c>
      <c r="P794">
        <v>0</v>
      </c>
      <c r="Q794" s="14">
        <v>0.95246281107254693</v>
      </c>
      <c r="R794">
        <v>0</v>
      </c>
      <c r="S794">
        <v>3.3</v>
      </c>
      <c r="T794" s="14">
        <v>0</v>
      </c>
      <c r="U794" s="14">
        <v>0</v>
      </c>
      <c r="V794" s="12" t="s">
        <v>2138</v>
      </c>
    </row>
    <row r="795" spans="1:22">
      <c r="A795" t="s">
        <v>1595</v>
      </c>
      <c r="B795" s="12" t="s">
        <v>62</v>
      </c>
      <c r="C795" s="14">
        <v>-2.3437775077219239E-2</v>
      </c>
      <c r="D795" s="14">
        <v>0.20187192862209885</v>
      </c>
      <c r="E795" s="14">
        <v>0.13780715755654266</v>
      </c>
      <c r="F795" s="14">
        <v>0.14324173030339896</v>
      </c>
      <c r="G795" s="13">
        <v>2.1323076743804079</v>
      </c>
      <c r="H795" s="14">
        <v>-3.5903294130974449E-3</v>
      </c>
      <c r="I795">
        <v>0</v>
      </c>
      <c r="J795" s="14">
        <v>7.7530211110078545E-2</v>
      </c>
      <c r="K795" s="14">
        <v>0.50521966232143278</v>
      </c>
      <c r="L795" s="14">
        <v>7.7995567229432863E-2</v>
      </c>
      <c r="M795">
        <v>0</v>
      </c>
      <c r="N795" s="14">
        <v>0</v>
      </c>
      <c r="O795" s="14">
        <v>0</v>
      </c>
      <c r="P795">
        <v>0</v>
      </c>
      <c r="Q795" s="14">
        <v>0.94976269166978411</v>
      </c>
      <c r="R795">
        <v>0</v>
      </c>
      <c r="S795">
        <v>3.3</v>
      </c>
      <c r="T795" s="14">
        <v>0</v>
      </c>
      <c r="U795" s="14">
        <v>0</v>
      </c>
      <c r="V795" s="12" t="s">
        <v>2138</v>
      </c>
    </row>
    <row r="796" spans="1:22">
      <c r="A796" t="s">
        <v>1597</v>
      </c>
      <c r="B796" s="12" t="s">
        <v>54</v>
      </c>
      <c r="C796" s="14">
        <v>4.4898297209549241E-3</v>
      </c>
      <c r="D796" s="14">
        <v>0.31196392892080216</v>
      </c>
      <c r="E796" s="14">
        <v>0.22086835207327621</v>
      </c>
      <c r="F796" s="14">
        <v>0.28991454849456905</v>
      </c>
      <c r="G796" s="13">
        <v>2.8980395452652274</v>
      </c>
      <c r="H796" s="14">
        <v>-5.1192663180992054E-2</v>
      </c>
      <c r="I796">
        <v>0</v>
      </c>
      <c r="J796" s="14">
        <v>-2.5463598745669698E-3</v>
      </c>
      <c r="K796" s="14">
        <v>0.58288412137280288</v>
      </c>
      <c r="L796" s="14">
        <v>0.120912265441879</v>
      </c>
      <c r="M796">
        <v>0</v>
      </c>
      <c r="N796" s="14">
        <v>0</v>
      </c>
      <c r="O796" s="14">
        <v>0</v>
      </c>
      <c r="P796">
        <v>0</v>
      </c>
      <c r="Q796" s="14">
        <v>0.95246281107254693</v>
      </c>
      <c r="R796">
        <v>0</v>
      </c>
      <c r="S796">
        <v>3.3</v>
      </c>
      <c r="T796" s="14">
        <v>0</v>
      </c>
      <c r="U796" s="14">
        <v>0</v>
      </c>
      <c r="V796" s="12" t="s">
        <v>2138</v>
      </c>
    </row>
    <row r="797" spans="1:22">
      <c r="A797" t="s">
        <v>1599</v>
      </c>
      <c r="B797" s="12" t="s">
        <v>51</v>
      </c>
      <c r="C797" s="14">
        <v>5.5823251480457074E-2</v>
      </c>
      <c r="D797" s="14">
        <v>0.29147891994228936</v>
      </c>
      <c r="E797" s="14">
        <v>0.20310034693031653</v>
      </c>
      <c r="F797" s="14">
        <v>8.594459935328938E-2</v>
      </c>
      <c r="G797" s="13">
        <v>1.6026025182564763</v>
      </c>
      <c r="H797" s="14">
        <v>0.11012364032004683</v>
      </c>
      <c r="I797">
        <v>0</v>
      </c>
      <c r="J797" s="14">
        <v>4.9864397751270315E-2</v>
      </c>
      <c r="K797" s="14">
        <v>0.41762511454643481</v>
      </c>
      <c r="L797" s="14">
        <v>5.4196815684636399E-2</v>
      </c>
      <c r="M797">
        <v>0</v>
      </c>
      <c r="N797" s="14">
        <v>0</v>
      </c>
      <c r="O797" s="14">
        <v>0</v>
      </c>
      <c r="P797">
        <v>0</v>
      </c>
      <c r="Q797" s="14">
        <v>0.94630804495569043</v>
      </c>
      <c r="R797">
        <v>0</v>
      </c>
      <c r="S797">
        <v>3.3</v>
      </c>
      <c r="T797" s="14">
        <v>0</v>
      </c>
      <c r="U797" s="14">
        <v>0</v>
      </c>
      <c r="V797" s="12" t="s">
        <v>2138</v>
      </c>
    </row>
    <row r="798" spans="1:22">
      <c r="A798" t="s">
        <v>1601</v>
      </c>
      <c r="B798" s="12" t="s">
        <v>51</v>
      </c>
      <c r="C798" s="14">
        <v>6.8342592993742832E-2</v>
      </c>
      <c r="D798" s="14">
        <v>0.29147891994228936</v>
      </c>
      <c r="E798" s="14">
        <v>0.20310034693031653</v>
      </c>
      <c r="F798" s="14">
        <v>8.594459935328938E-2</v>
      </c>
      <c r="G798" s="13">
        <v>1.6026025182564763</v>
      </c>
      <c r="H798" s="14">
        <v>0.11012364032004683</v>
      </c>
      <c r="I798">
        <v>0</v>
      </c>
      <c r="J798" s="14">
        <v>4.2754300883809673E-2</v>
      </c>
      <c r="K798" s="14">
        <v>0.41762511454643481</v>
      </c>
      <c r="L798" s="14">
        <v>5.4196815684636399E-2</v>
      </c>
      <c r="M798">
        <v>0</v>
      </c>
      <c r="N798" s="14">
        <v>0</v>
      </c>
      <c r="O798" s="14">
        <v>0</v>
      </c>
      <c r="P798">
        <v>0</v>
      </c>
      <c r="Q798" s="14">
        <v>0.94630804495569043</v>
      </c>
      <c r="R798">
        <v>0</v>
      </c>
      <c r="S798">
        <v>3.3</v>
      </c>
      <c r="T798" s="14">
        <v>0</v>
      </c>
      <c r="U798" s="14">
        <v>0</v>
      </c>
      <c r="V798" s="12" t="s">
        <v>2138</v>
      </c>
    </row>
    <row r="799" spans="1:22">
      <c r="A799" t="s">
        <v>1607</v>
      </c>
      <c r="B799" s="12" t="s">
        <v>54</v>
      </c>
      <c r="C799" s="14">
        <v>-9.1439137854610122E-2</v>
      </c>
      <c r="D799" s="14">
        <v>0.31196392892080216</v>
      </c>
      <c r="E799" s="14">
        <v>0.22086835207327621</v>
      </c>
      <c r="F799" s="14">
        <v>0.28991454849456905</v>
      </c>
      <c r="G799" s="13">
        <v>2.8980395452652274</v>
      </c>
      <c r="H799" s="14">
        <v>-5.1192663180992054E-2</v>
      </c>
      <c r="I799">
        <v>0</v>
      </c>
      <c r="J799" s="14">
        <v>0.14757766971354047</v>
      </c>
      <c r="K799" s="14">
        <v>0.58288412137280288</v>
      </c>
      <c r="L799" s="14">
        <v>0.120912265441879</v>
      </c>
      <c r="M799">
        <v>0</v>
      </c>
      <c r="N799" s="14">
        <v>0</v>
      </c>
      <c r="O799" s="14">
        <v>0</v>
      </c>
      <c r="P799">
        <v>0</v>
      </c>
      <c r="Q799" s="14">
        <v>0.95246281107254693</v>
      </c>
      <c r="R799">
        <v>0</v>
      </c>
      <c r="S799">
        <v>3.3</v>
      </c>
      <c r="T799" s="14">
        <v>0</v>
      </c>
      <c r="U799" s="14">
        <v>0</v>
      </c>
      <c r="V799" s="12" t="s">
        <v>2138</v>
      </c>
    </row>
    <row r="800" spans="1:22">
      <c r="A800" t="s">
        <v>1609</v>
      </c>
      <c r="B800" s="12" t="s">
        <v>47</v>
      </c>
      <c r="C800" s="14">
        <v>3.8436829264147182E-2</v>
      </c>
      <c r="D800" s="14">
        <v>0.18290795794828921</v>
      </c>
      <c r="E800" s="14">
        <v>0.12205009004875801</v>
      </c>
      <c r="F800" s="14">
        <v>7.7863508878423693E-2</v>
      </c>
      <c r="G800" s="13">
        <v>1.5232588938928779</v>
      </c>
      <c r="H800" s="14">
        <v>3.1674636202413592E-2</v>
      </c>
      <c r="I800">
        <v>0</v>
      </c>
      <c r="J800" s="14">
        <v>8.5746444125419263E-2</v>
      </c>
      <c r="K800" s="14">
        <v>0.50851978099047102</v>
      </c>
      <c r="L800" s="14">
        <v>6.0665521451900774E-2</v>
      </c>
      <c r="M800">
        <v>0</v>
      </c>
      <c r="N800" s="14">
        <v>0</v>
      </c>
      <c r="O800" s="14">
        <v>0</v>
      </c>
      <c r="P800">
        <v>0</v>
      </c>
      <c r="Q800" s="14">
        <v>0.94977598367308969</v>
      </c>
      <c r="R800">
        <v>0</v>
      </c>
      <c r="S800">
        <v>3.3</v>
      </c>
      <c r="T800" s="14">
        <v>0</v>
      </c>
      <c r="U800" s="14">
        <v>0</v>
      </c>
      <c r="V800" s="12" t="s">
        <v>2138</v>
      </c>
    </row>
    <row r="801" spans="1:22">
      <c r="A801" t="s">
        <v>1611</v>
      </c>
      <c r="B801" s="12" t="s">
        <v>51</v>
      </c>
      <c r="C801" s="14">
        <v>9.6778497176523273E-2</v>
      </c>
      <c r="D801" s="14">
        <v>0.29147891994228936</v>
      </c>
      <c r="E801" s="14">
        <v>0.20310034693031653</v>
      </c>
      <c r="F801" s="14">
        <v>8.594459935328938E-2</v>
      </c>
      <c r="G801" s="13">
        <v>1.6026025182564763</v>
      </c>
      <c r="H801" s="14">
        <v>0.11012364032004683</v>
      </c>
      <c r="I801">
        <v>0</v>
      </c>
      <c r="J801" s="14">
        <v>1.7863640407067836E-3</v>
      </c>
      <c r="K801" s="14">
        <v>0.41762511454643481</v>
      </c>
      <c r="L801" s="14">
        <v>5.4196815684636399E-2</v>
      </c>
      <c r="M801">
        <v>0</v>
      </c>
      <c r="N801" s="14">
        <v>0</v>
      </c>
      <c r="O801" s="14">
        <v>0</v>
      </c>
      <c r="P801">
        <v>0</v>
      </c>
      <c r="Q801" s="14">
        <v>0.94630804495569043</v>
      </c>
      <c r="R801">
        <v>0</v>
      </c>
      <c r="S801">
        <v>3.3</v>
      </c>
      <c r="T801" s="14">
        <v>0</v>
      </c>
      <c r="U801" s="14">
        <v>0</v>
      </c>
      <c r="V801" s="12" t="s">
        <v>2138</v>
      </c>
    </row>
    <row r="802" spans="1:22">
      <c r="A802" t="s">
        <v>1613</v>
      </c>
      <c r="B802" s="12" t="s">
        <v>54</v>
      </c>
      <c r="C802" s="14">
        <v>-0.15122924398875046</v>
      </c>
      <c r="D802" s="14">
        <v>0.31196392892080216</v>
      </c>
      <c r="E802" s="14">
        <v>0.22086835207327621</v>
      </c>
      <c r="F802" s="14">
        <v>0.28991454849456905</v>
      </c>
      <c r="G802" s="13">
        <v>2.8980395452652274</v>
      </c>
      <c r="H802" s="14">
        <v>-5.1192663180992054E-2</v>
      </c>
      <c r="I802">
        <v>0</v>
      </c>
      <c r="J802" s="14">
        <v>0.14763150414197865</v>
      </c>
      <c r="K802" s="14">
        <v>0.58288412137280288</v>
      </c>
      <c r="L802" s="14">
        <v>0.120912265441879</v>
      </c>
      <c r="M802">
        <v>0</v>
      </c>
      <c r="N802" s="14">
        <v>0</v>
      </c>
      <c r="O802" s="14">
        <v>0</v>
      </c>
      <c r="P802">
        <v>0</v>
      </c>
      <c r="Q802" s="14">
        <v>0.95246281107254693</v>
      </c>
      <c r="R802">
        <v>0</v>
      </c>
      <c r="S802">
        <v>3.3</v>
      </c>
      <c r="T802" s="14">
        <v>0</v>
      </c>
      <c r="U802" s="14">
        <v>0</v>
      </c>
      <c r="V802" s="12" t="s">
        <v>2138</v>
      </c>
    </row>
    <row r="803" spans="1:22">
      <c r="A803" t="s">
        <v>1615</v>
      </c>
      <c r="B803" s="12" t="s">
        <v>51</v>
      </c>
      <c r="C803" s="14">
        <v>0.12080072088504061</v>
      </c>
      <c r="D803" s="14">
        <v>0.29147891994228936</v>
      </c>
      <c r="E803" s="14">
        <v>0.20310034693031653</v>
      </c>
      <c r="F803" s="14">
        <v>8.594459935328938E-2</v>
      </c>
      <c r="G803" s="13">
        <v>1.6026025182564763</v>
      </c>
      <c r="H803" s="14">
        <v>0.11012364032004683</v>
      </c>
      <c r="I803">
        <v>0</v>
      </c>
      <c r="J803" s="14">
        <v>5.5238396928129332E-2</v>
      </c>
      <c r="K803" s="14">
        <v>0.41762511454643481</v>
      </c>
      <c r="L803" s="14">
        <v>5.4196815684636399E-2</v>
      </c>
      <c r="M803">
        <v>0</v>
      </c>
      <c r="N803" s="14">
        <v>0</v>
      </c>
      <c r="O803" s="14">
        <v>0</v>
      </c>
      <c r="P803">
        <v>0</v>
      </c>
      <c r="Q803" s="14">
        <v>0.94630804495569043</v>
      </c>
      <c r="R803">
        <v>0</v>
      </c>
      <c r="S803">
        <v>3.3</v>
      </c>
      <c r="T803" s="14">
        <v>0</v>
      </c>
      <c r="U803" s="14">
        <v>0</v>
      </c>
      <c r="V803" s="12" t="s">
        <v>2138</v>
      </c>
    </row>
    <row r="804" spans="1:22">
      <c r="A804" t="s">
        <v>1617</v>
      </c>
      <c r="B804" s="12" t="s">
        <v>57</v>
      </c>
      <c r="C804" s="14">
        <v>0.21895228888526749</v>
      </c>
      <c r="D804" s="14">
        <v>0.388774346882514</v>
      </c>
      <c r="E804" s="14">
        <v>0.2842719606666555</v>
      </c>
      <c r="F804" s="14">
        <v>3.7547324588306716E-2</v>
      </c>
      <c r="G804" s="13">
        <v>5.6564154445784265</v>
      </c>
      <c r="H804" s="14">
        <v>0.21790144142181125</v>
      </c>
      <c r="I804">
        <v>0</v>
      </c>
      <c r="J804" s="14">
        <v>2.5836171535157798E-2</v>
      </c>
      <c r="K804" s="14">
        <v>0.45222619371524486</v>
      </c>
      <c r="L804" s="14">
        <v>1.8748568215778003E-2</v>
      </c>
      <c r="M804">
        <v>0</v>
      </c>
      <c r="N804" s="14">
        <v>0.2055436255630648</v>
      </c>
      <c r="O804" s="14">
        <v>0.33577848833803048</v>
      </c>
      <c r="P804">
        <v>0</v>
      </c>
      <c r="Q804" s="14">
        <v>0.94867619108199597</v>
      </c>
      <c r="R804">
        <v>0</v>
      </c>
      <c r="S804">
        <v>4.5</v>
      </c>
      <c r="T804" s="14">
        <v>0</v>
      </c>
      <c r="U804" s="14">
        <v>0</v>
      </c>
      <c r="V804" s="12" t="s">
        <v>2138</v>
      </c>
    </row>
    <row r="805" spans="1:22">
      <c r="A805" t="s">
        <v>1619</v>
      </c>
      <c r="B805" s="12" t="s">
        <v>62</v>
      </c>
      <c r="C805" s="14">
        <v>-5.3539650752021169E-2</v>
      </c>
      <c r="D805" s="14">
        <v>0.20187192862209885</v>
      </c>
      <c r="E805" s="14">
        <v>0.13780715755654266</v>
      </c>
      <c r="F805" s="14">
        <v>0.14324173030339896</v>
      </c>
      <c r="G805" s="13">
        <v>2.1323076743804079</v>
      </c>
      <c r="H805" s="14">
        <v>-3.5903294130974449E-3</v>
      </c>
      <c r="I805">
        <v>0</v>
      </c>
      <c r="J805" s="14">
        <v>7.9603536781387388E-2</v>
      </c>
      <c r="K805" s="14">
        <v>0.50521966232143278</v>
      </c>
      <c r="L805" s="14">
        <v>7.7995567229432863E-2</v>
      </c>
      <c r="M805">
        <v>0</v>
      </c>
      <c r="N805" s="14">
        <v>0</v>
      </c>
      <c r="O805" s="14">
        <v>0</v>
      </c>
      <c r="P805">
        <v>0</v>
      </c>
      <c r="Q805" s="14">
        <v>0.94976269166978411</v>
      </c>
      <c r="R805">
        <v>0</v>
      </c>
      <c r="S805">
        <v>3.3</v>
      </c>
      <c r="T805" s="14">
        <v>0</v>
      </c>
      <c r="U805" s="14">
        <v>0</v>
      </c>
      <c r="V805" s="12" t="s">
        <v>2138</v>
      </c>
    </row>
    <row r="806" spans="1:22">
      <c r="A806" t="s">
        <v>1621</v>
      </c>
      <c r="B806" s="12" t="s">
        <v>62</v>
      </c>
      <c r="C806" s="14">
        <v>-1.6511831758858684E-3</v>
      </c>
      <c r="D806" s="14">
        <v>0.20187192862209885</v>
      </c>
      <c r="E806" s="14">
        <v>0.13780715755654266</v>
      </c>
      <c r="F806" s="14">
        <v>0.14324173030339896</v>
      </c>
      <c r="G806" s="13">
        <v>2.1323076743804079</v>
      </c>
      <c r="H806" s="14">
        <v>-3.5903294130974449E-3</v>
      </c>
      <c r="I806">
        <v>0</v>
      </c>
      <c r="J806" s="14">
        <v>5.9289743723978397E-2</v>
      </c>
      <c r="K806" s="14">
        <v>0.50521966232143278</v>
      </c>
      <c r="L806" s="14">
        <v>7.7995567229432863E-2</v>
      </c>
      <c r="M806">
        <v>0</v>
      </c>
      <c r="N806" s="14">
        <v>0</v>
      </c>
      <c r="O806" s="14">
        <v>0</v>
      </c>
      <c r="P806">
        <v>0</v>
      </c>
      <c r="Q806" s="14">
        <v>0.94976269166978411</v>
      </c>
      <c r="R806">
        <v>0</v>
      </c>
      <c r="S806">
        <v>3.3</v>
      </c>
      <c r="T806" s="14">
        <v>0</v>
      </c>
      <c r="U806" s="14">
        <v>0</v>
      </c>
      <c r="V806" s="12" t="s">
        <v>2138</v>
      </c>
    </row>
    <row r="807" spans="1:22">
      <c r="A807" t="s">
        <v>1623</v>
      </c>
      <c r="B807" s="12" t="s">
        <v>57</v>
      </c>
      <c r="C807" s="14">
        <v>0.17164174231122881</v>
      </c>
      <c r="D807" s="14">
        <v>0.388774346882514</v>
      </c>
      <c r="E807" s="14">
        <v>0.2842719606666555</v>
      </c>
      <c r="F807" s="14">
        <v>3.7547324588306716E-2</v>
      </c>
      <c r="G807" s="13">
        <v>5.6564154445784265</v>
      </c>
      <c r="H807" s="14">
        <v>0.21790144142181125</v>
      </c>
      <c r="I807">
        <v>0</v>
      </c>
      <c r="J807" s="14">
        <v>1.8519683090253865E-2</v>
      </c>
      <c r="K807" s="14">
        <v>0.45222619371524486</v>
      </c>
      <c r="L807" s="14">
        <v>1.8748568215778003E-2</v>
      </c>
      <c r="M807">
        <v>0</v>
      </c>
      <c r="N807" s="14">
        <v>0.2055436255630648</v>
      </c>
      <c r="O807" s="14">
        <v>0.33577848833803048</v>
      </c>
      <c r="P807">
        <v>0</v>
      </c>
      <c r="Q807" s="14">
        <v>0.94867619108199597</v>
      </c>
      <c r="R807">
        <v>0</v>
      </c>
      <c r="S807">
        <v>4.5</v>
      </c>
      <c r="T807" s="14">
        <v>0</v>
      </c>
      <c r="U807" s="14">
        <v>0</v>
      </c>
      <c r="V807" s="12" t="s">
        <v>2138</v>
      </c>
    </row>
    <row r="808" spans="1:22">
      <c r="A808" t="s">
        <v>1625</v>
      </c>
      <c r="B808" s="12" t="s">
        <v>51</v>
      </c>
      <c r="C808" s="14">
        <v>0.16147505275633214</v>
      </c>
      <c r="D808" s="14">
        <v>0.29147891994228936</v>
      </c>
      <c r="E808" s="14">
        <v>0.20310034693031653</v>
      </c>
      <c r="F808" s="14">
        <v>8.594459935328938E-2</v>
      </c>
      <c r="G808" s="13">
        <v>1.6026025182564763</v>
      </c>
      <c r="H808" s="14">
        <v>0.11012364032004683</v>
      </c>
      <c r="I808">
        <v>0</v>
      </c>
      <c r="J808" s="14">
        <v>-2.2898831531191575E-2</v>
      </c>
      <c r="K808" s="14">
        <v>0.41762511454643481</v>
      </c>
      <c r="L808" s="14">
        <v>5.4196815684636399E-2</v>
      </c>
      <c r="M808">
        <v>0</v>
      </c>
      <c r="N808" s="14">
        <v>0</v>
      </c>
      <c r="O808" s="14">
        <v>0</v>
      </c>
      <c r="P808">
        <v>0</v>
      </c>
      <c r="Q808" s="14">
        <v>0.94630804495569043</v>
      </c>
      <c r="R808">
        <v>0</v>
      </c>
      <c r="S808">
        <v>3.3</v>
      </c>
      <c r="T808" s="14">
        <v>0</v>
      </c>
      <c r="U808" s="14">
        <v>0</v>
      </c>
      <c r="V808" s="12" t="s">
        <v>2138</v>
      </c>
    </row>
    <row r="809" spans="1:22">
      <c r="A809" t="s">
        <v>1627</v>
      </c>
      <c r="B809" s="12" t="s">
        <v>54</v>
      </c>
      <c r="C809" s="14">
        <v>-0.1214671953306044</v>
      </c>
      <c r="D809" s="14">
        <v>0.31196392892080216</v>
      </c>
      <c r="E809" s="14">
        <v>0.22086835207327621</v>
      </c>
      <c r="F809" s="14">
        <v>0.28991454849456905</v>
      </c>
      <c r="G809" s="13">
        <v>2.8980395452652274</v>
      </c>
      <c r="H809" s="14">
        <v>-5.1192663180992054E-2</v>
      </c>
      <c r="I809">
        <v>0</v>
      </c>
      <c r="J809" s="14">
        <v>0.11424385678615318</v>
      </c>
      <c r="K809" s="14">
        <v>0.58288412137280288</v>
      </c>
      <c r="L809" s="14">
        <v>0.120912265441879</v>
      </c>
      <c r="M809">
        <v>0</v>
      </c>
      <c r="N809" s="14">
        <v>0</v>
      </c>
      <c r="O809" s="14">
        <v>0</v>
      </c>
      <c r="P809">
        <v>0</v>
      </c>
      <c r="Q809" s="14">
        <v>0.95246281107254693</v>
      </c>
      <c r="R809">
        <v>0</v>
      </c>
      <c r="S809">
        <v>3.3</v>
      </c>
      <c r="T809" s="14">
        <v>0</v>
      </c>
      <c r="U809" s="14">
        <v>0</v>
      </c>
      <c r="V809" s="12" t="s">
        <v>2138</v>
      </c>
    </row>
    <row r="810" spans="1:22">
      <c r="A810" t="s">
        <v>1629</v>
      </c>
      <c r="B810" s="12" t="s">
        <v>54</v>
      </c>
      <c r="C810" s="14">
        <v>6.1163323169863011E-2</v>
      </c>
      <c r="D810" s="14">
        <v>0.31196392892080216</v>
      </c>
      <c r="E810" s="14">
        <v>0.22086835207327621</v>
      </c>
      <c r="F810" s="14">
        <v>0.28991454849456905</v>
      </c>
      <c r="G810" s="13">
        <v>2.8980395452652274</v>
      </c>
      <c r="H810" s="14">
        <v>-5.1192663180992054E-2</v>
      </c>
      <c r="I810">
        <v>0</v>
      </c>
      <c r="J810" s="14">
        <v>2.9827504940381857E-2</v>
      </c>
      <c r="K810" s="14">
        <v>0.58288412137280288</v>
      </c>
      <c r="L810" s="14">
        <v>0.120912265441879</v>
      </c>
      <c r="M810">
        <v>0</v>
      </c>
      <c r="N810" s="14">
        <v>0</v>
      </c>
      <c r="O810" s="14">
        <v>0</v>
      </c>
      <c r="P810">
        <v>0</v>
      </c>
      <c r="Q810" s="14">
        <v>0.95246281107254693</v>
      </c>
      <c r="R810">
        <v>0</v>
      </c>
      <c r="S810">
        <v>3.3</v>
      </c>
      <c r="T810" s="14">
        <v>0</v>
      </c>
      <c r="U810" s="14">
        <v>0</v>
      </c>
      <c r="V810" s="12" t="s">
        <v>2138</v>
      </c>
    </row>
    <row r="811" spans="1:22">
      <c r="A811" t="s">
        <v>1633</v>
      </c>
      <c r="B811" s="12" t="s">
        <v>62</v>
      </c>
      <c r="C811" s="14">
        <v>-5.2040457732282358E-3</v>
      </c>
      <c r="D811" s="14">
        <v>0.20187192862209885</v>
      </c>
      <c r="E811" s="14">
        <v>0.13780715755654266</v>
      </c>
      <c r="F811" s="14">
        <v>0.14324173030339896</v>
      </c>
      <c r="G811" s="13">
        <v>2.1323076743804079</v>
      </c>
      <c r="H811" s="14">
        <v>-3.5903294130974449E-3</v>
      </c>
      <c r="I811">
        <v>0</v>
      </c>
      <c r="J811" s="14">
        <v>2.8404291724374916E-2</v>
      </c>
      <c r="K811" s="14">
        <v>0.50521966232143278</v>
      </c>
      <c r="L811" s="14">
        <v>7.7995567229432863E-2</v>
      </c>
      <c r="M811">
        <v>0</v>
      </c>
      <c r="N811" s="14">
        <v>0</v>
      </c>
      <c r="O811" s="14">
        <v>0</v>
      </c>
      <c r="P811">
        <v>0</v>
      </c>
      <c r="Q811" s="14">
        <v>0.94976269166978411</v>
      </c>
      <c r="R811">
        <v>0</v>
      </c>
      <c r="S811">
        <v>3.3</v>
      </c>
      <c r="T811" s="14">
        <v>0</v>
      </c>
      <c r="U811" s="14">
        <v>0</v>
      </c>
      <c r="V811" s="12" t="s">
        <v>2138</v>
      </c>
    </row>
    <row r="812" spans="1:22">
      <c r="A812" t="s">
        <v>1635</v>
      </c>
      <c r="B812" s="12" t="s">
        <v>62</v>
      </c>
      <c r="C812" s="14">
        <v>2.5258914889676343E-2</v>
      </c>
      <c r="D812" s="14">
        <v>0.20187192862209885</v>
      </c>
      <c r="E812" s="14">
        <v>0.13780715755654266</v>
      </c>
      <c r="F812" s="14">
        <v>0.14324173030339896</v>
      </c>
      <c r="G812" s="13">
        <v>2.1323076743804079</v>
      </c>
      <c r="H812" s="14">
        <v>-3.5903294130974449E-3</v>
      </c>
      <c r="I812">
        <v>0</v>
      </c>
      <c r="J812" s="14">
        <v>9.8574880707542861E-2</v>
      </c>
      <c r="K812" s="14">
        <v>0.50521966232143278</v>
      </c>
      <c r="L812" s="14">
        <v>7.7995567229432863E-2</v>
      </c>
      <c r="M812">
        <v>0</v>
      </c>
      <c r="N812" s="14">
        <v>0</v>
      </c>
      <c r="O812" s="14">
        <v>0</v>
      </c>
      <c r="P812">
        <v>0</v>
      </c>
      <c r="Q812" s="14">
        <v>0.94976269166978411</v>
      </c>
      <c r="R812">
        <v>0</v>
      </c>
      <c r="S812">
        <v>3.3</v>
      </c>
      <c r="T812" s="14">
        <v>0</v>
      </c>
      <c r="U812" s="14">
        <v>0</v>
      </c>
      <c r="V812" s="12" t="s">
        <v>2138</v>
      </c>
    </row>
    <row r="813" spans="1:22">
      <c r="A813" t="s">
        <v>1637</v>
      </c>
      <c r="B813" s="12" t="s">
        <v>62</v>
      </c>
      <c r="C813" s="14">
        <v>-8.049733570038832E-2</v>
      </c>
      <c r="D813" s="14">
        <v>0.20187192862209885</v>
      </c>
      <c r="E813" s="14">
        <v>0.13780715755654266</v>
      </c>
      <c r="F813" s="14">
        <v>0.14324173030339896</v>
      </c>
      <c r="G813" s="13">
        <v>2.1323076743804079</v>
      </c>
      <c r="H813" s="14">
        <v>-3.5903294130974449E-3</v>
      </c>
      <c r="I813">
        <v>0</v>
      </c>
      <c r="J813" s="14">
        <v>0.10252395817979791</v>
      </c>
      <c r="K813" s="14">
        <v>0.50521966232143278</v>
      </c>
      <c r="L813" s="14">
        <v>7.7995567229432863E-2</v>
      </c>
      <c r="M813">
        <v>0</v>
      </c>
      <c r="N813" s="14">
        <v>0</v>
      </c>
      <c r="O813" s="14">
        <v>0</v>
      </c>
      <c r="P813">
        <v>0</v>
      </c>
      <c r="Q813" s="14">
        <v>0.94976269166978411</v>
      </c>
      <c r="R813">
        <v>0</v>
      </c>
      <c r="S813">
        <v>3.3</v>
      </c>
      <c r="T813" s="14">
        <v>0</v>
      </c>
      <c r="U813" s="14">
        <v>0</v>
      </c>
      <c r="V813" s="12" t="s">
        <v>2138</v>
      </c>
    </row>
    <row r="814" spans="1:22">
      <c r="A814" t="s">
        <v>1641</v>
      </c>
      <c r="B814" s="12" t="s">
        <v>62</v>
      </c>
      <c r="C814" s="14">
        <v>1.4301136184767572E-2</v>
      </c>
      <c r="D814" s="14">
        <v>0.20187192862209885</v>
      </c>
      <c r="E814" s="14">
        <v>0.13780715755654266</v>
      </c>
      <c r="F814" s="14">
        <v>0.14324173030339896</v>
      </c>
      <c r="G814" s="13">
        <v>2.1323076743804079</v>
      </c>
      <c r="H814" s="14">
        <v>-3.5903294130974449E-3</v>
      </c>
      <c r="I814">
        <v>0</v>
      </c>
      <c r="J814" s="14">
        <v>7.2707801493654634E-2</v>
      </c>
      <c r="K814" s="14">
        <v>0.50521966232143278</v>
      </c>
      <c r="L814" s="14">
        <v>7.7995567229432863E-2</v>
      </c>
      <c r="M814">
        <v>0</v>
      </c>
      <c r="N814" s="14">
        <v>0</v>
      </c>
      <c r="O814" s="14">
        <v>0</v>
      </c>
      <c r="P814">
        <v>0</v>
      </c>
      <c r="Q814" s="14">
        <v>0.94976269166978411</v>
      </c>
      <c r="R814">
        <v>0</v>
      </c>
      <c r="S814">
        <v>3.3</v>
      </c>
      <c r="T814" s="14">
        <v>0</v>
      </c>
      <c r="U814" s="14">
        <v>0</v>
      </c>
      <c r="V814" s="12" t="s">
        <v>2138</v>
      </c>
    </row>
    <row r="815" spans="1:22">
      <c r="A815" t="s">
        <v>1643</v>
      </c>
      <c r="B815" s="12" t="s">
        <v>54</v>
      </c>
      <c r="C815" s="14">
        <v>-2.0142092970538519E-3</v>
      </c>
      <c r="D815" s="14">
        <v>0.31196392892080216</v>
      </c>
      <c r="E815" s="14">
        <v>0.22086835207327621</v>
      </c>
      <c r="F815" s="14">
        <v>0.28991454849456905</v>
      </c>
      <c r="G815" s="13">
        <v>2.8980395452652274</v>
      </c>
      <c r="H815" s="14">
        <v>-5.1192663180992054E-2</v>
      </c>
      <c r="I815">
        <v>0</v>
      </c>
      <c r="J815" s="14">
        <v>1.5128909971509726E-2</v>
      </c>
      <c r="K815" s="14">
        <v>0.58288412137280288</v>
      </c>
      <c r="L815" s="14">
        <v>0.120912265441879</v>
      </c>
      <c r="M815">
        <v>0</v>
      </c>
      <c r="N815" s="14">
        <v>0</v>
      </c>
      <c r="O815" s="14">
        <v>0</v>
      </c>
      <c r="P815">
        <v>0</v>
      </c>
      <c r="Q815" s="14">
        <v>0.95246281107254693</v>
      </c>
      <c r="R815">
        <v>0</v>
      </c>
      <c r="S815">
        <v>3.3</v>
      </c>
      <c r="T815" s="14">
        <v>0</v>
      </c>
      <c r="U815" s="14">
        <v>0</v>
      </c>
      <c r="V815" s="12" t="s">
        <v>2138</v>
      </c>
    </row>
    <row r="816" spans="1:22">
      <c r="A816" t="s">
        <v>1645</v>
      </c>
      <c r="B816" s="12" t="s">
        <v>62</v>
      </c>
      <c r="C816" s="14">
        <v>-6.3468446665630687E-2</v>
      </c>
      <c r="D816" s="14">
        <v>0.20187192862209885</v>
      </c>
      <c r="E816" s="14">
        <v>0.13780715755654266</v>
      </c>
      <c r="F816" s="14">
        <v>0.14324173030339896</v>
      </c>
      <c r="G816" s="13">
        <v>2.1323076743804079</v>
      </c>
      <c r="H816" s="14">
        <v>-3.5903294130974449E-3</v>
      </c>
      <c r="I816">
        <v>0</v>
      </c>
      <c r="J816" s="14">
        <v>7.8476937295748783E-2</v>
      </c>
      <c r="K816" s="14">
        <v>0.50521966232143278</v>
      </c>
      <c r="L816" s="14">
        <v>7.7995567229432863E-2</v>
      </c>
      <c r="M816">
        <v>0</v>
      </c>
      <c r="N816" s="14">
        <v>0</v>
      </c>
      <c r="O816" s="14">
        <v>0</v>
      </c>
      <c r="P816">
        <v>0</v>
      </c>
      <c r="Q816" s="14">
        <v>0.94976269166978411</v>
      </c>
      <c r="R816">
        <v>0</v>
      </c>
      <c r="S816">
        <v>3.3</v>
      </c>
      <c r="T816" s="14">
        <v>0</v>
      </c>
      <c r="U816" s="14">
        <v>0</v>
      </c>
      <c r="V816" s="12" t="s">
        <v>2138</v>
      </c>
    </row>
    <row r="817" spans="1:22">
      <c r="A817" t="s">
        <v>1647</v>
      </c>
      <c r="B817" s="12" t="s">
        <v>57</v>
      </c>
      <c r="C817" s="14">
        <v>0.2436270179557824</v>
      </c>
      <c r="D817" s="14">
        <v>0.388774346882514</v>
      </c>
      <c r="E817" s="14">
        <v>0.2842719606666555</v>
      </c>
      <c r="F817" s="14">
        <v>3.7547324588306716E-2</v>
      </c>
      <c r="G817" s="13">
        <v>5.6564154445784265</v>
      </c>
      <c r="H817" s="14">
        <v>0.21790144142181125</v>
      </c>
      <c r="I817">
        <v>0</v>
      </c>
      <c r="J817" s="14">
        <v>-3.3242569794253177E-2</v>
      </c>
      <c r="K817" s="14">
        <v>0.45222619371524486</v>
      </c>
      <c r="L817" s="14">
        <v>1.8748568215778003E-2</v>
      </c>
      <c r="M817">
        <v>0</v>
      </c>
      <c r="N817" s="14">
        <v>0.2055436255630648</v>
      </c>
      <c r="O817" s="14">
        <v>0.33577848833803048</v>
      </c>
      <c r="P817">
        <v>0</v>
      </c>
      <c r="Q817" s="14">
        <v>0.94867619108199597</v>
      </c>
      <c r="R817">
        <v>0</v>
      </c>
      <c r="S817">
        <v>4.5</v>
      </c>
      <c r="T817" s="14">
        <v>0</v>
      </c>
      <c r="U817" s="14">
        <v>0</v>
      </c>
      <c r="V817" s="12" t="s">
        <v>2138</v>
      </c>
    </row>
    <row r="818" spans="1:22">
      <c r="A818" t="s">
        <v>1649</v>
      </c>
      <c r="B818" s="12" t="s">
        <v>47</v>
      </c>
      <c r="C818" s="14">
        <v>3.5362655598639596E-2</v>
      </c>
      <c r="D818" s="14">
        <v>0.18290795794828921</v>
      </c>
      <c r="E818" s="14">
        <v>0.12205009004875801</v>
      </c>
      <c r="F818" s="14">
        <v>7.7863508878423693E-2</v>
      </c>
      <c r="G818" s="13">
        <v>1.5232588938928779</v>
      </c>
      <c r="H818" s="14">
        <v>3.1674636202413592E-2</v>
      </c>
      <c r="I818">
        <v>0</v>
      </c>
      <c r="J818" s="14">
        <v>7.8106648330017098E-2</v>
      </c>
      <c r="K818" s="14">
        <v>0.50851978099047102</v>
      </c>
      <c r="L818" s="14">
        <v>6.0665521451900774E-2</v>
      </c>
      <c r="M818">
        <v>0</v>
      </c>
      <c r="N818" s="14">
        <v>0</v>
      </c>
      <c r="O818" s="14">
        <v>0</v>
      </c>
      <c r="P818">
        <v>0</v>
      </c>
      <c r="Q818" s="14">
        <v>0.94977598367308969</v>
      </c>
      <c r="R818">
        <v>0</v>
      </c>
      <c r="S818">
        <v>3.3</v>
      </c>
      <c r="T818" s="14">
        <v>0</v>
      </c>
      <c r="U818" s="14">
        <v>0</v>
      </c>
      <c r="V818" s="12" t="s">
        <v>2138</v>
      </c>
    </row>
    <row r="819" spans="1:22">
      <c r="A819" t="s">
        <v>1651</v>
      </c>
      <c r="B819" s="12" t="s">
        <v>47</v>
      </c>
      <c r="C819" s="14">
        <v>7.0502110696999187E-2</v>
      </c>
      <c r="D819" s="14">
        <v>0.18290795794828921</v>
      </c>
      <c r="E819" s="14">
        <v>0.12205009004875801</v>
      </c>
      <c r="F819" s="14">
        <v>7.7863508878423693E-2</v>
      </c>
      <c r="G819" s="13">
        <v>1.5232588938928779</v>
      </c>
      <c r="H819" s="14">
        <v>3.1674636202413592E-2</v>
      </c>
      <c r="I819">
        <v>0</v>
      </c>
      <c r="J819" s="14">
        <v>2.9261477483926653E-2</v>
      </c>
      <c r="K819" s="14">
        <v>0.50851978099047102</v>
      </c>
      <c r="L819" s="14">
        <v>6.0665521451900774E-2</v>
      </c>
      <c r="M819">
        <v>0</v>
      </c>
      <c r="N819" s="14">
        <v>0</v>
      </c>
      <c r="O819" s="14">
        <v>0</v>
      </c>
      <c r="P819">
        <v>0</v>
      </c>
      <c r="Q819" s="14">
        <v>0.94977598367308969</v>
      </c>
      <c r="R819">
        <v>0</v>
      </c>
      <c r="S819">
        <v>3.3</v>
      </c>
      <c r="T819" s="14">
        <v>0</v>
      </c>
      <c r="U819" s="14">
        <v>0</v>
      </c>
      <c r="V819" s="12" t="s">
        <v>2138</v>
      </c>
    </row>
    <row r="820" spans="1:22">
      <c r="A820" t="s">
        <v>1653</v>
      </c>
      <c r="B820" s="12" t="s">
        <v>54</v>
      </c>
      <c r="C820" s="14">
        <v>1.4898312076860579E-2</v>
      </c>
      <c r="D820" s="14">
        <v>0.31196392892080216</v>
      </c>
      <c r="E820" s="14">
        <v>0.22086835207327621</v>
      </c>
      <c r="F820" s="14">
        <v>0.28991454849456905</v>
      </c>
      <c r="G820" s="13">
        <v>2.8980395452652274</v>
      </c>
      <c r="H820" s="14">
        <v>-5.1192663180992054E-2</v>
      </c>
      <c r="I820">
        <v>0</v>
      </c>
      <c r="J820" s="14">
        <v>2.8253498281520961E-2</v>
      </c>
      <c r="K820" s="14">
        <v>0.58288412137280288</v>
      </c>
      <c r="L820" s="14">
        <v>0.120912265441879</v>
      </c>
      <c r="M820">
        <v>0</v>
      </c>
      <c r="N820" s="14">
        <v>0</v>
      </c>
      <c r="O820" s="14">
        <v>0</v>
      </c>
      <c r="P820">
        <v>0</v>
      </c>
      <c r="Q820" s="14">
        <v>0.95246281107254693</v>
      </c>
      <c r="R820">
        <v>0</v>
      </c>
      <c r="S820">
        <v>3.3</v>
      </c>
      <c r="T820" s="14">
        <v>0</v>
      </c>
      <c r="U820" s="14">
        <v>0</v>
      </c>
      <c r="V820" s="12" t="s">
        <v>2138</v>
      </c>
    </row>
    <row r="821" spans="1:22">
      <c r="A821" t="s">
        <v>1655</v>
      </c>
      <c r="B821" s="12" t="s">
        <v>57</v>
      </c>
      <c r="C821" s="14">
        <v>0.3114968932493356</v>
      </c>
      <c r="D821" s="14">
        <v>0.388774346882514</v>
      </c>
      <c r="E821" s="14">
        <v>0.2842719606666555</v>
      </c>
      <c r="F821" s="14">
        <v>3.7547324588306716E-2</v>
      </c>
      <c r="G821" s="13">
        <v>5.6564154445784265</v>
      </c>
      <c r="H821" s="14">
        <v>0.21790144142181125</v>
      </c>
      <c r="I821">
        <v>0</v>
      </c>
      <c r="J821" s="14">
        <v>2.0734282344745659E-2</v>
      </c>
      <c r="K821" s="14">
        <v>0.45222619371524486</v>
      </c>
      <c r="L821" s="14">
        <v>1.8748568215778003E-2</v>
      </c>
      <c r="M821">
        <v>0</v>
      </c>
      <c r="N821" s="14">
        <v>0.2055436255630648</v>
      </c>
      <c r="O821" s="14">
        <v>0.33577848833803048</v>
      </c>
      <c r="P821">
        <v>0</v>
      </c>
      <c r="Q821" s="14">
        <v>0.94867619108199597</v>
      </c>
      <c r="R821">
        <v>0</v>
      </c>
      <c r="S821">
        <v>4.5</v>
      </c>
      <c r="T821" s="14">
        <v>0</v>
      </c>
      <c r="U821" s="14">
        <v>0</v>
      </c>
      <c r="V821" s="12" t="s">
        <v>2138</v>
      </c>
    </row>
    <row r="822" spans="1:22">
      <c r="A822" t="s">
        <v>1657</v>
      </c>
      <c r="B822" s="12" t="s">
        <v>57</v>
      </c>
      <c r="C822" s="14">
        <v>0.11247650406925166</v>
      </c>
      <c r="D822" s="14">
        <v>0.388774346882514</v>
      </c>
      <c r="E822" s="14">
        <v>0.2842719606666555</v>
      </c>
      <c r="F822" s="14">
        <v>3.7547324588306716E-2</v>
      </c>
      <c r="G822" s="13">
        <v>5.6564154445784265</v>
      </c>
      <c r="H822" s="14">
        <v>0.21790144142181125</v>
      </c>
      <c r="I822">
        <v>0</v>
      </c>
      <c r="J822" s="14">
        <v>-8.1272033891732678E-3</v>
      </c>
      <c r="K822" s="14">
        <v>0.45222619371524486</v>
      </c>
      <c r="L822" s="14">
        <v>1.8748568215778003E-2</v>
      </c>
      <c r="M822">
        <v>0</v>
      </c>
      <c r="N822" s="14">
        <v>0.2055436255630648</v>
      </c>
      <c r="O822" s="14">
        <v>0.33577848833803048</v>
      </c>
      <c r="P822">
        <v>0</v>
      </c>
      <c r="Q822" s="14">
        <v>0.94867619108199597</v>
      </c>
      <c r="R822">
        <v>0</v>
      </c>
      <c r="S822">
        <v>4.5</v>
      </c>
      <c r="T822" s="14">
        <v>0</v>
      </c>
      <c r="U822" s="14">
        <v>0</v>
      </c>
      <c r="V822" s="12" t="s">
        <v>2138</v>
      </c>
    </row>
    <row r="823" spans="1:22">
      <c r="A823" t="s">
        <v>1659</v>
      </c>
      <c r="B823" s="12" t="s">
        <v>57</v>
      </c>
      <c r="C823" s="14">
        <v>0.29051908597201814</v>
      </c>
      <c r="D823" s="14">
        <v>0.388774346882514</v>
      </c>
      <c r="E823" s="14">
        <v>0.2842719606666555</v>
      </c>
      <c r="F823" s="14">
        <v>3.7547324588306716E-2</v>
      </c>
      <c r="G823" s="13">
        <v>5.6564154445784265</v>
      </c>
      <c r="H823" s="14">
        <v>0.21790144142181125</v>
      </c>
      <c r="I823">
        <v>0</v>
      </c>
      <c r="J823" s="14">
        <v>2.4460920625880424E-2</v>
      </c>
      <c r="K823" s="14">
        <v>0.45222619371524486</v>
      </c>
      <c r="L823" s="14">
        <v>1.8748568215778003E-2</v>
      </c>
      <c r="M823">
        <v>0</v>
      </c>
      <c r="N823" s="14">
        <v>0.2055436255630648</v>
      </c>
      <c r="O823" s="14">
        <v>0.33577848833803048</v>
      </c>
      <c r="P823">
        <v>0</v>
      </c>
      <c r="Q823" s="14">
        <v>0.94867619108199597</v>
      </c>
      <c r="R823">
        <v>0</v>
      </c>
      <c r="S823">
        <v>4.5</v>
      </c>
      <c r="T823" s="14">
        <v>0</v>
      </c>
      <c r="U823" s="14">
        <v>0</v>
      </c>
      <c r="V823" s="12" t="s">
        <v>2138</v>
      </c>
    </row>
    <row r="824" spans="1:22">
      <c r="A824" t="s">
        <v>1661</v>
      </c>
      <c r="B824" s="12" t="s">
        <v>57</v>
      </c>
      <c r="C824" s="14">
        <v>0.11738322419119546</v>
      </c>
      <c r="D824" s="14">
        <v>0.388774346882514</v>
      </c>
      <c r="E824" s="14">
        <v>0.2842719606666555</v>
      </c>
      <c r="F824" s="14">
        <v>3.7547324588306716E-2</v>
      </c>
      <c r="G824" s="13">
        <v>5.6564154445784265</v>
      </c>
      <c r="H824" s="14">
        <v>0.21790144142181125</v>
      </c>
      <c r="I824">
        <v>0</v>
      </c>
      <c r="J824" s="14">
        <v>2.9820337605633237E-2</v>
      </c>
      <c r="K824" s="14">
        <v>0.45222619371524486</v>
      </c>
      <c r="L824" s="14">
        <v>1.8748568215778003E-2</v>
      </c>
      <c r="M824">
        <v>0</v>
      </c>
      <c r="N824" s="14">
        <v>0.2055436255630648</v>
      </c>
      <c r="O824" s="14">
        <v>0.33577848833803048</v>
      </c>
      <c r="P824">
        <v>0</v>
      </c>
      <c r="Q824" s="14">
        <v>0.94867619108199597</v>
      </c>
      <c r="R824">
        <v>0</v>
      </c>
      <c r="S824">
        <v>4.5</v>
      </c>
      <c r="T824" s="14">
        <v>0</v>
      </c>
      <c r="U824" s="14">
        <v>0</v>
      </c>
      <c r="V824" s="12" t="s">
        <v>2138</v>
      </c>
    </row>
    <row r="825" spans="1:22">
      <c r="A825" t="s">
        <v>1663</v>
      </c>
      <c r="B825" s="12" t="s">
        <v>47</v>
      </c>
      <c r="C825" s="14">
        <v>3.7123380108821082E-2</v>
      </c>
      <c r="D825" s="14">
        <v>0.18290795794828921</v>
      </c>
      <c r="E825" s="14">
        <v>0.12205009004875801</v>
      </c>
      <c r="F825" s="14">
        <v>7.7863508878423693E-2</v>
      </c>
      <c r="G825" s="13">
        <v>1.5232588938928779</v>
      </c>
      <c r="H825" s="14">
        <v>3.1674636202413592E-2</v>
      </c>
      <c r="I825">
        <v>0</v>
      </c>
      <c r="J825" s="14">
        <v>1.3544523443236393E-2</v>
      </c>
      <c r="K825" s="14">
        <v>0.50851978099047102</v>
      </c>
      <c r="L825" s="14">
        <v>6.0665521451900774E-2</v>
      </c>
      <c r="M825">
        <v>0</v>
      </c>
      <c r="N825" s="14">
        <v>0</v>
      </c>
      <c r="O825" s="14">
        <v>0</v>
      </c>
      <c r="P825">
        <v>0</v>
      </c>
      <c r="Q825" s="14">
        <v>0.94977598367308969</v>
      </c>
      <c r="R825">
        <v>0</v>
      </c>
      <c r="S825">
        <v>3.3</v>
      </c>
      <c r="T825" s="14">
        <v>0</v>
      </c>
      <c r="U825" s="14">
        <v>0</v>
      </c>
      <c r="V825" s="12" t="s">
        <v>2138</v>
      </c>
    </row>
    <row r="826" spans="1:22">
      <c r="A826" t="s">
        <v>1665</v>
      </c>
      <c r="B826" s="12" t="s">
        <v>62</v>
      </c>
      <c r="C826" s="14">
        <v>1.5469682182206401E-2</v>
      </c>
      <c r="D826" s="14">
        <v>0.20187192862209885</v>
      </c>
      <c r="E826" s="14">
        <v>0.13780715755654266</v>
      </c>
      <c r="F826" s="14">
        <v>0.14324173030339896</v>
      </c>
      <c r="G826" s="13">
        <v>2.1323076743804079</v>
      </c>
      <c r="H826" s="14">
        <v>-3.5903294130974449E-3</v>
      </c>
      <c r="I826">
        <v>0</v>
      </c>
      <c r="J826" s="14">
        <v>5.0897511659166547E-2</v>
      </c>
      <c r="K826" s="14">
        <v>0.50521966232143278</v>
      </c>
      <c r="L826" s="14">
        <v>7.7995567229432863E-2</v>
      </c>
      <c r="M826">
        <v>0</v>
      </c>
      <c r="N826" s="14">
        <v>0</v>
      </c>
      <c r="O826" s="14">
        <v>0</v>
      </c>
      <c r="P826">
        <v>0</v>
      </c>
      <c r="Q826" s="14">
        <v>0.94976269166978411</v>
      </c>
      <c r="R826">
        <v>0</v>
      </c>
      <c r="S826">
        <v>3.3</v>
      </c>
      <c r="T826" s="14">
        <v>0</v>
      </c>
      <c r="U826" s="14">
        <v>0</v>
      </c>
      <c r="V826" s="12" t="s">
        <v>2138</v>
      </c>
    </row>
    <row r="827" spans="1:22">
      <c r="A827" t="s">
        <v>1667</v>
      </c>
      <c r="B827" s="12" t="s">
        <v>51</v>
      </c>
      <c r="C827" s="14">
        <v>0.16749118985875006</v>
      </c>
      <c r="D827" s="14">
        <v>0.29147891994228936</v>
      </c>
      <c r="E827" s="14">
        <v>0.20310034693031653</v>
      </c>
      <c r="F827" s="14">
        <v>8.594459935328938E-2</v>
      </c>
      <c r="G827" s="13">
        <v>1.6026025182564763</v>
      </c>
      <c r="H827" s="14">
        <v>0.11012364032004683</v>
      </c>
      <c r="I827">
        <v>0</v>
      </c>
      <c r="J827" s="14">
        <v>-6.6149450579353147E-2</v>
      </c>
      <c r="K827" s="14">
        <v>0.41762511454643481</v>
      </c>
      <c r="L827" s="14">
        <v>5.4196815684636399E-2</v>
      </c>
      <c r="M827">
        <v>0</v>
      </c>
      <c r="N827" s="14">
        <v>0</v>
      </c>
      <c r="O827" s="14">
        <v>0</v>
      </c>
      <c r="P827">
        <v>0</v>
      </c>
      <c r="Q827" s="14">
        <v>0.94630804495569043</v>
      </c>
      <c r="R827">
        <v>0</v>
      </c>
      <c r="S827">
        <v>3.3</v>
      </c>
      <c r="T827" s="14">
        <v>0</v>
      </c>
      <c r="U827" s="14">
        <v>0</v>
      </c>
      <c r="V827" s="12" t="s">
        <v>2138</v>
      </c>
    </row>
    <row r="828" spans="1:22">
      <c r="A828" t="s">
        <v>1669</v>
      </c>
      <c r="B828" s="12" t="s">
        <v>47</v>
      </c>
      <c r="C828" s="14">
        <v>2.2112949778914496E-3</v>
      </c>
      <c r="D828" s="14">
        <v>0.18290795794828921</v>
      </c>
      <c r="E828" s="14">
        <v>0.12205009004875801</v>
      </c>
      <c r="F828" s="14">
        <v>7.7863508878423693E-2</v>
      </c>
      <c r="G828" s="13">
        <v>1.5232588938928779</v>
      </c>
      <c r="H828" s="14">
        <v>3.1674636202413592E-2</v>
      </c>
      <c r="I828">
        <v>0</v>
      </c>
      <c r="J828" s="14">
        <v>5.65392645922074E-2</v>
      </c>
      <c r="K828" s="14">
        <v>0.50851978099047102</v>
      </c>
      <c r="L828" s="14">
        <v>6.0665521451900774E-2</v>
      </c>
      <c r="M828">
        <v>0</v>
      </c>
      <c r="N828" s="14">
        <v>0</v>
      </c>
      <c r="O828" s="14">
        <v>0</v>
      </c>
      <c r="P828">
        <v>0</v>
      </c>
      <c r="Q828" s="14">
        <v>0.94977598367308969</v>
      </c>
      <c r="R828">
        <v>0</v>
      </c>
      <c r="S828">
        <v>3.3</v>
      </c>
      <c r="T828" s="14">
        <v>0</v>
      </c>
      <c r="U828" s="14">
        <v>0</v>
      </c>
      <c r="V828" s="12" t="s">
        <v>2138</v>
      </c>
    </row>
    <row r="829" spans="1:22">
      <c r="A829" t="s">
        <v>1671</v>
      </c>
      <c r="B829" s="12" t="s">
        <v>51</v>
      </c>
      <c r="C829" s="14">
        <v>5.2804655532026262E-2</v>
      </c>
      <c r="D829" s="14">
        <v>0.29147891994228936</v>
      </c>
      <c r="E829" s="14">
        <v>0.20310034693031653</v>
      </c>
      <c r="F829" s="14">
        <v>8.594459935328938E-2</v>
      </c>
      <c r="G829" s="13">
        <v>1.6026025182564763</v>
      </c>
      <c r="H829" s="14">
        <v>0.11012364032004683</v>
      </c>
      <c r="I829">
        <v>0</v>
      </c>
      <c r="J829" s="14">
        <v>9.9552171020535388E-2</v>
      </c>
      <c r="K829" s="14">
        <v>0.41762511454643481</v>
      </c>
      <c r="L829" s="14">
        <v>5.4196815684636399E-2</v>
      </c>
      <c r="M829">
        <v>0</v>
      </c>
      <c r="N829" s="14">
        <v>0</v>
      </c>
      <c r="O829" s="14">
        <v>0</v>
      </c>
      <c r="P829">
        <v>0</v>
      </c>
      <c r="Q829" s="14">
        <v>0.94630804495569043</v>
      </c>
      <c r="R829">
        <v>0</v>
      </c>
      <c r="S829">
        <v>3.3</v>
      </c>
      <c r="T829" s="14">
        <v>0</v>
      </c>
      <c r="U829" s="14">
        <v>0</v>
      </c>
      <c r="V829" s="12" t="s">
        <v>2138</v>
      </c>
    </row>
    <row r="830" spans="1:22">
      <c r="A830" t="s">
        <v>1673</v>
      </c>
      <c r="B830" s="12" t="s">
        <v>47</v>
      </c>
      <c r="C830" s="14">
        <v>5.5514470969435306E-2</v>
      </c>
      <c r="D830" s="14">
        <v>0.18290795794828921</v>
      </c>
      <c r="E830" s="14">
        <v>0.12205009004875801</v>
      </c>
      <c r="F830" s="14">
        <v>7.7863508878423693E-2</v>
      </c>
      <c r="G830" s="13">
        <v>1.5232588938928779</v>
      </c>
      <c r="H830" s="14">
        <v>3.1674636202413592E-2</v>
      </c>
      <c r="I830">
        <v>0</v>
      </c>
      <c r="J830" s="14">
        <v>4.3464359385711214E-2</v>
      </c>
      <c r="K830" s="14">
        <v>0.50851978099047102</v>
      </c>
      <c r="L830" s="14">
        <v>6.0665521451900774E-2</v>
      </c>
      <c r="M830">
        <v>0</v>
      </c>
      <c r="N830" s="14">
        <v>0</v>
      </c>
      <c r="O830" s="14">
        <v>0</v>
      </c>
      <c r="P830">
        <v>0</v>
      </c>
      <c r="Q830" s="14">
        <v>0.94977598367308969</v>
      </c>
      <c r="R830">
        <v>0</v>
      </c>
      <c r="S830">
        <v>3.3</v>
      </c>
      <c r="T830" s="14">
        <v>0</v>
      </c>
      <c r="U830" s="14">
        <v>0</v>
      </c>
      <c r="V830" s="12" t="s">
        <v>2138</v>
      </c>
    </row>
    <row r="831" spans="1:22">
      <c r="A831" t="s">
        <v>1675</v>
      </c>
      <c r="B831" s="12" t="s">
        <v>47</v>
      </c>
      <c r="C831" s="14">
        <v>4.959056535119153E-2</v>
      </c>
      <c r="D831" s="14">
        <v>0.18290795794828921</v>
      </c>
      <c r="E831" s="14">
        <v>0.12205009004875801</v>
      </c>
      <c r="F831" s="14">
        <v>7.7863508878423693E-2</v>
      </c>
      <c r="G831" s="13">
        <v>1.5232588938928779</v>
      </c>
      <c r="H831" s="14">
        <v>3.1674636202413592E-2</v>
      </c>
      <c r="I831">
        <v>0</v>
      </c>
      <c r="J831" s="14">
        <v>1.4592336349902774E-2</v>
      </c>
      <c r="K831" s="14">
        <v>0.50851978099047102</v>
      </c>
      <c r="L831" s="14">
        <v>6.0665521451900774E-2</v>
      </c>
      <c r="M831">
        <v>0</v>
      </c>
      <c r="N831" s="14">
        <v>0</v>
      </c>
      <c r="O831" s="14">
        <v>0</v>
      </c>
      <c r="P831">
        <v>0</v>
      </c>
      <c r="Q831" s="14">
        <v>0.94977598367308969</v>
      </c>
      <c r="R831">
        <v>0</v>
      </c>
      <c r="S831">
        <v>3.3</v>
      </c>
      <c r="T831" s="14">
        <v>0</v>
      </c>
      <c r="U831" s="14">
        <v>0</v>
      </c>
      <c r="V831" s="12" t="s">
        <v>2138</v>
      </c>
    </row>
    <row r="832" spans="1:22">
      <c r="A832" t="s">
        <v>1677</v>
      </c>
      <c r="B832" s="12" t="s">
        <v>57</v>
      </c>
      <c r="C832" s="14">
        <v>0.30834275857768922</v>
      </c>
      <c r="D832" s="14">
        <v>0.388774346882514</v>
      </c>
      <c r="E832" s="14">
        <v>0.2842719606666555</v>
      </c>
      <c r="F832" s="14">
        <v>3.7547324588306716E-2</v>
      </c>
      <c r="G832" s="13">
        <v>5.6564154445784265</v>
      </c>
      <c r="H832" s="14">
        <v>0.21790144142181125</v>
      </c>
      <c r="I832">
        <v>0</v>
      </c>
      <c r="J832" s="14">
        <v>-2.3041254568355908E-2</v>
      </c>
      <c r="K832" s="14">
        <v>0.45222619371524486</v>
      </c>
      <c r="L832" s="14">
        <v>1.8748568215778003E-2</v>
      </c>
      <c r="M832">
        <v>0</v>
      </c>
      <c r="N832" s="14">
        <v>0.2055436255630648</v>
      </c>
      <c r="O832" s="14">
        <v>0.33577848833803048</v>
      </c>
      <c r="P832">
        <v>0</v>
      </c>
      <c r="Q832" s="14">
        <v>0.94867619108199597</v>
      </c>
      <c r="R832">
        <v>0</v>
      </c>
      <c r="S832">
        <v>4.5</v>
      </c>
      <c r="T832" s="14">
        <v>0</v>
      </c>
      <c r="U832" s="14">
        <v>0</v>
      </c>
      <c r="V832" s="12" t="s">
        <v>2138</v>
      </c>
    </row>
    <row r="833" spans="1:22">
      <c r="A833" t="s">
        <v>1679</v>
      </c>
      <c r="B833" s="12" t="s">
        <v>57</v>
      </c>
      <c r="C833" s="14">
        <v>0.26500869666261717</v>
      </c>
      <c r="D833" s="14">
        <v>0.388774346882514</v>
      </c>
      <c r="E833" s="14">
        <v>0.2842719606666555</v>
      </c>
      <c r="F833" s="14">
        <v>3.7547324588306716E-2</v>
      </c>
      <c r="G833" s="13">
        <v>5.6564154445784265</v>
      </c>
      <c r="H833" s="14">
        <v>0.21790144142181125</v>
      </c>
      <c r="I833">
        <v>0</v>
      </c>
      <c r="J833" s="14">
        <v>3.9771612969815441E-2</v>
      </c>
      <c r="K833" s="14">
        <v>0.45222619371524486</v>
      </c>
      <c r="L833" s="14">
        <v>1.8748568215778003E-2</v>
      </c>
      <c r="M833">
        <v>0</v>
      </c>
      <c r="N833" s="14">
        <v>0.2055436255630648</v>
      </c>
      <c r="O833" s="14">
        <v>0.33577848833803048</v>
      </c>
      <c r="P833">
        <v>0</v>
      </c>
      <c r="Q833" s="14">
        <v>0.94867619108199597</v>
      </c>
      <c r="R833">
        <v>0</v>
      </c>
      <c r="S833">
        <v>4.5</v>
      </c>
      <c r="T833" s="14">
        <v>0</v>
      </c>
      <c r="U833" s="14">
        <v>0</v>
      </c>
      <c r="V833" s="12" t="s">
        <v>2138</v>
      </c>
    </row>
    <row r="834" spans="1:22">
      <c r="A834" t="s">
        <v>1681</v>
      </c>
      <c r="B834" s="12" t="s">
        <v>62</v>
      </c>
      <c r="C834" s="14">
        <v>-0.16054250091043473</v>
      </c>
      <c r="D834" s="14">
        <v>0.20187192862209885</v>
      </c>
      <c r="E834" s="14">
        <v>0.13780715755654266</v>
      </c>
      <c r="F834" s="14">
        <v>0.14324173030339896</v>
      </c>
      <c r="G834" s="13">
        <v>2.1323076743804079</v>
      </c>
      <c r="H834" s="14">
        <v>-3.5903294130974449E-3</v>
      </c>
      <c r="I834">
        <v>0</v>
      </c>
      <c r="J834" s="14">
        <v>0.10105997061538728</v>
      </c>
      <c r="K834" s="14">
        <v>0.50521966232143278</v>
      </c>
      <c r="L834" s="14">
        <v>7.7995567229432863E-2</v>
      </c>
      <c r="M834">
        <v>0</v>
      </c>
      <c r="N834" s="14">
        <v>0</v>
      </c>
      <c r="O834" s="14">
        <v>0</v>
      </c>
      <c r="P834">
        <v>0</v>
      </c>
      <c r="Q834" s="14">
        <v>0.94976269166978411</v>
      </c>
      <c r="R834">
        <v>0</v>
      </c>
      <c r="S834">
        <v>2.2999999999999998</v>
      </c>
      <c r="T834" s="14">
        <v>0</v>
      </c>
      <c r="U834" s="14">
        <v>0</v>
      </c>
      <c r="V834" s="12" t="s">
        <v>2138</v>
      </c>
    </row>
    <row r="835" spans="1:22">
      <c r="A835" t="s">
        <v>1683</v>
      </c>
      <c r="B835" s="12" t="s">
        <v>47</v>
      </c>
      <c r="C835" s="14">
        <v>3.0947193442939017E-2</v>
      </c>
      <c r="D835" s="14">
        <v>0.18290795794828921</v>
      </c>
      <c r="E835" s="14">
        <v>0.12205009004875801</v>
      </c>
      <c r="F835" s="14">
        <v>7.7863508878423693E-2</v>
      </c>
      <c r="G835" s="13">
        <v>1.5232588938928779</v>
      </c>
      <c r="H835" s="14">
        <v>3.1674636202413592E-2</v>
      </c>
      <c r="I835">
        <v>0</v>
      </c>
      <c r="J835" s="14">
        <v>7.126893970386082E-2</v>
      </c>
      <c r="K835" s="14">
        <v>0.50851978099047102</v>
      </c>
      <c r="L835" s="14">
        <v>6.0665521451900774E-2</v>
      </c>
      <c r="M835">
        <v>0</v>
      </c>
      <c r="N835" s="14">
        <v>0</v>
      </c>
      <c r="O835" s="14">
        <v>0</v>
      </c>
      <c r="P835">
        <v>0</v>
      </c>
      <c r="Q835" s="14">
        <v>0.94977598367308969</v>
      </c>
      <c r="R835">
        <v>0</v>
      </c>
      <c r="S835">
        <v>3.3</v>
      </c>
      <c r="T835" s="14">
        <v>0</v>
      </c>
      <c r="U835" s="14">
        <v>0</v>
      </c>
      <c r="V835" s="12" t="s">
        <v>2138</v>
      </c>
    </row>
    <row r="836" spans="1:22">
      <c r="A836" t="s">
        <v>1685</v>
      </c>
      <c r="B836" s="12" t="s">
        <v>54</v>
      </c>
      <c r="C836" s="14">
        <v>2.5014341345336991E-2</v>
      </c>
      <c r="D836" s="14">
        <v>0.31196392892080216</v>
      </c>
      <c r="E836" s="14">
        <v>0.22086835207327621</v>
      </c>
      <c r="F836" s="14">
        <v>0.28991454849456905</v>
      </c>
      <c r="G836" s="13">
        <v>2.8980395452652274</v>
      </c>
      <c r="H836" s="14">
        <v>-5.1192663180992054E-2</v>
      </c>
      <c r="I836">
        <v>0</v>
      </c>
      <c r="J836" s="14">
        <v>4.8612865895105377E-2</v>
      </c>
      <c r="K836" s="14">
        <v>0.58288412137280288</v>
      </c>
      <c r="L836" s="14">
        <v>0.120912265441879</v>
      </c>
      <c r="M836">
        <v>0</v>
      </c>
      <c r="N836" s="14">
        <v>0</v>
      </c>
      <c r="O836" s="14">
        <v>0</v>
      </c>
      <c r="P836">
        <v>0</v>
      </c>
      <c r="Q836" s="14">
        <v>0.95246281107254693</v>
      </c>
      <c r="R836">
        <v>0</v>
      </c>
      <c r="S836">
        <v>3.3</v>
      </c>
      <c r="T836" s="14">
        <v>0</v>
      </c>
      <c r="U836" s="14">
        <v>0</v>
      </c>
      <c r="V836" s="12" t="s">
        <v>2138</v>
      </c>
    </row>
    <row r="837" spans="1:22">
      <c r="A837" t="s">
        <v>1687</v>
      </c>
      <c r="B837" s="12" t="s">
        <v>54</v>
      </c>
      <c r="C837" s="14">
        <v>-0.10806607974487233</v>
      </c>
      <c r="D837" s="14">
        <v>0.31196392892080216</v>
      </c>
      <c r="E837" s="14">
        <v>0.22086835207327621</v>
      </c>
      <c r="F837" s="14">
        <v>0.28991454849456905</v>
      </c>
      <c r="G837" s="13">
        <v>2.8980395452652274</v>
      </c>
      <c r="H837" s="14">
        <v>-5.1192663180992054E-2</v>
      </c>
      <c r="I837">
        <v>0</v>
      </c>
      <c r="J837" s="14">
        <v>9.921734528352584E-2</v>
      </c>
      <c r="K837" s="14">
        <v>0.58288412137280288</v>
      </c>
      <c r="L837" s="14">
        <v>0.120912265441879</v>
      </c>
      <c r="M837">
        <v>0</v>
      </c>
      <c r="N837" s="14">
        <v>0</v>
      </c>
      <c r="O837" s="14">
        <v>0</v>
      </c>
      <c r="P837">
        <v>0</v>
      </c>
      <c r="Q837" s="14">
        <v>0.95246281107254693</v>
      </c>
      <c r="R837">
        <v>0</v>
      </c>
      <c r="S837">
        <v>3.3</v>
      </c>
      <c r="T837" s="14">
        <v>0</v>
      </c>
      <c r="U837" s="14">
        <v>0</v>
      </c>
      <c r="V837" s="12" t="s">
        <v>2138</v>
      </c>
    </row>
    <row r="838" spans="1:22">
      <c r="A838" t="s">
        <v>1691</v>
      </c>
      <c r="B838" s="12" t="s">
        <v>57</v>
      </c>
      <c r="C838" s="14">
        <v>0.19207372714501139</v>
      </c>
      <c r="D838" s="14">
        <v>0.388774346882514</v>
      </c>
      <c r="E838" s="14">
        <v>0.2842719606666555</v>
      </c>
      <c r="F838" s="14">
        <v>3.7547324588306716E-2</v>
      </c>
      <c r="G838" s="13">
        <v>5.6564154445784265</v>
      </c>
      <c r="H838" s="14">
        <v>0.21790144142181125</v>
      </c>
      <c r="I838">
        <v>0</v>
      </c>
      <c r="J838" s="14">
        <v>9.9357149126693776E-3</v>
      </c>
      <c r="K838" s="14">
        <v>0.45222619371524486</v>
      </c>
      <c r="L838" s="14">
        <v>1.8748568215778003E-2</v>
      </c>
      <c r="M838">
        <v>0</v>
      </c>
      <c r="N838" s="14">
        <v>0.2055436255630648</v>
      </c>
      <c r="O838" s="14">
        <v>0.33577848833803048</v>
      </c>
      <c r="P838">
        <v>0</v>
      </c>
      <c r="Q838" s="14">
        <v>0.94867619108199597</v>
      </c>
      <c r="R838">
        <v>0</v>
      </c>
      <c r="S838">
        <v>4.5</v>
      </c>
      <c r="T838" s="14">
        <v>0</v>
      </c>
      <c r="U838" s="14">
        <v>0</v>
      </c>
      <c r="V838" s="12" t="s">
        <v>2138</v>
      </c>
    </row>
    <row r="839" spans="1:22">
      <c r="A839" t="s">
        <v>1693</v>
      </c>
      <c r="B839" s="12" t="s">
        <v>47</v>
      </c>
      <c r="C839" s="14">
        <v>1.3297904270271891E-2</v>
      </c>
      <c r="D839" s="14">
        <v>0.18290795794828921</v>
      </c>
      <c r="E839" s="14">
        <v>0.12205009004875801</v>
      </c>
      <c r="F839" s="14">
        <v>7.7863508878423693E-2</v>
      </c>
      <c r="G839" s="13">
        <v>1.5232588938928779</v>
      </c>
      <c r="H839" s="14">
        <v>3.1674636202413592E-2</v>
      </c>
      <c r="I839">
        <v>0</v>
      </c>
      <c r="J839" s="14">
        <v>4.6340455107994137E-2</v>
      </c>
      <c r="K839" s="14">
        <v>0.50851978099047102</v>
      </c>
      <c r="L839" s="14">
        <v>6.0665521451900774E-2</v>
      </c>
      <c r="M839">
        <v>0</v>
      </c>
      <c r="N839" s="14">
        <v>0</v>
      </c>
      <c r="O839" s="14">
        <v>0</v>
      </c>
      <c r="P839">
        <v>0</v>
      </c>
      <c r="Q839" s="14">
        <v>0.94977598367308969</v>
      </c>
      <c r="R839">
        <v>0</v>
      </c>
      <c r="S839">
        <v>3.3</v>
      </c>
      <c r="T839" s="14">
        <v>0</v>
      </c>
      <c r="U839" s="14">
        <v>0</v>
      </c>
      <c r="V839" s="12" t="s">
        <v>2138</v>
      </c>
    </row>
    <row r="840" spans="1:22">
      <c r="A840" t="s">
        <v>1695</v>
      </c>
      <c r="B840" s="12" t="s">
        <v>54</v>
      </c>
      <c r="C840" s="14">
        <v>-0.10491686804697921</v>
      </c>
      <c r="D840" s="14">
        <v>0.31196392892080216</v>
      </c>
      <c r="E840" s="14">
        <v>0.22086835207327621</v>
      </c>
      <c r="F840" s="14">
        <v>0.28991454849456905</v>
      </c>
      <c r="G840" s="13">
        <v>2.8980395452652274</v>
      </c>
      <c r="H840" s="14">
        <v>-5.1192663180992054E-2</v>
      </c>
      <c r="I840">
        <v>0</v>
      </c>
      <c r="J840" s="14">
        <v>0.1234565259974096</v>
      </c>
      <c r="K840" s="14">
        <v>0.58288412137280288</v>
      </c>
      <c r="L840" s="14">
        <v>0.120912265441879</v>
      </c>
      <c r="M840">
        <v>0</v>
      </c>
      <c r="N840" s="14">
        <v>0</v>
      </c>
      <c r="O840" s="14">
        <v>0</v>
      </c>
      <c r="P840">
        <v>0</v>
      </c>
      <c r="Q840" s="14">
        <v>0.95246281107254693</v>
      </c>
      <c r="R840">
        <v>0</v>
      </c>
      <c r="S840">
        <v>3.3</v>
      </c>
      <c r="T840" s="14">
        <v>0</v>
      </c>
      <c r="U840" s="14">
        <v>0</v>
      </c>
      <c r="V840" s="12" t="s">
        <v>2138</v>
      </c>
    </row>
    <row r="841" spans="1:22">
      <c r="A841" t="s">
        <v>1697</v>
      </c>
      <c r="B841" s="12" t="s">
        <v>57</v>
      </c>
      <c r="C841" s="14">
        <v>0.19657256178073795</v>
      </c>
      <c r="D841" s="14">
        <v>0.388774346882514</v>
      </c>
      <c r="E841" s="14">
        <v>0.2842719606666555</v>
      </c>
      <c r="F841" s="14">
        <v>3.7547324588306716E-2</v>
      </c>
      <c r="G841" s="13">
        <v>5.6564154445784265</v>
      </c>
      <c r="H841" s="14">
        <v>0.21790144142181125</v>
      </c>
      <c r="I841">
        <v>0</v>
      </c>
      <c r="J841" s="14">
        <v>3.5065909806731963E-3</v>
      </c>
      <c r="K841" s="14">
        <v>0.45222619371524486</v>
      </c>
      <c r="L841" s="14">
        <v>1.8748568215778003E-2</v>
      </c>
      <c r="M841">
        <v>0</v>
      </c>
      <c r="N841" s="14">
        <v>0.2055436255630648</v>
      </c>
      <c r="O841" s="14">
        <v>0.33577848833803048</v>
      </c>
      <c r="P841">
        <v>0</v>
      </c>
      <c r="Q841" s="14">
        <v>0.94867619108199597</v>
      </c>
      <c r="R841">
        <v>0</v>
      </c>
      <c r="S841">
        <v>4.5</v>
      </c>
      <c r="T841" s="14">
        <v>0</v>
      </c>
      <c r="U841" s="14">
        <v>0</v>
      </c>
      <c r="V841" s="12" t="s">
        <v>2138</v>
      </c>
    </row>
    <row r="842" spans="1:22">
      <c r="A842" t="s">
        <v>1699</v>
      </c>
      <c r="B842" s="12" t="s">
        <v>51</v>
      </c>
      <c r="C842" s="14">
        <v>5.2393127355871046E-2</v>
      </c>
      <c r="D842" s="14">
        <v>0.29147891994228936</v>
      </c>
      <c r="E842" s="14">
        <v>0.20310034693031653</v>
      </c>
      <c r="F842" s="14">
        <v>8.594459935328938E-2</v>
      </c>
      <c r="G842" s="13">
        <v>1.6026025182564763</v>
      </c>
      <c r="H842" s="14">
        <v>0.11012364032004683</v>
      </c>
      <c r="I842">
        <v>0</v>
      </c>
      <c r="J842" s="14">
        <v>4.5691784376634598E-2</v>
      </c>
      <c r="K842" s="14">
        <v>0.41762511454643481</v>
      </c>
      <c r="L842" s="14">
        <v>5.4196815684636399E-2</v>
      </c>
      <c r="M842">
        <v>0</v>
      </c>
      <c r="N842" s="14">
        <v>0</v>
      </c>
      <c r="O842" s="14">
        <v>0</v>
      </c>
      <c r="P842">
        <v>0</v>
      </c>
      <c r="Q842" s="14">
        <v>0.94630804495569043</v>
      </c>
      <c r="R842">
        <v>0</v>
      </c>
      <c r="S842">
        <v>3.3</v>
      </c>
      <c r="T842" s="14">
        <v>0</v>
      </c>
      <c r="U842" s="14">
        <v>0</v>
      </c>
      <c r="V842" s="12" t="s">
        <v>2138</v>
      </c>
    </row>
    <row r="843" spans="1:22">
      <c r="A843" t="s">
        <v>1701</v>
      </c>
      <c r="B843" s="12" t="s">
        <v>47</v>
      </c>
      <c r="C843" s="14">
        <v>-3.636992592245971E-2</v>
      </c>
      <c r="D843" s="14">
        <v>0.18290795794828921</v>
      </c>
      <c r="E843" s="14">
        <v>0.12205009004875801</v>
      </c>
      <c r="F843" s="14">
        <v>7.7863508878423693E-2</v>
      </c>
      <c r="G843" s="13">
        <v>1.5232588938928779</v>
      </c>
      <c r="H843" s="14">
        <v>3.1674636202413592E-2</v>
      </c>
      <c r="I843">
        <v>0</v>
      </c>
      <c r="J843" s="14">
        <v>4.8676372276035072E-2</v>
      </c>
      <c r="K843" s="14">
        <v>0.50851978099047102</v>
      </c>
      <c r="L843" s="14">
        <v>6.0665521451900774E-2</v>
      </c>
      <c r="M843">
        <v>0</v>
      </c>
      <c r="N843" s="14">
        <v>0</v>
      </c>
      <c r="O843" s="14">
        <v>0</v>
      </c>
      <c r="P843">
        <v>0</v>
      </c>
      <c r="Q843" s="14">
        <v>0.94977598367308969</v>
      </c>
      <c r="R843">
        <v>0</v>
      </c>
      <c r="S843">
        <v>3.3</v>
      </c>
      <c r="T843" s="14">
        <v>0</v>
      </c>
      <c r="U843" s="14">
        <v>0</v>
      </c>
      <c r="V843" s="12" t="s">
        <v>2138</v>
      </c>
    </row>
    <row r="844" spans="1:22">
      <c r="A844" t="s">
        <v>1705</v>
      </c>
      <c r="B844" s="12" t="s">
        <v>51</v>
      </c>
      <c r="C844" s="14">
        <v>0.18540541164899621</v>
      </c>
      <c r="D844" s="14">
        <v>0.29147891994228936</v>
      </c>
      <c r="E844" s="14">
        <v>0.20310034693031653</v>
      </c>
      <c r="F844" s="14">
        <v>8.594459935328938E-2</v>
      </c>
      <c r="G844" s="13">
        <v>1.6026025182564763</v>
      </c>
      <c r="H844" s="14">
        <v>0.11012364032004683</v>
      </c>
      <c r="I844">
        <v>0</v>
      </c>
      <c r="J844" s="14">
        <v>-4.8274351922319584E-3</v>
      </c>
      <c r="K844" s="14">
        <v>0.41762511454643481</v>
      </c>
      <c r="L844" s="14">
        <v>5.4196815684636399E-2</v>
      </c>
      <c r="M844">
        <v>0</v>
      </c>
      <c r="N844" s="14">
        <v>0</v>
      </c>
      <c r="O844" s="14">
        <v>0</v>
      </c>
      <c r="P844">
        <v>0</v>
      </c>
      <c r="Q844" s="14">
        <v>0.94630804495569043</v>
      </c>
      <c r="R844">
        <v>0</v>
      </c>
      <c r="S844">
        <v>3.3</v>
      </c>
      <c r="T844" s="14">
        <v>0</v>
      </c>
      <c r="U844" s="14">
        <v>0</v>
      </c>
      <c r="V844" s="12" t="s">
        <v>2138</v>
      </c>
    </row>
    <row r="845" spans="1:22">
      <c r="A845" t="s">
        <v>1707</v>
      </c>
      <c r="B845" s="12" t="s">
        <v>62</v>
      </c>
      <c r="C845" s="14">
        <v>3.0378277119254331E-2</v>
      </c>
      <c r="D845" s="14">
        <v>0.20187192862209885</v>
      </c>
      <c r="E845" s="14">
        <v>0.13780715755654266</v>
      </c>
      <c r="F845" s="14">
        <v>0.14324173030339896</v>
      </c>
      <c r="G845" s="13">
        <v>2.1323076743804079</v>
      </c>
      <c r="H845" s="14">
        <v>-3.5903294130974449E-3</v>
      </c>
      <c r="I845">
        <v>0</v>
      </c>
      <c r="J845" s="14">
        <v>5.0764723910931842E-2</v>
      </c>
      <c r="K845" s="14">
        <v>0.50521966232143278</v>
      </c>
      <c r="L845" s="14">
        <v>7.7995567229432863E-2</v>
      </c>
      <c r="M845">
        <v>0</v>
      </c>
      <c r="N845" s="14">
        <v>0</v>
      </c>
      <c r="O845" s="14">
        <v>0</v>
      </c>
      <c r="P845">
        <v>0</v>
      </c>
      <c r="Q845" s="14">
        <v>0.94976269166978411</v>
      </c>
      <c r="R845">
        <v>0</v>
      </c>
      <c r="S845">
        <v>3.3</v>
      </c>
      <c r="T845" s="14">
        <v>0</v>
      </c>
      <c r="U845" s="14">
        <v>0</v>
      </c>
      <c r="V845" s="12" t="s">
        <v>2138</v>
      </c>
    </row>
    <row r="846" spans="1:22">
      <c r="A846" t="s">
        <v>1709</v>
      </c>
      <c r="B846" s="12" t="s">
        <v>54</v>
      </c>
      <c r="C846" s="14">
        <v>-0.13090633112484804</v>
      </c>
      <c r="D846" s="14">
        <v>0.31196392892080216</v>
      </c>
      <c r="E846" s="14">
        <v>0.22086835207327621</v>
      </c>
      <c r="F846" s="14">
        <v>0.28991454849456905</v>
      </c>
      <c r="G846" s="13">
        <v>2.8980395452652274</v>
      </c>
      <c r="H846" s="14">
        <v>-5.1192663180992054E-2</v>
      </c>
      <c r="I846">
        <v>0</v>
      </c>
      <c r="J846" s="14">
        <v>0.10137016634417342</v>
      </c>
      <c r="K846" s="14">
        <v>0.58288412137280288</v>
      </c>
      <c r="L846" s="14">
        <v>0.120912265441879</v>
      </c>
      <c r="M846">
        <v>0</v>
      </c>
      <c r="N846" s="14">
        <v>0</v>
      </c>
      <c r="O846" s="14">
        <v>0</v>
      </c>
      <c r="P846">
        <v>0</v>
      </c>
      <c r="Q846" s="14">
        <v>0.95246281107254693</v>
      </c>
      <c r="R846">
        <v>0</v>
      </c>
      <c r="S846">
        <v>3.3</v>
      </c>
      <c r="T846" s="14">
        <v>0</v>
      </c>
      <c r="U846" s="14">
        <v>0</v>
      </c>
      <c r="V846" s="12" t="s">
        <v>2138</v>
      </c>
    </row>
    <row r="847" spans="1:22">
      <c r="A847" t="s">
        <v>1711</v>
      </c>
      <c r="B847" s="12" t="s">
        <v>47</v>
      </c>
      <c r="C847" s="14">
        <v>0.12739797032120287</v>
      </c>
      <c r="D847" s="14">
        <v>0.18290795794828921</v>
      </c>
      <c r="E847" s="14">
        <v>0.12205009004875801</v>
      </c>
      <c r="F847" s="14">
        <v>7.7863508878423693E-2</v>
      </c>
      <c r="G847" s="13">
        <v>1.5232588938928779</v>
      </c>
      <c r="H847" s="14">
        <v>3.1674636202413592E-2</v>
      </c>
      <c r="I847">
        <v>0</v>
      </c>
      <c r="J847" s="14">
        <v>-8.4317261015793028E-3</v>
      </c>
      <c r="K847" s="14">
        <v>0.50851978099047102</v>
      </c>
      <c r="L847" s="14">
        <v>6.0665521451900774E-2</v>
      </c>
      <c r="M847">
        <v>0</v>
      </c>
      <c r="N847" s="14">
        <v>0</v>
      </c>
      <c r="O847" s="14">
        <v>0</v>
      </c>
      <c r="P847">
        <v>0</v>
      </c>
      <c r="Q847" s="14">
        <v>0.94977598367308969</v>
      </c>
      <c r="R847">
        <v>0</v>
      </c>
      <c r="S847">
        <v>3.3</v>
      </c>
      <c r="T847" s="14">
        <v>0</v>
      </c>
      <c r="U847" s="14">
        <v>0</v>
      </c>
      <c r="V847" s="12" t="s">
        <v>2138</v>
      </c>
    </row>
    <row r="848" spans="1:22">
      <c r="A848" t="s">
        <v>1715</v>
      </c>
      <c r="B848" s="12" t="s">
        <v>62</v>
      </c>
      <c r="C848" s="14">
        <v>-4.8388705786754612E-3</v>
      </c>
      <c r="D848" s="14">
        <v>0.20187192862209885</v>
      </c>
      <c r="E848" s="14">
        <v>0.13780715755654266</v>
      </c>
      <c r="F848" s="14">
        <v>0.14324173030339896</v>
      </c>
      <c r="G848" s="13">
        <v>2.1323076743804079</v>
      </c>
      <c r="H848" s="14">
        <v>-3.5903294130974449E-3</v>
      </c>
      <c r="I848">
        <v>0</v>
      </c>
      <c r="J848" s="14">
        <v>7.7935619070648748E-2</v>
      </c>
      <c r="K848" s="14">
        <v>0.50521966232143278</v>
      </c>
      <c r="L848" s="14">
        <v>7.7995567229432863E-2</v>
      </c>
      <c r="M848">
        <v>0</v>
      </c>
      <c r="N848" s="14">
        <v>0</v>
      </c>
      <c r="O848" s="14">
        <v>0</v>
      </c>
      <c r="P848">
        <v>0</v>
      </c>
      <c r="Q848" s="14">
        <v>0.94976269166978411</v>
      </c>
      <c r="R848">
        <v>0</v>
      </c>
      <c r="S848">
        <v>3.3</v>
      </c>
      <c r="T848" s="14">
        <v>0</v>
      </c>
      <c r="U848" s="14">
        <v>0</v>
      </c>
      <c r="V848" s="12" t="s">
        <v>2138</v>
      </c>
    </row>
    <row r="849" spans="1:22">
      <c r="A849" t="s">
        <v>1717</v>
      </c>
      <c r="B849" s="12" t="s">
        <v>57</v>
      </c>
      <c r="C849" s="14">
        <v>0.22416334775465707</v>
      </c>
      <c r="D849" s="14">
        <v>0.388774346882514</v>
      </c>
      <c r="E849" s="14">
        <v>0.2842719606666555</v>
      </c>
      <c r="F849" s="14">
        <v>3.7547324588306716E-2</v>
      </c>
      <c r="G849" s="13">
        <v>5.6564154445784265</v>
      </c>
      <c r="H849" s="14">
        <v>0.21790144142181125</v>
      </c>
      <c r="I849">
        <v>0</v>
      </c>
      <c r="J849" s="14">
        <v>5.1778591538381304E-2</v>
      </c>
      <c r="K849" s="14">
        <v>0.45222619371524486</v>
      </c>
      <c r="L849" s="14">
        <v>1.8748568215778003E-2</v>
      </c>
      <c r="M849">
        <v>0</v>
      </c>
      <c r="N849" s="14">
        <v>0.2055436255630648</v>
      </c>
      <c r="O849" s="14">
        <v>0.33577848833803048</v>
      </c>
      <c r="P849">
        <v>0</v>
      </c>
      <c r="Q849" s="14">
        <v>0.94867619108199597</v>
      </c>
      <c r="R849">
        <v>0</v>
      </c>
      <c r="S849">
        <v>4.5</v>
      </c>
      <c r="T849" s="14">
        <v>0</v>
      </c>
      <c r="U849" s="14">
        <v>0</v>
      </c>
      <c r="V849" s="12" t="s">
        <v>2138</v>
      </c>
    </row>
    <row r="850" spans="1:22">
      <c r="A850" t="s">
        <v>1721</v>
      </c>
      <c r="B850" s="12" t="s">
        <v>57</v>
      </c>
      <c r="C850" s="14">
        <v>0.21831817166480946</v>
      </c>
      <c r="D850" s="14">
        <v>0.388774346882514</v>
      </c>
      <c r="E850" s="14">
        <v>0.2842719606666555</v>
      </c>
      <c r="F850" s="14">
        <v>3.7547324588306716E-2</v>
      </c>
      <c r="G850" s="13">
        <v>5.6564154445784265</v>
      </c>
      <c r="H850" s="14">
        <v>0.21790144142181125</v>
      </c>
      <c r="I850">
        <v>0</v>
      </c>
      <c r="J850" s="14">
        <v>-7.9715754238633821E-2</v>
      </c>
      <c r="K850" s="14">
        <v>0.45222619371524486</v>
      </c>
      <c r="L850" s="14">
        <v>1.8748568215778003E-2</v>
      </c>
      <c r="M850">
        <v>0</v>
      </c>
      <c r="N850" s="14">
        <v>0.2055436255630648</v>
      </c>
      <c r="O850" s="14">
        <v>0.33577848833803048</v>
      </c>
      <c r="P850">
        <v>0</v>
      </c>
      <c r="Q850" s="14">
        <v>0.94867619108199597</v>
      </c>
      <c r="R850">
        <v>0</v>
      </c>
      <c r="S850">
        <v>4.5</v>
      </c>
      <c r="T850" s="14">
        <v>0</v>
      </c>
      <c r="U850" s="14">
        <v>0</v>
      </c>
      <c r="V850" s="12" t="s">
        <v>2138</v>
      </c>
    </row>
    <row r="851" spans="1:22">
      <c r="A851" t="s">
        <v>1723</v>
      </c>
      <c r="B851" s="12" t="s">
        <v>51</v>
      </c>
      <c r="C851" s="14">
        <v>8.7038663136795313E-2</v>
      </c>
      <c r="D851" s="14">
        <v>0.29147891994228936</v>
      </c>
      <c r="E851" s="14">
        <v>0.20310034693031653</v>
      </c>
      <c r="F851" s="14">
        <v>8.594459935328938E-2</v>
      </c>
      <c r="G851" s="13">
        <v>1.6026025182564763</v>
      </c>
      <c r="H851" s="14">
        <v>0.11012364032004683</v>
      </c>
      <c r="I851">
        <v>0</v>
      </c>
      <c r="J851" s="14">
        <v>5.5427434194766749E-2</v>
      </c>
      <c r="K851" s="14">
        <v>0.41762511454643481</v>
      </c>
      <c r="L851" s="14">
        <v>5.4196815684636399E-2</v>
      </c>
      <c r="M851">
        <v>0</v>
      </c>
      <c r="N851" s="14">
        <v>0</v>
      </c>
      <c r="O851" s="14">
        <v>0</v>
      </c>
      <c r="P851">
        <v>0</v>
      </c>
      <c r="Q851" s="14">
        <v>0.94630804495569043</v>
      </c>
      <c r="R851">
        <v>0</v>
      </c>
      <c r="S851">
        <v>3.3</v>
      </c>
      <c r="T851" s="14">
        <v>0</v>
      </c>
      <c r="U851" s="14">
        <v>0</v>
      </c>
      <c r="V851" s="12" t="s">
        <v>2138</v>
      </c>
    </row>
    <row r="852" spans="1:22">
      <c r="A852" t="s">
        <v>1725</v>
      </c>
      <c r="B852" s="12" t="s">
        <v>54</v>
      </c>
      <c r="C852" s="14">
        <v>6.5355586818472255E-2</v>
      </c>
      <c r="D852" s="14">
        <v>0.31196392892080216</v>
      </c>
      <c r="E852" s="14">
        <v>0.22086835207327621</v>
      </c>
      <c r="F852" s="14">
        <v>0.28991454849456905</v>
      </c>
      <c r="G852" s="13">
        <v>2.8980395452652274</v>
      </c>
      <c r="H852" s="14">
        <v>-5.1192663180992054E-2</v>
      </c>
      <c r="I852">
        <v>0</v>
      </c>
      <c r="J852" s="14">
        <v>7.675412263879669E-2</v>
      </c>
      <c r="K852" s="14">
        <v>0.58288412137280288</v>
      </c>
      <c r="L852" s="14">
        <v>0.120912265441879</v>
      </c>
      <c r="M852">
        <v>0</v>
      </c>
      <c r="N852" s="14">
        <v>0</v>
      </c>
      <c r="O852" s="14">
        <v>0</v>
      </c>
      <c r="P852">
        <v>0</v>
      </c>
      <c r="Q852" s="14">
        <v>0.95246281107254693</v>
      </c>
      <c r="R852">
        <v>0</v>
      </c>
      <c r="S852">
        <v>3.3</v>
      </c>
      <c r="T852" s="14">
        <v>0</v>
      </c>
      <c r="U852" s="14">
        <v>0</v>
      </c>
      <c r="V852" s="12" t="s">
        <v>2138</v>
      </c>
    </row>
    <row r="853" spans="1:22">
      <c r="A853" t="s">
        <v>1727</v>
      </c>
      <c r="B853" s="12" t="s">
        <v>57</v>
      </c>
      <c r="C853" s="14">
        <v>0.17576991226966207</v>
      </c>
      <c r="D853" s="14">
        <v>0.388774346882514</v>
      </c>
      <c r="E853" s="14">
        <v>0.2842719606666555</v>
      </c>
      <c r="F853" s="14">
        <v>3.7547324588306716E-2</v>
      </c>
      <c r="G853" s="13">
        <v>5.6564154445784265</v>
      </c>
      <c r="H853" s="14">
        <v>0.21790144142181125</v>
      </c>
      <c r="I853">
        <v>0</v>
      </c>
      <c r="J853" s="14">
        <v>5.1782041066605673E-2</v>
      </c>
      <c r="K853" s="14">
        <v>0.45222619371524486</v>
      </c>
      <c r="L853" s="14">
        <v>1.8748568215778003E-2</v>
      </c>
      <c r="M853">
        <v>0</v>
      </c>
      <c r="N853" s="14">
        <v>0.2055436255630648</v>
      </c>
      <c r="O853" s="14">
        <v>0.33577848833803048</v>
      </c>
      <c r="P853">
        <v>0</v>
      </c>
      <c r="Q853" s="14">
        <v>0.94867619108199597</v>
      </c>
      <c r="R853">
        <v>0</v>
      </c>
      <c r="S853">
        <v>4.5</v>
      </c>
      <c r="T853" s="14">
        <v>0</v>
      </c>
      <c r="U853" s="14">
        <v>0</v>
      </c>
      <c r="V853" s="12" t="s">
        <v>2138</v>
      </c>
    </row>
    <row r="854" spans="1:22">
      <c r="A854" t="s">
        <v>1729</v>
      </c>
      <c r="B854" s="12" t="s">
        <v>62</v>
      </c>
      <c r="C854" s="14">
        <v>5.445108713957298E-2</v>
      </c>
      <c r="D854" s="14">
        <v>0.20187192862209885</v>
      </c>
      <c r="E854" s="14">
        <v>0.13780715755654266</v>
      </c>
      <c r="F854" s="14">
        <v>0.14324173030339896</v>
      </c>
      <c r="G854" s="13">
        <v>2.1323076743804079</v>
      </c>
      <c r="H854" s="14">
        <v>-3.5903294130974449E-3</v>
      </c>
      <c r="I854">
        <v>0</v>
      </c>
      <c r="J854" s="14">
        <v>1.321810440848013E-2</v>
      </c>
      <c r="K854" s="14">
        <v>0.50521966232143278</v>
      </c>
      <c r="L854" s="14">
        <v>7.7995567229432863E-2</v>
      </c>
      <c r="M854">
        <v>0</v>
      </c>
      <c r="N854" s="14">
        <v>0</v>
      </c>
      <c r="O854" s="14">
        <v>0</v>
      </c>
      <c r="P854">
        <v>0</v>
      </c>
      <c r="Q854" s="14">
        <v>0.94976269166978411</v>
      </c>
      <c r="R854">
        <v>0</v>
      </c>
      <c r="S854">
        <v>3.3</v>
      </c>
      <c r="T854" s="14">
        <v>0</v>
      </c>
      <c r="U854" s="14">
        <v>0</v>
      </c>
      <c r="V854" s="12" t="s">
        <v>2138</v>
      </c>
    </row>
    <row r="855" spans="1:22">
      <c r="A855" t="s">
        <v>1731</v>
      </c>
      <c r="B855" s="12" t="s">
        <v>62</v>
      </c>
      <c r="C855" s="14">
        <v>8.577159767585189E-3</v>
      </c>
      <c r="D855" s="14">
        <v>0.20187192862209885</v>
      </c>
      <c r="E855" s="14">
        <v>0.13780715755654266</v>
      </c>
      <c r="F855" s="14">
        <v>0.14324173030339896</v>
      </c>
      <c r="G855" s="13">
        <v>2.1323076743804079</v>
      </c>
      <c r="H855" s="14">
        <v>-3.5903294130974449E-3</v>
      </c>
      <c r="I855">
        <v>0</v>
      </c>
      <c r="J855" s="14">
        <v>3.6089314071830726E-2</v>
      </c>
      <c r="K855" s="14">
        <v>0.50521966232143278</v>
      </c>
      <c r="L855" s="14">
        <v>7.7995567229432863E-2</v>
      </c>
      <c r="M855">
        <v>0</v>
      </c>
      <c r="N855" s="14">
        <v>0</v>
      </c>
      <c r="O855" s="14">
        <v>0</v>
      </c>
      <c r="P855">
        <v>0</v>
      </c>
      <c r="Q855" s="14">
        <v>0.94976269166978411</v>
      </c>
      <c r="R855">
        <v>0</v>
      </c>
      <c r="S855">
        <v>3.3</v>
      </c>
      <c r="T855" s="14">
        <v>0</v>
      </c>
      <c r="U855" s="14">
        <v>0</v>
      </c>
      <c r="V855" s="12" t="s">
        <v>2138</v>
      </c>
    </row>
    <row r="856" spans="1:22">
      <c r="A856" t="s">
        <v>1733</v>
      </c>
      <c r="B856" s="12" t="s">
        <v>57</v>
      </c>
      <c r="C856" s="14">
        <v>0.2918385337384059</v>
      </c>
      <c r="D856" s="14">
        <v>0.388774346882514</v>
      </c>
      <c r="E856" s="14">
        <v>0.2842719606666555</v>
      </c>
      <c r="F856" s="14">
        <v>3.7547324588306716E-2</v>
      </c>
      <c r="G856" s="13">
        <v>5.6564154445784265</v>
      </c>
      <c r="H856" s="14">
        <v>0.21790144142181125</v>
      </c>
      <c r="I856">
        <v>0</v>
      </c>
      <c r="J856" s="14">
        <v>9.6394586474753564E-4</v>
      </c>
      <c r="K856" s="14">
        <v>0.45222619371524486</v>
      </c>
      <c r="L856" s="14">
        <v>1.8748568215778003E-2</v>
      </c>
      <c r="M856">
        <v>0</v>
      </c>
      <c r="N856" s="14">
        <v>0.2055436255630648</v>
      </c>
      <c r="O856" s="14">
        <v>0.33577848833803048</v>
      </c>
      <c r="P856">
        <v>0</v>
      </c>
      <c r="Q856" s="14">
        <v>0.94867619108199597</v>
      </c>
      <c r="R856">
        <v>0</v>
      </c>
      <c r="S856">
        <v>4.5</v>
      </c>
      <c r="T856" s="14">
        <v>0</v>
      </c>
      <c r="U856" s="14">
        <v>0</v>
      </c>
      <c r="V856" s="12" t="s">
        <v>2138</v>
      </c>
    </row>
    <row r="857" spans="1:22">
      <c r="A857" t="s">
        <v>1735</v>
      </c>
      <c r="B857" s="12" t="s">
        <v>57</v>
      </c>
      <c r="C857" s="14">
        <v>0.2887637008039744</v>
      </c>
      <c r="D857" s="14">
        <v>0.388774346882514</v>
      </c>
      <c r="E857" s="14">
        <v>0.2842719606666555</v>
      </c>
      <c r="F857" s="14">
        <v>3.7547324588306716E-2</v>
      </c>
      <c r="G857" s="13">
        <v>5.6564154445784265</v>
      </c>
      <c r="H857" s="14">
        <v>0.21790144142181125</v>
      </c>
      <c r="I857">
        <v>0</v>
      </c>
      <c r="J857" s="14">
        <v>-6.5581931393406095E-2</v>
      </c>
      <c r="K857" s="14">
        <v>0.45222619371524486</v>
      </c>
      <c r="L857" s="14">
        <v>1.8748568215778003E-2</v>
      </c>
      <c r="M857">
        <v>0</v>
      </c>
      <c r="N857" s="14">
        <v>0.2055436255630648</v>
      </c>
      <c r="O857" s="14">
        <v>0.33577848833803048</v>
      </c>
      <c r="P857">
        <v>0</v>
      </c>
      <c r="Q857" s="14">
        <v>0.94867619108199597</v>
      </c>
      <c r="R857">
        <v>0</v>
      </c>
      <c r="S857">
        <v>4.5</v>
      </c>
      <c r="T857" s="14">
        <v>0</v>
      </c>
      <c r="U857" s="14">
        <v>0</v>
      </c>
      <c r="V857" s="12" t="s">
        <v>2138</v>
      </c>
    </row>
    <row r="858" spans="1:22">
      <c r="A858" t="s">
        <v>1737</v>
      </c>
      <c r="B858" s="12" t="s">
        <v>57</v>
      </c>
      <c r="C858" s="14">
        <v>0.15175237140622275</v>
      </c>
      <c r="D858" s="14">
        <v>0.388774346882514</v>
      </c>
      <c r="E858" s="14">
        <v>0.2842719606666555</v>
      </c>
      <c r="F858" s="14">
        <v>3.7547324588306716E-2</v>
      </c>
      <c r="G858" s="13">
        <v>5.6564154445784265</v>
      </c>
      <c r="H858" s="14">
        <v>0.21790144142181125</v>
      </c>
      <c r="I858">
        <v>0</v>
      </c>
      <c r="J858" s="14">
        <v>2.8522515687814049E-3</v>
      </c>
      <c r="K858" s="14">
        <v>0.45222619371524486</v>
      </c>
      <c r="L858" s="14">
        <v>1.8748568215778003E-2</v>
      </c>
      <c r="M858">
        <v>0</v>
      </c>
      <c r="N858" s="14">
        <v>0.2055436255630648</v>
      </c>
      <c r="O858" s="14">
        <v>0.33577848833803048</v>
      </c>
      <c r="P858">
        <v>0</v>
      </c>
      <c r="Q858" s="14">
        <v>0.94867619108199597</v>
      </c>
      <c r="R858">
        <v>0</v>
      </c>
      <c r="S858">
        <v>4.5</v>
      </c>
      <c r="T858" s="14">
        <v>0</v>
      </c>
      <c r="U858" s="14">
        <v>0</v>
      </c>
      <c r="V858" s="12" t="s">
        <v>2138</v>
      </c>
    </row>
    <row r="859" spans="1:22">
      <c r="A859" t="s">
        <v>1739</v>
      </c>
      <c r="B859" s="12" t="s">
        <v>47</v>
      </c>
      <c r="C859" s="14">
        <v>6.6449233205165645E-2</v>
      </c>
      <c r="D859" s="14">
        <v>0.18290795794828921</v>
      </c>
      <c r="E859" s="14">
        <v>0.12205009004875801</v>
      </c>
      <c r="F859" s="14">
        <v>7.7863508878423693E-2</v>
      </c>
      <c r="G859" s="13">
        <v>1.5232588938928779</v>
      </c>
      <c r="H859" s="14">
        <v>3.1674636202413592E-2</v>
      </c>
      <c r="I859">
        <v>0</v>
      </c>
      <c r="J859" s="14">
        <v>4.6812810136047621E-2</v>
      </c>
      <c r="K859" s="14">
        <v>0.50851978099047102</v>
      </c>
      <c r="L859" s="14">
        <v>6.0665521451900774E-2</v>
      </c>
      <c r="M859">
        <v>0</v>
      </c>
      <c r="N859" s="14">
        <v>0</v>
      </c>
      <c r="O859" s="14">
        <v>0</v>
      </c>
      <c r="P859">
        <v>0</v>
      </c>
      <c r="Q859" s="14">
        <v>0.94977598367308969</v>
      </c>
      <c r="R859">
        <v>0</v>
      </c>
      <c r="S859">
        <v>3.3</v>
      </c>
      <c r="T859" s="14">
        <v>0</v>
      </c>
      <c r="U859" s="14">
        <v>0</v>
      </c>
      <c r="V859" s="12" t="s">
        <v>2138</v>
      </c>
    </row>
    <row r="860" spans="1:22">
      <c r="A860" t="s">
        <v>1743</v>
      </c>
      <c r="B860" s="12" t="s">
        <v>51</v>
      </c>
      <c r="C860" s="14">
        <v>0.14040869821790838</v>
      </c>
      <c r="D860" s="14">
        <v>0.29147891994228936</v>
      </c>
      <c r="E860" s="14">
        <v>0.20310034693031653</v>
      </c>
      <c r="F860" s="14">
        <v>8.594459935328938E-2</v>
      </c>
      <c r="G860" s="13">
        <v>1.6026025182564763</v>
      </c>
      <c r="H860" s="14">
        <v>0.11012364032004683</v>
      </c>
      <c r="I860">
        <v>0</v>
      </c>
      <c r="J860" s="14">
        <v>4.4066718620511536E-2</v>
      </c>
      <c r="K860" s="14">
        <v>0.41762511454643481</v>
      </c>
      <c r="L860" s="14">
        <v>5.4196815684636399E-2</v>
      </c>
      <c r="M860">
        <v>0</v>
      </c>
      <c r="N860" s="14">
        <v>0</v>
      </c>
      <c r="O860" s="14">
        <v>0</v>
      </c>
      <c r="P860">
        <v>0</v>
      </c>
      <c r="Q860" s="14">
        <v>0.94630804495569043</v>
      </c>
      <c r="R860">
        <v>0</v>
      </c>
      <c r="S860">
        <v>3.3</v>
      </c>
      <c r="T860" s="14">
        <v>0</v>
      </c>
      <c r="U860" s="14">
        <v>0</v>
      </c>
      <c r="V860" s="12" t="s">
        <v>2138</v>
      </c>
    </row>
    <row r="861" spans="1:22">
      <c r="A861" t="s">
        <v>1745</v>
      </c>
      <c r="B861" s="12" t="s">
        <v>47</v>
      </c>
      <c r="C861" s="14">
        <v>-3.6202177232584582E-4</v>
      </c>
      <c r="D861" s="14">
        <v>0.18290795794828921</v>
      </c>
      <c r="E861" s="14">
        <v>0.12205009004875801</v>
      </c>
      <c r="F861" s="14">
        <v>7.7863508878423693E-2</v>
      </c>
      <c r="G861" s="13">
        <v>1.5232588938928779</v>
      </c>
      <c r="H861" s="14">
        <v>3.1674636202413592E-2</v>
      </c>
      <c r="I861">
        <v>0</v>
      </c>
      <c r="J861" s="14">
        <v>3.5561873419313689E-2</v>
      </c>
      <c r="K861" s="14">
        <v>0.50851978099047102</v>
      </c>
      <c r="L861" s="14">
        <v>6.0665521451900774E-2</v>
      </c>
      <c r="M861">
        <v>0</v>
      </c>
      <c r="N861" s="14">
        <v>0</v>
      </c>
      <c r="O861" s="14">
        <v>0</v>
      </c>
      <c r="P861">
        <v>0</v>
      </c>
      <c r="Q861" s="14">
        <v>0.94977598367308969</v>
      </c>
      <c r="R861">
        <v>0</v>
      </c>
      <c r="S861">
        <v>3.3</v>
      </c>
      <c r="T861" s="14">
        <v>0</v>
      </c>
      <c r="U861" s="14">
        <v>0</v>
      </c>
      <c r="V861" s="12" t="s">
        <v>2138</v>
      </c>
    </row>
    <row r="862" spans="1:22">
      <c r="A862" t="s">
        <v>1747</v>
      </c>
      <c r="B862" s="12" t="s">
        <v>47</v>
      </c>
      <c r="C862" s="14">
        <v>5.4425381817262919E-2</v>
      </c>
      <c r="D862" s="14">
        <v>0.18290795794828921</v>
      </c>
      <c r="E862" s="14">
        <v>0.12205009004875801</v>
      </c>
      <c r="F862" s="14">
        <v>7.7863508878423693E-2</v>
      </c>
      <c r="G862" s="13">
        <v>1.5232588938928779</v>
      </c>
      <c r="H862" s="14">
        <v>3.1674636202413592E-2</v>
      </c>
      <c r="I862">
        <v>0</v>
      </c>
      <c r="J862" s="14">
        <v>3.8506963554901436E-2</v>
      </c>
      <c r="K862" s="14">
        <v>0.50851978099047102</v>
      </c>
      <c r="L862" s="14">
        <v>6.0665521451900774E-2</v>
      </c>
      <c r="M862">
        <v>0</v>
      </c>
      <c r="N862" s="14">
        <v>0</v>
      </c>
      <c r="O862" s="14">
        <v>0</v>
      </c>
      <c r="P862">
        <v>0</v>
      </c>
      <c r="Q862" s="14">
        <v>0.94977598367308969</v>
      </c>
      <c r="R862">
        <v>0</v>
      </c>
      <c r="S862">
        <v>3.3</v>
      </c>
      <c r="T862" s="14">
        <v>0</v>
      </c>
      <c r="U862" s="14">
        <v>0</v>
      </c>
      <c r="V862" s="12" t="s">
        <v>2138</v>
      </c>
    </row>
    <row r="863" spans="1:22">
      <c r="A863" t="s">
        <v>1749</v>
      </c>
      <c r="B863" s="12" t="s">
        <v>54</v>
      </c>
      <c r="C863" s="14">
        <v>6.3478336301128507E-2</v>
      </c>
      <c r="D863" s="14">
        <v>0.31196392892080216</v>
      </c>
      <c r="E863" s="14">
        <v>0.22086835207327621</v>
      </c>
      <c r="F863" s="14">
        <v>0.28991454849456905</v>
      </c>
      <c r="G863" s="13">
        <v>2.8980395452652274</v>
      </c>
      <c r="H863" s="14">
        <v>-5.1192663180992054E-2</v>
      </c>
      <c r="I863">
        <v>0</v>
      </c>
      <c r="J863" s="14">
        <v>2.5044245372814838E-2</v>
      </c>
      <c r="K863" s="14">
        <v>0.58288412137280288</v>
      </c>
      <c r="L863" s="14">
        <v>0.120912265441879</v>
      </c>
      <c r="M863">
        <v>0</v>
      </c>
      <c r="N863" s="14">
        <v>0</v>
      </c>
      <c r="O863" s="14">
        <v>0</v>
      </c>
      <c r="P863">
        <v>0</v>
      </c>
      <c r="Q863" s="14">
        <v>0.95246281107254693</v>
      </c>
      <c r="R863">
        <v>0</v>
      </c>
      <c r="S863">
        <v>3.3</v>
      </c>
      <c r="T863" s="14">
        <v>0</v>
      </c>
      <c r="U863" s="14">
        <v>0</v>
      </c>
      <c r="V863" s="12" t="s">
        <v>2138</v>
      </c>
    </row>
    <row r="864" spans="1:22">
      <c r="A864" t="s">
        <v>1751</v>
      </c>
      <c r="B864" s="12" t="s">
        <v>51</v>
      </c>
      <c r="C864" s="14">
        <v>4.250373450264941E-2</v>
      </c>
      <c r="D864" s="14">
        <v>0.29147891994228936</v>
      </c>
      <c r="E864" s="14">
        <v>0.20310034693031653</v>
      </c>
      <c r="F864" s="14">
        <v>8.594459935328938E-2</v>
      </c>
      <c r="G864" s="13">
        <v>1.6026025182564763</v>
      </c>
      <c r="H864" s="14">
        <v>0.11012364032004683</v>
      </c>
      <c r="I864">
        <v>0</v>
      </c>
      <c r="J864" s="14">
        <v>5.8675368289829881E-2</v>
      </c>
      <c r="K864" s="14">
        <v>0.41762511454643481</v>
      </c>
      <c r="L864" s="14">
        <v>5.4196815684636399E-2</v>
      </c>
      <c r="M864">
        <v>0</v>
      </c>
      <c r="N864" s="14">
        <v>0</v>
      </c>
      <c r="O864" s="14">
        <v>0</v>
      </c>
      <c r="P864">
        <v>0</v>
      </c>
      <c r="Q864" s="14">
        <v>0.94630804495569043</v>
      </c>
      <c r="R864">
        <v>0</v>
      </c>
      <c r="S864">
        <v>3.3</v>
      </c>
      <c r="T864" s="14">
        <v>0</v>
      </c>
      <c r="U864" s="14">
        <v>0</v>
      </c>
      <c r="V864" s="12" t="s">
        <v>2138</v>
      </c>
    </row>
    <row r="865" spans="1:22">
      <c r="A865" t="s">
        <v>1753</v>
      </c>
      <c r="B865" s="12" t="s">
        <v>57</v>
      </c>
      <c r="C865" s="14">
        <v>0.25900955802157111</v>
      </c>
      <c r="D865" s="14">
        <v>0.388774346882514</v>
      </c>
      <c r="E865" s="14">
        <v>0.2842719606666555</v>
      </c>
      <c r="F865" s="14">
        <v>3.7547324588306716E-2</v>
      </c>
      <c r="G865" s="13">
        <v>5.6564154445784265</v>
      </c>
      <c r="H865" s="14">
        <v>0.21790144142181125</v>
      </c>
      <c r="I865">
        <v>0</v>
      </c>
      <c r="J865" s="14">
        <v>-1.4420667118855181E-2</v>
      </c>
      <c r="K865" s="14">
        <v>0.45222619371524486</v>
      </c>
      <c r="L865" s="14">
        <v>1.8748568215778003E-2</v>
      </c>
      <c r="M865">
        <v>0</v>
      </c>
      <c r="N865" s="14">
        <v>0.2055436255630648</v>
      </c>
      <c r="O865" s="14">
        <v>0.33577848833803048</v>
      </c>
      <c r="P865">
        <v>0</v>
      </c>
      <c r="Q865" s="14">
        <v>0.94867619108199597</v>
      </c>
      <c r="R865">
        <v>0</v>
      </c>
      <c r="S865">
        <v>4.5</v>
      </c>
      <c r="T865" s="14">
        <v>0</v>
      </c>
      <c r="U865" s="14">
        <v>0</v>
      </c>
      <c r="V865" s="12" t="s">
        <v>2138</v>
      </c>
    </row>
    <row r="866" spans="1:22">
      <c r="A866" t="s">
        <v>1755</v>
      </c>
      <c r="B866" s="12" t="s">
        <v>47</v>
      </c>
      <c r="C866" s="14">
        <v>-4.25080172880909E-2</v>
      </c>
      <c r="D866" s="14">
        <v>0.18290795794828921</v>
      </c>
      <c r="E866" s="14">
        <v>0.12205009004875801</v>
      </c>
      <c r="F866" s="14">
        <v>7.7863508878423693E-2</v>
      </c>
      <c r="G866" s="13">
        <v>1.5232588938928779</v>
      </c>
      <c r="H866" s="14">
        <v>3.1674636202413592E-2</v>
      </c>
      <c r="I866">
        <v>0</v>
      </c>
      <c r="J866" s="14">
        <v>6.6944483614310893E-2</v>
      </c>
      <c r="K866" s="14">
        <v>0.50851978099047102</v>
      </c>
      <c r="L866" s="14">
        <v>6.0665521451900774E-2</v>
      </c>
      <c r="M866">
        <v>0</v>
      </c>
      <c r="N866" s="14">
        <v>0</v>
      </c>
      <c r="O866" s="14">
        <v>0</v>
      </c>
      <c r="P866">
        <v>0</v>
      </c>
      <c r="Q866" s="14">
        <v>0.94977598367308969</v>
      </c>
      <c r="R866">
        <v>0</v>
      </c>
      <c r="S866">
        <v>3.3</v>
      </c>
      <c r="T866" s="14">
        <v>0</v>
      </c>
      <c r="U866" s="14">
        <v>0</v>
      </c>
      <c r="V866" s="12" t="s">
        <v>2138</v>
      </c>
    </row>
    <row r="867" spans="1:22">
      <c r="A867" t="s">
        <v>1757</v>
      </c>
      <c r="B867" s="12" t="s">
        <v>51</v>
      </c>
      <c r="C867" s="14">
        <v>7.1699246323014415E-2</v>
      </c>
      <c r="D867" s="14">
        <v>0.29147891994228936</v>
      </c>
      <c r="E867" s="14">
        <v>0.20310034693031653</v>
      </c>
      <c r="F867" s="14">
        <v>8.594459935328938E-2</v>
      </c>
      <c r="G867" s="13">
        <v>1.6026025182564763</v>
      </c>
      <c r="H867" s="14">
        <v>0.11012364032004683</v>
      </c>
      <c r="I867">
        <v>0</v>
      </c>
      <c r="J867" s="14">
        <v>6.8982042527481913E-2</v>
      </c>
      <c r="K867" s="14">
        <v>0.41762511454643481</v>
      </c>
      <c r="L867" s="14">
        <v>5.4196815684636399E-2</v>
      </c>
      <c r="M867">
        <v>0</v>
      </c>
      <c r="N867" s="14">
        <v>0</v>
      </c>
      <c r="O867" s="14">
        <v>0</v>
      </c>
      <c r="P867">
        <v>0</v>
      </c>
      <c r="Q867" s="14">
        <v>0.94630804495569043</v>
      </c>
      <c r="R867">
        <v>0</v>
      </c>
      <c r="S867">
        <v>3.3</v>
      </c>
      <c r="T867" s="14">
        <v>0</v>
      </c>
      <c r="U867" s="14">
        <v>0</v>
      </c>
      <c r="V867" s="12" t="s">
        <v>2138</v>
      </c>
    </row>
    <row r="868" spans="1:22">
      <c r="A868" t="s">
        <v>1759</v>
      </c>
      <c r="B868" s="12" t="s">
        <v>57</v>
      </c>
      <c r="C868" s="14">
        <v>0.29248759954285314</v>
      </c>
      <c r="D868" s="14">
        <v>0.388774346882514</v>
      </c>
      <c r="E868" s="14">
        <v>0.2842719606666555</v>
      </c>
      <c r="F868" s="14">
        <v>3.7547324588306716E-2</v>
      </c>
      <c r="G868" s="13">
        <v>5.6564154445784265</v>
      </c>
      <c r="H868" s="14">
        <v>0.21790144142181125</v>
      </c>
      <c r="I868">
        <v>0</v>
      </c>
      <c r="J868" s="14">
        <v>-4.4488257580840969E-2</v>
      </c>
      <c r="K868" s="14">
        <v>0.45222619371524486</v>
      </c>
      <c r="L868" s="14">
        <v>1.8748568215778003E-2</v>
      </c>
      <c r="M868">
        <v>0</v>
      </c>
      <c r="N868" s="14">
        <v>0.2055436255630648</v>
      </c>
      <c r="O868" s="14">
        <v>0.33577848833803048</v>
      </c>
      <c r="P868">
        <v>0</v>
      </c>
      <c r="Q868" s="14">
        <v>0.94867619108199597</v>
      </c>
      <c r="R868">
        <v>0</v>
      </c>
      <c r="S868">
        <v>4.5</v>
      </c>
      <c r="T868" s="14">
        <v>0</v>
      </c>
      <c r="U868" s="14">
        <v>0</v>
      </c>
      <c r="V868" s="12" t="s">
        <v>2138</v>
      </c>
    </row>
    <row r="869" spans="1:22">
      <c r="A869" t="s">
        <v>1761</v>
      </c>
      <c r="B869" s="12" t="s">
        <v>54</v>
      </c>
      <c r="C869" s="14">
        <v>-0.19625342362550433</v>
      </c>
      <c r="D869" s="14">
        <v>0.31196392892080216</v>
      </c>
      <c r="E869" s="14">
        <v>0.22086835207327621</v>
      </c>
      <c r="F869" s="14">
        <v>0.28991454849456905</v>
      </c>
      <c r="G869" s="13">
        <v>2.8980395452652274</v>
      </c>
      <c r="H869" s="14">
        <v>-5.1192663180992054E-2</v>
      </c>
      <c r="I869">
        <v>0</v>
      </c>
      <c r="J869" s="14">
        <v>0.15008241509957682</v>
      </c>
      <c r="K869" s="14">
        <v>0.58288412137280288</v>
      </c>
      <c r="L869" s="14">
        <v>0.120912265441879</v>
      </c>
      <c r="M869">
        <v>0</v>
      </c>
      <c r="N869" s="14">
        <v>0</v>
      </c>
      <c r="O869" s="14">
        <v>0</v>
      </c>
      <c r="P869">
        <v>0</v>
      </c>
      <c r="Q869" s="14">
        <v>0.95246281107254693</v>
      </c>
      <c r="R869">
        <v>0</v>
      </c>
      <c r="S869">
        <v>3.3</v>
      </c>
      <c r="T869" s="14">
        <v>0</v>
      </c>
      <c r="U869" s="14">
        <v>0</v>
      </c>
      <c r="V869" s="12" t="s">
        <v>2138</v>
      </c>
    </row>
    <row r="870" spans="1:22">
      <c r="A870" t="s">
        <v>1763</v>
      </c>
      <c r="B870" s="12" t="s">
        <v>54</v>
      </c>
      <c r="C870" s="14">
        <v>2.7579122643606679E-2</v>
      </c>
      <c r="D870" s="14">
        <v>0.31196392892080216</v>
      </c>
      <c r="E870" s="14">
        <v>0.22086835207327621</v>
      </c>
      <c r="F870" s="14">
        <v>0.28991454849456905</v>
      </c>
      <c r="G870" s="13">
        <v>2.8980395452652274</v>
      </c>
      <c r="H870" s="14">
        <v>-5.1192663180992054E-2</v>
      </c>
      <c r="I870">
        <v>0</v>
      </c>
      <c r="J870" s="14">
        <v>7.3580586713357848E-2</v>
      </c>
      <c r="K870" s="14">
        <v>0.58288412137280288</v>
      </c>
      <c r="L870" s="14">
        <v>0.120912265441879</v>
      </c>
      <c r="M870">
        <v>0</v>
      </c>
      <c r="N870" s="14">
        <v>0</v>
      </c>
      <c r="O870" s="14">
        <v>0</v>
      </c>
      <c r="P870">
        <v>0</v>
      </c>
      <c r="Q870" s="14">
        <v>0.95246281107254693</v>
      </c>
      <c r="R870">
        <v>0</v>
      </c>
      <c r="S870">
        <v>3.3</v>
      </c>
      <c r="T870" s="14">
        <v>0</v>
      </c>
      <c r="U870" s="14">
        <v>0</v>
      </c>
      <c r="V870" s="12" t="s">
        <v>2138</v>
      </c>
    </row>
    <row r="871" spans="1:22">
      <c r="A871" t="s">
        <v>1765</v>
      </c>
      <c r="B871" s="12" t="s">
        <v>57</v>
      </c>
      <c r="C871" s="14">
        <v>0.27528984760274783</v>
      </c>
      <c r="D871" s="14">
        <v>0.388774346882514</v>
      </c>
      <c r="E871" s="14">
        <v>0.2842719606666555</v>
      </c>
      <c r="F871" s="14">
        <v>3.7547324588306716E-2</v>
      </c>
      <c r="G871" s="13">
        <v>5.6564154445784265</v>
      </c>
      <c r="H871" s="14">
        <v>0.21790144142181125</v>
      </c>
      <c r="I871">
        <v>0</v>
      </c>
      <c r="J871" s="14">
        <v>-2.6623924568573917E-2</v>
      </c>
      <c r="K871" s="14">
        <v>0.45222619371524486</v>
      </c>
      <c r="L871" s="14">
        <v>1.8748568215778003E-2</v>
      </c>
      <c r="M871">
        <v>0</v>
      </c>
      <c r="N871" s="14">
        <v>0.2055436255630648</v>
      </c>
      <c r="O871" s="14">
        <v>0.33577848833803048</v>
      </c>
      <c r="P871">
        <v>0</v>
      </c>
      <c r="Q871" s="14">
        <v>0.94867619108199597</v>
      </c>
      <c r="R871">
        <v>0</v>
      </c>
      <c r="S871">
        <v>4.5</v>
      </c>
      <c r="T871" s="14">
        <v>0</v>
      </c>
      <c r="U871" s="14">
        <v>0</v>
      </c>
      <c r="V871" s="12" t="s">
        <v>2138</v>
      </c>
    </row>
    <row r="872" spans="1:22">
      <c r="A872" t="s">
        <v>1767</v>
      </c>
      <c r="B872" s="12" t="s">
        <v>47</v>
      </c>
      <c r="C872" s="14">
        <v>0.12932981023145351</v>
      </c>
      <c r="D872" s="14">
        <v>0.18290795794828921</v>
      </c>
      <c r="E872" s="14">
        <v>0.12205009004875801</v>
      </c>
      <c r="F872" s="14">
        <v>7.7863508878423693E-2</v>
      </c>
      <c r="G872" s="13">
        <v>1.5232588938928779</v>
      </c>
      <c r="H872" s="14">
        <v>3.1674636202413592E-2</v>
      </c>
      <c r="I872">
        <v>0</v>
      </c>
      <c r="J872" s="14">
        <v>-1.9750483306111202E-2</v>
      </c>
      <c r="K872" s="14">
        <v>0.50851978099047102</v>
      </c>
      <c r="L872" s="14">
        <v>6.0665521451900774E-2</v>
      </c>
      <c r="M872">
        <v>0</v>
      </c>
      <c r="N872" s="14">
        <v>0</v>
      </c>
      <c r="O872" s="14">
        <v>0</v>
      </c>
      <c r="P872">
        <v>0</v>
      </c>
      <c r="Q872" s="14">
        <v>0.94977598367308969</v>
      </c>
      <c r="R872">
        <v>0</v>
      </c>
      <c r="S872">
        <v>3.3</v>
      </c>
      <c r="T872" s="14">
        <v>0</v>
      </c>
      <c r="U872" s="14">
        <v>0</v>
      </c>
      <c r="V872" s="12" t="s">
        <v>2138</v>
      </c>
    </row>
    <row r="873" spans="1:22">
      <c r="A873" t="s">
        <v>1769</v>
      </c>
      <c r="B873" s="12" t="s">
        <v>54</v>
      </c>
      <c r="C873" s="14">
        <v>-8.9607011036188441E-2</v>
      </c>
      <c r="D873" s="14">
        <v>0.31196392892080216</v>
      </c>
      <c r="E873" s="14">
        <v>0.22086835207327621</v>
      </c>
      <c r="F873" s="14">
        <v>0.28991454849456905</v>
      </c>
      <c r="G873" s="13">
        <v>2.8980395452652274</v>
      </c>
      <c r="H873" s="14">
        <v>-5.1192663180992054E-2</v>
      </c>
      <c r="I873">
        <v>0</v>
      </c>
      <c r="J873" s="14">
        <v>9.9925000087851712E-2</v>
      </c>
      <c r="K873" s="14">
        <v>0.58288412137280288</v>
      </c>
      <c r="L873" s="14">
        <v>0.120912265441879</v>
      </c>
      <c r="M873">
        <v>0</v>
      </c>
      <c r="N873" s="14">
        <v>0</v>
      </c>
      <c r="O873" s="14">
        <v>0</v>
      </c>
      <c r="P873">
        <v>0</v>
      </c>
      <c r="Q873" s="14">
        <v>0.95246281107254693</v>
      </c>
      <c r="R873">
        <v>0</v>
      </c>
      <c r="S873">
        <v>3.3</v>
      </c>
      <c r="T873" s="14">
        <v>0</v>
      </c>
      <c r="U873" s="14">
        <v>0</v>
      </c>
      <c r="V873" s="12" t="s">
        <v>2138</v>
      </c>
    </row>
    <row r="874" spans="1:22">
      <c r="A874" t="s">
        <v>1773</v>
      </c>
      <c r="B874" s="12" t="s">
        <v>47</v>
      </c>
      <c r="C874" s="14">
        <v>6.5391934835988569E-2</v>
      </c>
      <c r="D874" s="14">
        <v>0.18290795794828921</v>
      </c>
      <c r="E874" s="14">
        <v>0.12205009004875801</v>
      </c>
      <c r="F874" s="14">
        <v>7.7863508878423693E-2</v>
      </c>
      <c r="G874" s="13">
        <v>1.5232588938928779</v>
      </c>
      <c r="H874" s="14">
        <v>3.1674636202413592E-2</v>
      </c>
      <c r="I874">
        <v>0</v>
      </c>
      <c r="J874" s="14">
        <v>3.1270717938880983E-2</v>
      </c>
      <c r="K874" s="14">
        <v>0.50851978099047102</v>
      </c>
      <c r="L874" s="14">
        <v>6.0665521451900774E-2</v>
      </c>
      <c r="M874">
        <v>0</v>
      </c>
      <c r="N874" s="14">
        <v>0</v>
      </c>
      <c r="O874" s="14">
        <v>0</v>
      </c>
      <c r="P874">
        <v>0</v>
      </c>
      <c r="Q874" s="14">
        <v>0.94977598367308969</v>
      </c>
      <c r="R874">
        <v>0</v>
      </c>
      <c r="S874">
        <v>3.3</v>
      </c>
      <c r="T874" s="14">
        <v>0</v>
      </c>
      <c r="U874" s="14">
        <v>0</v>
      </c>
      <c r="V874" s="12" t="s">
        <v>2138</v>
      </c>
    </row>
    <row r="875" spans="1:22">
      <c r="A875" t="s">
        <v>1775</v>
      </c>
      <c r="B875" s="12" t="s">
        <v>51</v>
      </c>
      <c r="C875" s="14">
        <v>2.8548851744043886E-2</v>
      </c>
      <c r="D875" s="14">
        <v>0.29147891994228936</v>
      </c>
      <c r="E875" s="14">
        <v>0.20310034693031653</v>
      </c>
      <c r="F875" s="14">
        <v>8.594459935328938E-2</v>
      </c>
      <c r="G875" s="13">
        <v>1.6026025182564763</v>
      </c>
      <c r="H875" s="14">
        <v>0.11012364032004683</v>
      </c>
      <c r="I875">
        <v>0</v>
      </c>
      <c r="J875" s="14">
        <v>2.7607645239405811E-2</v>
      </c>
      <c r="K875" s="14">
        <v>0.41762511454643481</v>
      </c>
      <c r="L875" s="14">
        <v>5.4196815684636399E-2</v>
      </c>
      <c r="M875">
        <v>0</v>
      </c>
      <c r="N875" s="14">
        <v>0</v>
      </c>
      <c r="O875" s="14">
        <v>0</v>
      </c>
      <c r="P875">
        <v>0</v>
      </c>
      <c r="Q875" s="14">
        <v>0.94630804495569043</v>
      </c>
      <c r="R875">
        <v>0</v>
      </c>
      <c r="S875">
        <v>3.3</v>
      </c>
      <c r="T875" s="14">
        <v>0</v>
      </c>
      <c r="U875" s="14">
        <v>0</v>
      </c>
      <c r="V875" s="12" t="s">
        <v>2138</v>
      </c>
    </row>
    <row r="876" spans="1:22">
      <c r="A876" t="s">
        <v>1777</v>
      </c>
      <c r="B876" s="12" t="s">
        <v>54</v>
      </c>
      <c r="C876" s="14">
        <v>-0.10942054708024494</v>
      </c>
      <c r="D876" s="14">
        <v>0.31196392892080216</v>
      </c>
      <c r="E876" s="14">
        <v>0.22086835207327621</v>
      </c>
      <c r="F876" s="14">
        <v>0.28991454849456905</v>
      </c>
      <c r="G876" s="13">
        <v>2.8980395452652274</v>
      </c>
      <c r="H876" s="14">
        <v>-5.1192663180992054E-2</v>
      </c>
      <c r="I876">
        <v>0</v>
      </c>
      <c r="J876" s="14">
        <v>5.1248509513659037E-2</v>
      </c>
      <c r="K876" s="14">
        <v>0.58288412137280288</v>
      </c>
      <c r="L876" s="14">
        <v>0.120912265441879</v>
      </c>
      <c r="M876">
        <v>0</v>
      </c>
      <c r="N876" s="14">
        <v>0</v>
      </c>
      <c r="O876" s="14">
        <v>0</v>
      </c>
      <c r="P876">
        <v>0</v>
      </c>
      <c r="Q876" s="14">
        <v>0.95246281107254693</v>
      </c>
      <c r="R876">
        <v>0</v>
      </c>
      <c r="S876">
        <v>3.3</v>
      </c>
      <c r="T876" s="14">
        <v>0</v>
      </c>
      <c r="U876" s="14">
        <v>0</v>
      </c>
      <c r="V876" s="12" t="s">
        <v>2138</v>
      </c>
    </row>
    <row r="877" spans="1:22">
      <c r="A877" t="s">
        <v>1779</v>
      </c>
      <c r="B877" s="12" t="s">
        <v>47</v>
      </c>
      <c r="C877" s="14">
        <v>-9.48588814669655E-2</v>
      </c>
      <c r="D877" s="14">
        <v>0.18290795794828921</v>
      </c>
      <c r="E877" s="14">
        <v>0.12205009004875801</v>
      </c>
      <c r="F877" s="14">
        <v>7.7863508878423693E-2</v>
      </c>
      <c r="G877" s="13">
        <v>1.5232588938928779</v>
      </c>
      <c r="H877" s="14">
        <v>3.1674636202413592E-2</v>
      </c>
      <c r="I877">
        <v>0</v>
      </c>
      <c r="J877" s="14">
        <v>7.3811647924040921E-2</v>
      </c>
      <c r="K877" s="14">
        <v>0.50851978099047102</v>
      </c>
      <c r="L877" s="14">
        <v>6.0665521451900774E-2</v>
      </c>
      <c r="M877">
        <v>0</v>
      </c>
      <c r="N877" s="14">
        <v>0</v>
      </c>
      <c r="O877" s="14">
        <v>0</v>
      </c>
      <c r="P877">
        <v>0</v>
      </c>
      <c r="Q877" s="14">
        <v>0.94977598367308969</v>
      </c>
      <c r="R877">
        <v>0</v>
      </c>
      <c r="S877">
        <v>3.3</v>
      </c>
      <c r="T877" s="14">
        <v>0</v>
      </c>
      <c r="U877" s="14">
        <v>0</v>
      </c>
      <c r="V877" s="12" t="s">
        <v>2138</v>
      </c>
    </row>
    <row r="878" spans="1:22">
      <c r="A878" t="s">
        <v>1781</v>
      </c>
      <c r="B878" s="12" t="s">
        <v>57</v>
      </c>
      <c r="C878" s="14">
        <v>0.22002936617908125</v>
      </c>
      <c r="D878" s="14">
        <v>0.388774346882514</v>
      </c>
      <c r="E878" s="14">
        <v>0.2842719606666555</v>
      </c>
      <c r="F878" s="14">
        <v>3.7547324588306716E-2</v>
      </c>
      <c r="G878" s="13">
        <v>5.6564154445784265</v>
      </c>
      <c r="H878" s="14">
        <v>0.21790144142181125</v>
      </c>
      <c r="I878">
        <v>0</v>
      </c>
      <c r="J878" s="14">
        <v>-4.0324834646296879E-3</v>
      </c>
      <c r="K878" s="14">
        <v>0.45222619371524486</v>
      </c>
      <c r="L878" s="14">
        <v>1.8748568215778003E-2</v>
      </c>
      <c r="M878">
        <v>0</v>
      </c>
      <c r="N878" s="14">
        <v>0.2055436255630648</v>
      </c>
      <c r="O878" s="14">
        <v>0.33577848833803048</v>
      </c>
      <c r="P878">
        <v>0</v>
      </c>
      <c r="Q878" s="14">
        <v>0.94867619108199597</v>
      </c>
      <c r="R878">
        <v>0</v>
      </c>
      <c r="S878">
        <v>4.5</v>
      </c>
      <c r="T878" s="14">
        <v>0</v>
      </c>
      <c r="U878" s="14">
        <v>0</v>
      </c>
      <c r="V878" s="12" t="s">
        <v>2138</v>
      </c>
    </row>
    <row r="879" spans="1:22">
      <c r="A879" t="s">
        <v>1783</v>
      </c>
      <c r="B879" s="12" t="s">
        <v>57</v>
      </c>
      <c r="C879" s="14">
        <v>0.2394382130928131</v>
      </c>
      <c r="D879" s="14">
        <v>0.388774346882514</v>
      </c>
      <c r="E879" s="14">
        <v>0.2842719606666555</v>
      </c>
      <c r="F879" s="14">
        <v>3.7547324588306716E-2</v>
      </c>
      <c r="G879" s="13">
        <v>5.6564154445784265</v>
      </c>
      <c r="H879" s="14">
        <v>0.21790144142181125</v>
      </c>
      <c r="I879">
        <v>0</v>
      </c>
      <c r="J879" s="14">
        <v>7.8543127628371238E-3</v>
      </c>
      <c r="K879" s="14">
        <v>0.45222619371524486</v>
      </c>
      <c r="L879" s="14">
        <v>1.8748568215778003E-2</v>
      </c>
      <c r="M879">
        <v>0</v>
      </c>
      <c r="N879" s="14">
        <v>0.2055436255630648</v>
      </c>
      <c r="O879" s="14">
        <v>0.33577848833803048</v>
      </c>
      <c r="P879">
        <v>0</v>
      </c>
      <c r="Q879" s="14">
        <v>0.94867619108199597</v>
      </c>
      <c r="R879">
        <v>0</v>
      </c>
      <c r="S879">
        <v>4.5</v>
      </c>
      <c r="T879" s="14">
        <v>0</v>
      </c>
      <c r="U879" s="14">
        <v>0</v>
      </c>
      <c r="V879" s="12" t="s">
        <v>2138</v>
      </c>
    </row>
    <row r="880" spans="1:22">
      <c r="A880" t="s">
        <v>1785</v>
      </c>
      <c r="B880" s="12" t="s">
        <v>57</v>
      </c>
      <c r="C880" s="14">
        <v>0.29899171622999487</v>
      </c>
      <c r="D880" s="14">
        <v>0.388774346882514</v>
      </c>
      <c r="E880" s="14">
        <v>0.2842719606666555</v>
      </c>
      <c r="F880" s="14">
        <v>3.7547324588306716E-2</v>
      </c>
      <c r="G880" s="13">
        <v>5.6564154445784265</v>
      </c>
      <c r="H880" s="14">
        <v>0.21790144142181125</v>
      </c>
      <c r="I880">
        <v>0</v>
      </c>
      <c r="J880" s="14">
        <v>-9.7391735186901189E-3</v>
      </c>
      <c r="K880" s="14">
        <v>0.45222619371524486</v>
      </c>
      <c r="L880" s="14">
        <v>1.8748568215778003E-2</v>
      </c>
      <c r="M880">
        <v>0</v>
      </c>
      <c r="N880" s="14">
        <v>0.2055436255630648</v>
      </c>
      <c r="O880" s="14">
        <v>0.33577848833803048</v>
      </c>
      <c r="P880">
        <v>0</v>
      </c>
      <c r="Q880" s="14">
        <v>0.94867619108199597</v>
      </c>
      <c r="R880">
        <v>0</v>
      </c>
      <c r="S880">
        <v>4.5</v>
      </c>
      <c r="T880" s="14">
        <v>0</v>
      </c>
      <c r="U880" s="14">
        <v>0</v>
      </c>
      <c r="V880" s="12" t="s">
        <v>2138</v>
      </c>
    </row>
    <row r="881" spans="1:22">
      <c r="A881" t="s">
        <v>1787</v>
      </c>
      <c r="B881" s="12" t="s">
        <v>57</v>
      </c>
      <c r="C881" s="14">
        <v>0.23369512810705437</v>
      </c>
      <c r="D881" s="14">
        <v>0.388774346882514</v>
      </c>
      <c r="E881" s="14">
        <v>0.2842719606666555</v>
      </c>
      <c r="F881" s="14">
        <v>3.7547324588306716E-2</v>
      </c>
      <c r="G881" s="13">
        <v>5.6564154445784265</v>
      </c>
      <c r="H881" s="14">
        <v>0.21790144142181125</v>
      </c>
      <c r="I881">
        <v>0</v>
      </c>
      <c r="J881" s="14">
        <v>-7.297494341723286E-2</v>
      </c>
      <c r="K881" s="14">
        <v>0.45222619371524486</v>
      </c>
      <c r="L881" s="14">
        <v>1.8748568215778003E-2</v>
      </c>
      <c r="M881">
        <v>0</v>
      </c>
      <c r="N881" s="14">
        <v>0.2055436255630648</v>
      </c>
      <c r="O881" s="14">
        <v>0.33577848833803048</v>
      </c>
      <c r="P881">
        <v>0</v>
      </c>
      <c r="Q881" s="14">
        <v>0.94867619108199597</v>
      </c>
      <c r="R881">
        <v>0</v>
      </c>
      <c r="S881">
        <v>4.5</v>
      </c>
      <c r="T881" s="14">
        <v>0</v>
      </c>
      <c r="U881" s="14">
        <v>0</v>
      </c>
      <c r="V881" s="12" t="s">
        <v>2138</v>
      </c>
    </row>
    <row r="882" spans="1:22">
      <c r="A882" t="s">
        <v>1789</v>
      </c>
      <c r="B882" s="12" t="s">
        <v>47</v>
      </c>
      <c r="C882" s="14">
        <v>8.1488293444257523E-2</v>
      </c>
      <c r="D882" s="14">
        <v>0.18290795794828921</v>
      </c>
      <c r="E882" s="14">
        <v>0.12205009004875801</v>
      </c>
      <c r="F882" s="14">
        <v>7.7863508878423693E-2</v>
      </c>
      <c r="G882" s="13">
        <v>1.5232588938928779</v>
      </c>
      <c r="H882" s="14">
        <v>3.1674636202413592E-2</v>
      </c>
      <c r="I882">
        <v>0</v>
      </c>
      <c r="J882" s="14">
        <v>2.2660110878308951E-2</v>
      </c>
      <c r="K882" s="14">
        <v>0.50851978099047102</v>
      </c>
      <c r="L882" s="14">
        <v>6.0665521451900774E-2</v>
      </c>
      <c r="M882">
        <v>0</v>
      </c>
      <c r="N882" s="14">
        <v>0</v>
      </c>
      <c r="O882" s="14">
        <v>0</v>
      </c>
      <c r="P882">
        <v>0</v>
      </c>
      <c r="Q882" s="14">
        <v>0.94977598367308969</v>
      </c>
      <c r="R882">
        <v>0</v>
      </c>
      <c r="S882">
        <v>3.3</v>
      </c>
      <c r="T882" s="14">
        <v>0</v>
      </c>
      <c r="U882" s="14">
        <v>0</v>
      </c>
      <c r="V882" s="12" t="s">
        <v>2138</v>
      </c>
    </row>
    <row r="883" spans="1:22">
      <c r="A883" t="s">
        <v>1791</v>
      </c>
      <c r="B883" s="12" t="s">
        <v>62</v>
      </c>
      <c r="C883" s="14">
        <v>-0.11001979475945334</v>
      </c>
      <c r="D883" s="14">
        <v>0.20187192862209885</v>
      </c>
      <c r="E883" s="14">
        <v>0.13780715755654266</v>
      </c>
      <c r="F883" s="14">
        <v>0.14324173030339896</v>
      </c>
      <c r="G883" s="13">
        <v>2.1323076743804079</v>
      </c>
      <c r="H883" s="14">
        <v>-3.5903294130974449E-3</v>
      </c>
      <c r="I883">
        <v>0</v>
      </c>
      <c r="J883" s="14">
        <v>9.1851807698208013E-2</v>
      </c>
      <c r="K883" s="14">
        <v>0.50521966232143278</v>
      </c>
      <c r="L883" s="14">
        <v>7.7995567229432863E-2</v>
      </c>
      <c r="M883">
        <v>0</v>
      </c>
      <c r="N883" s="14">
        <v>0</v>
      </c>
      <c r="O883" s="14">
        <v>0</v>
      </c>
      <c r="P883">
        <v>0</v>
      </c>
      <c r="Q883" s="14">
        <v>0.94976269166978411</v>
      </c>
      <c r="R883">
        <v>0</v>
      </c>
      <c r="S883">
        <v>3.3</v>
      </c>
      <c r="T883" s="14">
        <v>0</v>
      </c>
      <c r="U883" s="14">
        <v>0</v>
      </c>
      <c r="V883" s="12" t="s">
        <v>2138</v>
      </c>
    </row>
    <row r="884" spans="1:22">
      <c r="A884" t="s">
        <v>1793</v>
      </c>
      <c r="B884" s="12" t="s">
        <v>54</v>
      </c>
      <c r="C884" s="14">
        <v>7.2972471489596444E-2</v>
      </c>
      <c r="D884" s="14">
        <v>0.31196392892080216</v>
      </c>
      <c r="E884" s="14">
        <v>0.22086835207327621</v>
      </c>
      <c r="F884" s="14">
        <v>0.28991454849456905</v>
      </c>
      <c r="G884" s="13">
        <v>2.8980395452652274</v>
      </c>
      <c r="H884" s="14">
        <v>-5.1192663180992054E-2</v>
      </c>
      <c r="I884">
        <v>0</v>
      </c>
      <c r="J884" s="14">
        <v>3.9069271794613003E-2</v>
      </c>
      <c r="K884" s="14">
        <v>0.58288412137280288</v>
      </c>
      <c r="L884" s="14">
        <v>0.120912265441879</v>
      </c>
      <c r="M884">
        <v>0</v>
      </c>
      <c r="N884" s="14">
        <v>0</v>
      </c>
      <c r="O884" s="14">
        <v>0</v>
      </c>
      <c r="P884">
        <v>0</v>
      </c>
      <c r="Q884" s="14">
        <v>0.95246281107254693</v>
      </c>
      <c r="R884">
        <v>0</v>
      </c>
      <c r="S884">
        <v>3.3</v>
      </c>
      <c r="T884" s="14">
        <v>0</v>
      </c>
      <c r="U884" s="14">
        <v>0</v>
      </c>
      <c r="V884" s="12" t="s">
        <v>2138</v>
      </c>
    </row>
    <row r="885" spans="1:22">
      <c r="A885" t="s">
        <v>1795</v>
      </c>
      <c r="B885" s="12" t="s">
        <v>54</v>
      </c>
      <c r="C885" s="14">
        <v>-9.3287616918805577E-2</v>
      </c>
      <c r="D885" s="14">
        <v>0.31196392892080216</v>
      </c>
      <c r="E885" s="14">
        <v>0.22086835207327621</v>
      </c>
      <c r="F885" s="14">
        <v>0.28991454849456905</v>
      </c>
      <c r="G885" s="13">
        <v>2.8980395452652274</v>
      </c>
      <c r="H885" s="14">
        <v>-5.1192663180992054E-2</v>
      </c>
      <c r="I885">
        <v>0</v>
      </c>
      <c r="J885" s="14">
        <v>0.12138191925196311</v>
      </c>
      <c r="K885" s="14">
        <v>0.58288412137280288</v>
      </c>
      <c r="L885" s="14">
        <v>0.120912265441879</v>
      </c>
      <c r="M885">
        <v>0</v>
      </c>
      <c r="N885" s="14">
        <v>0</v>
      </c>
      <c r="O885" s="14">
        <v>0</v>
      </c>
      <c r="P885">
        <v>0</v>
      </c>
      <c r="Q885" s="14">
        <v>0.95246281107254693</v>
      </c>
      <c r="R885">
        <v>0</v>
      </c>
      <c r="S885">
        <v>3.3</v>
      </c>
      <c r="T885" s="14">
        <v>0</v>
      </c>
      <c r="U885" s="14">
        <v>0</v>
      </c>
      <c r="V885" s="12" t="s">
        <v>2138</v>
      </c>
    </row>
    <row r="886" spans="1:22">
      <c r="A886" t="s">
        <v>1797</v>
      </c>
      <c r="B886" s="12" t="s">
        <v>51</v>
      </c>
      <c r="C886" s="14">
        <v>2.3485145076678787E-2</v>
      </c>
      <c r="D886" s="14">
        <v>0.29147891994228936</v>
      </c>
      <c r="E886" s="14">
        <v>0.20310034693031653</v>
      </c>
      <c r="F886" s="14">
        <v>8.594459935328938E-2</v>
      </c>
      <c r="G886" s="13">
        <v>1.6026025182564763</v>
      </c>
      <c r="H886" s="14">
        <v>0.11012364032004683</v>
      </c>
      <c r="I886">
        <v>0</v>
      </c>
      <c r="J886" s="14">
        <v>4.1410307451426209E-2</v>
      </c>
      <c r="K886" s="14">
        <v>0.41762511454643481</v>
      </c>
      <c r="L886" s="14">
        <v>5.4196815684636399E-2</v>
      </c>
      <c r="M886">
        <v>0</v>
      </c>
      <c r="N886" s="14">
        <v>0</v>
      </c>
      <c r="O886" s="14">
        <v>0</v>
      </c>
      <c r="P886">
        <v>0</v>
      </c>
      <c r="Q886" s="14">
        <v>0.94630804495569043</v>
      </c>
      <c r="R886">
        <v>0</v>
      </c>
      <c r="S886">
        <v>3.3</v>
      </c>
      <c r="T886" s="14">
        <v>0</v>
      </c>
      <c r="U886" s="14">
        <v>0</v>
      </c>
      <c r="V886" s="12" t="s">
        <v>2138</v>
      </c>
    </row>
    <row r="887" spans="1:22">
      <c r="A887" t="s">
        <v>1799</v>
      </c>
      <c r="B887" s="12" t="s">
        <v>47</v>
      </c>
      <c r="C887" s="14">
        <v>-1.1097191014010667E-2</v>
      </c>
      <c r="D887" s="14">
        <v>0.18290795794828921</v>
      </c>
      <c r="E887" s="14">
        <v>0.12205009004875801</v>
      </c>
      <c r="F887" s="14">
        <v>7.7863508878423693E-2</v>
      </c>
      <c r="G887" s="13">
        <v>1.5232588938928779</v>
      </c>
      <c r="H887" s="14">
        <v>3.1674636202413592E-2</v>
      </c>
      <c r="I887">
        <v>0</v>
      </c>
      <c r="J887" s="14">
        <v>5.7288999002473258E-2</v>
      </c>
      <c r="K887" s="14">
        <v>0.50851978099047102</v>
      </c>
      <c r="L887" s="14">
        <v>6.0665521451900774E-2</v>
      </c>
      <c r="M887">
        <v>0</v>
      </c>
      <c r="N887" s="14">
        <v>0</v>
      </c>
      <c r="O887" s="14">
        <v>0</v>
      </c>
      <c r="P887">
        <v>0</v>
      </c>
      <c r="Q887" s="14">
        <v>0.94977598367308969</v>
      </c>
      <c r="R887">
        <v>0</v>
      </c>
      <c r="S887">
        <v>3.3</v>
      </c>
      <c r="T887" s="14">
        <v>0</v>
      </c>
      <c r="U887" s="14">
        <v>0</v>
      </c>
      <c r="V887" s="12" t="s">
        <v>2138</v>
      </c>
    </row>
    <row r="888" spans="1:22">
      <c r="A888" t="s">
        <v>1801</v>
      </c>
      <c r="B888" s="12" t="s">
        <v>51</v>
      </c>
      <c r="C888" s="14">
        <v>0.13495061187700669</v>
      </c>
      <c r="D888" s="14">
        <v>0.29147891994228936</v>
      </c>
      <c r="E888" s="14">
        <v>0.20310034693031653</v>
      </c>
      <c r="F888" s="14">
        <v>8.594459935328938E-2</v>
      </c>
      <c r="G888" s="13">
        <v>1.6026025182564763</v>
      </c>
      <c r="H888" s="14">
        <v>0.11012364032004683</v>
      </c>
      <c r="I888">
        <v>0</v>
      </c>
      <c r="J888" s="14">
        <v>2.5288245608927097E-3</v>
      </c>
      <c r="K888" s="14">
        <v>0.41762511454643481</v>
      </c>
      <c r="L888" s="14">
        <v>5.4196815684636399E-2</v>
      </c>
      <c r="M888">
        <v>0</v>
      </c>
      <c r="N888" s="14">
        <v>0</v>
      </c>
      <c r="O888" s="14">
        <v>0</v>
      </c>
      <c r="P888">
        <v>0</v>
      </c>
      <c r="Q888" s="14">
        <v>0.94630804495569043</v>
      </c>
      <c r="R888">
        <v>0</v>
      </c>
      <c r="S888">
        <v>3.3</v>
      </c>
      <c r="T888" s="14">
        <v>0</v>
      </c>
      <c r="U888" s="14">
        <v>0</v>
      </c>
      <c r="V888" s="12" t="s">
        <v>2138</v>
      </c>
    </row>
    <row r="889" spans="1:22">
      <c r="A889" t="s">
        <v>1803</v>
      </c>
      <c r="B889" s="12" t="s">
        <v>51</v>
      </c>
      <c r="C889" s="14">
        <v>0.18002852280885606</v>
      </c>
      <c r="D889" s="14">
        <v>0.29147891994228936</v>
      </c>
      <c r="E889" s="14">
        <v>0.20310034693031653</v>
      </c>
      <c r="F889" s="14">
        <v>8.594459935328938E-2</v>
      </c>
      <c r="G889" s="13">
        <v>1.6026025182564763</v>
      </c>
      <c r="H889" s="14">
        <v>0.11012364032004683</v>
      </c>
      <c r="I889">
        <v>0</v>
      </c>
      <c r="J889" s="14">
        <v>-3.3542803186355261E-2</v>
      </c>
      <c r="K889" s="14">
        <v>0.41762511454643481</v>
      </c>
      <c r="L889" s="14">
        <v>5.4196815684636399E-2</v>
      </c>
      <c r="M889">
        <v>0</v>
      </c>
      <c r="N889" s="14">
        <v>0</v>
      </c>
      <c r="O889" s="14">
        <v>0</v>
      </c>
      <c r="P889">
        <v>0</v>
      </c>
      <c r="Q889" s="14">
        <v>0.94630804495569043</v>
      </c>
      <c r="R889">
        <v>0</v>
      </c>
      <c r="S889">
        <v>3.3</v>
      </c>
      <c r="T889" s="14">
        <v>0</v>
      </c>
      <c r="U889" s="14">
        <v>0</v>
      </c>
      <c r="V889" s="12" t="s">
        <v>2138</v>
      </c>
    </row>
    <row r="890" spans="1:22">
      <c r="A890" t="s">
        <v>1805</v>
      </c>
      <c r="B890" s="12" t="s">
        <v>47</v>
      </c>
      <c r="C890" s="14">
        <v>6.239361078035062E-2</v>
      </c>
      <c r="D890" s="14">
        <v>0.18290795794828921</v>
      </c>
      <c r="E890" s="14">
        <v>0.12205009004875801</v>
      </c>
      <c r="F890" s="14">
        <v>7.7863508878423693E-2</v>
      </c>
      <c r="G890" s="13">
        <v>1.5232588938928779</v>
      </c>
      <c r="H890" s="14">
        <v>3.1674636202413592E-2</v>
      </c>
      <c r="I890">
        <v>0</v>
      </c>
      <c r="J890" s="14">
        <v>2.5604269441452444E-3</v>
      </c>
      <c r="K890" s="14">
        <v>0.50851978099047102</v>
      </c>
      <c r="L890" s="14">
        <v>6.0665521451900774E-2</v>
      </c>
      <c r="M890">
        <v>0</v>
      </c>
      <c r="N890" s="14">
        <v>0</v>
      </c>
      <c r="O890" s="14">
        <v>0</v>
      </c>
      <c r="P890">
        <v>0</v>
      </c>
      <c r="Q890" s="14">
        <v>0.94977598367308969</v>
      </c>
      <c r="R890">
        <v>0</v>
      </c>
      <c r="S890">
        <v>3.3</v>
      </c>
      <c r="T890" s="14">
        <v>0</v>
      </c>
      <c r="U890" s="14">
        <v>0</v>
      </c>
      <c r="V890" s="12" t="s">
        <v>2138</v>
      </c>
    </row>
    <row r="891" spans="1:22">
      <c r="A891" t="s">
        <v>1809</v>
      </c>
      <c r="B891" s="12" t="s">
        <v>47</v>
      </c>
      <c r="C891" s="14">
        <v>-9.5537647914599025E-2</v>
      </c>
      <c r="D891" s="14">
        <v>0.18290795794828921</v>
      </c>
      <c r="E891" s="14">
        <v>0.12205009004875801</v>
      </c>
      <c r="F891" s="14">
        <v>7.7863508878423693E-2</v>
      </c>
      <c r="G891" s="13">
        <v>1.5232588938928779</v>
      </c>
      <c r="H891" s="14">
        <v>3.1674636202413592E-2</v>
      </c>
      <c r="I891">
        <v>0</v>
      </c>
      <c r="J891" s="14">
        <v>8.089774853114709E-2</v>
      </c>
      <c r="K891" s="14">
        <v>0.50851978099047102</v>
      </c>
      <c r="L891" s="14">
        <v>6.0665521451900774E-2</v>
      </c>
      <c r="M891">
        <v>0</v>
      </c>
      <c r="N891" s="14">
        <v>0</v>
      </c>
      <c r="O891" s="14">
        <v>0</v>
      </c>
      <c r="P891">
        <v>0</v>
      </c>
      <c r="Q891" s="14">
        <v>0.94977598367308969</v>
      </c>
      <c r="R891">
        <v>0</v>
      </c>
      <c r="S891">
        <v>3.3</v>
      </c>
      <c r="T891" s="14">
        <v>0</v>
      </c>
      <c r="U891" s="14">
        <v>0</v>
      </c>
      <c r="V891" s="12" t="s">
        <v>2138</v>
      </c>
    </row>
    <row r="892" spans="1:22">
      <c r="A892" t="s">
        <v>1811</v>
      </c>
      <c r="B892" s="12" t="s">
        <v>57</v>
      </c>
      <c r="C892" s="14">
        <v>7.926252967052827E-2</v>
      </c>
      <c r="D892" s="14">
        <v>0.388774346882514</v>
      </c>
      <c r="E892" s="14">
        <v>0.2842719606666555</v>
      </c>
      <c r="F892" s="14">
        <v>3.7547324588306716E-2</v>
      </c>
      <c r="G892" s="13">
        <v>5.6564154445784265</v>
      </c>
      <c r="H892" s="14">
        <v>0.21790144142181125</v>
      </c>
      <c r="I892">
        <v>0</v>
      </c>
      <c r="J892" s="14">
        <v>-2.0248982455610416E-2</v>
      </c>
      <c r="K892" s="14">
        <v>0.45222619371524486</v>
      </c>
      <c r="L892" s="14">
        <v>1.8748568215778003E-2</v>
      </c>
      <c r="M892">
        <v>0</v>
      </c>
      <c r="N892" s="14">
        <v>0.2055436255630648</v>
      </c>
      <c r="O892" s="14">
        <v>0.33577848833803048</v>
      </c>
      <c r="P892">
        <v>0</v>
      </c>
      <c r="Q892" s="14">
        <v>0.94867619108199597</v>
      </c>
      <c r="R892">
        <v>0</v>
      </c>
      <c r="S892">
        <v>4.5</v>
      </c>
      <c r="T892" s="14">
        <v>0</v>
      </c>
      <c r="U892" s="14">
        <v>0</v>
      </c>
      <c r="V892" s="12" t="s">
        <v>2138</v>
      </c>
    </row>
    <row r="893" spans="1:22">
      <c r="A893" t="s">
        <v>1815</v>
      </c>
      <c r="B893" s="12" t="s">
        <v>54</v>
      </c>
      <c r="C893" s="14">
        <v>4.5838105328541455E-2</v>
      </c>
      <c r="D893" s="14">
        <v>0.31196392892080216</v>
      </c>
      <c r="E893" s="14">
        <v>0.22086835207327621</v>
      </c>
      <c r="F893" s="14">
        <v>0.28991454849456905</v>
      </c>
      <c r="G893" s="13">
        <v>2.8980395452652274</v>
      </c>
      <c r="H893" s="14">
        <v>-5.1192663180992054E-2</v>
      </c>
      <c r="I893">
        <v>0</v>
      </c>
      <c r="J893" s="14">
        <v>8.7985922506443284E-2</v>
      </c>
      <c r="K893" s="14">
        <v>0.58288412137280288</v>
      </c>
      <c r="L893" s="14">
        <v>0.120912265441879</v>
      </c>
      <c r="M893">
        <v>0</v>
      </c>
      <c r="N893" s="14">
        <v>0</v>
      </c>
      <c r="O893" s="14">
        <v>0</v>
      </c>
      <c r="P893">
        <v>0</v>
      </c>
      <c r="Q893" s="14">
        <v>0.95246281107254693</v>
      </c>
      <c r="R893">
        <v>0</v>
      </c>
      <c r="S893">
        <v>3.3</v>
      </c>
      <c r="T893" s="14">
        <v>0</v>
      </c>
      <c r="U893" s="14">
        <v>0</v>
      </c>
      <c r="V893" s="12" t="s">
        <v>2138</v>
      </c>
    </row>
    <row r="894" spans="1:22">
      <c r="A894" t="s">
        <v>1817</v>
      </c>
      <c r="B894" s="12" t="s">
        <v>62</v>
      </c>
      <c r="C894" s="14">
        <v>-6.1743958254920212E-2</v>
      </c>
      <c r="D894" s="14">
        <v>0.20187192862209885</v>
      </c>
      <c r="E894" s="14">
        <v>0.13780715755654266</v>
      </c>
      <c r="F894" s="14">
        <v>0.14324173030339896</v>
      </c>
      <c r="G894" s="13">
        <v>2.1323076743804079</v>
      </c>
      <c r="H894" s="14">
        <v>-3.5903294130974449E-3</v>
      </c>
      <c r="I894">
        <v>0</v>
      </c>
      <c r="J894" s="14">
        <v>7.5588452903179351E-2</v>
      </c>
      <c r="K894" s="14">
        <v>0.50521966232143278</v>
      </c>
      <c r="L894" s="14">
        <v>7.7995567229432863E-2</v>
      </c>
      <c r="M894">
        <v>0</v>
      </c>
      <c r="N894" s="14">
        <v>0</v>
      </c>
      <c r="O894" s="14">
        <v>0</v>
      </c>
      <c r="P894">
        <v>0</v>
      </c>
      <c r="Q894" s="14">
        <v>0.94976269166978411</v>
      </c>
      <c r="R894">
        <v>0</v>
      </c>
      <c r="S894">
        <v>3.3</v>
      </c>
      <c r="T894" s="14">
        <v>0</v>
      </c>
      <c r="U894" s="14">
        <v>0</v>
      </c>
      <c r="V894" s="12" t="s">
        <v>2138</v>
      </c>
    </row>
    <row r="895" spans="1:22">
      <c r="A895" t="s">
        <v>1819</v>
      </c>
      <c r="B895" s="12" t="s">
        <v>54</v>
      </c>
      <c r="C895" s="14">
        <v>3.4304418441011619E-2</v>
      </c>
      <c r="D895" s="14">
        <v>0.31196392892080216</v>
      </c>
      <c r="E895" s="14">
        <v>0.22086835207327621</v>
      </c>
      <c r="F895" s="14">
        <v>0.28991454849456905</v>
      </c>
      <c r="G895" s="13">
        <v>2.8980395452652274</v>
      </c>
      <c r="H895" s="14">
        <v>-5.1192663180992054E-2</v>
      </c>
      <c r="I895">
        <v>0</v>
      </c>
      <c r="J895" s="14">
        <v>2.1903305909736496E-2</v>
      </c>
      <c r="K895" s="14">
        <v>0.58288412137280288</v>
      </c>
      <c r="L895" s="14">
        <v>0.120912265441879</v>
      </c>
      <c r="M895">
        <v>0</v>
      </c>
      <c r="N895" s="14">
        <v>0</v>
      </c>
      <c r="O895" s="14">
        <v>0</v>
      </c>
      <c r="P895">
        <v>0</v>
      </c>
      <c r="Q895" s="14">
        <v>0.95246281107254693</v>
      </c>
      <c r="R895">
        <v>0</v>
      </c>
      <c r="S895">
        <v>3.3</v>
      </c>
      <c r="T895" s="14">
        <v>0</v>
      </c>
      <c r="U895" s="14">
        <v>0</v>
      </c>
      <c r="V895" s="12" t="s">
        <v>2138</v>
      </c>
    </row>
    <row r="896" spans="1:22">
      <c r="A896" t="s">
        <v>1821</v>
      </c>
      <c r="B896" s="12" t="s">
        <v>54</v>
      </c>
      <c r="C896" s="14">
        <v>-5.7210915006844221E-2</v>
      </c>
      <c r="D896" s="14">
        <v>0.31196392892080216</v>
      </c>
      <c r="E896" s="14">
        <v>0.22086835207327621</v>
      </c>
      <c r="F896" s="14">
        <v>0.28991454849456905</v>
      </c>
      <c r="G896" s="13">
        <v>2.8980395452652274</v>
      </c>
      <c r="H896" s="14">
        <v>-5.1192663180992054E-2</v>
      </c>
      <c r="I896">
        <v>0</v>
      </c>
      <c r="J896" s="14">
        <v>0.11117860534651271</v>
      </c>
      <c r="K896" s="14">
        <v>0.58288412137280288</v>
      </c>
      <c r="L896" s="14">
        <v>0.120912265441879</v>
      </c>
      <c r="M896">
        <v>0</v>
      </c>
      <c r="N896" s="14">
        <v>0</v>
      </c>
      <c r="O896" s="14">
        <v>0</v>
      </c>
      <c r="P896">
        <v>0</v>
      </c>
      <c r="Q896" s="14">
        <v>0.95246281107254693</v>
      </c>
      <c r="R896">
        <v>0</v>
      </c>
      <c r="S896">
        <v>3.3</v>
      </c>
      <c r="T896" s="14">
        <v>0</v>
      </c>
      <c r="U896" s="14">
        <v>0</v>
      </c>
      <c r="V896" s="12" t="s">
        <v>2138</v>
      </c>
    </row>
    <row r="897" spans="1:22">
      <c r="A897" t="s">
        <v>1825</v>
      </c>
      <c r="B897" s="12" t="s">
        <v>51</v>
      </c>
      <c r="C897" s="14">
        <v>7.3925536833017294E-2</v>
      </c>
      <c r="D897" s="14">
        <v>0.29147891994228936</v>
      </c>
      <c r="E897" s="14">
        <v>0.20310034693031653</v>
      </c>
      <c r="F897" s="14">
        <v>8.594459935328938E-2</v>
      </c>
      <c r="G897" s="13">
        <v>1.6026025182564763</v>
      </c>
      <c r="H897" s="14">
        <v>0.11012364032004683</v>
      </c>
      <c r="I897">
        <v>0</v>
      </c>
      <c r="J897" s="14">
        <v>6.5401010695770243E-2</v>
      </c>
      <c r="K897" s="14">
        <v>0.41762511454643481</v>
      </c>
      <c r="L897" s="14">
        <v>5.4196815684636399E-2</v>
      </c>
      <c r="M897">
        <v>0</v>
      </c>
      <c r="N897" s="14">
        <v>0</v>
      </c>
      <c r="O897" s="14">
        <v>0</v>
      </c>
      <c r="P897">
        <v>0</v>
      </c>
      <c r="Q897" s="14">
        <v>0.94630804495569043</v>
      </c>
      <c r="R897">
        <v>0</v>
      </c>
      <c r="S897">
        <v>3.3</v>
      </c>
      <c r="T897" s="14">
        <v>0</v>
      </c>
      <c r="U897" s="14">
        <v>0</v>
      </c>
      <c r="V897" s="12" t="s">
        <v>2138</v>
      </c>
    </row>
    <row r="898" spans="1:22">
      <c r="A898" t="s">
        <v>1827</v>
      </c>
      <c r="B898" s="12" t="s">
        <v>62</v>
      </c>
      <c r="C898" s="14">
        <v>5.954973729805804E-4</v>
      </c>
      <c r="D898" s="14">
        <v>0.20187192862209885</v>
      </c>
      <c r="E898" s="14">
        <v>0.13780715755654266</v>
      </c>
      <c r="F898" s="14">
        <v>0.14324173030339896</v>
      </c>
      <c r="G898" s="13">
        <v>2.1323076743804079</v>
      </c>
      <c r="H898" s="14">
        <v>-3.5903294130974449E-3</v>
      </c>
      <c r="I898">
        <v>0</v>
      </c>
      <c r="J898" s="14">
        <v>2.6526193021864392E-2</v>
      </c>
      <c r="K898" s="14">
        <v>0.50521966232143278</v>
      </c>
      <c r="L898" s="14">
        <v>7.7995567229432863E-2</v>
      </c>
      <c r="M898">
        <v>0</v>
      </c>
      <c r="N898" s="14">
        <v>0</v>
      </c>
      <c r="O898" s="14">
        <v>0</v>
      </c>
      <c r="P898">
        <v>0</v>
      </c>
      <c r="Q898" s="14">
        <v>0.94976269166978411</v>
      </c>
      <c r="R898">
        <v>0</v>
      </c>
      <c r="S898">
        <v>3.3</v>
      </c>
      <c r="T898" s="14">
        <v>0</v>
      </c>
      <c r="U898" s="14">
        <v>0</v>
      </c>
      <c r="V898" s="12" t="s">
        <v>2138</v>
      </c>
    </row>
    <row r="899" spans="1:22">
      <c r="A899" t="s">
        <v>1829</v>
      </c>
      <c r="B899" s="12" t="s">
        <v>47</v>
      </c>
      <c r="C899" s="14">
        <v>5.7676901506520335E-2</v>
      </c>
      <c r="D899" s="14">
        <v>0.18290795794828921</v>
      </c>
      <c r="E899" s="14">
        <v>0.12205009004875801</v>
      </c>
      <c r="F899" s="14">
        <v>7.7863508878423693E-2</v>
      </c>
      <c r="G899" s="13">
        <v>1.5232588938928779</v>
      </c>
      <c r="H899" s="14">
        <v>3.1674636202413592E-2</v>
      </c>
      <c r="I899">
        <v>0</v>
      </c>
      <c r="J899" s="14">
        <v>1.0653043855606843E-2</v>
      </c>
      <c r="K899" s="14">
        <v>0.50851978099047102</v>
      </c>
      <c r="L899" s="14">
        <v>6.0665521451900774E-2</v>
      </c>
      <c r="M899">
        <v>0</v>
      </c>
      <c r="N899" s="14">
        <v>0</v>
      </c>
      <c r="O899" s="14">
        <v>0</v>
      </c>
      <c r="P899">
        <v>0</v>
      </c>
      <c r="Q899" s="14">
        <v>0.94977598367308969</v>
      </c>
      <c r="R899">
        <v>0</v>
      </c>
      <c r="S899">
        <v>3.3</v>
      </c>
      <c r="T899" s="14">
        <v>0</v>
      </c>
      <c r="U899" s="14">
        <v>0</v>
      </c>
      <c r="V899" s="12" t="s">
        <v>2138</v>
      </c>
    </row>
    <row r="900" spans="1:22">
      <c r="A900" t="s">
        <v>1831</v>
      </c>
      <c r="B900" s="12" t="s">
        <v>51</v>
      </c>
      <c r="C900" s="14">
        <v>0.13165451447941945</v>
      </c>
      <c r="D900" s="14">
        <v>0.29147891994228936</v>
      </c>
      <c r="E900" s="14">
        <v>0.20310034693031653</v>
      </c>
      <c r="F900" s="14">
        <v>8.594459935328938E-2</v>
      </c>
      <c r="G900" s="13">
        <v>1.6026025182564763</v>
      </c>
      <c r="H900" s="14">
        <v>0.11012364032004683</v>
      </c>
      <c r="I900">
        <v>0</v>
      </c>
      <c r="J900" s="14">
        <v>5.7978829831626534E-2</v>
      </c>
      <c r="K900" s="14">
        <v>0.41762511454643481</v>
      </c>
      <c r="L900" s="14">
        <v>5.4196815684636399E-2</v>
      </c>
      <c r="M900">
        <v>0</v>
      </c>
      <c r="N900" s="14">
        <v>0</v>
      </c>
      <c r="O900" s="14">
        <v>0</v>
      </c>
      <c r="P900">
        <v>0</v>
      </c>
      <c r="Q900" s="14">
        <v>0.94630804495569043</v>
      </c>
      <c r="R900">
        <v>0</v>
      </c>
      <c r="S900">
        <v>3.3</v>
      </c>
      <c r="T900" s="14">
        <v>0</v>
      </c>
      <c r="U900" s="14">
        <v>0</v>
      </c>
      <c r="V900" s="12" t="s">
        <v>2138</v>
      </c>
    </row>
    <row r="901" spans="1:22">
      <c r="A901" t="s">
        <v>1833</v>
      </c>
      <c r="B901" s="12" t="s">
        <v>54</v>
      </c>
      <c r="C901" s="14">
        <v>-9.3792928929357228E-3</v>
      </c>
      <c r="D901" s="14">
        <v>0.31196392892080216</v>
      </c>
      <c r="E901" s="14">
        <v>0.22086835207327621</v>
      </c>
      <c r="F901" s="14">
        <v>0.28991454849456905</v>
      </c>
      <c r="G901" s="13">
        <v>2.8980395452652274</v>
      </c>
      <c r="H901" s="14">
        <v>-5.1192663180992054E-2</v>
      </c>
      <c r="I901">
        <v>0</v>
      </c>
      <c r="J901" s="14">
        <v>3.5359867707033213E-2</v>
      </c>
      <c r="K901" s="14">
        <v>0.58288412137280288</v>
      </c>
      <c r="L901" s="14">
        <v>0.120912265441879</v>
      </c>
      <c r="M901">
        <v>0</v>
      </c>
      <c r="N901" s="14">
        <v>0</v>
      </c>
      <c r="O901" s="14">
        <v>0</v>
      </c>
      <c r="P901">
        <v>0</v>
      </c>
      <c r="Q901" s="14">
        <v>0.95246281107254693</v>
      </c>
      <c r="R901">
        <v>0</v>
      </c>
      <c r="S901">
        <v>3.3</v>
      </c>
      <c r="T901" s="14">
        <v>0</v>
      </c>
      <c r="U901" s="14">
        <v>0</v>
      </c>
      <c r="V901" s="12" t="s">
        <v>2138</v>
      </c>
    </row>
    <row r="902" spans="1:22">
      <c r="A902" t="s">
        <v>1837</v>
      </c>
      <c r="B902" s="12" t="s">
        <v>47</v>
      </c>
      <c r="C902" s="14">
        <v>1.8620194689975091E-3</v>
      </c>
      <c r="D902" s="14">
        <v>0.18290795794828921</v>
      </c>
      <c r="E902" s="14">
        <v>0.12205009004875801</v>
      </c>
      <c r="F902" s="14">
        <v>7.7863508878423693E-2</v>
      </c>
      <c r="G902" s="13">
        <v>1.5232588938928779</v>
      </c>
      <c r="H902" s="14">
        <v>3.1674636202413592E-2</v>
      </c>
      <c r="I902">
        <v>0</v>
      </c>
      <c r="J902" s="14">
        <v>5.0477949070609429E-2</v>
      </c>
      <c r="K902" s="14">
        <v>0.50851978099047102</v>
      </c>
      <c r="L902" s="14">
        <v>6.0665521451900774E-2</v>
      </c>
      <c r="M902">
        <v>0</v>
      </c>
      <c r="N902" s="14">
        <v>0</v>
      </c>
      <c r="O902" s="14">
        <v>0</v>
      </c>
      <c r="P902">
        <v>0</v>
      </c>
      <c r="Q902" s="14">
        <v>0.94977598367308969</v>
      </c>
      <c r="R902">
        <v>0</v>
      </c>
      <c r="S902">
        <v>3.3</v>
      </c>
      <c r="T902" s="14">
        <v>0</v>
      </c>
      <c r="U902" s="14">
        <v>0</v>
      </c>
      <c r="V902" s="12" t="s">
        <v>2138</v>
      </c>
    </row>
    <row r="903" spans="1:22">
      <c r="A903" t="s">
        <v>1839</v>
      </c>
      <c r="B903" s="12" t="s">
        <v>51</v>
      </c>
      <c r="C903" s="14">
        <v>5.2515444151238433E-2</v>
      </c>
      <c r="D903" s="14">
        <v>0.29147891994228936</v>
      </c>
      <c r="E903" s="14">
        <v>0.20310034693031653</v>
      </c>
      <c r="F903" s="14">
        <v>8.594459935328938E-2</v>
      </c>
      <c r="G903" s="13">
        <v>1.6026025182564763</v>
      </c>
      <c r="H903" s="14">
        <v>0.11012364032004683</v>
      </c>
      <c r="I903">
        <v>0</v>
      </c>
      <c r="J903" s="14">
        <v>6.1906719940355424E-2</v>
      </c>
      <c r="K903" s="14">
        <v>0.41762511454643481</v>
      </c>
      <c r="L903" s="14">
        <v>5.4196815684636399E-2</v>
      </c>
      <c r="M903">
        <v>0</v>
      </c>
      <c r="N903" s="14">
        <v>0</v>
      </c>
      <c r="O903" s="14">
        <v>0</v>
      </c>
      <c r="P903">
        <v>0</v>
      </c>
      <c r="Q903" s="14">
        <v>0.94630804495569043</v>
      </c>
      <c r="R903">
        <v>0</v>
      </c>
      <c r="S903">
        <v>3.3</v>
      </c>
      <c r="T903" s="14">
        <v>0</v>
      </c>
      <c r="U903" s="14">
        <v>0</v>
      </c>
      <c r="V903" s="12" t="s">
        <v>2138</v>
      </c>
    </row>
    <row r="904" spans="1:22">
      <c r="A904" t="s">
        <v>1841</v>
      </c>
      <c r="B904" s="12" t="s">
        <v>54</v>
      </c>
      <c r="C904" s="14">
        <v>-0.11738230728160982</v>
      </c>
      <c r="D904" s="14">
        <v>0.31196392892080216</v>
      </c>
      <c r="E904" s="14">
        <v>0.22086835207327621</v>
      </c>
      <c r="F904" s="14">
        <v>0.28991454849456905</v>
      </c>
      <c r="G904" s="13">
        <v>2.8980395452652274</v>
      </c>
      <c r="H904" s="14">
        <v>-5.1192663180992054E-2</v>
      </c>
      <c r="I904">
        <v>0</v>
      </c>
      <c r="J904" s="14">
        <v>0.12768333227603884</v>
      </c>
      <c r="K904" s="14">
        <v>0.58288412137280288</v>
      </c>
      <c r="L904" s="14">
        <v>0.120912265441879</v>
      </c>
      <c r="M904">
        <v>0</v>
      </c>
      <c r="N904" s="14">
        <v>0</v>
      </c>
      <c r="O904" s="14">
        <v>0</v>
      </c>
      <c r="P904">
        <v>0</v>
      </c>
      <c r="Q904" s="14">
        <v>0.95246281107254693</v>
      </c>
      <c r="R904">
        <v>0</v>
      </c>
      <c r="S904">
        <v>3.3</v>
      </c>
      <c r="T904" s="14">
        <v>0</v>
      </c>
      <c r="U904" s="14">
        <v>0</v>
      </c>
      <c r="V904" s="12" t="s">
        <v>2138</v>
      </c>
    </row>
    <row r="905" spans="1:22">
      <c r="A905" t="s">
        <v>1843</v>
      </c>
      <c r="B905" s="12" t="s">
        <v>51</v>
      </c>
      <c r="C905" s="14">
        <v>0.17959289309702958</v>
      </c>
      <c r="D905" s="14">
        <v>0.29147891994228936</v>
      </c>
      <c r="E905" s="14">
        <v>0.20310034693031653</v>
      </c>
      <c r="F905" s="14">
        <v>8.594459935328938E-2</v>
      </c>
      <c r="G905" s="13">
        <v>1.6026025182564763</v>
      </c>
      <c r="H905" s="14">
        <v>0.11012364032004683</v>
      </c>
      <c r="I905">
        <v>0</v>
      </c>
      <c r="J905" s="14">
        <v>1.9459558888364624E-3</v>
      </c>
      <c r="K905" s="14">
        <v>0.41762511454643481</v>
      </c>
      <c r="L905" s="14">
        <v>5.4196815684636399E-2</v>
      </c>
      <c r="M905">
        <v>0</v>
      </c>
      <c r="N905" s="14">
        <v>0</v>
      </c>
      <c r="O905" s="14">
        <v>0</v>
      </c>
      <c r="P905">
        <v>0</v>
      </c>
      <c r="Q905" s="14">
        <v>0.94630804495569043</v>
      </c>
      <c r="R905">
        <v>0</v>
      </c>
      <c r="S905">
        <v>3.3</v>
      </c>
      <c r="T905" s="14">
        <v>0</v>
      </c>
      <c r="U905" s="14">
        <v>0</v>
      </c>
      <c r="V905" s="12" t="s">
        <v>2138</v>
      </c>
    </row>
    <row r="906" spans="1:22">
      <c r="A906" t="s">
        <v>1845</v>
      </c>
      <c r="B906" s="12" t="s">
        <v>57</v>
      </c>
      <c r="C906" s="14">
        <v>0.20026102696559042</v>
      </c>
      <c r="D906" s="14">
        <v>0.388774346882514</v>
      </c>
      <c r="E906" s="14">
        <v>0.2842719606666555</v>
      </c>
      <c r="F906" s="14">
        <v>3.7547324588306716E-2</v>
      </c>
      <c r="G906" s="13">
        <v>5.6564154445784265</v>
      </c>
      <c r="H906" s="14">
        <v>0.21790144142181125</v>
      </c>
      <c r="I906">
        <v>0</v>
      </c>
      <c r="J906" s="14">
        <v>-2.2662136558021666E-2</v>
      </c>
      <c r="K906" s="14">
        <v>0.45222619371524486</v>
      </c>
      <c r="L906" s="14">
        <v>1.8748568215778003E-2</v>
      </c>
      <c r="M906">
        <v>0</v>
      </c>
      <c r="N906" s="14">
        <v>0.2055436255630648</v>
      </c>
      <c r="O906" s="14">
        <v>0.33577848833803048</v>
      </c>
      <c r="P906">
        <v>0</v>
      </c>
      <c r="Q906" s="14">
        <v>0.94867619108199597</v>
      </c>
      <c r="R906">
        <v>0</v>
      </c>
      <c r="S906">
        <v>4.5</v>
      </c>
      <c r="T906" s="14">
        <v>0</v>
      </c>
      <c r="U906" s="14">
        <v>0</v>
      </c>
      <c r="V906" s="12" t="s">
        <v>2138</v>
      </c>
    </row>
    <row r="907" spans="1:22">
      <c r="A907" t="s">
        <v>1847</v>
      </c>
      <c r="B907" s="12" t="s">
        <v>51</v>
      </c>
      <c r="C907" s="14">
        <v>0.12082834578953</v>
      </c>
      <c r="D907" s="14">
        <v>0.29147891994228936</v>
      </c>
      <c r="E907" s="14">
        <v>0.20310034693031653</v>
      </c>
      <c r="F907" s="14">
        <v>8.594459935328938E-2</v>
      </c>
      <c r="G907" s="13">
        <v>1.6026025182564763</v>
      </c>
      <c r="H907" s="14">
        <v>0.11012364032004683</v>
      </c>
      <c r="I907">
        <v>0</v>
      </c>
      <c r="J907" s="14">
        <v>4.3884247169398193E-3</v>
      </c>
      <c r="K907" s="14">
        <v>0.41762511454643481</v>
      </c>
      <c r="L907" s="14">
        <v>5.4196815684636399E-2</v>
      </c>
      <c r="M907">
        <v>0</v>
      </c>
      <c r="N907" s="14">
        <v>0</v>
      </c>
      <c r="O907" s="14">
        <v>0</v>
      </c>
      <c r="P907">
        <v>0</v>
      </c>
      <c r="Q907" s="14">
        <v>0.94630804495569043</v>
      </c>
      <c r="R907">
        <v>0</v>
      </c>
      <c r="S907">
        <v>3.3</v>
      </c>
      <c r="T907" s="14">
        <v>0</v>
      </c>
      <c r="U907" s="14">
        <v>0</v>
      </c>
      <c r="V907" s="12" t="s">
        <v>2138</v>
      </c>
    </row>
    <row r="908" spans="1:22">
      <c r="A908" t="s">
        <v>1849</v>
      </c>
      <c r="B908" s="12" t="s">
        <v>54</v>
      </c>
      <c r="C908" s="14">
        <v>-0.15658591898434795</v>
      </c>
      <c r="D908" s="14">
        <v>0.31196392892080216</v>
      </c>
      <c r="E908" s="14">
        <v>0.22086835207327621</v>
      </c>
      <c r="F908" s="14">
        <v>0.28991454849456905</v>
      </c>
      <c r="G908" s="13">
        <v>2.8980395452652274</v>
      </c>
      <c r="H908" s="14">
        <v>-5.1192663180992054E-2</v>
      </c>
      <c r="I908">
        <v>0</v>
      </c>
      <c r="J908" s="14">
        <v>0.11568996726085366</v>
      </c>
      <c r="K908" s="14">
        <v>0.58288412137280288</v>
      </c>
      <c r="L908" s="14">
        <v>0.120912265441879</v>
      </c>
      <c r="M908">
        <v>0</v>
      </c>
      <c r="N908" s="14">
        <v>0</v>
      </c>
      <c r="O908" s="14">
        <v>0</v>
      </c>
      <c r="P908">
        <v>0</v>
      </c>
      <c r="Q908" s="14">
        <v>0.95246281107254693</v>
      </c>
      <c r="R908">
        <v>0</v>
      </c>
      <c r="S908">
        <v>3.3</v>
      </c>
      <c r="T908" s="14">
        <v>0</v>
      </c>
      <c r="U908" s="14">
        <v>0</v>
      </c>
      <c r="V908" s="12" t="s">
        <v>2138</v>
      </c>
    </row>
    <row r="909" spans="1:22">
      <c r="A909" t="s">
        <v>1851</v>
      </c>
      <c r="B909" s="12" t="s">
        <v>51</v>
      </c>
      <c r="C909" s="14">
        <v>9.1754251842313436E-2</v>
      </c>
      <c r="D909" s="14">
        <v>0.29147891994228936</v>
      </c>
      <c r="E909" s="14">
        <v>0.20310034693031653</v>
      </c>
      <c r="F909" s="14">
        <v>8.594459935328938E-2</v>
      </c>
      <c r="G909" s="13">
        <v>1.6026025182564763</v>
      </c>
      <c r="H909" s="14">
        <v>0.11012364032004683</v>
      </c>
      <c r="I909">
        <v>0</v>
      </c>
      <c r="J909" s="14">
        <v>5.6857483247713406E-2</v>
      </c>
      <c r="K909" s="14">
        <v>0.41762511454643481</v>
      </c>
      <c r="L909" s="14">
        <v>5.4196815684636399E-2</v>
      </c>
      <c r="M909">
        <v>0</v>
      </c>
      <c r="N909" s="14">
        <v>0</v>
      </c>
      <c r="O909" s="14">
        <v>0</v>
      </c>
      <c r="P909">
        <v>0</v>
      </c>
      <c r="Q909" s="14">
        <v>0.94630804495569043</v>
      </c>
      <c r="R909">
        <v>0</v>
      </c>
      <c r="S909">
        <v>3.3</v>
      </c>
      <c r="T909" s="14">
        <v>0</v>
      </c>
      <c r="U909" s="14">
        <v>0</v>
      </c>
      <c r="V909" s="12" t="s">
        <v>2138</v>
      </c>
    </row>
    <row r="910" spans="1:22">
      <c r="A910" t="s">
        <v>1853</v>
      </c>
      <c r="B910" s="12" t="s">
        <v>62</v>
      </c>
      <c r="C910" s="14">
        <v>5.671714096610677E-2</v>
      </c>
      <c r="D910" s="14">
        <v>0.20187192862209885</v>
      </c>
      <c r="E910" s="14">
        <v>0.13780715755654266</v>
      </c>
      <c r="F910" s="14">
        <v>0.14324173030339896</v>
      </c>
      <c r="G910" s="13">
        <v>2.1323076743804079</v>
      </c>
      <c r="H910" s="14">
        <v>-3.5903294130974449E-3</v>
      </c>
      <c r="I910">
        <v>0</v>
      </c>
      <c r="J910" s="14">
        <v>5.7864833041640383E-2</v>
      </c>
      <c r="K910" s="14">
        <v>0.50521966232143278</v>
      </c>
      <c r="L910" s="14">
        <v>7.7995567229432863E-2</v>
      </c>
      <c r="M910">
        <v>0</v>
      </c>
      <c r="N910" s="14">
        <v>0</v>
      </c>
      <c r="O910" s="14">
        <v>0</v>
      </c>
      <c r="P910">
        <v>0</v>
      </c>
      <c r="Q910" s="14">
        <v>0.94976269166978411</v>
      </c>
      <c r="R910">
        <v>0</v>
      </c>
      <c r="S910">
        <v>3.3</v>
      </c>
      <c r="T910" s="14">
        <v>0</v>
      </c>
      <c r="U910" s="14">
        <v>0</v>
      </c>
      <c r="V910" s="12" t="s">
        <v>2138</v>
      </c>
    </row>
    <row r="911" spans="1:22">
      <c r="A911" t="s">
        <v>1855</v>
      </c>
      <c r="B911" s="12" t="s">
        <v>54</v>
      </c>
      <c r="C911" s="14">
        <v>-1.2789381272501007E-2</v>
      </c>
      <c r="D911" s="14">
        <v>0.31196392892080216</v>
      </c>
      <c r="E911" s="14">
        <v>0.22086835207327621</v>
      </c>
      <c r="F911" s="14">
        <v>0.28991454849456905</v>
      </c>
      <c r="G911" s="13">
        <v>2.8980395452652274</v>
      </c>
      <c r="H911" s="14">
        <v>-5.1192663180992054E-2</v>
      </c>
      <c r="I911">
        <v>0</v>
      </c>
      <c r="J911" s="14">
        <v>9.6336629098778687E-2</v>
      </c>
      <c r="K911" s="14">
        <v>0.58288412137280288</v>
      </c>
      <c r="L911" s="14">
        <v>0.120912265441879</v>
      </c>
      <c r="M911">
        <v>0</v>
      </c>
      <c r="N911" s="14">
        <v>0</v>
      </c>
      <c r="O911" s="14">
        <v>0</v>
      </c>
      <c r="P911">
        <v>0</v>
      </c>
      <c r="Q911" s="14">
        <v>0.95246281107254693</v>
      </c>
      <c r="R911">
        <v>0</v>
      </c>
      <c r="S911">
        <v>3.3</v>
      </c>
      <c r="T911" s="14">
        <v>0</v>
      </c>
      <c r="U911" s="14">
        <v>0</v>
      </c>
      <c r="V911" s="12" t="s">
        <v>2138</v>
      </c>
    </row>
    <row r="912" spans="1:22">
      <c r="A912" t="s">
        <v>1857</v>
      </c>
      <c r="B912" s="12" t="s">
        <v>47</v>
      </c>
      <c r="C912" s="14">
        <v>6.9828005223775622E-2</v>
      </c>
      <c r="D912" s="14">
        <v>0.18290795794828921</v>
      </c>
      <c r="E912" s="14">
        <v>0.12205009004875801</v>
      </c>
      <c r="F912" s="14">
        <v>7.7863508878423693E-2</v>
      </c>
      <c r="G912" s="13">
        <v>1.5232588938928779</v>
      </c>
      <c r="H912" s="14">
        <v>3.1674636202413592E-2</v>
      </c>
      <c r="I912">
        <v>0</v>
      </c>
      <c r="J912" s="14">
        <v>2.3346802084966631E-2</v>
      </c>
      <c r="K912" s="14">
        <v>0.50851978099047102</v>
      </c>
      <c r="L912" s="14">
        <v>6.0665521451900774E-2</v>
      </c>
      <c r="M912">
        <v>0</v>
      </c>
      <c r="N912" s="14">
        <v>0</v>
      </c>
      <c r="O912" s="14">
        <v>0</v>
      </c>
      <c r="P912">
        <v>0</v>
      </c>
      <c r="Q912" s="14">
        <v>0.94977598367308969</v>
      </c>
      <c r="R912">
        <v>0</v>
      </c>
      <c r="S912">
        <v>3.3</v>
      </c>
      <c r="T912" s="14">
        <v>0</v>
      </c>
      <c r="U912" s="14">
        <v>0</v>
      </c>
      <c r="V912" s="12" t="s">
        <v>2138</v>
      </c>
    </row>
    <row r="913" spans="1:22">
      <c r="A913" t="s">
        <v>1859</v>
      </c>
      <c r="B913" s="12" t="s">
        <v>62</v>
      </c>
      <c r="C913" s="14">
        <v>-3.2344421171535867E-2</v>
      </c>
      <c r="D913" s="14">
        <v>0.20187192862209885</v>
      </c>
      <c r="E913" s="14">
        <v>0.13780715755654266</v>
      </c>
      <c r="F913" s="14">
        <v>0.14324173030339896</v>
      </c>
      <c r="G913" s="13">
        <v>2.1323076743804079</v>
      </c>
      <c r="H913" s="14">
        <v>-3.5903294130974449E-3</v>
      </c>
      <c r="I913">
        <v>0</v>
      </c>
      <c r="J913" s="14">
        <v>8.9784614733811274E-2</v>
      </c>
      <c r="K913" s="14">
        <v>0.50521966232143278</v>
      </c>
      <c r="L913" s="14">
        <v>7.7995567229432863E-2</v>
      </c>
      <c r="M913">
        <v>0</v>
      </c>
      <c r="N913" s="14">
        <v>0</v>
      </c>
      <c r="O913" s="14">
        <v>0</v>
      </c>
      <c r="P913">
        <v>0</v>
      </c>
      <c r="Q913" s="14">
        <v>0.94976269166978411</v>
      </c>
      <c r="R913">
        <v>0</v>
      </c>
      <c r="S913">
        <v>3.3</v>
      </c>
      <c r="T913" s="14">
        <v>0</v>
      </c>
      <c r="U913" s="14">
        <v>0</v>
      </c>
      <c r="V913" s="12" t="s">
        <v>2138</v>
      </c>
    </row>
    <row r="914" spans="1:22">
      <c r="A914" t="s">
        <v>1861</v>
      </c>
      <c r="B914" s="12" t="s">
        <v>54</v>
      </c>
      <c r="C914" s="14">
        <v>-0.15461266990871397</v>
      </c>
      <c r="D914" s="14">
        <v>0.31196392892080216</v>
      </c>
      <c r="E914" s="14">
        <v>0.22086835207327621</v>
      </c>
      <c r="F914" s="14">
        <v>0.28991454849456905</v>
      </c>
      <c r="G914" s="13">
        <v>2.8980395452652274</v>
      </c>
      <c r="H914" s="14">
        <v>-5.1192663180992054E-2</v>
      </c>
      <c r="I914">
        <v>0</v>
      </c>
      <c r="J914" s="14">
        <v>0.1401076770115568</v>
      </c>
      <c r="K914" s="14">
        <v>0.58288412137280288</v>
      </c>
      <c r="L914" s="14">
        <v>0.120912265441879</v>
      </c>
      <c r="M914">
        <v>0</v>
      </c>
      <c r="N914" s="14">
        <v>0</v>
      </c>
      <c r="O914" s="14">
        <v>0</v>
      </c>
      <c r="P914">
        <v>0</v>
      </c>
      <c r="Q914" s="14">
        <v>0.95246281107254693</v>
      </c>
      <c r="R914">
        <v>0</v>
      </c>
      <c r="S914">
        <v>3.3</v>
      </c>
      <c r="T914" s="14">
        <v>0</v>
      </c>
      <c r="U914" s="14">
        <v>0</v>
      </c>
      <c r="V914" s="12" t="s">
        <v>2138</v>
      </c>
    </row>
    <row r="915" spans="1:22">
      <c r="A915" t="s">
        <v>1863</v>
      </c>
      <c r="B915" s="12" t="s">
        <v>51</v>
      </c>
      <c r="C915" s="14">
        <v>0.18481600267618625</v>
      </c>
      <c r="D915" s="14">
        <v>0.29147891994228936</v>
      </c>
      <c r="E915" s="14">
        <v>0.20310034693031653</v>
      </c>
      <c r="F915" s="14">
        <v>8.594459935328938E-2</v>
      </c>
      <c r="G915" s="13">
        <v>1.6026025182564763</v>
      </c>
      <c r="H915" s="14">
        <v>0.11012364032004683</v>
      </c>
      <c r="I915">
        <v>0</v>
      </c>
      <c r="J915" s="14">
        <v>-2.5575041389373086E-2</v>
      </c>
      <c r="K915" s="14">
        <v>0.41762511454643481</v>
      </c>
      <c r="L915" s="14">
        <v>5.4196815684636399E-2</v>
      </c>
      <c r="M915">
        <v>0</v>
      </c>
      <c r="N915" s="14">
        <v>0</v>
      </c>
      <c r="O915" s="14">
        <v>0</v>
      </c>
      <c r="P915">
        <v>0</v>
      </c>
      <c r="Q915" s="14">
        <v>0.94630804495569043</v>
      </c>
      <c r="R915">
        <v>0</v>
      </c>
      <c r="S915">
        <v>3.3</v>
      </c>
      <c r="T915" s="14">
        <v>0</v>
      </c>
      <c r="U915" s="14">
        <v>0</v>
      </c>
      <c r="V915" s="12" t="s">
        <v>2138</v>
      </c>
    </row>
    <row r="916" spans="1:22">
      <c r="A916" t="s">
        <v>1865</v>
      </c>
      <c r="B916" s="12" t="s">
        <v>62</v>
      </c>
      <c r="C916" s="14">
        <v>5.5382179215999871E-3</v>
      </c>
      <c r="D916" s="14">
        <v>0.20187192862209885</v>
      </c>
      <c r="E916" s="14">
        <v>0.13780715755654266</v>
      </c>
      <c r="F916" s="14">
        <v>0.14324173030339896</v>
      </c>
      <c r="G916" s="13">
        <v>2.1323076743804079</v>
      </c>
      <c r="H916" s="14">
        <v>-3.5903294130974449E-3</v>
      </c>
      <c r="I916">
        <v>0</v>
      </c>
      <c r="J916" s="14">
        <v>6.5306783149720396E-2</v>
      </c>
      <c r="K916" s="14">
        <v>0.50521966232143278</v>
      </c>
      <c r="L916" s="14">
        <v>7.7995567229432863E-2</v>
      </c>
      <c r="M916">
        <v>0</v>
      </c>
      <c r="N916" s="14">
        <v>0</v>
      </c>
      <c r="O916" s="14">
        <v>0</v>
      </c>
      <c r="P916">
        <v>0</v>
      </c>
      <c r="Q916" s="14">
        <v>0.94976269166978411</v>
      </c>
      <c r="R916">
        <v>0</v>
      </c>
      <c r="S916">
        <v>3.3</v>
      </c>
      <c r="T916" s="14">
        <v>0</v>
      </c>
      <c r="U916" s="14">
        <v>0</v>
      </c>
      <c r="V916" s="12" t="s">
        <v>2138</v>
      </c>
    </row>
    <row r="917" spans="1:22">
      <c r="A917" t="s">
        <v>1867</v>
      </c>
      <c r="B917" s="12" t="s">
        <v>62</v>
      </c>
      <c r="C917" s="14">
        <v>3.3941040482398009E-2</v>
      </c>
      <c r="D917" s="14">
        <v>0.20187192862209885</v>
      </c>
      <c r="E917" s="14">
        <v>0.13780715755654266</v>
      </c>
      <c r="F917" s="14">
        <v>0.14324173030339896</v>
      </c>
      <c r="G917" s="13">
        <v>2.1323076743804079</v>
      </c>
      <c r="H917" s="14">
        <v>-3.5903294130974449E-3</v>
      </c>
      <c r="I917">
        <v>0</v>
      </c>
      <c r="J917" s="14">
        <v>4.9637294031501446E-2</v>
      </c>
      <c r="K917" s="14">
        <v>0.50521966232143278</v>
      </c>
      <c r="L917" s="14">
        <v>7.7995567229432863E-2</v>
      </c>
      <c r="M917">
        <v>0</v>
      </c>
      <c r="N917" s="14">
        <v>0</v>
      </c>
      <c r="O917" s="14">
        <v>0</v>
      </c>
      <c r="P917">
        <v>0</v>
      </c>
      <c r="Q917" s="14">
        <v>0.94976269166978411</v>
      </c>
      <c r="R917">
        <v>0</v>
      </c>
      <c r="S917">
        <v>3.3</v>
      </c>
      <c r="T917" s="14">
        <v>0</v>
      </c>
      <c r="U917" s="14">
        <v>0</v>
      </c>
      <c r="V917" s="12" t="s">
        <v>2138</v>
      </c>
    </row>
    <row r="918" spans="1:22">
      <c r="A918" t="s">
        <v>1869</v>
      </c>
      <c r="B918" s="12" t="s">
        <v>51</v>
      </c>
      <c r="C918" s="14">
        <v>0.10127622908139351</v>
      </c>
      <c r="D918" s="14">
        <v>0.29147891994228936</v>
      </c>
      <c r="E918" s="14">
        <v>0.20310034693031653</v>
      </c>
      <c r="F918" s="14">
        <v>8.594459935328938E-2</v>
      </c>
      <c r="G918" s="13">
        <v>1.6026025182564763</v>
      </c>
      <c r="H918" s="14">
        <v>0.11012364032004683</v>
      </c>
      <c r="I918">
        <v>0</v>
      </c>
      <c r="J918" s="14">
        <v>6.5306669628155234E-2</v>
      </c>
      <c r="K918" s="14">
        <v>0.41762511454643481</v>
      </c>
      <c r="L918" s="14">
        <v>5.4196815684636399E-2</v>
      </c>
      <c r="M918">
        <v>0</v>
      </c>
      <c r="N918" s="14">
        <v>0</v>
      </c>
      <c r="O918" s="14">
        <v>0</v>
      </c>
      <c r="P918">
        <v>0</v>
      </c>
      <c r="Q918" s="14">
        <v>0.94630804495569043</v>
      </c>
      <c r="R918">
        <v>0</v>
      </c>
      <c r="S918">
        <v>3.3</v>
      </c>
      <c r="T918" s="14">
        <v>0</v>
      </c>
      <c r="U918" s="14">
        <v>0</v>
      </c>
      <c r="V918" s="12" t="s">
        <v>2138</v>
      </c>
    </row>
    <row r="919" spans="1:22">
      <c r="A919" t="s">
        <v>1873</v>
      </c>
      <c r="B919" s="12" t="s">
        <v>51</v>
      </c>
      <c r="C919" s="14">
        <v>6.0268682704364196E-2</v>
      </c>
      <c r="D919" s="14">
        <v>0.29147891994228936</v>
      </c>
      <c r="E919" s="14">
        <v>0.20310034693031653</v>
      </c>
      <c r="F919" s="14">
        <v>8.594459935328938E-2</v>
      </c>
      <c r="G919" s="13">
        <v>1.6026025182564763</v>
      </c>
      <c r="H919" s="14">
        <v>0.11012364032004683</v>
      </c>
      <c r="I919">
        <v>0</v>
      </c>
      <c r="J919" s="14">
        <v>5.6154021506499022E-2</v>
      </c>
      <c r="K919" s="14">
        <v>0.41762511454643481</v>
      </c>
      <c r="L919" s="14">
        <v>5.4196815684636399E-2</v>
      </c>
      <c r="M919">
        <v>0</v>
      </c>
      <c r="N919" s="14">
        <v>0</v>
      </c>
      <c r="O919" s="14">
        <v>0</v>
      </c>
      <c r="P919">
        <v>0</v>
      </c>
      <c r="Q919" s="14">
        <v>0.94630804495569043</v>
      </c>
      <c r="R919">
        <v>0</v>
      </c>
      <c r="S919">
        <v>3.3</v>
      </c>
      <c r="T919" s="14">
        <v>0</v>
      </c>
      <c r="U919" s="14">
        <v>0</v>
      </c>
      <c r="V919" s="12" t="s">
        <v>2138</v>
      </c>
    </row>
    <row r="920" spans="1:22">
      <c r="A920" t="s">
        <v>1877</v>
      </c>
      <c r="B920" s="12" t="s">
        <v>54</v>
      </c>
      <c r="C920" s="14">
        <v>-5.4280997782586521E-2</v>
      </c>
      <c r="D920" s="14">
        <v>0.31196392892080216</v>
      </c>
      <c r="E920" s="14">
        <v>0.22086835207327621</v>
      </c>
      <c r="F920" s="14">
        <v>0.28991454849456905</v>
      </c>
      <c r="G920" s="13">
        <v>2.8980395452652274</v>
      </c>
      <c r="H920" s="14">
        <v>-5.1192663180992054E-2</v>
      </c>
      <c r="I920">
        <v>0</v>
      </c>
      <c r="J920" s="14">
        <v>8.8418443255704041E-2</v>
      </c>
      <c r="K920" s="14">
        <v>0.58288412137280288</v>
      </c>
      <c r="L920" s="14">
        <v>0.120912265441879</v>
      </c>
      <c r="M920">
        <v>0</v>
      </c>
      <c r="N920" s="14">
        <v>0</v>
      </c>
      <c r="O920" s="14">
        <v>0</v>
      </c>
      <c r="P920">
        <v>0</v>
      </c>
      <c r="Q920" s="14">
        <v>0.95246281107254693</v>
      </c>
      <c r="R920">
        <v>0</v>
      </c>
      <c r="S920">
        <v>3.3</v>
      </c>
      <c r="T920" s="14">
        <v>0</v>
      </c>
      <c r="U920" s="14">
        <v>0</v>
      </c>
      <c r="V920" s="12" t="s">
        <v>2138</v>
      </c>
    </row>
    <row r="921" spans="1:22">
      <c r="A921" t="s">
        <v>1879</v>
      </c>
      <c r="B921" s="12" t="s">
        <v>47</v>
      </c>
      <c r="C921" s="14">
        <v>3.6598318954052446E-2</v>
      </c>
      <c r="D921" s="14">
        <v>0.18290795794828921</v>
      </c>
      <c r="E921" s="14">
        <v>0.12205009004875801</v>
      </c>
      <c r="F921" s="14">
        <v>7.7863508878423693E-2</v>
      </c>
      <c r="G921" s="13">
        <v>1.5232588938928779</v>
      </c>
      <c r="H921" s="14">
        <v>3.1674636202413592E-2</v>
      </c>
      <c r="I921">
        <v>0</v>
      </c>
      <c r="J921" s="14">
        <v>5.8824014902357093E-2</v>
      </c>
      <c r="K921" s="14">
        <v>0.50851978099047102</v>
      </c>
      <c r="L921" s="14">
        <v>6.0665521451900774E-2</v>
      </c>
      <c r="M921">
        <v>0</v>
      </c>
      <c r="N921" s="14">
        <v>0</v>
      </c>
      <c r="O921" s="14">
        <v>0</v>
      </c>
      <c r="P921">
        <v>0</v>
      </c>
      <c r="Q921" s="14">
        <v>0.94977598367308969</v>
      </c>
      <c r="R921">
        <v>0</v>
      </c>
      <c r="S921">
        <v>3.3</v>
      </c>
      <c r="T921" s="14">
        <v>0</v>
      </c>
      <c r="U921" s="14">
        <v>0</v>
      </c>
      <c r="V921" s="12" t="s">
        <v>2138</v>
      </c>
    </row>
    <row r="922" spans="1:22">
      <c r="A922" t="s">
        <v>1881</v>
      </c>
      <c r="B922" s="12" t="s">
        <v>62</v>
      </c>
      <c r="C922" s="14">
        <v>1.4307613522050679E-2</v>
      </c>
      <c r="D922" s="14">
        <v>0.20187192862209885</v>
      </c>
      <c r="E922" s="14">
        <v>0.13780715755654266</v>
      </c>
      <c r="F922" s="14">
        <v>0.14324173030339896</v>
      </c>
      <c r="G922" s="13">
        <v>2.1323076743804079</v>
      </c>
      <c r="H922" s="14">
        <v>-3.5903294130974449E-3</v>
      </c>
      <c r="I922">
        <v>0</v>
      </c>
      <c r="J922" s="14">
        <v>3.0613425793879764E-2</v>
      </c>
      <c r="K922" s="14">
        <v>0.50521966232143278</v>
      </c>
      <c r="L922" s="14">
        <v>7.7995567229432863E-2</v>
      </c>
      <c r="M922">
        <v>0</v>
      </c>
      <c r="N922" s="14">
        <v>0</v>
      </c>
      <c r="O922" s="14">
        <v>0</v>
      </c>
      <c r="P922">
        <v>0</v>
      </c>
      <c r="Q922" s="14">
        <v>0.94976269166978411</v>
      </c>
      <c r="R922">
        <v>0</v>
      </c>
      <c r="S922">
        <v>3.3</v>
      </c>
      <c r="T922" s="14">
        <v>0</v>
      </c>
      <c r="U922" s="14">
        <v>0</v>
      </c>
      <c r="V922" s="12" t="s">
        <v>2138</v>
      </c>
    </row>
    <row r="923" spans="1:22">
      <c r="A923" t="s">
        <v>1883</v>
      </c>
      <c r="B923" s="12" t="s">
        <v>62</v>
      </c>
      <c r="C923" s="14">
        <v>-5.4351571977361603E-2</v>
      </c>
      <c r="D923" s="14">
        <v>0.20187192862209885</v>
      </c>
      <c r="E923" s="14">
        <v>0.13780715755654266</v>
      </c>
      <c r="F923" s="14">
        <v>0.14324173030339896</v>
      </c>
      <c r="G923" s="13">
        <v>2.1323076743804079</v>
      </c>
      <c r="H923" s="14">
        <v>-3.5903294130974449E-3</v>
      </c>
      <c r="I923">
        <v>0</v>
      </c>
      <c r="J923" s="14">
        <v>7.5098923227868791E-2</v>
      </c>
      <c r="K923" s="14">
        <v>0.50521966232143278</v>
      </c>
      <c r="L923" s="14">
        <v>7.7995567229432863E-2</v>
      </c>
      <c r="M923">
        <v>0</v>
      </c>
      <c r="N923" s="14">
        <v>0</v>
      </c>
      <c r="O923" s="14">
        <v>0</v>
      </c>
      <c r="P923">
        <v>0</v>
      </c>
      <c r="Q923" s="14">
        <v>0.94976269166978411</v>
      </c>
      <c r="R923">
        <v>0</v>
      </c>
      <c r="S923">
        <v>3.3</v>
      </c>
      <c r="T923" s="14">
        <v>0</v>
      </c>
      <c r="U923" s="14">
        <v>0</v>
      </c>
      <c r="V923" s="12" t="s">
        <v>2138</v>
      </c>
    </row>
    <row r="924" spans="1:22">
      <c r="A924" t="s">
        <v>1885</v>
      </c>
      <c r="B924" s="12" t="s">
        <v>54</v>
      </c>
      <c r="C924" s="14">
        <v>1.7270115167078999E-2</v>
      </c>
      <c r="D924" s="14">
        <v>0.31196392892080216</v>
      </c>
      <c r="E924" s="14">
        <v>0.22086835207327621</v>
      </c>
      <c r="F924" s="14">
        <v>0.28991454849456905</v>
      </c>
      <c r="G924" s="13">
        <v>2.8980395452652274</v>
      </c>
      <c r="H924" s="14">
        <v>-5.1192663180992054E-2</v>
      </c>
      <c r="I924">
        <v>0</v>
      </c>
      <c r="J924" s="14">
        <v>5.5736420572650248E-2</v>
      </c>
      <c r="K924" s="14">
        <v>0.58288412137280288</v>
      </c>
      <c r="L924" s="14">
        <v>0.120912265441879</v>
      </c>
      <c r="M924">
        <v>0</v>
      </c>
      <c r="N924" s="14">
        <v>0</v>
      </c>
      <c r="O924" s="14">
        <v>0</v>
      </c>
      <c r="P924">
        <v>0</v>
      </c>
      <c r="Q924" s="14">
        <v>0.95246281107254693</v>
      </c>
      <c r="R924">
        <v>0</v>
      </c>
      <c r="S924">
        <v>3.3</v>
      </c>
      <c r="T924" s="14">
        <v>0</v>
      </c>
      <c r="U924" s="14">
        <v>0</v>
      </c>
      <c r="V924" s="12" t="s">
        <v>2138</v>
      </c>
    </row>
    <row r="925" spans="1:22">
      <c r="A925" t="s">
        <v>1887</v>
      </c>
      <c r="B925" s="12" t="s">
        <v>51</v>
      </c>
      <c r="C925" s="14">
        <v>8.558210474854798E-2</v>
      </c>
      <c r="D925" s="14">
        <v>0.29147891994228936</v>
      </c>
      <c r="E925" s="14">
        <v>0.20310034693031653</v>
      </c>
      <c r="F925" s="14">
        <v>8.594459935328938E-2</v>
      </c>
      <c r="G925" s="13">
        <v>1.6026025182564763</v>
      </c>
      <c r="H925" s="14">
        <v>0.11012364032004683</v>
      </c>
      <c r="I925">
        <v>0</v>
      </c>
      <c r="J925" s="14">
        <v>4.9357581367466125E-2</v>
      </c>
      <c r="K925" s="14">
        <v>0.41762511454643481</v>
      </c>
      <c r="L925" s="14">
        <v>5.4196815684636399E-2</v>
      </c>
      <c r="M925">
        <v>0</v>
      </c>
      <c r="N925" s="14">
        <v>0</v>
      </c>
      <c r="O925" s="14">
        <v>0</v>
      </c>
      <c r="P925">
        <v>0</v>
      </c>
      <c r="Q925" s="14">
        <v>0.94630804495569043</v>
      </c>
      <c r="R925">
        <v>0</v>
      </c>
      <c r="S925">
        <v>3.3</v>
      </c>
      <c r="T925" s="14">
        <v>0</v>
      </c>
      <c r="U925" s="14">
        <v>0</v>
      </c>
      <c r="V925" s="12" t="s">
        <v>2138</v>
      </c>
    </row>
    <row r="926" spans="1:22">
      <c r="A926" t="s">
        <v>1889</v>
      </c>
      <c r="B926" s="12" t="s">
        <v>62</v>
      </c>
      <c r="C926" s="14">
        <v>0.10561110020781296</v>
      </c>
      <c r="D926" s="14">
        <v>0.20187192862209885</v>
      </c>
      <c r="E926" s="14">
        <v>0.13780715755654266</v>
      </c>
      <c r="F926" s="14">
        <v>0.14324173030339896</v>
      </c>
      <c r="G926" s="13">
        <v>2.1323076743804079</v>
      </c>
      <c r="H926" s="14">
        <v>-3.5903294130974449E-3</v>
      </c>
      <c r="I926">
        <v>0</v>
      </c>
      <c r="J926" s="14">
        <v>-7.8432956980035787E-3</v>
      </c>
      <c r="K926" s="14">
        <v>0.50521966232143278</v>
      </c>
      <c r="L926" s="14">
        <v>7.7995567229432863E-2</v>
      </c>
      <c r="M926">
        <v>0</v>
      </c>
      <c r="N926" s="14">
        <v>0</v>
      </c>
      <c r="O926" s="14">
        <v>0</v>
      </c>
      <c r="P926">
        <v>0</v>
      </c>
      <c r="Q926" s="14">
        <v>0.94976269166978411</v>
      </c>
      <c r="R926">
        <v>0</v>
      </c>
      <c r="S926">
        <v>3.3</v>
      </c>
      <c r="T926" s="14">
        <v>0</v>
      </c>
      <c r="U926" s="14">
        <v>0</v>
      </c>
      <c r="V926" s="12" t="s">
        <v>2138</v>
      </c>
    </row>
    <row r="927" spans="1:22">
      <c r="A927" t="s">
        <v>1891</v>
      </c>
      <c r="B927" s="12" t="s">
        <v>62</v>
      </c>
      <c r="C927" s="14">
        <v>3.4297487896844158E-3</v>
      </c>
      <c r="D927" s="14">
        <v>0.20187192862209885</v>
      </c>
      <c r="E927" s="14">
        <v>0.13780715755654266</v>
      </c>
      <c r="F927" s="14">
        <v>0.14324173030339896</v>
      </c>
      <c r="G927" s="13">
        <v>2.1323076743804079</v>
      </c>
      <c r="H927" s="14">
        <v>-3.5903294130974449E-3</v>
      </c>
      <c r="I927">
        <v>0</v>
      </c>
      <c r="J927" s="14">
        <v>6.3867926462184463E-2</v>
      </c>
      <c r="K927" s="14">
        <v>0.50521966232143278</v>
      </c>
      <c r="L927" s="14">
        <v>7.7995567229432863E-2</v>
      </c>
      <c r="M927">
        <v>0</v>
      </c>
      <c r="N927" s="14">
        <v>0</v>
      </c>
      <c r="O927" s="14">
        <v>0</v>
      </c>
      <c r="P927">
        <v>0</v>
      </c>
      <c r="Q927" s="14">
        <v>0.94976269166978411</v>
      </c>
      <c r="R927">
        <v>0</v>
      </c>
      <c r="S927">
        <v>3.3</v>
      </c>
      <c r="T927" s="14">
        <v>0</v>
      </c>
      <c r="U927" s="14">
        <v>0</v>
      </c>
      <c r="V927" s="12" t="s">
        <v>2138</v>
      </c>
    </row>
    <row r="928" spans="1:22">
      <c r="A928" t="s">
        <v>1893</v>
      </c>
      <c r="B928" s="12" t="s">
        <v>57</v>
      </c>
      <c r="C928" s="14">
        <v>0.22711537771535686</v>
      </c>
      <c r="D928" s="14">
        <v>0.388774346882514</v>
      </c>
      <c r="E928" s="14">
        <v>0.2842719606666555</v>
      </c>
      <c r="F928" s="14">
        <v>3.7547324588306716E-2</v>
      </c>
      <c r="G928" s="13">
        <v>5.6564154445784265</v>
      </c>
      <c r="H928" s="14">
        <v>0.21790144142181125</v>
      </c>
      <c r="I928">
        <v>0</v>
      </c>
      <c r="J928" s="14">
        <v>-5.9697143672083383E-4</v>
      </c>
      <c r="K928" s="14">
        <v>0.45222619371524486</v>
      </c>
      <c r="L928" s="14">
        <v>1.8748568215778003E-2</v>
      </c>
      <c r="M928">
        <v>0</v>
      </c>
      <c r="N928" s="14">
        <v>0.2055436255630648</v>
      </c>
      <c r="O928" s="14">
        <v>0.33577848833803048</v>
      </c>
      <c r="P928">
        <v>0</v>
      </c>
      <c r="Q928" s="14">
        <v>0.94867619108199597</v>
      </c>
      <c r="R928">
        <v>0</v>
      </c>
      <c r="S928">
        <v>4.5</v>
      </c>
      <c r="T928" s="14">
        <v>0</v>
      </c>
      <c r="U928" s="14">
        <v>0</v>
      </c>
      <c r="V928" s="12" t="s">
        <v>2138</v>
      </c>
    </row>
    <row r="929" spans="1:22">
      <c r="A929" t="s">
        <v>1895</v>
      </c>
      <c r="B929" s="12" t="s">
        <v>51</v>
      </c>
      <c r="C929" s="14">
        <v>0.13241125162599737</v>
      </c>
      <c r="D929" s="14">
        <v>0.29147891994228936</v>
      </c>
      <c r="E929" s="14">
        <v>0.20310034693031653</v>
      </c>
      <c r="F929" s="14">
        <v>8.594459935328938E-2</v>
      </c>
      <c r="G929" s="13">
        <v>1.6026025182564763</v>
      </c>
      <c r="H929" s="14">
        <v>0.11012364032004683</v>
      </c>
      <c r="I929">
        <v>0</v>
      </c>
      <c r="J929" s="14">
        <v>3.5963573541673469E-2</v>
      </c>
      <c r="K929" s="14">
        <v>0.41762511454643481</v>
      </c>
      <c r="L929" s="14">
        <v>5.4196815684636399E-2</v>
      </c>
      <c r="M929">
        <v>0</v>
      </c>
      <c r="N929" s="14">
        <v>0</v>
      </c>
      <c r="O929" s="14">
        <v>0</v>
      </c>
      <c r="P929">
        <v>0</v>
      </c>
      <c r="Q929" s="14">
        <v>0.94630804495569043</v>
      </c>
      <c r="R929">
        <v>0</v>
      </c>
      <c r="S929">
        <v>3.3</v>
      </c>
      <c r="T929" s="14">
        <v>0</v>
      </c>
      <c r="U929" s="14">
        <v>0</v>
      </c>
      <c r="V929" s="12" t="s">
        <v>2138</v>
      </c>
    </row>
    <row r="930" spans="1:22">
      <c r="A930" t="s">
        <v>1897</v>
      </c>
      <c r="B930" s="12" t="s">
        <v>51</v>
      </c>
      <c r="C930" s="14">
        <v>0.11020333582905145</v>
      </c>
      <c r="D930" s="14">
        <v>0.29147891994228936</v>
      </c>
      <c r="E930" s="14">
        <v>0.20310034693031653</v>
      </c>
      <c r="F930" s="14">
        <v>8.594459935328938E-2</v>
      </c>
      <c r="G930" s="13">
        <v>1.6026025182564763</v>
      </c>
      <c r="H930" s="14">
        <v>0.11012364032004683</v>
      </c>
      <c r="I930">
        <v>0</v>
      </c>
      <c r="J930" s="14">
        <v>7.7265547167182327E-2</v>
      </c>
      <c r="K930" s="14">
        <v>0.41762511454643481</v>
      </c>
      <c r="L930" s="14">
        <v>5.4196815684636399E-2</v>
      </c>
      <c r="M930">
        <v>0</v>
      </c>
      <c r="N930" s="14">
        <v>0</v>
      </c>
      <c r="O930" s="14">
        <v>0</v>
      </c>
      <c r="P930">
        <v>0</v>
      </c>
      <c r="Q930" s="14">
        <v>0.94630804495569043</v>
      </c>
      <c r="R930">
        <v>0</v>
      </c>
      <c r="S930">
        <v>3.3</v>
      </c>
      <c r="T930" s="14">
        <v>0</v>
      </c>
      <c r="U930" s="14">
        <v>0</v>
      </c>
      <c r="V930" s="12" t="s">
        <v>2138</v>
      </c>
    </row>
    <row r="931" spans="1:22">
      <c r="A931" t="s">
        <v>1899</v>
      </c>
      <c r="B931" s="12" t="s">
        <v>51</v>
      </c>
      <c r="C931" s="14">
        <v>0.17148219736375783</v>
      </c>
      <c r="D931" s="14">
        <v>0.29147891994228936</v>
      </c>
      <c r="E931" s="14">
        <v>0.20310034693031653</v>
      </c>
      <c r="F931" s="14">
        <v>8.594459935328938E-2</v>
      </c>
      <c r="G931" s="13">
        <v>1.6026025182564763</v>
      </c>
      <c r="H931" s="14">
        <v>0.11012364032004683</v>
      </c>
      <c r="I931">
        <v>0</v>
      </c>
      <c r="J931" s="14">
        <v>-1.692733678768193E-3</v>
      </c>
      <c r="K931" s="14">
        <v>0.41762511454643481</v>
      </c>
      <c r="L931" s="14">
        <v>5.4196815684636399E-2</v>
      </c>
      <c r="M931">
        <v>0</v>
      </c>
      <c r="N931" s="14">
        <v>0</v>
      </c>
      <c r="O931" s="14">
        <v>0</v>
      </c>
      <c r="P931">
        <v>0</v>
      </c>
      <c r="Q931" s="14">
        <v>0.94630804495569043</v>
      </c>
      <c r="R931">
        <v>0</v>
      </c>
      <c r="S931">
        <v>3.3</v>
      </c>
      <c r="T931" s="14">
        <v>0</v>
      </c>
      <c r="U931" s="14">
        <v>0</v>
      </c>
      <c r="V931" s="12" t="s">
        <v>2138</v>
      </c>
    </row>
    <row r="932" spans="1:22">
      <c r="A932" t="s">
        <v>1903</v>
      </c>
      <c r="B932" s="12" t="s">
        <v>54</v>
      </c>
      <c r="C932" s="14">
        <v>-1.6957813229046173E-2</v>
      </c>
      <c r="D932" s="14">
        <v>0.31196392892080216</v>
      </c>
      <c r="E932" s="14">
        <v>0.22086835207327621</v>
      </c>
      <c r="F932" s="14">
        <v>0.28991454849456905</v>
      </c>
      <c r="G932" s="13">
        <v>2.8980395452652274</v>
      </c>
      <c r="H932" s="14">
        <v>-5.1192663180992054E-2</v>
      </c>
      <c r="I932">
        <v>0</v>
      </c>
      <c r="J932" s="14">
        <v>0.11160518983619544</v>
      </c>
      <c r="K932" s="14">
        <v>0.58288412137280288</v>
      </c>
      <c r="L932" s="14">
        <v>0.120912265441879</v>
      </c>
      <c r="M932">
        <v>0</v>
      </c>
      <c r="N932" s="14">
        <v>0</v>
      </c>
      <c r="O932" s="14">
        <v>0</v>
      </c>
      <c r="P932">
        <v>0</v>
      </c>
      <c r="Q932" s="14">
        <v>0.95246281107254693</v>
      </c>
      <c r="R932">
        <v>0</v>
      </c>
      <c r="S932">
        <v>3.3</v>
      </c>
      <c r="T932" s="14">
        <v>0</v>
      </c>
      <c r="U932" s="14">
        <v>0</v>
      </c>
      <c r="V932" s="12" t="s">
        <v>2138</v>
      </c>
    </row>
    <row r="933" spans="1:22">
      <c r="A933" t="s">
        <v>1905</v>
      </c>
      <c r="B933" s="12" t="s">
        <v>51</v>
      </c>
      <c r="C933" s="14">
        <v>7.1665990280606676E-2</v>
      </c>
      <c r="D933" s="14">
        <v>0.29147891994228936</v>
      </c>
      <c r="E933" s="14">
        <v>0.20310034693031653</v>
      </c>
      <c r="F933" s="14">
        <v>8.594459935328938E-2</v>
      </c>
      <c r="G933" s="13">
        <v>1.6026025182564763</v>
      </c>
      <c r="H933" s="14">
        <v>0.11012364032004683</v>
      </c>
      <c r="I933">
        <v>0</v>
      </c>
      <c r="J933" s="14">
        <v>3.2400260353315301E-2</v>
      </c>
      <c r="K933" s="14">
        <v>0.41762511454643481</v>
      </c>
      <c r="L933" s="14">
        <v>5.4196815684636399E-2</v>
      </c>
      <c r="M933">
        <v>0</v>
      </c>
      <c r="N933" s="14">
        <v>0</v>
      </c>
      <c r="O933" s="14">
        <v>0</v>
      </c>
      <c r="P933">
        <v>0</v>
      </c>
      <c r="Q933" s="14">
        <v>0.94630804495569043</v>
      </c>
      <c r="R933">
        <v>0</v>
      </c>
      <c r="S933">
        <v>3.3</v>
      </c>
      <c r="T933" s="14">
        <v>0</v>
      </c>
      <c r="U933" s="14">
        <v>0</v>
      </c>
      <c r="V933" s="12" t="s">
        <v>2138</v>
      </c>
    </row>
    <row r="934" spans="1:22">
      <c r="A934" t="s">
        <v>1907</v>
      </c>
      <c r="B934" s="12" t="s">
        <v>47</v>
      </c>
      <c r="C934" s="14">
        <v>-1.5729006465320515E-2</v>
      </c>
      <c r="D934" s="14">
        <v>0.18290795794828921</v>
      </c>
      <c r="E934" s="14">
        <v>0.12205009004875801</v>
      </c>
      <c r="F934" s="14">
        <v>7.7863508878423693E-2</v>
      </c>
      <c r="G934" s="13">
        <v>1.5232588938928779</v>
      </c>
      <c r="H934" s="14">
        <v>3.1674636202413592E-2</v>
      </c>
      <c r="I934">
        <v>0</v>
      </c>
      <c r="J934" s="14">
        <v>5.5162354113124375E-2</v>
      </c>
      <c r="K934" s="14">
        <v>0.50851978099047102</v>
      </c>
      <c r="L934" s="14">
        <v>6.0665521451900774E-2</v>
      </c>
      <c r="M934">
        <v>0</v>
      </c>
      <c r="N934" s="14">
        <v>0</v>
      </c>
      <c r="O934" s="14">
        <v>0</v>
      </c>
      <c r="P934">
        <v>0</v>
      </c>
      <c r="Q934" s="14">
        <v>0.94977598367308969</v>
      </c>
      <c r="R934">
        <v>0</v>
      </c>
      <c r="S934">
        <v>3.3</v>
      </c>
      <c r="T934" s="14">
        <v>0</v>
      </c>
      <c r="U934" s="14">
        <v>0</v>
      </c>
      <c r="V934" s="12" t="s">
        <v>2138</v>
      </c>
    </row>
    <row r="935" spans="1:22">
      <c r="A935" t="s">
        <v>1909</v>
      </c>
      <c r="B935" s="12" t="s">
        <v>54</v>
      </c>
      <c r="C935" s="14">
        <v>-6.345685334499504E-2</v>
      </c>
      <c r="D935" s="14">
        <v>0.31196392892080216</v>
      </c>
      <c r="E935" s="14">
        <v>0.22086835207327621</v>
      </c>
      <c r="F935" s="14">
        <v>0.28991454849456905</v>
      </c>
      <c r="G935" s="13">
        <v>2.8980395452652274</v>
      </c>
      <c r="H935" s="14">
        <v>-5.1192663180992054E-2</v>
      </c>
      <c r="I935">
        <v>0</v>
      </c>
      <c r="J935" s="14">
        <v>4.2731954572863738E-2</v>
      </c>
      <c r="K935" s="14">
        <v>0.58288412137280288</v>
      </c>
      <c r="L935" s="14">
        <v>0.120912265441879</v>
      </c>
      <c r="M935">
        <v>0</v>
      </c>
      <c r="N935" s="14">
        <v>0</v>
      </c>
      <c r="O935" s="14">
        <v>0</v>
      </c>
      <c r="P935">
        <v>0</v>
      </c>
      <c r="Q935" s="14">
        <v>0.95246281107254693</v>
      </c>
      <c r="R935">
        <v>0</v>
      </c>
      <c r="S935">
        <v>3.3</v>
      </c>
      <c r="T935" s="14">
        <v>0</v>
      </c>
      <c r="U935" s="14">
        <v>0</v>
      </c>
      <c r="V935" s="12" t="s">
        <v>2138</v>
      </c>
    </row>
    <row r="936" spans="1:22">
      <c r="A936" t="s">
        <v>1911</v>
      </c>
      <c r="B936" s="12" t="s">
        <v>47</v>
      </c>
      <c r="C936" s="14">
        <v>4.1970356577738219E-2</v>
      </c>
      <c r="D936" s="14">
        <v>0.18290795794828921</v>
      </c>
      <c r="E936" s="14">
        <v>0.12205009004875801</v>
      </c>
      <c r="F936" s="14">
        <v>7.7863508878423693E-2</v>
      </c>
      <c r="G936" s="13">
        <v>1.5232588938928779</v>
      </c>
      <c r="H936" s="14">
        <v>3.1674636202413592E-2</v>
      </c>
      <c r="I936">
        <v>0</v>
      </c>
      <c r="J936" s="14">
        <v>2.158103092830806E-2</v>
      </c>
      <c r="K936" s="14">
        <v>0.50851978099047102</v>
      </c>
      <c r="L936" s="14">
        <v>6.0665521451900774E-2</v>
      </c>
      <c r="M936">
        <v>0</v>
      </c>
      <c r="N936" s="14">
        <v>0</v>
      </c>
      <c r="O936" s="14">
        <v>0</v>
      </c>
      <c r="P936">
        <v>0</v>
      </c>
      <c r="Q936" s="14">
        <v>0.94977598367308969</v>
      </c>
      <c r="R936">
        <v>0</v>
      </c>
      <c r="S936">
        <v>3.3</v>
      </c>
      <c r="T936" s="14">
        <v>0</v>
      </c>
      <c r="U936" s="14">
        <v>0</v>
      </c>
      <c r="V936" s="12" t="s">
        <v>2138</v>
      </c>
    </row>
    <row r="937" spans="1:22">
      <c r="A937" t="s">
        <v>1915</v>
      </c>
      <c r="B937" s="12" t="s">
        <v>57</v>
      </c>
      <c r="C937" s="14">
        <v>4.3923702621473264E-2</v>
      </c>
      <c r="D937" s="14">
        <v>0.388774346882514</v>
      </c>
      <c r="E937" s="14">
        <v>0.2842719606666555</v>
      </c>
      <c r="F937" s="14">
        <v>3.7547324588306716E-2</v>
      </c>
      <c r="G937" s="13">
        <v>5.6564154445784265</v>
      </c>
      <c r="H937" s="14">
        <v>0.21790144142181125</v>
      </c>
      <c r="I937">
        <v>0</v>
      </c>
      <c r="J937" s="14">
        <v>5.626064138643596E-2</v>
      </c>
      <c r="K937" s="14">
        <v>0.45222619371524486</v>
      </c>
      <c r="L937" s="14">
        <v>1.8748568215778003E-2</v>
      </c>
      <c r="M937">
        <v>0</v>
      </c>
      <c r="N937" s="14">
        <v>0.2055436255630648</v>
      </c>
      <c r="O937" s="14">
        <v>0.33577848833803048</v>
      </c>
      <c r="P937">
        <v>0</v>
      </c>
      <c r="Q937" s="14">
        <v>0.94867619108199597</v>
      </c>
      <c r="R937">
        <v>0</v>
      </c>
      <c r="S937">
        <v>4.5</v>
      </c>
      <c r="T937" s="14">
        <v>0</v>
      </c>
      <c r="U937" s="14">
        <v>0</v>
      </c>
      <c r="V937" s="12" t="s">
        <v>2138</v>
      </c>
    </row>
    <row r="938" spans="1:22">
      <c r="A938" t="s">
        <v>1917</v>
      </c>
      <c r="B938" s="12" t="s">
        <v>62</v>
      </c>
      <c r="C938" s="14">
        <v>2.2304901413852933E-2</v>
      </c>
      <c r="D938" s="14">
        <v>0.20187192862209885</v>
      </c>
      <c r="E938" s="14">
        <v>0.13780715755654266</v>
      </c>
      <c r="F938" s="14">
        <v>0.14324173030339896</v>
      </c>
      <c r="G938" s="13">
        <v>2.1323076743804079</v>
      </c>
      <c r="H938" s="14">
        <v>-3.5903294130974449E-3</v>
      </c>
      <c r="I938">
        <v>0</v>
      </c>
      <c r="J938" s="14">
        <v>6.6910167210410779E-2</v>
      </c>
      <c r="K938" s="14">
        <v>0.50521966232143278</v>
      </c>
      <c r="L938" s="14">
        <v>7.7995567229432863E-2</v>
      </c>
      <c r="M938">
        <v>0</v>
      </c>
      <c r="N938" s="14">
        <v>0</v>
      </c>
      <c r="O938" s="14">
        <v>0</v>
      </c>
      <c r="P938">
        <v>0</v>
      </c>
      <c r="Q938" s="14">
        <v>0.94976269166978411</v>
      </c>
      <c r="R938">
        <v>0</v>
      </c>
      <c r="S938">
        <v>3.3</v>
      </c>
      <c r="T938" s="14">
        <v>0</v>
      </c>
      <c r="U938" s="14">
        <v>0</v>
      </c>
      <c r="V938" s="12" t="s">
        <v>2138</v>
      </c>
    </row>
    <row r="939" spans="1:22">
      <c r="A939" t="s">
        <v>1919</v>
      </c>
      <c r="B939" s="12" t="s">
        <v>54</v>
      </c>
      <c r="C939" s="14">
        <v>-0.15629773888814436</v>
      </c>
      <c r="D939" s="14">
        <v>0.31196392892080216</v>
      </c>
      <c r="E939" s="14">
        <v>0.22086835207327621</v>
      </c>
      <c r="F939" s="14">
        <v>0.28991454849456905</v>
      </c>
      <c r="G939" s="13">
        <v>2.8980395452652274</v>
      </c>
      <c r="H939" s="14">
        <v>-5.1192663180992054E-2</v>
      </c>
      <c r="I939">
        <v>0</v>
      </c>
      <c r="J939" s="14">
        <v>0.12368477831273375</v>
      </c>
      <c r="K939" s="14">
        <v>0.58288412137280288</v>
      </c>
      <c r="L939" s="14">
        <v>0.120912265441879</v>
      </c>
      <c r="M939">
        <v>0</v>
      </c>
      <c r="N939" s="14">
        <v>0</v>
      </c>
      <c r="O939" s="14">
        <v>0</v>
      </c>
      <c r="P939">
        <v>0</v>
      </c>
      <c r="Q939" s="14">
        <v>0.95246281107254693</v>
      </c>
      <c r="R939">
        <v>0</v>
      </c>
      <c r="S939">
        <v>3.3</v>
      </c>
      <c r="T939" s="14">
        <v>0</v>
      </c>
      <c r="U939" s="14">
        <v>0</v>
      </c>
      <c r="V939" s="12" t="s">
        <v>2138</v>
      </c>
    </row>
    <row r="940" spans="1:22">
      <c r="A940" t="s">
        <v>1921</v>
      </c>
      <c r="B940" s="12" t="s">
        <v>62</v>
      </c>
      <c r="C940" s="14">
        <v>2.4187094972545958E-3</v>
      </c>
      <c r="D940" s="14">
        <v>0.20187192862209885</v>
      </c>
      <c r="E940" s="14">
        <v>0.13780715755654266</v>
      </c>
      <c r="F940" s="14">
        <v>0.14324173030339896</v>
      </c>
      <c r="G940" s="13">
        <v>2.1323076743804079</v>
      </c>
      <c r="H940" s="14">
        <v>-3.5903294130974449E-3</v>
      </c>
      <c r="I940">
        <v>0</v>
      </c>
      <c r="J940" s="14">
        <v>5.3112897785130703E-2</v>
      </c>
      <c r="K940" s="14">
        <v>0.50521966232143278</v>
      </c>
      <c r="L940" s="14">
        <v>7.7995567229432863E-2</v>
      </c>
      <c r="M940">
        <v>0</v>
      </c>
      <c r="N940" s="14">
        <v>0</v>
      </c>
      <c r="O940" s="14">
        <v>0</v>
      </c>
      <c r="P940">
        <v>0</v>
      </c>
      <c r="Q940" s="14">
        <v>0.94976269166978411</v>
      </c>
      <c r="R940">
        <v>0</v>
      </c>
      <c r="S940">
        <v>3.3</v>
      </c>
      <c r="T940" s="14">
        <v>0</v>
      </c>
      <c r="U940" s="14">
        <v>0</v>
      </c>
      <c r="V940" s="12" t="s">
        <v>2138</v>
      </c>
    </row>
    <row r="941" spans="1:22">
      <c r="A941" t="s">
        <v>1925</v>
      </c>
      <c r="B941" s="12" t="s">
        <v>54</v>
      </c>
      <c r="C941" s="14">
        <v>-0.18044608595215722</v>
      </c>
      <c r="D941" s="14">
        <v>0.31196392892080216</v>
      </c>
      <c r="E941" s="14">
        <v>0.22086835207327621</v>
      </c>
      <c r="F941" s="14">
        <v>0.28991454849456905</v>
      </c>
      <c r="G941" s="13">
        <v>2.8980395452652274</v>
      </c>
      <c r="H941" s="14">
        <v>-5.1192663180992054E-2</v>
      </c>
      <c r="I941">
        <v>0</v>
      </c>
      <c r="J941" s="14">
        <v>0.14072939346524727</v>
      </c>
      <c r="K941" s="14">
        <v>0.58288412137280288</v>
      </c>
      <c r="L941" s="14">
        <v>0.120912265441879</v>
      </c>
      <c r="M941">
        <v>0</v>
      </c>
      <c r="N941" s="14">
        <v>0</v>
      </c>
      <c r="O941" s="14">
        <v>0</v>
      </c>
      <c r="P941">
        <v>0</v>
      </c>
      <c r="Q941" s="14">
        <v>0.95246281107254693</v>
      </c>
      <c r="R941">
        <v>0</v>
      </c>
      <c r="S941">
        <v>3.3</v>
      </c>
      <c r="T941" s="14">
        <v>0</v>
      </c>
      <c r="U941" s="14">
        <v>0</v>
      </c>
      <c r="V941" s="12" t="s">
        <v>2138</v>
      </c>
    </row>
    <row r="942" spans="1:22">
      <c r="A942" t="s">
        <v>1927</v>
      </c>
      <c r="B942" s="12" t="s">
        <v>57</v>
      </c>
      <c r="C942" s="14">
        <v>0.12433377131163474</v>
      </c>
      <c r="D942" s="14">
        <v>0.388774346882514</v>
      </c>
      <c r="E942" s="14">
        <v>0.2842719606666555</v>
      </c>
      <c r="F942" s="14">
        <v>3.7547324588306716E-2</v>
      </c>
      <c r="G942" s="13">
        <v>5.6564154445784265</v>
      </c>
      <c r="H942" s="14">
        <v>0.21790144142181125</v>
      </c>
      <c r="I942">
        <v>0</v>
      </c>
      <c r="J942" s="14">
        <v>-1.2870972167212431E-2</v>
      </c>
      <c r="K942" s="14">
        <v>0.45222619371524486</v>
      </c>
      <c r="L942" s="14">
        <v>1.8748568215778003E-2</v>
      </c>
      <c r="M942">
        <v>0</v>
      </c>
      <c r="N942" s="14">
        <v>0.2055436255630648</v>
      </c>
      <c r="O942" s="14">
        <v>0.33577848833803048</v>
      </c>
      <c r="P942">
        <v>0</v>
      </c>
      <c r="Q942" s="14">
        <v>0.94867619108199597</v>
      </c>
      <c r="R942">
        <v>0</v>
      </c>
      <c r="S942">
        <v>4.5</v>
      </c>
      <c r="T942" s="14">
        <v>0</v>
      </c>
      <c r="U942" s="14">
        <v>0</v>
      </c>
      <c r="V942" s="12" t="s">
        <v>2138</v>
      </c>
    </row>
    <row r="943" spans="1:22">
      <c r="A943" t="s">
        <v>1929</v>
      </c>
      <c r="B943" s="12" t="s">
        <v>47</v>
      </c>
      <c r="C943" s="14">
        <v>4.945282888473547E-2</v>
      </c>
      <c r="D943" s="14">
        <v>0.18290795794828921</v>
      </c>
      <c r="E943" s="14">
        <v>0.12205009004875801</v>
      </c>
      <c r="F943" s="14">
        <v>7.7863508878423693E-2</v>
      </c>
      <c r="G943" s="13">
        <v>1.5232588938928779</v>
      </c>
      <c r="H943" s="14">
        <v>3.1674636202413592E-2</v>
      </c>
      <c r="I943">
        <v>0</v>
      </c>
      <c r="J943" s="14">
        <v>2.0468066137247942E-2</v>
      </c>
      <c r="K943" s="14">
        <v>0.50851978099047102</v>
      </c>
      <c r="L943" s="14">
        <v>6.0665521451900774E-2</v>
      </c>
      <c r="M943">
        <v>0</v>
      </c>
      <c r="N943" s="14">
        <v>0</v>
      </c>
      <c r="O943" s="14">
        <v>0</v>
      </c>
      <c r="P943">
        <v>0</v>
      </c>
      <c r="Q943" s="14">
        <v>0.94977598367308969</v>
      </c>
      <c r="R943">
        <v>0</v>
      </c>
      <c r="S943">
        <v>3.3</v>
      </c>
      <c r="T943" s="14">
        <v>0</v>
      </c>
      <c r="U943" s="14">
        <v>0</v>
      </c>
      <c r="V943" s="12" t="s">
        <v>2138</v>
      </c>
    </row>
    <row r="944" spans="1:22">
      <c r="A944" t="s">
        <v>1931</v>
      </c>
      <c r="B944" s="12" t="s">
        <v>51</v>
      </c>
      <c r="C944" s="14">
        <v>9.8193160508105587E-2</v>
      </c>
      <c r="D944" s="14">
        <v>0.29147891994228936</v>
      </c>
      <c r="E944" s="14">
        <v>0.20310034693031653</v>
      </c>
      <c r="F944" s="14">
        <v>8.594459935328938E-2</v>
      </c>
      <c r="G944" s="13">
        <v>1.6026025182564763</v>
      </c>
      <c r="H944" s="14">
        <v>0.11012364032004683</v>
      </c>
      <c r="I944">
        <v>0</v>
      </c>
      <c r="J944" s="14">
        <v>5.0967697518734145E-2</v>
      </c>
      <c r="K944" s="14">
        <v>0.41762511454643481</v>
      </c>
      <c r="L944" s="14">
        <v>5.4196815684636399E-2</v>
      </c>
      <c r="M944">
        <v>0</v>
      </c>
      <c r="N944" s="14">
        <v>0</v>
      </c>
      <c r="O944" s="14">
        <v>0</v>
      </c>
      <c r="P944">
        <v>0</v>
      </c>
      <c r="Q944" s="14">
        <v>0.94630804495569043</v>
      </c>
      <c r="R944">
        <v>0</v>
      </c>
      <c r="S944">
        <v>3.3</v>
      </c>
      <c r="T944" s="14">
        <v>0</v>
      </c>
      <c r="U944" s="14">
        <v>0</v>
      </c>
      <c r="V944" s="12" t="s">
        <v>2138</v>
      </c>
    </row>
    <row r="945" spans="1:22">
      <c r="A945" t="s">
        <v>1933</v>
      </c>
      <c r="B945" s="12" t="s">
        <v>62</v>
      </c>
      <c r="C945" s="14">
        <v>3.3330461467354452E-2</v>
      </c>
      <c r="D945" s="14">
        <v>0.20187192862209885</v>
      </c>
      <c r="E945" s="14">
        <v>0.13780715755654266</v>
      </c>
      <c r="F945" s="14">
        <v>0.14324173030339896</v>
      </c>
      <c r="G945" s="13">
        <v>2.1323076743804079</v>
      </c>
      <c r="H945" s="14">
        <v>-3.5903294130974449E-3</v>
      </c>
      <c r="I945">
        <v>0</v>
      </c>
      <c r="J945" s="14">
        <v>3.1444696903796192E-2</v>
      </c>
      <c r="K945" s="14">
        <v>0.50521966232143278</v>
      </c>
      <c r="L945" s="14">
        <v>7.7995567229432863E-2</v>
      </c>
      <c r="M945">
        <v>0</v>
      </c>
      <c r="N945" s="14">
        <v>0</v>
      </c>
      <c r="O945" s="14">
        <v>0</v>
      </c>
      <c r="P945">
        <v>0</v>
      </c>
      <c r="Q945" s="14">
        <v>0.94976269166978411</v>
      </c>
      <c r="R945">
        <v>0</v>
      </c>
      <c r="S945">
        <v>3.3</v>
      </c>
      <c r="T945" s="14">
        <v>0</v>
      </c>
      <c r="U945" s="14">
        <v>0</v>
      </c>
      <c r="V945" s="12" t="s">
        <v>2138</v>
      </c>
    </row>
    <row r="946" spans="1:22">
      <c r="A946" t="s">
        <v>1935</v>
      </c>
      <c r="B946" s="12" t="s">
        <v>54</v>
      </c>
      <c r="C946" s="14">
        <v>-2.3858498678485017E-2</v>
      </c>
      <c r="D946" s="14">
        <v>0.31196392892080216</v>
      </c>
      <c r="E946" s="14">
        <v>0.22086835207327621</v>
      </c>
      <c r="F946" s="14">
        <v>0.28991454849456905</v>
      </c>
      <c r="G946" s="13">
        <v>2.8980395452652274</v>
      </c>
      <c r="H946" s="14">
        <v>-5.1192663180992054E-2</v>
      </c>
      <c r="I946">
        <v>0</v>
      </c>
      <c r="J946" s="14">
        <v>4.5837412882394971E-2</v>
      </c>
      <c r="K946" s="14">
        <v>0.58288412137280288</v>
      </c>
      <c r="L946" s="14">
        <v>0.120912265441879</v>
      </c>
      <c r="M946">
        <v>0</v>
      </c>
      <c r="N946" s="14">
        <v>0</v>
      </c>
      <c r="O946" s="14">
        <v>0</v>
      </c>
      <c r="P946">
        <v>0</v>
      </c>
      <c r="Q946" s="14">
        <v>0.95246281107254693</v>
      </c>
      <c r="R946">
        <v>0</v>
      </c>
      <c r="S946">
        <v>3.3</v>
      </c>
      <c r="T946" s="14">
        <v>0</v>
      </c>
      <c r="U946" s="14">
        <v>0</v>
      </c>
      <c r="V946" s="12" t="s">
        <v>2138</v>
      </c>
    </row>
    <row r="947" spans="1:22">
      <c r="A947" t="s">
        <v>1937</v>
      </c>
      <c r="B947" s="12" t="s">
        <v>54</v>
      </c>
      <c r="C947" s="14">
        <v>8.5738289868666942E-4</v>
      </c>
      <c r="D947" s="14">
        <v>0.31196392892080216</v>
      </c>
      <c r="E947" s="14">
        <v>0.22086835207327621</v>
      </c>
      <c r="F947" s="14">
        <v>0.28991454849456905</v>
      </c>
      <c r="G947" s="13">
        <v>2.8980395452652274</v>
      </c>
      <c r="H947" s="14">
        <v>-5.1192663180992054E-2</v>
      </c>
      <c r="I947">
        <v>0</v>
      </c>
      <c r="J947" s="14">
        <v>5.0693896518307566E-2</v>
      </c>
      <c r="K947" s="14">
        <v>0.58288412137280288</v>
      </c>
      <c r="L947" s="14">
        <v>0.120912265441879</v>
      </c>
      <c r="M947">
        <v>0</v>
      </c>
      <c r="N947" s="14">
        <v>0</v>
      </c>
      <c r="O947" s="14">
        <v>0</v>
      </c>
      <c r="P947">
        <v>0</v>
      </c>
      <c r="Q947" s="14">
        <v>0.95246281107254693</v>
      </c>
      <c r="R947">
        <v>0</v>
      </c>
      <c r="S947">
        <v>3.3</v>
      </c>
      <c r="T947" s="14">
        <v>0</v>
      </c>
      <c r="U947" s="14">
        <v>0</v>
      </c>
      <c r="V947" s="12" t="s">
        <v>2138</v>
      </c>
    </row>
    <row r="948" spans="1:22">
      <c r="A948" t="s">
        <v>1939</v>
      </c>
      <c r="B948" s="12" t="s">
        <v>51</v>
      </c>
      <c r="C948" s="14">
        <v>0.11201100298885648</v>
      </c>
      <c r="D948" s="14">
        <v>0.29147891994228936</v>
      </c>
      <c r="E948" s="14">
        <v>0.20310034693031653</v>
      </c>
      <c r="F948" s="14">
        <v>8.594459935328938E-2</v>
      </c>
      <c r="G948" s="13">
        <v>1.6026025182564763</v>
      </c>
      <c r="H948" s="14">
        <v>0.11012364032004683</v>
      </c>
      <c r="I948">
        <v>0</v>
      </c>
      <c r="J948" s="14">
        <v>5.7399379615923556E-2</v>
      </c>
      <c r="K948" s="14">
        <v>0.41762511454643481</v>
      </c>
      <c r="L948" s="14">
        <v>5.4196815684636399E-2</v>
      </c>
      <c r="M948">
        <v>0</v>
      </c>
      <c r="N948" s="14">
        <v>0</v>
      </c>
      <c r="O948" s="14">
        <v>0</v>
      </c>
      <c r="P948">
        <v>0</v>
      </c>
      <c r="Q948" s="14">
        <v>0.94630804495569043</v>
      </c>
      <c r="R948">
        <v>0</v>
      </c>
      <c r="S948">
        <v>3.3</v>
      </c>
      <c r="T948" s="14">
        <v>0</v>
      </c>
      <c r="U948" s="14">
        <v>0</v>
      </c>
      <c r="V948" s="12" t="s">
        <v>2138</v>
      </c>
    </row>
    <row r="949" spans="1:22">
      <c r="A949" t="s">
        <v>1941</v>
      </c>
      <c r="B949" s="12" t="s">
        <v>51</v>
      </c>
      <c r="C949" s="14">
        <v>0.10992164129352991</v>
      </c>
      <c r="D949" s="14">
        <v>0.29147891994228936</v>
      </c>
      <c r="E949" s="14">
        <v>0.20310034693031653</v>
      </c>
      <c r="F949" s="14">
        <v>8.594459935328938E-2</v>
      </c>
      <c r="G949" s="13">
        <v>1.6026025182564763</v>
      </c>
      <c r="H949" s="14">
        <v>0.11012364032004683</v>
      </c>
      <c r="I949">
        <v>0</v>
      </c>
      <c r="J949" s="14">
        <v>3.0969380383336517E-2</v>
      </c>
      <c r="K949" s="14">
        <v>0.41762511454643481</v>
      </c>
      <c r="L949" s="14">
        <v>5.4196815684636399E-2</v>
      </c>
      <c r="M949">
        <v>0</v>
      </c>
      <c r="N949" s="14">
        <v>0</v>
      </c>
      <c r="O949" s="14">
        <v>0</v>
      </c>
      <c r="P949">
        <v>0</v>
      </c>
      <c r="Q949" s="14">
        <v>0.94630804495569043</v>
      </c>
      <c r="R949">
        <v>0</v>
      </c>
      <c r="S949">
        <v>3.3</v>
      </c>
      <c r="T949" s="14">
        <v>0</v>
      </c>
      <c r="U949" s="14">
        <v>0</v>
      </c>
      <c r="V949" s="12" t="s">
        <v>2138</v>
      </c>
    </row>
    <row r="950" spans="1:22">
      <c r="A950" t="s">
        <v>1943</v>
      </c>
      <c r="B950" s="12" t="s">
        <v>62</v>
      </c>
      <c r="C950" s="14">
        <v>3.1383266966928614E-2</v>
      </c>
      <c r="D950" s="14">
        <v>0.20187192862209885</v>
      </c>
      <c r="E950" s="14">
        <v>0.13780715755654266</v>
      </c>
      <c r="F950" s="14">
        <v>0.14324173030339896</v>
      </c>
      <c r="G950" s="13">
        <v>2.1323076743804079</v>
      </c>
      <c r="H950" s="14">
        <v>-3.5903294130974449E-3</v>
      </c>
      <c r="I950">
        <v>0</v>
      </c>
      <c r="J950" s="14">
        <v>4.5862785894433829E-2</v>
      </c>
      <c r="K950" s="14">
        <v>0.50521966232143278</v>
      </c>
      <c r="L950" s="14">
        <v>7.7995567229432863E-2</v>
      </c>
      <c r="M950">
        <v>0</v>
      </c>
      <c r="N950" s="14">
        <v>0</v>
      </c>
      <c r="O950" s="14">
        <v>0</v>
      </c>
      <c r="P950">
        <v>0</v>
      </c>
      <c r="Q950" s="14">
        <v>0.94976269166978411</v>
      </c>
      <c r="R950">
        <v>0</v>
      </c>
      <c r="S950">
        <v>3.3</v>
      </c>
      <c r="T950" s="14">
        <v>0</v>
      </c>
      <c r="U950" s="14">
        <v>0</v>
      </c>
      <c r="V950" s="12" t="s">
        <v>2138</v>
      </c>
    </row>
    <row r="951" spans="1:22">
      <c r="A951" t="s">
        <v>1945</v>
      </c>
      <c r="B951" s="12" t="s">
        <v>62</v>
      </c>
      <c r="C951" s="14">
        <v>1.2226452621228899E-2</v>
      </c>
      <c r="D951" s="14">
        <v>0.20187192862209885</v>
      </c>
      <c r="E951" s="14">
        <v>0.13780715755654266</v>
      </c>
      <c r="F951" s="14">
        <v>0.14324173030339896</v>
      </c>
      <c r="G951" s="13">
        <v>2.1323076743804079</v>
      </c>
      <c r="H951" s="14">
        <v>-3.5903294130974449E-3</v>
      </c>
      <c r="I951">
        <v>0</v>
      </c>
      <c r="J951" s="14">
        <v>3.3869385427745008E-2</v>
      </c>
      <c r="K951" s="14">
        <v>0.50521966232143278</v>
      </c>
      <c r="L951" s="14">
        <v>7.7995567229432863E-2</v>
      </c>
      <c r="M951">
        <v>0</v>
      </c>
      <c r="N951" s="14">
        <v>0</v>
      </c>
      <c r="O951" s="14">
        <v>0</v>
      </c>
      <c r="P951">
        <v>0</v>
      </c>
      <c r="Q951" s="14">
        <v>0.94976269166978411</v>
      </c>
      <c r="R951">
        <v>0</v>
      </c>
      <c r="S951">
        <v>3.3</v>
      </c>
      <c r="T951" s="14">
        <v>0</v>
      </c>
      <c r="U951" s="14">
        <v>0</v>
      </c>
      <c r="V951" s="12" t="s">
        <v>2138</v>
      </c>
    </row>
    <row r="952" spans="1:22">
      <c r="A952" t="s">
        <v>1947</v>
      </c>
      <c r="B952" s="12" t="s">
        <v>47</v>
      </c>
      <c r="C952" s="14">
        <v>-2.880671547544849E-2</v>
      </c>
      <c r="D952" s="14">
        <v>0.18290795794828921</v>
      </c>
      <c r="E952" s="14">
        <v>0.12205009004875801</v>
      </c>
      <c r="F952" s="14">
        <v>7.7863508878423693E-2</v>
      </c>
      <c r="G952" s="13">
        <v>1.5232588938928779</v>
      </c>
      <c r="H952" s="14">
        <v>3.1674636202413592E-2</v>
      </c>
      <c r="I952">
        <v>0</v>
      </c>
      <c r="J952" s="14">
        <v>6.1620124375181065E-2</v>
      </c>
      <c r="K952" s="14">
        <v>0.50851978099047102</v>
      </c>
      <c r="L952" s="14">
        <v>6.0665521451900774E-2</v>
      </c>
      <c r="M952">
        <v>0</v>
      </c>
      <c r="N952" s="14">
        <v>0</v>
      </c>
      <c r="O952" s="14">
        <v>0</v>
      </c>
      <c r="P952">
        <v>0</v>
      </c>
      <c r="Q952" s="14">
        <v>0.94977598367308969</v>
      </c>
      <c r="R952">
        <v>0</v>
      </c>
      <c r="S952">
        <v>3.3</v>
      </c>
      <c r="T952" s="14">
        <v>0</v>
      </c>
      <c r="U952" s="14">
        <v>0</v>
      </c>
      <c r="V952" s="12" t="s">
        <v>2138</v>
      </c>
    </row>
    <row r="953" spans="1:22">
      <c r="A953" t="s">
        <v>1949</v>
      </c>
      <c r="B953" s="12" t="s">
        <v>51</v>
      </c>
      <c r="C953" s="14">
        <v>0.12181519142716551</v>
      </c>
      <c r="D953" s="14">
        <v>0.29147891994228936</v>
      </c>
      <c r="E953" s="14">
        <v>0.20310034693031653</v>
      </c>
      <c r="F953" s="14">
        <v>8.594459935328938E-2</v>
      </c>
      <c r="G953" s="13">
        <v>1.6026025182564763</v>
      </c>
      <c r="H953" s="14">
        <v>0.11012364032004683</v>
      </c>
      <c r="I953">
        <v>0</v>
      </c>
      <c r="J953" s="14">
        <v>9.526099916183741E-4</v>
      </c>
      <c r="K953" s="14">
        <v>0.41762511454643481</v>
      </c>
      <c r="L953" s="14">
        <v>5.4196815684636399E-2</v>
      </c>
      <c r="M953">
        <v>0</v>
      </c>
      <c r="N953" s="14">
        <v>0</v>
      </c>
      <c r="O953" s="14">
        <v>0</v>
      </c>
      <c r="P953">
        <v>0</v>
      </c>
      <c r="Q953" s="14">
        <v>0.94630804495569043</v>
      </c>
      <c r="R953">
        <v>0</v>
      </c>
      <c r="S953">
        <v>3.3</v>
      </c>
      <c r="T953" s="14">
        <v>0</v>
      </c>
      <c r="U953" s="14">
        <v>0</v>
      </c>
      <c r="V953" s="12" t="s">
        <v>2138</v>
      </c>
    </row>
    <row r="954" spans="1:22">
      <c r="A954" t="s">
        <v>1951</v>
      </c>
      <c r="B954" s="12" t="s">
        <v>51</v>
      </c>
      <c r="C954" s="14">
        <v>6.0833301707981839E-2</v>
      </c>
      <c r="D954" s="14">
        <v>0.29147891994228936</v>
      </c>
      <c r="E954" s="14">
        <v>0.20310034693031653</v>
      </c>
      <c r="F954" s="14">
        <v>8.594459935328938E-2</v>
      </c>
      <c r="G954" s="13">
        <v>1.6026025182564763</v>
      </c>
      <c r="H954" s="14">
        <v>0.11012364032004683</v>
      </c>
      <c r="I954">
        <v>0</v>
      </c>
      <c r="J954" s="14">
        <v>5.3005666746286553E-2</v>
      </c>
      <c r="K954" s="14">
        <v>0.41762511454643481</v>
      </c>
      <c r="L954" s="14">
        <v>5.4196815684636399E-2</v>
      </c>
      <c r="M954">
        <v>0</v>
      </c>
      <c r="N954" s="14">
        <v>0</v>
      </c>
      <c r="O954" s="14">
        <v>0</v>
      </c>
      <c r="P954">
        <v>0</v>
      </c>
      <c r="Q954" s="14">
        <v>0.94630804495569043</v>
      </c>
      <c r="R954">
        <v>0</v>
      </c>
      <c r="S954">
        <v>3.3</v>
      </c>
      <c r="T954" s="14">
        <v>0</v>
      </c>
      <c r="U954" s="14">
        <v>0</v>
      </c>
      <c r="V954" s="12" t="s">
        <v>2138</v>
      </c>
    </row>
    <row r="955" spans="1:22">
      <c r="A955" t="s">
        <v>1953</v>
      </c>
      <c r="B955" s="12" t="s">
        <v>57</v>
      </c>
      <c r="C955" s="14">
        <v>0.30656020080191038</v>
      </c>
      <c r="D955" s="14">
        <v>0.388774346882514</v>
      </c>
      <c r="E955" s="14">
        <v>0.2842719606666555</v>
      </c>
      <c r="F955" s="14">
        <v>3.7547324588306716E-2</v>
      </c>
      <c r="G955" s="13">
        <v>5.6564154445784265</v>
      </c>
      <c r="H955" s="14">
        <v>0.21790144142181125</v>
      </c>
      <c r="I955">
        <v>0</v>
      </c>
      <c r="J955" s="14">
        <v>-7.1348370882330245E-2</v>
      </c>
      <c r="K955" s="14">
        <v>0.45222619371524486</v>
      </c>
      <c r="L955" s="14">
        <v>1.8748568215778003E-2</v>
      </c>
      <c r="M955">
        <v>0</v>
      </c>
      <c r="N955" s="14">
        <v>0.2055436255630648</v>
      </c>
      <c r="O955" s="14">
        <v>0.33577848833803048</v>
      </c>
      <c r="P955">
        <v>0</v>
      </c>
      <c r="Q955" s="14">
        <v>0.94867619108199597</v>
      </c>
      <c r="R955">
        <v>0</v>
      </c>
      <c r="S955">
        <v>4.5</v>
      </c>
      <c r="T955" s="14">
        <v>0</v>
      </c>
      <c r="U955" s="14">
        <v>0</v>
      </c>
      <c r="V955" s="12" t="s">
        <v>2138</v>
      </c>
    </row>
    <row r="956" spans="1:22">
      <c r="A956" t="s">
        <v>1955</v>
      </c>
      <c r="B956" s="12" t="s">
        <v>54</v>
      </c>
      <c r="C956" s="14">
        <v>7.1086073554975815E-2</v>
      </c>
      <c r="D956" s="14">
        <v>0.31196392892080216</v>
      </c>
      <c r="E956" s="14">
        <v>0.22086835207327621</v>
      </c>
      <c r="F956" s="14">
        <v>0.28991454849456905</v>
      </c>
      <c r="G956" s="13">
        <v>2.8980395452652274</v>
      </c>
      <c r="H956" s="14">
        <v>-5.1192663180992054E-2</v>
      </c>
      <c r="I956">
        <v>0</v>
      </c>
      <c r="J956" s="14">
        <v>1.4943309411288004E-2</v>
      </c>
      <c r="K956" s="14">
        <v>0.58288412137280288</v>
      </c>
      <c r="L956" s="14">
        <v>0.120912265441879</v>
      </c>
      <c r="M956">
        <v>0</v>
      </c>
      <c r="N956" s="14">
        <v>0</v>
      </c>
      <c r="O956" s="14">
        <v>0</v>
      </c>
      <c r="P956">
        <v>0</v>
      </c>
      <c r="Q956" s="14">
        <v>0.95246281107254693</v>
      </c>
      <c r="R956">
        <v>0</v>
      </c>
      <c r="S956">
        <v>3.3</v>
      </c>
      <c r="T956" s="14">
        <v>0</v>
      </c>
      <c r="U956" s="14">
        <v>0</v>
      </c>
      <c r="V956" s="12" t="s">
        <v>2138</v>
      </c>
    </row>
    <row r="957" spans="1:22">
      <c r="A957" t="s">
        <v>1957</v>
      </c>
      <c r="B957" s="12" t="s">
        <v>54</v>
      </c>
      <c r="C957" s="14">
        <v>-0.19161949444969181</v>
      </c>
      <c r="D957" s="14">
        <v>0.31196392892080216</v>
      </c>
      <c r="E957" s="14">
        <v>0.22086835207327621</v>
      </c>
      <c r="F957" s="14">
        <v>0.28991454849456905</v>
      </c>
      <c r="G957" s="13">
        <v>2.8980395452652274</v>
      </c>
      <c r="H957" s="14">
        <v>-5.1192663180992054E-2</v>
      </c>
      <c r="I957">
        <v>0</v>
      </c>
      <c r="J957" s="14">
        <v>0.10753471328842094</v>
      </c>
      <c r="K957" s="14">
        <v>0.58288412137280288</v>
      </c>
      <c r="L957" s="14">
        <v>0.120912265441879</v>
      </c>
      <c r="M957">
        <v>0</v>
      </c>
      <c r="N957" s="14">
        <v>0</v>
      </c>
      <c r="O957" s="14">
        <v>0</v>
      </c>
      <c r="P957">
        <v>0</v>
      </c>
      <c r="Q957" s="14">
        <v>0.95246281107254693</v>
      </c>
      <c r="R957">
        <v>0</v>
      </c>
      <c r="S957">
        <v>3.3</v>
      </c>
      <c r="T957" s="14">
        <v>0</v>
      </c>
      <c r="U957" s="14">
        <v>0</v>
      </c>
      <c r="V957" s="12" t="s">
        <v>2138</v>
      </c>
    </row>
    <row r="958" spans="1:22">
      <c r="A958" t="s">
        <v>1959</v>
      </c>
      <c r="B958" s="12" t="s">
        <v>57</v>
      </c>
      <c r="C958" s="14">
        <v>0.1082417936509224</v>
      </c>
      <c r="D958" s="14">
        <v>0.388774346882514</v>
      </c>
      <c r="E958" s="14">
        <v>0.2842719606666555</v>
      </c>
      <c r="F958" s="14">
        <v>3.7547324588306716E-2</v>
      </c>
      <c r="G958" s="13">
        <v>5.6564154445784265</v>
      </c>
      <c r="H958" s="14">
        <v>0.21790144142181125</v>
      </c>
      <c r="I958">
        <v>0</v>
      </c>
      <c r="J958" s="14">
        <v>2.4294162584011937E-2</v>
      </c>
      <c r="K958" s="14">
        <v>0.45222619371524486</v>
      </c>
      <c r="L958" s="14">
        <v>1.8748568215778003E-2</v>
      </c>
      <c r="M958">
        <v>0</v>
      </c>
      <c r="N958" s="14">
        <v>0.2055436255630648</v>
      </c>
      <c r="O958" s="14">
        <v>0.33577848833803048</v>
      </c>
      <c r="P958">
        <v>0</v>
      </c>
      <c r="Q958" s="14">
        <v>0.94867619108199597</v>
      </c>
      <c r="R958">
        <v>0</v>
      </c>
      <c r="S958">
        <v>4.5</v>
      </c>
      <c r="T958" s="14">
        <v>0</v>
      </c>
      <c r="U958" s="14">
        <v>0</v>
      </c>
      <c r="V958" s="12" t="s">
        <v>2138</v>
      </c>
    </row>
    <row r="959" spans="1:22">
      <c r="A959" t="s">
        <v>1961</v>
      </c>
      <c r="B959" s="12" t="s">
        <v>54</v>
      </c>
      <c r="C959" s="14">
        <v>-9.9870149936845773E-2</v>
      </c>
      <c r="D959" s="14">
        <v>0.31196392892080216</v>
      </c>
      <c r="E959" s="14">
        <v>0.22086835207327621</v>
      </c>
      <c r="F959" s="14">
        <v>0.28991454849456905</v>
      </c>
      <c r="G959" s="13">
        <v>2.8980395452652274</v>
      </c>
      <c r="H959" s="14">
        <v>-5.1192663180992054E-2</v>
      </c>
      <c r="I959">
        <v>0</v>
      </c>
      <c r="J959" s="14">
        <v>0.11321785107545496</v>
      </c>
      <c r="K959" s="14">
        <v>0.58288412137280288</v>
      </c>
      <c r="L959" s="14">
        <v>0.120912265441879</v>
      </c>
      <c r="M959">
        <v>0</v>
      </c>
      <c r="N959" s="14">
        <v>0</v>
      </c>
      <c r="O959" s="14">
        <v>0</v>
      </c>
      <c r="P959">
        <v>0</v>
      </c>
      <c r="Q959" s="14">
        <v>0.95246281107254693</v>
      </c>
      <c r="R959">
        <v>0</v>
      </c>
      <c r="S959">
        <v>3.3</v>
      </c>
      <c r="T959" s="14">
        <v>0</v>
      </c>
      <c r="U959" s="14">
        <v>0</v>
      </c>
      <c r="V959" s="12" t="s">
        <v>2138</v>
      </c>
    </row>
    <row r="960" spans="1:22">
      <c r="A960" t="s">
        <v>1963</v>
      </c>
      <c r="B960" s="12" t="s">
        <v>47</v>
      </c>
      <c r="C960" s="14">
        <v>6.447077575458352E-4</v>
      </c>
      <c r="D960" s="14">
        <v>0.18290795794828921</v>
      </c>
      <c r="E960" s="14">
        <v>0.12205009004875801</v>
      </c>
      <c r="F960" s="14">
        <v>7.7863508878423693E-2</v>
      </c>
      <c r="G960" s="13">
        <v>1.5232588938928779</v>
      </c>
      <c r="H960" s="14">
        <v>3.1674636202413592E-2</v>
      </c>
      <c r="I960">
        <v>0</v>
      </c>
      <c r="J960" s="14">
        <v>7.1099836506577627E-2</v>
      </c>
      <c r="K960" s="14">
        <v>0.50851978099047102</v>
      </c>
      <c r="L960" s="14">
        <v>6.0665521451900774E-2</v>
      </c>
      <c r="M960">
        <v>0</v>
      </c>
      <c r="N960" s="14">
        <v>0</v>
      </c>
      <c r="O960" s="14">
        <v>0</v>
      </c>
      <c r="P960">
        <v>0</v>
      </c>
      <c r="Q960" s="14">
        <v>0.94977598367308969</v>
      </c>
      <c r="R960">
        <v>0</v>
      </c>
      <c r="S960">
        <v>3.3</v>
      </c>
      <c r="T960" s="14">
        <v>0</v>
      </c>
      <c r="U960" s="14">
        <v>0</v>
      </c>
      <c r="V960" s="12" t="s">
        <v>2138</v>
      </c>
    </row>
    <row r="961" spans="1:22">
      <c r="A961" t="s">
        <v>1965</v>
      </c>
      <c r="B961" s="12" t="s">
        <v>62</v>
      </c>
      <c r="C961" s="14">
        <v>-5.2798851780967701E-2</v>
      </c>
      <c r="D961" s="14">
        <v>0.20187192862209885</v>
      </c>
      <c r="E961" s="14">
        <v>0.13780715755654266</v>
      </c>
      <c r="F961" s="14">
        <v>0.14324173030339896</v>
      </c>
      <c r="G961" s="13">
        <v>2.1323076743804079</v>
      </c>
      <c r="H961" s="14">
        <v>-3.5903294130974449E-3</v>
      </c>
      <c r="I961">
        <v>0</v>
      </c>
      <c r="J961" s="14">
        <v>4.9307147144828763E-2</v>
      </c>
      <c r="K961" s="14">
        <v>0.50521966232143278</v>
      </c>
      <c r="L961" s="14">
        <v>7.7995567229432863E-2</v>
      </c>
      <c r="M961">
        <v>0</v>
      </c>
      <c r="N961" s="14">
        <v>0</v>
      </c>
      <c r="O961" s="14">
        <v>0</v>
      </c>
      <c r="P961">
        <v>0</v>
      </c>
      <c r="Q961" s="14">
        <v>0.94976269166978411</v>
      </c>
      <c r="R961">
        <v>0</v>
      </c>
      <c r="S961">
        <v>3.3</v>
      </c>
      <c r="T961" s="14">
        <v>0</v>
      </c>
      <c r="U961" s="14">
        <v>0</v>
      </c>
      <c r="V961" s="12" t="s">
        <v>2138</v>
      </c>
    </row>
    <row r="962" spans="1:22">
      <c r="A962" t="s">
        <v>1967</v>
      </c>
      <c r="B962" s="12" t="s">
        <v>54</v>
      </c>
      <c r="C962" s="14">
        <v>-0.15287663874956248</v>
      </c>
      <c r="D962" s="14">
        <v>0.31196392892080216</v>
      </c>
      <c r="E962" s="14">
        <v>0.22086835207327621</v>
      </c>
      <c r="F962" s="14">
        <v>0.28991454849456905</v>
      </c>
      <c r="G962" s="13">
        <v>2.8980395452652274</v>
      </c>
      <c r="H962" s="14">
        <v>-5.1192663180992054E-2</v>
      </c>
      <c r="I962">
        <v>0</v>
      </c>
      <c r="J962" s="14">
        <v>6.4884578460116887E-2</v>
      </c>
      <c r="K962" s="14">
        <v>0.58288412137280288</v>
      </c>
      <c r="L962" s="14">
        <v>0.120912265441879</v>
      </c>
      <c r="M962">
        <v>0</v>
      </c>
      <c r="N962" s="14">
        <v>0</v>
      </c>
      <c r="O962" s="14">
        <v>0</v>
      </c>
      <c r="P962">
        <v>0</v>
      </c>
      <c r="Q962" s="14">
        <v>0.95246281107254693</v>
      </c>
      <c r="R962">
        <v>0</v>
      </c>
      <c r="S962">
        <v>3.3</v>
      </c>
      <c r="T962" s="14">
        <v>0</v>
      </c>
      <c r="U962" s="14">
        <v>0</v>
      </c>
      <c r="V962" s="12" t="s">
        <v>2138</v>
      </c>
    </row>
    <row r="963" spans="1:22">
      <c r="A963" t="s">
        <v>1969</v>
      </c>
      <c r="B963" s="12" t="s">
        <v>51</v>
      </c>
      <c r="C963" s="14">
        <v>0.15702606177555797</v>
      </c>
      <c r="D963" s="14">
        <v>0.29147891994228936</v>
      </c>
      <c r="E963" s="14">
        <v>0.20310034693031653</v>
      </c>
      <c r="F963" s="14">
        <v>8.594459935328938E-2</v>
      </c>
      <c r="G963" s="13">
        <v>1.6026025182564763</v>
      </c>
      <c r="H963" s="14">
        <v>0.11012364032004683</v>
      </c>
      <c r="I963">
        <v>0</v>
      </c>
      <c r="J963" s="14">
        <v>8.6238284068889254E-3</v>
      </c>
      <c r="K963" s="14">
        <v>0.41762511454643481</v>
      </c>
      <c r="L963" s="14">
        <v>5.4196815684636399E-2</v>
      </c>
      <c r="M963">
        <v>0</v>
      </c>
      <c r="N963" s="14">
        <v>0</v>
      </c>
      <c r="O963" s="14">
        <v>0</v>
      </c>
      <c r="P963">
        <v>0</v>
      </c>
      <c r="Q963" s="14">
        <v>0.94630804495569043</v>
      </c>
      <c r="R963">
        <v>0</v>
      </c>
      <c r="S963">
        <v>3.3</v>
      </c>
      <c r="T963" s="14">
        <v>0</v>
      </c>
      <c r="U963" s="14">
        <v>0</v>
      </c>
      <c r="V963" s="12" t="s">
        <v>2138</v>
      </c>
    </row>
    <row r="964" spans="1:22">
      <c r="A964" t="s">
        <v>1971</v>
      </c>
      <c r="B964" s="12" t="s">
        <v>51</v>
      </c>
      <c r="C964" s="14">
        <v>4.8105773099943683E-2</v>
      </c>
      <c r="D964" s="14">
        <v>0.29147891994228936</v>
      </c>
      <c r="E964" s="14">
        <v>0.20310034693031653</v>
      </c>
      <c r="F964" s="14">
        <v>8.594459935328938E-2</v>
      </c>
      <c r="G964" s="13">
        <v>1.6026025182564763</v>
      </c>
      <c r="H964" s="14">
        <v>0.11012364032004683</v>
      </c>
      <c r="I964">
        <v>0</v>
      </c>
      <c r="J964" s="14">
        <v>3.8653860113733125E-2</v>
      </c>
      <c r="K964" s="14">
        <v>0.41762511454643481</v>
      </c>
      <c r="L964" s="14">
        <v>5.4196815684636399E-2</v>
      </c>
      <c r="M964">
        <v>0</v>
      </c>
      <c r="N964" s="14">
        <v>0</v>
      </c>
      <c r="O964" s="14">
        <v>0</v>
      </c>
      <c r="P964">
        <v>0</v>
      </c>
      <c r="Q964" s="14">
        <v>0.94630804495569043</v>
      </c>
      <c r="R964">
        <v>0</v>
      </c>
      <c r="S964">
        <v>3.3</v>
      </c>
      <c r="T964" s="14">
        <v>0</v>
      </c>
      <c r="U964" s="14">
        <v>0</v>
      </c>
      <c r="V964" s="12" t="s">
        <v>2138</v>
      </c>
    </row>
    <row r="965" spans="1:22">
      <c r="A965" t="s">
        <v>1973</v>
      </c>
      <c r="B965" s="12" t="s">
        <v>62</v>
      </c>
      <c r="C965" s="14">
        <v>-1.6910811627514288E-2</v>
      </c>
      <c r="D965" s="14">
        <v>0.20187192862209885</v>
      </c>
      <c r="E965" s="14">
        <v>0.13780715755654266</v>
      </c>
      <c r="F965" s="14">
        <v>0.14324173030339896</v>
      </c>
      <c r="G965" s="13">
        <v>2.1323076743804079</v>
      </c>
      <c r="H965" s="14">
        <v>-3.5903294130974449E-3</v>
      </c>
      <c r="I965">
        <v>0</v>
      </c>
      <c r="J965" s="14">
        <v>4.4296789457445196E-2</v>
      </c>
      <c r="K965" s="14">
        <v>0.50521966232143278</v>
      </c>
      <c r="L965" s="14">
        <v>7.7995567229432863E-2</v>
      </c>
      <c r="M965">
        <v>0</v>
      </c>
      <c r="N965" s="14">
        <v>0</v>
      </c>
      <c r="O965" s="14">
        <v>0</v>
      </c>
      <c r="P965">
        <v>0</v>
      </c>
      <c r="Q965" s="14">
        <v>0.94976269166978411</v>
      </c>
      <c r="R965">
        <v>0</v>
      </c>
      <c r="S965">
        <v>3.3</v>
      </c>
      <c r="T965" s="14">
        <v>0</v>
      </c>
      <c r="U965" s="14">
        <v>0</v>
      </c>
      <c r="V965" s="12" t="s">
        <v>2138</v>
      </c>
    </row>
    <row r="966" spans="1:22">
      <c r="A966" t="s">
        <v>1975</v>
      </c>
      <c r="B966" s="12" t="s">
        <v>57</v>
      </c>
      <c r="C966" s="14">
        <v>0.26451926791618807</v>
      </c>
      <c r="D966" s="14">
        <v>0.388774346882514</v>
      </c>
      <c r="E966" s="14">
        <v>0.2842719606666555</v>
      </c>
      <c r="F966" s="14">
        <v>3.7547324588306716E-2</v>
      </c>
      <c r="G966" s="13">
        <v>5.6564154445784265</v>
      </c>
      <c r="H966" s="14">
        <v>0.21790144142181125</v>
      </c>
      <c r="I966">
        <v>0</v>
      </c>
      <c r="J966" s="14">
        <v>-7.5952320986554842E-2</v>
      </c>
      <c r="K966" s="14">
        <v>0.45222619371524486</v>
      </c>
      <c r="L966" s="14">
        <v>1.8748568215778003E-2</v>
      </c>
      <c r="M966">
        <v>0</v>
      </c>
      <c r="N966" s="14">
        <v>0.2055436255630648</v>
      </c>
      <c r="O966" s="14">
        <v>0.33577848833803048</v>
      </c>
      <c r="P966">
        <v>0</v>
      </c>
      <c r="Q966" s="14">
        <v>0.94867619108199597</v>
      </c>
      <c r="R966">
        <v>0</v>
      </c>
      <c r="S966">
        <v>4.5</v>
      </c>
      <c r="T966" s="14">
        <v>0</v>
      </c>
      <c r="U966" s="14">
        <v>0</v>
      </c>
      <c r="V966" s="12" t="s">
        <v>2138</v>
      </c>
    </row>
    <row r="967" spans="1:22">
      <c r="A967" t="s">
        <v>1977</v>
      </c>
      <c r="B967" s="12" t="s">
        <v>57</v>
      </c>
      <c r="C967" s="14">
        <v>0.24246206297640979</v>
      </c>
      <c r="D967" s="14">
        <v>0.388774346882514</v>
      </c>
      <c r="E967" s="14">
        <v>0.2842719606666555</v>
      </c>
      <c r="F967" s="14">
        <v>3.7547324588306716E-2</v>
      </c>
      <c r="G967" s="13">
        <v>5.6564154445784265</v>
      </c>
      <c r="H967" s="14">
        <v>0.21790144142181125</v>
      </c>
      <c r="I967">
        <v>0</v>
      </c>
      <c r="J967" s="14">
        <v>2.3399560114405895E-4</v>
      </c>
      <c r="K967" s="14">
        <v>0.45222619371524486</v>
      </c>
      <c r="L967" s="14">
        <v>1.8748568215778003E-2</v>
      </c>
      <c r="M967">
        <v>0</v>
      </c>
      <c r="N967" s="14">
        <v>0.2055436255630648</v>
      </c>
      <c r="O967" s="14">
        <v>0.33577848833803048</v>
      </c>
      <c r="P967">
        <v>0</v>
      </c>
      <c r="Q967" s="14">
        <v>0.94867619108199597</v>
      </c>
      <c r="R967">
        <v>0</v>
      </c>
      <c r="S967">
        <v>4.5</v>
      </c>
      <c r="T967" s="14">
        <v>0</v>
      </c>
      <c r="U967" s="14">
        <v>0</v>
      </c>
      <c r="V967" s="12" t="s">
        <v>2138</v>
      </c>
    </row>
    <row r="968" spans="1:22">
      <c r="A968" t="s">
        <v>1979</v>
      </c>
      <c r="B968" s="12" t="s">
        <v>57</v>
      </c>
      <c r="C968" s="14">
        <v>0.16126896311005795</v>
      </c>
      <c r="D968" s="14">
        <v>0.388774346882514</v>
      </c>
      <c r="E968" s="14">
        <v>0.2842719606666555</v>
      </c>
      <c r="F968" s="14">
        <v>3.7547324588306716E-2</v>
      </c>
      <c r="G968" s="13">
        <v>5.6564154445784265</v>
      </c>
      <c r="H968" s="14">
        <v>0.21790144142181125</v>
      </c>
      <c r="I968">
        <v>0</v>
      </c>
      <c r="J968" s="14">
        <v>1.4905508274205904E-2</v>
      </c>
      <c r="K968" s="14">
        <v>0.45222619371524486</v>
      </c>
      <c r="L968" s="14">
        <v>1.8748568215778003E-2</v>
      </c>
      <c r="M968">
        <v>0</v>
      </c>
      <c r="N968" s="14">
        <v>0.2055436255630648</v>
      </c>
      <c r="O968" s="14">
        <v>0.33577848833803048</v>
      </c>
      <c r="P968">
        <v>0</v>
      </c>
      <c r="Q968" s="14">
        <v>0.94867619108199597</v>
      </c>
      <c r="R968">
        <v>0</v>
      </c>
      <c r="S968">
        <v>4.5</v>
      </c>
      <c r="T968" s="14">
        <v>0</v>
      </c>
      <c r="U968" s="14">
        <v>0</v>
      </c>
      <c r="V968" s="12" t="s">
        <v>2138</v>
      </c>
    </row>
    <row r="969" spans="1:22">
      <c r="A969" t="s">
        <v>1981</v>
      </c>
      <c r="B969" s="12" t="s">
        <v>51</v>
      </c>
      <c r="C969" s="14">
        <v>1.2841691516274093E-2</v>
      </c>
      <c r="D969" s="14">
        <v>0.29147891994228936</v>
      </c>
      <c r="E969" s="14">
        <v>0.20310034693031653</v>
      </c>
      <c r="F969" s="14">
        <v>8.594459935328938E-2</v>
      </c>
      <c r="G969" s="13">
        <v>1.6026025182564763</v>
      </c>
      <c r="H969" s="14">
        <v>0.11012364032004683</v>
      </c>
      <c r="I969">
        <v>0</v>
      </c>
      <c r="J969" s="14">
        <v>2.4923164711257776E-2</v>
      </c>
      <c r="K969" s="14">
        <v>0.41762511454643481</v>
      </c>
      <c r="L969" s="14">
        <v>5.4196815684636399E-2</v>
      </c>
      <c r="M969">
        <v>0</v>
      </c>
      <c r="N969" s="14">
        <v>0</v>
      </c>
      <c r="O969" s="14">
        <v>0</v>
      </c>
      <c r="P969">
        <v>0</v>
      </c>
      <c r="Q969" s="14">
        <v>0.94630804495569043</v>
      </c>
      <c r="R969">
        <v>0</v>
      </c>
      <c r="S969">
        <v>3.3</v>
      </c>
      <c r="T969" s="14">
        <v>0</v>
      </c>
      <c r="U969" s="14">
        <v>0</v>
      </c>
      <c r="V969" s="12" t="s">
        <v>2138</v>
      </c>
    </row>
    <row r="970" spans="1:22">
      <c r="A970" t="s">
        <v>1983</v>
      </c>
      <c r="B970" s="12" t="s">
        <v>57</v>
      </c>
      <c r="C970" s="14">
        <v>0.23249260956644666</v>
      </c>
      <c r="D970" s="14">
        <v>0.388774346882514</v>
      </c>
      <c r="E970" s="14">
        <v>0.2842719606666555</v>
      </c>
      <c r="F970" s="14">
        <v>3.7547324588306716E-2</v>
      </c>
      <c r="G970" s="13">
        <v>5.6564154445784265</v>
      </c>
      <c r="H970" s="14">
        <v>0.21790144142181125</v>
      </c>
      <c r="I970">
        <v>0</v>
      </c>
      <c r="J970" s="14">
        <v>-3.9698009790800307E-2</v>
      </c>
      <c r="K970" s="14">
        <v>0.45222619371524486</v>
      </c>
      <c r="L970" s="14">
        <v>1.8748568215778003E-2</v>
      </c>
      <c r="M970">
        <v>0</v>
      </c>
      <c r="N970" s="14">
        <v>0.2055436255630648</v>
      </c>
      <c r="O970" s="14">
        <v>0.33577848833803048</v>
      </c>
      <c r="P970">
        <v>0</v>
      </c>
      <c r="Q970" s="14">
        <v>0.94867619108199597</v>
      </c>
      <c r="R970">
        <v>0</v>
      </c>
      <c r="S970">
        <v>4.5</v>
      </c>
      <c r="T970" s="14">
        <v>0</v>
      </c>
      <c r="U970" s="14">
        <v>0</v>
      </c>
      <c r="V970" s="12" t="s">
        <v>2138</v>
      </c>
    </row>
    <row r="971" spans="1:22">
      <c r="A971" t="s">
        <v>1985</v>
      </c>
      <c r="B971" s="12" t="s">
        <v>57</v>
      </c>
      <c r="C971" s="14">
        <v>0.18536011221529605</v>
      </c>
      <c r="D971" s="14">
        <v>0.388774346882514</v>
      </c>
      <c r="E971" s="14">
        <v>0.2842719606666555</v>
      </c>
      <c r="F971" s="14">
        <v>3.7547324588306716E-2</v>
      </c>
      <c r="G971" s="13">
        <v>5.6564154445784265</v>
      </c>
      <c r="H971" s="14">
        <v>0.21790144142181125</v>
      </c>
      <c r="I971">
        <v>0</v>
      </c>
      <c r="J971" s="14">
        <v>-4.7822587169170087E-2</v>
      </c>
      <c r="K971" s="14">
        <v>0.45222619371524486</v>
      </c>
      <c r="L971" s="14">
        <v>1.8748568215778003E-2</v>
      </c>
      <c r="M971">
        <v>0</v>
      </c>
      <c r="N971" s="14">
        <v>0.2055436255630648</v>
      </c>
      <c r="O971" s="14">
        <v>0.33577848833803048</v>
      </c>
      <c r="P971">
        <v>0</v>
      </c>
      <c r="Q971" s="14">
        <v>0.94867619108199597</v>
      </c>
      <c r="R971">
        <v>0</v>
      </c>
      <c r="S971">
        <v>4.5</v>
      </c>
      <c r="T971" s="14">
        <v>0</v>
      </c>
      <c r="U971" s="14">
        <v>0</v>
      </c>
      <c r="V971" s="12" t="s">
        <v>2138</v>
      </c>
    </row>
    <row r="972" spans="1:22">
      <c r="A972" t="s">
        <v>1987</v>
      </c>
      <c r="B972" s="12" t="s">
        <v>47</v>
      </c>
      <c r="C972" s="14">
        <v>1.7998066271138521E-2</v>
      </c>
      <c r="D972" s="14">
        <v>0.18290795794828921</v>
      </c>
      <c r="E972" s="14">
        <v>0.12205009004875801</v>
      </c>
      <c r="F972" s="14">
        <v>7.7863508878423693E-2</v>
      </c>
      <c r="G972" s="13">
        <v>1.5232588938928779</v>
      </c>
      <c r="H972" s="14">
        <v>3.1674636202413592E-2</v>
      </c>
      <c r="I972">
        <v>0</v>
      </c>
      <c r="J972" s="14">
        <v>5.5947300421714745E-2</v>
      </c>
      <c r="K972" s="14">
        <v>0.50851978099047102</v>
      </c>
      <c r="L972" s="14">
        <v>6.0665521451900774E-2</v>
      </c>
      <c r="M972">
        <v>0</v>
      </c>
      <c r="N972" s="14">
        <v>0</v>
      </c>
      <c r="O972" s="14">
        <v>0</v>
      </c>
      <c r="P972">
        <v>0</v>
      </c>
      <c r="Q972" s="14">
        <v>0.94977598367308969</v>
      </c>
      <c r="R972">
        <v>0</v>
      </c>
      <c r="S972">
        <v>3.3</v>
      </c>
      <c r="T972" s="14">
        <v>0</v>
      </c>
      <c r="U972" s="14">
        <v>0</v>
      </c>
      <c r="V972" s="12" t="s">
        <v>2138</v>
      </c>
    </row>
    <row r="973" spans="1:22">
      <c r="A973" t="s">
        <v>1989</v>
      </c>
      <c r="B973" s="12" t="s">
        <v>47</v>
      </c>
      <c r="C973" s="14">
        <v>-2.4938811738598694E-2</v>
      </c>
      <c r="D973" s="14">
        <v>0.18290795794828921</v>
      </c>
      <c r="E973" s="14">
        <v>0.12205009004875801</v>
      </c>
      <c r="F973" s="14">
        <v>7.7863508878423693E-2</v>
      </c>
      <c r="G973" s="13">
        <v>1.5232588938928779</v>
      </c>
      <c r="H973" s="14">
        <v>3.1674636202413592E-2</v>
      </c>
      <c r="I973">
        <v>0</v>
      </c>
      <c r="J973" s="14">
        <v>5.354253501902688E-2</v>
      </c>
      <c r="K973" s="14">
        <v>0.50851978099047102</v>
      </c>
      <c r="L973" s="14">
        <v>6.0665521451900774E-2</v>
      </c>
      <c r="M973">
        <v>0</v>
      </c>
      <c r="N973" s="14">
        <v>0</v>
      </c>
      <c r="O973" s="14">
        <v>0</v>
      </c>
      <c r="P973">
        <v>0</v>
      </c>
      <c r="Q973" s="14">
        <v>0.94977598367308969</v>
      </c>
      <c r="R973">
        <v>0</v>
      </c>
      <c r="S973">
        <v>3.3</v>
      </c>
      <c r="T973" s="14">
        <v>0</v>
      </c>
      <c r="U973" s="14">
        <v>0</v>
      </c>
      <c r="V973" s="12" t="s">
        <v>2138</v>
      </c>
    </row>
    <row r="974" spans="1:22">
      <c r="A974" t="s">
        <v>1991</v>
      </c>
      <c r="B974" s="12" t="s">
        <v>57</v>
      </c>
      <c r="C974" s="14">
        <v>0.21774933843811317</v>
      </c>
      <c r="D974" s="14">
        <v>0.388774346882514</v>
      </c>
      <c r="E974" s="14">
        <v>0.2842719606666555</v>
      </c>
      <c r="F974" s="14">
        <v>3.7547324588306716E-2</v>
      </c>
      <c r="G974" s="13">
        <v>5.6564154445784265</v>
      </c>
      <c r="H974" s="14">
        <v>0.21790144142181125</v>
      </c>
      <c r="I974">
        <v>0</v>
      </c>
      <c r="J974" s="14">
        <v>-3.3567091105515409E-2</v>
      </c>
      <c r="K974" s="14">
        <v>0.45222619371524486</v>
      </c>
      <c r="L974" s="14">
        <v>1.8748568215778003E-2</v>
      </c>
      <c r="M974">
        <v>0</v>
      </c>
      <c r="N974" s="14">
        <v>0.2055436255630648</v>
      </c>
      <c r="O974" s="14">
        <v>0.33577848833803048</v>
      </c>
      <c r="P974">
        <v>0</v>
      </c>
      <c r="Q974" s="14">
        <v>0.94867619108199597</v>
      </c>
      <c r="R974">
        <v>0</v>
      </c>
      <c r="S974">
        <v>4.5</v>
      </c>
      <c r="T974" s="14">
        <v>0</v>
      </c>
      <c r="U974" s="14">
        <v>0</v>
      </c>
      <c r="V974" s="12" t="s">
        <v>2138</v>
      </c>
    </row>
    <row r="975" spans="1:22">
      <c r="A975" t="s">
        <v>1993</v>
      </c>
      <c r="B975" s="12" t="s">
        <v>57</v>
      </c>
      <c r="C975" s="14">
        <v>0.21600066298970985</v>
      </c>
      <c r="D975" s="14">
        <v>0.388774346882514</v>
      </c>
      <c r="E975" s="14">
        <v>0.2842719606666555</v>
      </c>
      <c r="F975" s="14">
        <v>3.7547324588306716E-2</v>
      </c>
      <c r="G975" s="13">
        <v>5.6564154445784265</v>
      </c>
      <c r="H975" s="14">
        <v>0.21790144142181125</v>
      </c>
      <c r="I975">
        <v>0</v>
      </c>
      <c r="J975" s="14">
        <v>-1.0566470916323754E-2</v>
      </c>
      <c r="K975" s="14">
        <v>0.45222619371524486</v>
      </c>
      <c r="L975" s="14">
        <v>1.8748568215778003E-2</v>
      </c>
      <c r="M975">
        <v>0</v>
      </c>
      <c r="N975" s="14">
        <v>0.2055436255630648</v>
      </c>
      <c r="O975" s="14">
        <v>0.33577848833803048</v>
      </c>
      <c r="P975">
        <v>0</v>
      </c>
      <c r="Q975" s="14">
        <v>0.94867619108199597</v>
      </c>
      <c r="R975">
        <v>0</v>
      </c>
      <c r="S975">
        <v>4.5</v>
      </c>
      <c r="T975" s="14">
        <v>0</v>
      </c>
      <c r="U975" s="14">
        <v>0</v>
      </c>
      <c r="V975" s="12" t="s">
        <v>2138</v>
      </c>
    </row>
    <row r="976" spans="1:22">
      <c r="A976" t="s">
        <v>1995</v>
      </c>
      <c r="B976" s="12" t="s">
        <v>57</v>
      </c>
      <c r="C976" s="14">
        <v>0.24022507488881906</v>
      </c>
      <c r="D976" s="14">
        <v>0.388774346882514</v>
      </c>
      <c r="E976" s="14">
        <v>0.2842719606666555</v>
      </c>
      <c r="F976" s="14">
        <v>3.7547324588306716E-2</v>
      </c>
      <c r="G976" s="13">
        <v>5.6564154445784265</v>
      </c>
      <c r="H976" s="14">
        <v>0.21790144142181125</v>
      </c>
      <c r="I976">
        <v>0</v>
      </c>
      <c r="J976" s="14">
        <v>-2.9017490088889999E-2</v>
      </c>
      <c r="K976" s="14">
        <v>0.45222619371524486</v>
      </c>
      <c r="L976" s="14">
        <v>1.8748568215778003E-2</v>
      </c>
      <c r="M976">
        <v>0</v>
      </c>
      <c r="N976" s="14">
        <v>0.2055436255630648</v>
      </c>
      <c r="O976" s="14">
        <v>0.33577848833803048</v>
      </c>
      <c r="P976">
        <v>0</v>
      </c>
      <c r="Q976" s="14">
        <v>0.94867619108199597</v>
      </c>
      <c r="R976">
        <v>0</v>
      </c>
      <c r="S976">
        <v>4.5</v>
      </c>
      <c r="T976" s="14">
        <v>0</v>
      </c>
      <c r="U976" s="14">
        <v>0</v>
      </c>
      <c r="V976" s="12" t="s">
        <v>2138</v>
      </c>
    </row>
    <row r="977" spans="1:22">
      <c r="A977" t="s">
        <v>1997</v>
      </c>
      <c r="B977" s="12" t="s">
        <v>62</v>
      </c>
      <c r="C977" s="14">
        <v>-3.2452248539145807E-2</v>
      </c>
      <c r="D977" s="14">
        <v>0.20187192862209885</v>
      </c>
      <c r="E977" s="14">
        <v>0.13780715755654266</v>
      </c>
      <c r="F977" s="14">
        <v>0.14324173030339896</v>
      </c>
      <c r="G977" s="13">
        <v>2.1323076743804079</v>
      </c>
      <c r="H977" s="14">
        <v>-3.5903294130974449E-3</v>
      </c>
      <c r="I977">
        <v>0</v>
      </c>
      <c r="J977" s="14">
        <v>4.0405029167264066E-2</v>
      </c>
      <c r="K977" s="14">
        <v>0.50521966232143278</v>
      </c>
      <c r="L977" s="14">
        <v>7.7995567229432863E-2</v>
      </c>
      <c r="M977">
        <v>0</v>
      </c>
      <c r="N977" s="14">
        <v>0</v>
      </c>
      <c r="O977" s="14">
        <v>0</v>
      </c>
      <c r="P977">
        <v>0</v>
      </c>
      <c r="Q977" s="14">
        <v>0.94976269166978411</v>
      </c>
      <c r="R977">
        <v>0</v>
      </c>
      <c r="S977">
        <v>3.3</v>
      </c>
      <c r="T977" s="14">
        <v>0</v>
      </c>
      <c r="U977" s="14">
        <v>0</v>
      </c>
      <c r="V977" s="12" t="s">
        <v>2138</v>
      </c>
    </row>
    <row r="978" spans="1:22">
      <c r="A978" t="s">
        <v>1999</v>
      </c>
      <c r="B978" s="12" t="s">
        <v>47</v>
      </c>
      <c r="C978" s="14">
        <v>5.4276490019418235E-2</v>
      </c>
      <c r="D978" s="14">
        <v>0.18290795794828921</v>
      </c>
      <c r="E978" s="14">
        <v>0.12205009004875801</v>
      </c>
      <c r="F978" s="14">
        <v>7.7863508878423693E-2</v>
      </c>
      <c r="G978" s="13">
        <v>1.5232588938928779</v>
      </c>
      <c r="H978" s="14">
        <v>3.1674636202413592E-2</v>
      </c>
      <c r="I978">
        <v>0</v>
      </c>
      <c r="J978" s="14">
        <v>-4.6924176127655023E-3</v>
      </c>
      <c r="K978" s="14">
        <v>0.50851978099047102</v>
      </c>
      <c r="L978" s="14">
        <v>6.0665521451900774E-2</v>
      </c>
      <c r="M978">
        <v>0</v>
      </c>
      <c r="N978" s="14">
        <v>0</v>
      </c>
      <c r="O978" s="14">
        <v>0</v>
      </c>
      <c r="P978">
        <v>0</v>
      </c>
      <c r="Q978" s="14">
        <v>0.94977598367308969</v>
      </c>
      <c r="R978">
        <v>0</v>
      </c>
      <c r="S978">
        <v>3.3</v>
      </c>
      <c r="T978" s="14">
        <v>0</v>
      </c>
      <c r="U978" s="14">
        <v>0</v>
      </c>
      <c r="V978" s="12" t="s">
        <v>2138</v>
      </c>
    </row>
    <row r="979" spans="1:22">
      <c r="A979" t="s">
        <v>2001</v>
      </c>
      <c r="B979" s="12" t="s">
        <v>57</v>
      </c>
      <c r="C979" s="14">
        <v>0.27622199667845454</v>
      </c>
      <c r="D979" s="14">
        <v>0.388774346882514</v>
      </c>
      <c r="E979" s="14">
        <v>0.2842719606666555</v>
      </c>
      <c r="F979" s="14">
        <v>3.7547324588306716E-2</v>
      </c>
      <c r="G979" s="13">
        <v>5.6564154445784265</v>
      </c>
      <c r="H979" s="14">
        <v>0.21790144142181125</v>
      </c>
      <c r="I979">
        <v>0</v>
      </c>
      <c r="J979" s="14">
        <v>-4.3669890317988534E-2</v>
      </c>
      <c r="K979" s="14">
        <v>0.45222619371524486</v>
      </c>
      <c r="L979" s="14">
        <v>1.8748568215778003E-2</v>
      </c>
      <c r="M979">
        <v>0</v>
      </c>
      <c r="N979" s="14">
        <v>0.2055436255630648</v>
      </c>
      <c r="O979" s="14">
        <v>0.33577848833803048</v>
      </c>
      <c r="P979">
        <v>0</v>
      </c>
      <c r="Q979" s="14">
        <v>0.94867619108199597</v>
      </c>
      <c r="R979">
        <v>0</v>
      </c>
      <c r="S979">
        <v>4.5</v>
      </c>
      <c r="T979" s="14">
        <v>0</v>
      </c>
      <c r="U979" s="14">
        <v>0</v>
      </c>
      <c r="V979" s="12" t="s">
        <v>2138</v>
      </c>
    </row>
    <row r="980" spans="1:22">
      <c r="A980" t="s">
        <v>2003</v>
      </c>
      <c r="B980" s="12" t="s">
        <v>47</v>
      </c>
      <c r="C980" s="14">
        <v>0.10605217405307681</v>
      </c>
      <c r="D980" s="14">
        <v>0.18290795794828921</v>
      </c>
      <c r="E980" s="14">
        <v>0.12205009004875801</v>
      </c>
      <c r="F980" s="14">
        <v>7.7863508878423693E-2</v>
      </c>
      <c r="G980" s="13">
        <v>1.5232588938928779</v>
      </c>
      <c r="H980" s="14">
        <v>3.1674636202413592E-2</v>
      </c>
      <c r="I980">
        <v>0</v>
      </c>
      <c r="J980" s="14">
        <v>2.9000209746963147E-2</v>
      </c>
      <c r="K980" s="14">
        <v>0.50851978099047102</v>
      </c>
      <c r="L980" s="14">
        <v>6.0665521451900774E-2</v>
      </c>
      <c r="M980">
        <v>0</v>
      </c>
      <c r="N980" s="14">
        <v>0</v>
      </c>
      <c r="O980" s="14">
        <v>0</v>
      </c>
      <c r="P980">
        <v>0</v>
      </c>
      <c r="Q980" s="14">
        <v>0.94977598367308969</v>
      </c>
      <c r="R980">
        <v>0</v>
      </c>
      <c r="S980">
        <v>3.3</v>
      </c>
      <c r="T980" s="14">
        <v>0</v>
      </c>
      <c r="U980" s="14">
        <v>0</v>
      </c>
      <c r="V980" s="12" t="s">
        <v>2138</v>
      </c>
    </row>
    <row r="981" spans="1:22">
      <c r="A981" t="s">
        <v>2005</v>
      </c>
      <c r="B981" s="12" t="s">
        <v>51</v>
      </c>
      <c r="C981" s="14">
        <v>6.710006175434758E-3</v>
      </c>
      <c r="D981" s="14">
        <v>0.29147891994228936</v>
      </c>
      <c r="E981" s="14">
        <v>0.20310034693031653</v>
      </c>
      <c r="F981" s="14">
        <v>8.594459935328938E-2</v>
      </c>
      <c r="G981" s="13">
        <v>1.6026025182564763</v>
      </c>
      <c r="H981" s="14">
        <v>0.11012364032004683</v>
      </c>
      <c r="I981">
        <v>0</v>
      </c>
      <c r="J981" s="14">
        <v>6.2143609454530638E-2</v>
      </c>
      <c r="K981" s="14">
        <v>0.41762511454643481</v>
      </c>
      <c r="L981" s="14">
        <v>5.4196815684636399E-2</v>
      </c>
      <c r="M981">
        <v>0</v>
      </c>
      <c r="N981" s="14">
        <v>0</v>
      </c>
      <c r="O981" s="14">
        <v>0</v>
      </c>
      <c r="P981">
        <v>0</v>
      </c>
      <c r="Q981" s="14">
        <v>0.94630804495569043</v>
      </c>
      <c r="R981">
        <v>0</v>
      </c>
      <c r="S981">
        <v>3.3</v>
      </c>
      <c r="T981" s="14">
        <v>0</v>
      </c>
      <c r="U981" s="14">
        <v>0</v>
      </c>
      <c r="V981" s="12" t="s">
        <v>2138</v>
      </c>
    </row>
    <row r="982" spans="1:22">
      <c r="A982" t="s">
        <v>2007</v>
      </c>
      <c r="B982" s="12" t="s">
        <v>51</v>
      </c>
      <c r="C982" s="14">
        <v>0.13649946023337015</v>
      </c>
      <c r="D982" s="14">
        <v>0.29147891994228936</v>
      </c>
      <c r="E982" s="14">
        <v>0.20310034693031653</v>
      </c>
      <c r="F982" s="14">
        <v>8.594459935328938E-2</v>
      </c>
      <c r="G982" s="13">
        <v>1.6026025182564763</v>
      </c>
      <c r="H982" s="14">
        <v>0.11012364032004683</v>
      </c>
      <c r="I982">
        <v>0</v>
      </c>
      <c r="J982" s="14">
        <v>3.5863038416102964E-2</v>
      </c>
      <c r="K982" s="14">
        <v>0.41762511454643481</v>
      </c>
      <c r="L982" s="14">
        <v>5.4196815684636399E-2</v>
      </c>
      <c r="M982">
        <v>0</v>
      </c>
      <c r="N982" s="14">
        <v>0</v>
      </c>
      <c r="O982" s="14">
        <v>0</v>
      </c>
      <c r="P982">
        <v>0</v>
      </c>
      <c r="Q982" s="14">
        <v>0.94630804495569043</v>
      </c>
      <c r="R982">
        <v>0</v>
      </c>
      <c r="S982">
        <v>3.3</v>
      </c>
      <c r="T982" s="14">
        <v>0</v>
      </c>
      <c r="U982" s="14">
        <v>0</v>
      </c>
      <c r="V982" s="12" t="s">
        <v>2138</v>
      </c>
    </row>
    <row r="983" spans="1:22">
      <c r="A983" t="s">
        <v>2009</v>
      </c>
      <c r="B983" s="12" t="s">
        <v>62</v>
      </c>
      <c r="C983" s="14">
        <v>2.0513663479620785E-2</v>
      </c>
      <c r="D983" s="14">
        <v>0.20187192862209885</v>
      </c>
      <c r="E983" s="14">
        <v>0.13780715755654266</v>
      </c>
      <c r="F983" s="14">
        <v>0.14324173030339896</v>
      </c>
      <c r="G983" s="13">
        <v>2.1323076743804079</v>
      </c>
      <c r="H983" s="14">
        <v>-3.5903294130974449E-3</v>
      </c>
      <c r="I983">
        <v>0</v>
      </c>
      <c r="J983" s="14">
        <v>3.563207780624756E-2</v>
      </c>
      <c r="K983" s="14">
        <v>0.50521966232143278</v>
      </c>
      <c r="L983" s="14">
        <v>7.7995567229432863E-2</v>
      </c>
      <c r="M983">
        <v>0</v>
      </c>
      <c r="N983" s="14">
        <v>0</v>
      </c>
      <c r="O983" s="14">
        <v>0</v>
      </c>
      <c r="P983">
        <v>0</v>
      </c>
      <c r="Q983" s="14">
        <v>0.94976269166978411</v>
      </c>
      <c r="R983">
        <v>0</v>
      </c>
      <c r="S983">
        <v>3.3</v>
      </c>
      <c r="T983" s="14">
        <v>0</v>
      </c>
      <c r="U983" s="14">
        <v>0</v>
      </c>
      <c r="V983" s="12" t="s">
        <v>2138</v>
      </c>
    </row>
    <row r="984" spans="1:22">
      <c r="A984" t="s">
        <v>2011</v>
      </c>
      <c r="B984" s="12" t="s">
        <v>51</v>
      </c>
      <c r="C984" s="14">
        <v>0.16839696931980219</v>
      </c>
      <c r="D984" s="14">
        <v>0.29147891994228936</v>
      </c>
      <c r="E984" s="14">
        <v>0.20310034693031653</v>
      </c>
      <c r="F984" s="14">
        <v>8.594459935328938E-2</v>
      </c>
      <c r="G984" s="13">
        <v>1.6026025182564763</v>
      </c>
      <c r="H984" s="14">
        <v>0.11012364032004683</v>
      </c>
      <c r="I984">
        <v>0</v>
      </c>
      <c r="J984" s="14">
        <v>3.7866786170798764E-2</v>
      </c>
      <c r="K984" s="14">
        <v>0.41762511454643481</v>
      </c>
      <c r="L984" s="14">
        <v>5.4196815684636399E-2</v>
      </c>
      <c r="M984">
        <v>0</v>
      </c>
      <c r="N984" s="14">
        <v>0</v>
      </c>
      <c r="O984" s="14">
        <v>0</v>
      </c>
      <c r="P984">
        <v>0</v>
      </c>
      <c r="Q984" s="14">
        <v>0.94630804495569043</v>
      </c>
      <c r="R984">
        <v>0</v>
      </c>
      <c r="S984">
        <v>3.3</v>
      </c>
      <c r="T984" s="14">
        <v>0</v>
      </c>
      <c r="U984" s="14">
        <v>0</v>
      </c>
      <c r="V984" s="12" t="s">
        <v>2138</v>
      </c>
    </row>
    <row r="985" spans="1:22">
      <c r="A985" t="s">
        <v>2013</v>
      </c>
      <c r="B985" s="12" t="s">
        <v>54</v>
      </c>
      <c r="C985" s="14">
        <v>-0.18809244422137897</v>
      </c>
      <c r="D985" s="14">
        <v>0.31196392892080216</v>
      </c>
      <c r="E985" s="14">
        <v>0.22086835207327621</v>
      </c>
      <c r="F985" s="14">
        <v>0.28991454849456905</v>
      </c>
      <c r="G985" s="13">
        <v>2.8980395452652274</v>
      </c>
      <c r="H985" s="14">
        <v>-5.1192663180992054E-2</v>
      </c>
      <c r="I985">
        <v>0</v>
      </c>
      <c r="J985" s="14">
        <v>6.0200678787280859E-2</v>
      </c>
      <c r="K985" s="14">
        <v>0.58288412137280288</v>
      </c>
      <c r="L985" s="14">
        <v>0.120912265441879</v>
      </c>
      <c r="M985">
        <v>0</v>
      </c>
      <c r="N985" s="14">
        <v>0</v>
      </c>
      <c r="O985" s="14">
        <v>0</v>
      </c>
      <c r="P985">
        <v>0</v>
      </c>
      <c r="Q985" s="14">
        <v>0.95246281107254693</v>
      </c>
      <c r="R985">
        <v>0</v>
      </c>
      <c r="S985">
        <v>3.3</v>
      </c>
      <c r="T985" s="14">
        <v>0</v>
      </c>
      <c r="U985" s="14">
        <v>0</v>
      </c>
      <c r="V985" s="12" t="s">
        <v>2138</v>
      </c>
    </row>
    <row r="986" spans="1:22">
      <c r="A986" t="s">
        <v>2017</v>
      </c>
      <c r="B986" s="12" t="s">
        <v>51</v>
      </c>
      <c r="C986" s="14">
        <v>0.13936181542854142</v>
      </c>
      <c r="D986" s="14">
        <v>0.29147891994228936</v>
      </c>
      <c r="E986" s="14">
        <v>0.20310034693031653</v>
      </c>
      <c r="F986" s="14">
        <v>8.594459935328938E-2</v>
      </c>
      <c r="G986" s="13">
        <v>1.6026025182564763</v>
      </c>
      <c r="H986" s="14">
        <v>0.11012364032004683</v>
      </c>
      <c r="I986">
        <v>0</v>
      </c>
      <c r="J986" s="14">
        <v>1.975261631639616E-2</v>
      </c>
      <c r="K986" s="14">
        <v>0.41762511454643481</v>
      </c>
      <c r="L986" s="14">
        <v>5.4196815684636399E-2</v>
      </c>
      <c r="M986">
        <v>0</v>
      </c>
      <c r="N986" s="14">
        <v>0</v>
      </c>
      <c r="O986" s="14">
        <v>0</v>
      </c>
      <c r="P986">
        <v>0</v>
      </c>
      <c r="Q986" s="14">
        <v>0.94630804495569043</v>
      </c>
      <c r="R986">
        <v>0</v>
      </c>
      <c r="S986">
        <v>3.3</v>
      </c>
      <c r="T986" s="14">
        <v>0</v>
      </c>
      <c r="U986" s="14">
        <v>0</v>
      </c>
      <c r="V986" s="12" t="s">
        <v>2138</v>
      </c>
    </row>
    <row r="987" spans="1:22">
      <c r="A987" t="s">
        <v>2019</v>
      </c>
      <c r="B987" s="12" t="s">
        <v>57</v>
      </c>
      <c r="C987" s="14">
        <v>0.31497777008288641</v>
      </c>
      <c r="D987" s="14">
        <v>0.388774346882514</v>
      </c>
      <c r="E987" s="14">
        <v>0.2842719606666555</v>
      </c>
      <c r="F987" s="14">
        <v>3.7547324588306716E-2</v>
      </c>
      <c r="G987" s="13">
        <v>5.6564154445784265</v>
      </c>
      <c r="H987" s="14">
        <v>0.21790144142181125</v>
      </c>
      <c r="I987">
        <v>0</v>
      </c>
      <c r="J987" s="14">
        <v>-9.3918832586606191E-3</v>
      </c>
      <c r="K987" s="14">
        <v>0.45222619371524486</v>
      </c>
      <c r="L987" s="14">
        <v>1.8748568215778003E-2</v>
      </c>
      <c r="M987">
        <v>0</v>
      </c>
      <c r="N987" s="14">
        <v>0.2055436255630648</v>
      </c>
      <c r="O987" s="14">
        <v>0.33577848833803048</v>
      </c>
      <c r="P987">
        <v>0</v>
      </c>
      <c r="Q987" s="14">
        <v>0.94867619108199597</v>
      </c>
      <c r="R987">
        <v>0</v>
      </c>
      <c r="S987">
        <v>4.5</v>
      </c>
      <c r="T987" s="14">
        <v>0</v>
      </c>
      <c r="U987" s="14">
        <v>0</v>
      </c>
      <c r="V987" s="12" t="s">
        <v>2138</v>
      </c>
    </row>
    <row r="988" spans="1:22">
      <c r="A988" t="s">
        <v>2023</v>
      </c>
      <c r="B988" s="12" t="s">
        <v>47</v>
      </c>
      <c r="C988" s="14">
        <v>1.5684882361632815E-2</v>
      </c>
      <c r="D988" s="14">
        <v>0.18290795794828921</v>
      </c>
      <c r="E988" s="14">
        <v>0.12205009004875801</v>
      </c>
      <c r="F988" s="14">
        <v>7.7863508878423693E-2</v>
      </c>
      <c r="G988" s="13">
        <v>1.5232588938928779</v>
      </c>
      <c r="H988" s="14">
        <v>3.1674636202413592E-2</v>
      </c>
      <c r="I988">
        <v>0</v>
      </c>
      <c r="J988" s="14">
        <v>3.1315827307966559E-2</v>
      </c>
      <c r="K988" s="14">
        <v>0.50851978099047102</v>
      </c>
      <c r="L988" s="14">
        <v>6.0665521451900774E-2</v>
      </c>
      <c r="M988">
        <v>0</v>
      </c>
      <c r="N988" s="14">
        <v>0</v>
      </c>
      <c r="O988" s="14">
        <v>0</v>
      </c>
      <c r="P988">
        <v>0</v>
      </c>
      <c r="Q988" s="14">
        <v>0.94977598367308969</v>
      </c>
      <c r="R988">
        <v>0</v>
      </c>
      <c r="S988">
        <v>3.3</v>
      </c>
      <c r="T988" s="14">
        <v>0</v>
      </c>
      <c r="U988" s="14">
        <v>0</v>
      </c>
      <c r="V988" s="12" t="s">
        <v>2138</v>
      </c>
    </row>
    <row r="989" spans="1:22">
      <c r="A989" t="s">
        <v>2025</v>
      </c>
      <c r="B989" s="12" t="s">
        <v>57</v>
      </c>
      <c r="C989" s="14">
        <v>0.1901937127621961</v>
      </c>
      <c r="D989" s="14">
        <v>0.388774346882514</v>
      </c>
      <c r="E989" s="14">
        <v>0.2842719606666555</v>
      </c>
      <c r="F989" s="14">
        <v>3.7547324588306716E-2</v>
      </c>
      <c r="G989" s="13">
        <v>5.6564154445784265</v>
      </c>
      <c r="H989" s="14">
        <v>0.21790144142181125</v>
      </c>
      <c r="I989">
        <v>0</v>
      </c>
      <c r="J989" s="14">
        <v>1.8310549596976037E-2</v>
      </c>
      <c r="K989" s="14">
        <v>0.45222619371524486</v>
      </c>
      <c r="L989" s="14">
        <v>1.8748568215778003E-2</v>
      </c>
      <c r="M989">
        <v>0</v>
      </c>
      <c r="N989" s="14">
        <v>0.2055436255630648</v>
      </c>
      <c r="O989" s="14">
        <v>0.33577848833803048</v>
      </c>
      <c r="P989">
        <v>0</v>
      </c>
      <c r="Q989" s="14">
        <v>0.94867619108199597</v>
      </c>
      <c r="R989">
        <v>0</v>
      </c>
      <c r="S989">
        <v>4.5</v>
      </c>
      <c r="T989" s="14">
        <v>0</v>
      </c>
      <c r="U989" s="14">
        <v>0</v>
      </c>
      <c r="V989" s="12" t="s">
        <v>2138</v>
      </c>
    </row>
    <row r="990" spans="1:22">
      <c r="A990" t="s">
        <v>2027</v>
      </c>
      <c r="B990" s="12" t="s">
        <v>62</v>
      </c>
      <c r="C990" s="14">
        <v>2.974594108845053E-2</v>
      </c>
      <c r="D990" s="14">
        <v>0.20187192862209885</v>
      </c>
      <c r="E990" s="14">
        <v>0.13780715755654266</v>
      </c>
      <c r="F990" s="14">
        <v>0.14324173030339896</v>
      </c>
      <c r="G990" s="13">
        <v>2.1323076743804079</v>
      </c>
      <c r="H990" s="14">
        <v>-3.5903294130974449E-3</v>
      </c>
      <c r="I990">
        <v>0</v>
      </c>
      <c r="J990" s="14">
        <v>2.72655758806956E-2</v>
      </c>
      <c r="K990" s="14">
        <v>0.50521966232143278</v>
      </c>
      <c r="L990" s="14">
        <v>7.7995567229432863E-2</v>
      </c>
      <c r="M990">
        <v>0</v>
      </c>
      <c r="N990" s="14">
        <v>0</v>
      </c>
      <c r="O990" s="14">
        <v>0</v>
      </c>
      <c r="P990">
        <v>0</v>
      </c>
      <c r="Q990" s="14">
        <v>0.94976269166978411</v>
      </c>
      <c r="R990">
        <v>0</v>
      </c>
      <c r="S990">
        <v>3.3</v>
      </c>
      <c r="T990" s="14">
        <v>0</v>
      </c>
      <c r="U990" s="14">
        <v>0</v>
      </c>
      <c r="V990" s="12" t="s">
        <v>2138</v>
      </c>
    </row>
    <row r="991" spans="1:22">
      <c r="A991" t="s">
        <v>2029</v>
      </c>
      <c r="B991" s="12" t="s">
        <v>47</v>
      </c>
      <c r="C991" s="14">
        <v>2.1128453322981806E-2</v>
      </c>
      <c r="D991" s="14">
        <v>0.18290795794828921</v>
      </c>
      <c r="E991" s="14">
        <v>0.12205009004875801</v>
      </c>
      <c r="F991" s="14">
        <v>7.7863508878423693E-2</v>
      </c>
      <c r="G991" s="13">
        <v>1.5232588938928779</v>
      </c>
      <c r="H991" s="14">
        <v>3.1674636202413592E-2</v>
      </c>
      <c r="I991">
        <v>0</v>
      </c>
      <c r="J991" s="14">
        <v>2.6420666055244114E-2</v>
      </c>
      <c r="K991" s="14">
        <v>0.50851978099047102</v>
      </c>
      <c r="L991" s="14">
        <v>6.0665521451900774E-2</v>
      </c>
      <c r="M991">
        <v>0</v>
      </c>
      <c r="N991" s="14">
        <v>0</v>
      </c>
      <c r="O991" s="14">
        <v>0</v>
      </c>
      <c r="P991">
        <v>0</v>
      </c>
      <c r="Q991" s="14">
        <v>0.94977598367308969</v>
      </c>
      <c r="R991">
        <v>0</v>
      </c>
      <c r="S991">
        <v>3.3</v>
      </c>
      <c r="T991" s="14">
        <v>0</v>
      </c>
      <c r="U991" s="14">
        <v>0</v>
      </c>
      <c r="V991" s="12" t="s">
        <v>2138</v>
      </c>
    </row>
    <row r="992" spans="1:22">
      <c r="A992" t="s">
        <v>2031</v>
      </c>
      <c r="B992" s="12" t="s">
        <v>47</v>
      </c>
      <c r="C992" s="14">
        <v>7.6585927071469481E-2</v>
      </c>
      <c r="D992" s="14">
        <v>0.18290795794828921</v>
      </c>
      <c r="E992" s="14">
        <v>0.12205009004875801</v>
      </c>
      <c r="F992" s="14">
        <v>7.7863508878423693E-2</v>
      </c>
      <c r="G992" s="13">
        <v>1.5232588938928779</v>
      </c>
      <c r="H992" s="14">
        <v>3.1674636202413592E-2</v>
      </c>
      <c r="I992">
        <v>0</v>
      </c>
      <c r="J992" s="14">
        <v>1.5852883828325715E-2</v>
      </c>
      <c r="K992" s="14">
        <v>0.50851978099047102</v>
      </c>
      <c r="L992" s="14">
        <v>6.0665521451900774E-2</v>
      </c>
      <c r="M992">
        <v>0</v>
      </c>
      <c r="N992" s="14">
        <v>0</v>
      </c>
      <c r="O992" s="14">
        <v>0</v>
      </c>
      <c r="P992">
        <v>0</v>
      </c>
      <c r="Q992" s="14">
        <v>0.94977598367308969</v>
      </c>
      <c r="R992">
        <v>0</v>
      </c>
      <c r="S992">
        <v>3.3</v>
      </c>
      <c r="T992" s="14">
        <v>0</v>
      </c>
      <c r="U992" s="14">
        <v>0</v>
      </c>
      <c r="V992" s="12" t="s">
        <v>2138</v>
      </c>
    </row>
    <row r="993" spans="1:22">
      <c r="A993" t="s">
        <v>2033</v>
      </c>
      <c r="B993" s="12" t="s">
        <v>47</v>
      </c>
      <c r="C993" s="14">
        <v>7.3942211643188399E-2</v>
      </c>
      <c r="D993" s="14">
        <v>0.18290795794828921</v>
      </c>
      <c r="E993" s="14">
        <v>0.12205009004875801</v>
      </c>
      <c r="F993" s="14">
        <v>7.7863508878423693E-2</v>
      </c>
      <c r="G993" s="13">
        <v>1.5232588938928779</v>
      </c>
      <c r="H993" s="14">
        <v>3.1674636202413592E-2</v>
      </c>
      <c r="I993">
        <v>0</v>
      </c>
      <c r="J993" s="14">
        <v>3.3905861093520034E-2</v>
      </c>
      <c r="K993" s="14">
        <v>0.50851978099047102</v>
      </c>
      <c r="L993" s="14">
        <v>6.0665521451900774E-2</v>
      </c>
      <c r="M993">
        <v>0</v>
      </c>
      <c r="N993" s="14">
        <v>0</v>
      </c>
      <c r="O993" s="14">
        <v>0</v>
      </c>
      <c r="P993">
        <v>0</v>
      </c>
      <c r="Q993" s="14">
        <v>0.94977598367308969</v>
      </c>
      <c r="R993">
        <v>0</v>
      </c>
      <c r="S993">
        <v>3.3</v>
      </c>
      <c r="T993" s="14">
        <v>0</v>
      </c>
      <c r="U993" s="14">
        <v>0</v>
      </c>
      <c r="V993" s="12" t="s">
        <v>2138</v>
      </c>
    </row>
    <row r="994" spans="1:22">
      <c r="A994" t="s">
        <v>2035</v>
      </c>
      <c r="B994" s="12" t="s">
        <v>57</v>
      </c>
      <c r="C994" s="14">
        <v>0.25330263244488582</v>
      </c>
      <c r="D994" s="14">
        <v>0.388774346882514</v>
      </c>
      <c r="E994" s="14">
        <v>0.2842719606666555</v>
      </c>
      <c r="F994" s="14">
        <v>3.7547324588306716E-2</v>
      </c>
      <c r="G994" s="13">
        <v>5.6564154445784265</v>
      </c>
      <c r="H994" s="14">
        <v>0.21790144142181125</v>
      </c>
      <c r="I994">
        <v>0</v>
      </c>
      <c r="J994" s="14">
        <v>-4.680197932389512E-2</v>
      </c>
      <c r="K994" s="14">
        <v>0.45222619371524486</v>
      </c>
      <c r="L994" s="14">
        <v>1.8748568215778003E-2</v>
      </c>
      <c r="M994">
        <v>0</v>
      </c>
      <c r="N994" s="14">
        <v>0.2055436255630648</v>
      </c>
      <c r="O994" s="14">
        <v>0.33577848833803048</v>
      </c>
      <c r="P994">
        <v>0</v>
      </c>
      <c r="Q994" s="14">
        <v>0.94867619108199597</v>
      </c>
      <c r="R994">
        <v>0</v>
      </c>
      <c r="S994">
        <v>4.5</v>
      </c>
      <c r="T994" s="14">
        <v>0</v>
      </c>
      <c r="U994" s="14">
        <v>0</v>
      </c>
      <c r="V994" s="12" t="s">
        <v>2138</v>
      </c>
    </row>
    <row r="995" spans="1:22">
      <c r="A995" t="s">
        <v>2037</v>
      </c>
      <c r="B995" s="12" t="s">
        <v>51</v>
      </c>
      <c r="C995" s="14">
        <v>6.3752629371498837E-2</v>
      </c>
      <c r="D995" s="14">
        <v>0.29147891994228936</v>
      </c>
      <c r="E995" s="14">
        <v>0.20310034693031653</v>
      </c>
      <c r="F995" s="14">
        <v>8.594459935328938E-2</v>
      </c>
      <c r="G995" s="13">
        <v>1.6026025182564763</v>
      </c>
      <c r="H995" s="14">
        <v>0.11012364032004683</v>
      </c>
      <c r="I995">
        <v>0</v>
      </c>
      <c r="J995" s="14">
        <v>7.2207423028693304E-2</v>
      </c>
      <c r="K995" s="14">
        <v>0.41762511454643481</v>
      </c>
      <c r="L995" s="14">
        <v>5.4196815684636399E-2</v>
      </c>
      <c r="M995">
        <v>0</v>
      </c>
      <c r="N995" s="14">
        <v>0</v>
      </c>
      <c r="O995" s="14">
        <v>0</v>
      </c>
      <c r="P995">
        <v>0</v>
      </c>
      <c r="Q995" s="14">
        <v>0.94630804495569043</v>
      </c>
      <c r="R995">
        <v>0</v>
      </c>
      <c r="S995">
        <v>3.3</v>
      </c>
      <c r="T995" s="14">
        <v>0</v>
      </c>
      <c r="U995" s="14">
        <v>0</v>
      </c>
      <c r="V995" s="12" t="s">
        <v>2138</v>
      </c>
    </row>
    <row r="996" spans="1:22">
      <c r="A996" t="s">
        <v>2039</v>
      </c>
      <c r="B996" s="12" t="s">
        <v>54</v>
      </c>
      <c r="C996" s="14">
        <v>8.0852806636407513E-4</v>
      </c>
      <c r="D996" s="14">
        <v>0.31196392892080216</v>
      </c>
      <c r="E996" s="14">
        <v>0.22086835207327621</v>
      </c>
      <c r="F996" s="14">
        <v>0.28991454849456905</v>
      </c>
      <c r="G996" s="13">
        <v>2.8980395452652274</v>
      </c>
      <c r="H996" s="14">
        <v>-5.1192663180992054E-2</v>
      </c>
      <c r="I996">
        <v>0</v>
      </c>
      <c r="J996" s="14">
        <v>0.10540682332450177</v>
      </c>
      <c r="K996" s="14">
        <v>0.58288412137280288</v>
      </c>
      <c r="L996" s="14">
        <v>0.120912265441879</v>
      </c>
      <c r="M996">
        <v>0</v>
      </c>
      <c r="N996" s="14">
        <v>0</v>
      </c>
      <c r="O996" s="14">
        <v>0</v>
      </c>
      <c r="P996">
        <v>0</v>
      </c>
      <c r="Q996" s="14">
        <v>0.95246281107254693</v>
      </c>
      <c r="R996">
        <v>0</v>
      </c>
      <c r="S996">
        <v>3.3</v>
      </c>
      <c r="T996" s="14">
        <v>0</v>
      </c>
      <c r="U996" s="14">
        <v>0</v>
      </c>
      <c r="V996" s="12" t="s">
        <v>2138</v>
      </c>
    </row>
    <row r="997" spans="1:22">
      <c r="A997" t="s">
        <v>2041</v>
      </c>
      <c r="B997" s="12" t="s">
        <v>57</v>
      </c>
      <c r="C997" s="14">
        <v>0.19999653503068232</v>
      </c>
      <c r="D997" s="14">
        <v>0.388774346882514</v>
      </c>
      <c r="E997" s="14">
        <v>0.2842719606666555</v>
      </c>
      <c r="F997" s="14">
        <v>3.7547324588306716E-2</v>
      </c>
      <c r="G997" s="13">
        <v>5.6564154445784265</v>
      </c>
      <c r="H997" s="14">
        <v>0.21790144142181125</v>
      </c>
      <c r="I997">
        <v>0</v>
      </c>
      <c r="J997" s="14">
        <v>-2.2602662301179629E-2</v>
      </c>
      <c r="K997" s="14">
        <v>0.45222619371524486</v>
      </c>
      <c r="L997" s="14">
        <v>1.8748568215778003E-2</v>
      </c>
      <c r="M997">
        <v>0</v>
      </c>
      <c r="N997" s="14">
        <v>0.2055436255630648</v>
      </c>
      <c r="O997" s="14">
        <v>0.33577848833803048</v>
      </c>
      <c r="P997">
        <v>0</v>
      </c>
      <c r="Q997" s="14">
        <v>0.94867619108199597</v>
      </c>
      <c r="R997">
        <v>0</v>
      </c>
      <c r="S997">
        <v>4.5</v>
      </c>
      <c r="T997" s="14">
        <v>0</v>
      </c>
      <c r="U997" s="14">
        <v>0</v>
      </c>
      <c r="V997" s="12" t="s">
        <v>2138</v>
      </c>
    </row>
    <row r="998" spans="1:22">
      <c r="A998" t="s">
        <v>2043</v>
      </c>
      <c r="B998" s="12" t="s">
        <v>57</v>
      </c>
      <c r="C998" s="14">
        <v>0.18235909517987695</v>
      </c>
      <c r="D998" s="14">
        <v>0.388774346882514</v>
      </c>
      <c r="E998" s="14">
        <v>0.2842719606666555</v>
      </c>
      <c r="F998" s="14">
        <v>3.7547324588306716E-2</v>
      </c>
      <c r="G998" s="13">
        <v>5.6564154445784265</v>
      </c>
      <c r="H998" s="14">
        <v>0.21790144142181125</v>
      </c>
      <c r="I998">
        <v>0</v>
      </c>
      <c r="J998" s="14">
        <v>2.0863348006352179E-3</v>
      </c>
      <c r="K998" s="14">
        <v>0.45222619371524486</v>
      </c>
      <c r="L998" s="14">
        <v>1.8748568215778003E-2</v>
      </c>
      <c r="M998">
        <v>0</v>
      </c>
      <c r="N998" s="14">
        <v>0.2055436255630648</v>
      </c>
      <c r="O998" s="14">
        <v>0.33577848833803048</v>
      </c>
      <c r="P998">
        <v>0</v>
      </c>
      <c r="Q998" s="14">
        <v>0.94867619108199597</v>
      </c>
      <c r="R998">
        <v>0</v>
      </c>
      <c r="S998">
        <v>4.5</v>
      </c>
      <c r="T998" s="14">
        <v>0</v>
      </c>
      <c r="U998" s="14">
        <v>0</v>
      </c>
      <c r="V998" s="12" t="s">
        <v>2138</v>
      </c>
    </row>
    <row r="999" spans="1:22">
      <c r="A999" t="s">
        <v>2045</v>
      </c>
      <c r="B999" s="12" t="s">
        <v>54</v>
      </c>
      <c r="C999" s="14">
        <v>-2.668897841552895E-2</v>
      </c>
      <c r="D999" s="14">
        <v>0.31196392892080216</v>
      </c>
      <c r="E999" s="14">
        <v>0.22086835207327621</v>
      </c>
      <c r="F999" s="14">
        <v>0.28991454849456905</v>
      </c>
      <c r="G999" s="13">
        <v>2.8980395452652274</v>
      </c>
      <c r="H999" s="14">
        <v>-5.1192663180992054E-2</v>
      </c>
      <c r="I999">
        <v>0</v>
      </c>
      <c r="J999" s="14">
        <v>9.6554434818316867E-2</v>
      </c>
      <c r="K999" s="14">
        <v>0.58288412137280288</v>
      </c>
      <c r="L999" s="14">
        <v>0.120912265441879</v>
      </c>
      <c r="M999">
        <v>0</v>
      </c>
      <c r="N999" s="14">
        <v>0</v>
      </c>
      <c r="O999" s="14">
        <v>0</v>
      </c>
      <c r="P999">
        <v>0</v>
      </c>
      <c r="Q999" s="14">
        <v>0.95246281107254693</v>
      </c>
      <c r="R999">
        <v>0</v>
      </c>
      <c r="S999">
        <v>3.3</v>
      </c>
      <c r="T999" s="14">
        <v>0</v>
      </c>
      <c r="U999" s="14">
        <v>0</v>
      </c>
      <c r="V999" s="12" t="s">
        <v>2138</v>
      </c>
    </row>
    <row r="1000" spans="1:22">
      <c r="A1000" t="s">
        <v>2047</v>
      </c>
      <c r="B1000" s="12" t="s">
        <v>54</v>
      </c>
      <c r="C1000" s="14">
        <v>-7.9860000479008514E-2</v>
      </c>
      <c r="D1000" s="14">
        <v>0.31196392892080216</v>
      </c>
      <c r="E1000" s="14">
        <v>0.22086835207327621</v>
      </c>
      <c r="F1000" s="14">
        <v>0.28991454849456905</v>
      </c>
      <c r="G1000" s="13">
        <v>2.8980395452652274</v>
      </c>
      <c r="H1000" s="14">
        <v>-5.1192663180992054E-2</v>
      </c>
      <c r="I1000">
        <v>0</v>
      </c>
      <c r="J1000" s="14">
        <v>0.11657956508310031</v>
      </c>
      <c r="K1000" s="14">
        <v>0.58288412137280288</v>
      </c>
      <c r="L1000" s="14">
        <v>0.120912265441879</v>
      </c>
      <c r="M1000">
        <v>0</v>
      </c>
      <c r="N1000" s="14">
        <v>0</v>
      </c>
      <c r="O1000" s="14">
        <v>0</v>
      </c>
      <c r="P1000">
        <v>0</v>
      </c>
      <c r="Q1000" s="14">
        <v>0.95246281107254693</v>
      </c>
      <c r="R1000">
        <v>0</v>
      </c>
      <c r="S1000">
        <v>3.3</v>
      </c>
      <c r="T1000" s="14">
        <v>0</v>
      </c>
      <c r="U1000" s="14">
        <v>0</v>
      </c>
      <c r="V1000" s="12" t="s">
        <v>2138</v>
      </c>
    </row>
    <row r="1001" spans="1:22">
      <c r="A1001" t="s">
        <v>2049</v>
      </c>
      <c r="B1001" s="12" t="s">
        <v>57</v>
      </c>
      <c r="C1001" s="14">
        <v>0.35435894856005684</v>
      </c>
      <c r="D1001" s="14">
        <v>0.388774346882514</v>
      </c>
      <c r="E1001" s="14">
        <v>0.2842719606666555</v>
      </c>
      <c r="F1001" s="14">
        <v>3.7547324588306716E-2</v>
      </c>
      <c r="G1001" s="13">
        <v>5.6564154445784265</v>
      </c>
      <c r="H1001" s="14">
        <v>0.21790144142181125</v>
      </c>
      <c r="I1001">
        <v>0</v>
      </c>
      <c r="J1001" s="14">
        <v>-9.6562061842890665E-2</v>
      </c>
      <c r="K1001" s="14">
        <v>0.45222619371524486</v>
      </c>
      <c r="L1001" s="14">
        <v>1.8748568215778003E-2</v>
      </c>
      <c r="M1001">
        <v>0</v>
      </c>
      <c r="N1001" s="14">
        <v>0.2055436255630648</v>
      </c>
      <c r="O1001" s="14">
        <v>0.33577848833803048</v>
      </c>
      <c r="P1001">
        <v>0</v>
      </c>
      <c r="Q1001" s="14">
        <v>0.94867619108199597</v>
      </c>
      <c r="R1001">
        <v>0</v>
      </c>
      <c r="S1001">
        <v>4.5</v>
      </c>
      <c r="T1001" s="14">
        <v>0</v>
      </c>
      <c r="U1001" s="14">
        <v>0</v>
      </c>
      <c r="V1001" s="12" t="s">
        <v>2138</v>
      </c>
    </row>
  </sheetData>
  <sortState xmlns:xlrd2="http://schemas.microsoft.com/office/spreadsheetml/2017/richdata2" ref="A2:V1001">
    <sortCondition descending="1" ref="U2:U1001"/>
    <sortCondition descending="1" ref="T2:T10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25" workbookViewId="0"/>
  </sheetViews>
  <sheetFormatPr baseColWidth="10" defaultColWidth="8.796875" defaultRowHeight="13.8"/>
  <cols>
    <col min="1" max="1" width="40" customWidth="1"/>
    <col min="2" max="2" width="90" customWidth="1"/>
  </cols>
  <sheetData>
    <row r="1" spans="1:2">
      <c r="A1" s="10" t="s">
        <v>2051</v>
      </c>
      <c r="B1" s="10" t="s">
        <v>2052</v>
      </c>
    </row>
    <row r="2" spans="1:2">
      <c r="A2" s="8" t="s">
        <v>0</v>
      </c>
      <c r="B2" s="8" t="s">
        <v>2053</v>
      </c>
    </row>
    <row r="3" spans="1:2">
      <c r="A3" s="8" t="s">
        <v>1</v>
      </c>
      <c r="B3" s="8" t="s">
        <v>2054</v>
      </c>
    </row>
    <row r="4" spans="1:2">
      <c r="A4" s="8" t="s">
        <v>2</v>
      </c>
      <c r="B4" s="8" t="s">
        <v>2055</v>
      </c>
    </row>
    <row r="5" spans="1:2">
      <c r="A5" s="8" t="s">
        <v>3</v>
      </c>
      <c r="B5" s="8" t="s">
        <v>2056</v>
      </c>
    </row>
    <row r="6" spans="1:2">
      <c r="A6" s="8" t="s">
        <v>4</v>
      </c>
      <c r="B6" s="8" t="s">
        <v>2057</v>
      </c>
    </row>
    <row r="7" spans="1:2">
      <c r="A7" s="8" t="s">
        <v>5</v>
      </c>
      <c r="B7" s="8" t="s">
        <v>2058</v>
      </c>
    </row>
    <row r="8" spans="1:2">
      <c r="A8" s="8" t="s">
        <v>6</v>
      </c>
      <c r="B8" s="8" t="s">
        <v>2059</v>
      </c>
    </row>
    <row r="9" spans="1:2">
      <c r="A9" s="8" t="s">
        <v>7</v>
      </c>
      <c r="B9" s="8" t="s">
        <v>2060</v>
      </c>
    </row>
    <row r="10" spans="1:2">
      <c r="A10" s="8" t="s">
        <v>8</v>
      </c>
      <c r="B10" s="8" t="s">
        <v>2061</v>
      </c>
    </row>
    <row r="11" spans="1:2">
      <c r="A11" s="8" t="s">
        <v>9</v>
      </c>
      <c r="B11" s="8" t="s">
        <v>2062</v>
      </c>
    </row>
    <row r="12" spans="1:2">
      <c r="A12" s="8" t="s">
        <v>10</v>
      </c>
      <c r="B12" s="8" t="s">
        <v>2063</v>
      </c>
    </row>
    <row r="13" spans="1:2">
      <c r="A13" s="8" t="s">
        <v>11</v>
      </c>
      <c r="B13" s="8" t="s">
        <v>2064</v>
      </c>
    </row>
    <row r="14" spans="1:2">
      <c r="A14" s="8" t="s">
        <v>12</v>
      </c>
      <c r="B14" s="8" t="s">
        <v>2065</v>
      </c>
    </row>
    <row r="15" spans="1:2">
      <c r="A15" s="8" t="s">
        <v>13</v>
      </c>
      <c r="B15" s="8" t="s">
        <v>2066</v>
      </c>
    </row>
    <row r="16" spans="1:2">
      <c r="A16" s="8" t="s">
        <v>14</v>
      </c>
      <c r="B16" s="8" t="s">
        <v>2067</v>
      </c>
    </row>
    <row r="17" spans="1:2">
      <c r="A17" s="8" t="s">
        <v>15</v>
      </c>
      <c r="B17" s="8" t="s">
        <v>2068</v>
      </c>
    </row>
    <row r="18" spans="1:2">
      <c r="A18" s="8" t="s">
        <v>16</v>
      </c>
      <c r="B18" s="8" t="s">
        <v>2069</v>
      </c>
    </row>
    <row r="19" spans="1:2">
      <c r="A19" s="8" t="s">
        <v>17</v>
      </c>
      <c r="B19" s="8" t="s">
        <v>2070</v>
      </c>
    </row>
    <row r="20" spans="1:2">
      <c r="A20" s="8" t="s">
        <v>18</v>
      </c>
      <c r="B20" s="8" t="s">
        <v>2071</v>
      </c>
    </row>
    <row r="21" spans="1:2">
      <c r="A21" s="8" t="s">
        <v>19</v>
      </c>
      <c r="B21" s="8" t="s">
        <v>2072</v>
      </c>
    </row>
    <row r="22" spans="1:2">
      <c r="A22" s="8" t="s">
        <v>20</v>
      </c>
      <c r="B22" s="8" t="s">
        <v>2073</v>
      </c>
    </row>
    <row r="23" spans="1:2">
      <c r="A23" s="8" t="s">
        <v>21</v>
      </c>
      <c r="B23" s="8" t="s">
        <v>2074</v>
      </c>
    </row>
    <row r="24" spans="1:2">
      <c r="A24" s="8" t="s">
        <v>22</v>
      </c>
      <c r="B24" s="8" t="s">
        <v>2075</v>
      </c>
    </row>
    <row r="25" spans="1:2">
      <c r="A25" s="8" t="s">
        <v>23</v>
      </c>
      <c r="B25" s="8" t="s">
        <v>2076</v>
      </c>
    </row>
    <row r="26" spans="1:2">
      <c r="A26" s="8" t="s">
        <v>24</v>
      </c>
      <c r="B26" s="8" t="s">
        <v>2077</v>
      </c>
    </row>
    <row r="27" spans="1:2">
      <c r="A27" s="8" t="s">
        <v>25</v>
      </c>
      <c r="B27" s="8" t="s">
        <v>2078</v>
      </c>
    </row>
    <row r="28" spans="1:2">
      <c r="A28" s="8" t="s">
        <v>26</v>
      </c>
      <c r="B28" s="8" t="s">
        <v>2079</v>
      </c>
    </row>
    <row r="29" spans="1:2">
      <c r="A29" s="8" t="s">
        <v>27</v>
      </c>
      <c r="B29" s="8" t="s">
        <v>2080</v>
      </c>
    </row>
    <row r="30" spans="1:2">
      <c r="A30" s="8" t="s">
        <v>28</v>
      </c>
      <c r="B30" s="8" t="s">
        <v>2081</v>
      </c>
    </row>
    <row r="31" spans="1:2">
      <c r="A31" s="8" t="s">
        <v>29</v>
      </c>
      <c r="B31" s="8" t="s">
        <v>2082</v>
      </c>
    </row>
    <row r="32" spans="1:2">
      <c r="A32" s="8" t="s">
        <v>30</v>
      </c>
      <c r="B32" s="8" t="s">
        <v>2083</v>
      </c>
    </row>
    <row r="33" spans="1:2">
      <c r="A33" s="8" t="s">
        <v>31</v>
      </c>
      <c r="B33" s="8" t="s">
        <v>2084</v>
      </c>
    </row>
    <row r="34" spans="1:2">
      <c r="A34" s="8" t="s">
        <v>32</v>
      </c>
      <c r="B34" s="8" t="s">
        <v>2085</v>
      </c>
    </row>
    <row r="35" spans="1:2">
      <c r="A35" s="8" t="s">
        <v>33</v>
      </c>
      <c r="B35" s="8" t="s">
        <v>2086</v>
      </c>
    </row>
    <row r="36" spans="1:2">
      <c r="A36" s="8" t="s">
        <v>34</v>
      </c>
      <c r="B36" s="8" t="s">
        <v>2087</v>
      </c>
    </row>
    <row r="37" spans="1:2">
      <c r="A37" s="8" t="s">
        <v>35</v>
      </c>
      <c r="B37" s="8" t="s">
        <v>2088</v>
      </c>
    </row>
    <row r="38" spans="1:2">
      <c r="A38" s="8" t="s">
        <v>36</v>
      </c>
      <c r="B38" s="8" t="s">
        <v>2089</v>
      </c>
    </row>
    <row r="39" spans="1:2">
      <c r="A39" s="8" t="s">
        <v>37</v>
      </c>
      <c r="B39" s="8" t="s">
        <v>2090</v>
      </c>
    </row>
    <row r="40" spans="1:2">
      <c r="A40" s="8" t="s">
        <v>38</v>
      </c>
      <c r="B40" s="8" t="s">
        <v>2091</v>
      </c>
    </row>
    <row r="41" spans="1:2">
      <c r="A41" s="8" t="s">
        <v>39</v>
      </c>
      <c r="B41" s="8" t="s">
        <v>2092</v>
      </c>
    </row>
    <row r="42" spans="1:2">
      <c r="A42" s="8" t="s">
        <v>40</v>
      </c>
      <c r="B42" s="8" t="s">
        <v>2093</v>
      </c>
    </row>
    <row r="43" spans="1:2">
      <c r="A43" s="8" t="s">
        <v>41</v>
      </c>
      <c r="B43" s="8" t="s">
        <v>2094</v>
      </c>
    </row>
    <row r="44" spans="1:2">
      <c r="A44" s="8" t="s">
        <v>42</v>
      </c>
      <c r="B44" s="8" t="s">
        <v>2095</v>
      </c>
    </row>
    <row r="45" spans="1:2">
      <c r="A45" s="8" t="s">
        <v>43</v>
      </c>
      <c r="B45" s="8" t="s">
        <v>2096</v>
      </c>
    </row>
    <row r="46" spans="1:2">
      <c r="A46" s="8" t="s">
        <v>44</v>
      </c>
      <c r="B46" s="8" t="s">
        <v>2097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sqref="A1:B1"/>
    </sheetView>
  </sheetViews>
  <sheetFormatPr baseColWidth="10" defaultColWidth="8.796875" defaultRowHeight="13.8"/>
  <cols>
    <col min="1" max="1" width="27" customWidth="1"/>
    <col min="2" max="2" width="95" customWidth="1"/>
  </cols>
  <sheetData>
    <row r="1" spans="1:2" ht="17.399999999999999">
      <c r="A1" s="20" t="s">
        <v>2098</v>
      </c>
      <c r="B1" s="20"/>
    </row>
    <row r="2" spans="1:2">
      <c r="A2" s="9" t="s">
        <v>2099</v>
      </c>
      <c r="B2" s="8" t="s">
        <v>2100</v>
      </c>
    </row>
    <row r="3" spans="1:2">
      <c r="A3" s="9" t="s">
        <v>2101</v>
      </c>
      <c r="B3" s="8" t="s">
        <v>2102</v>
      </c>
    </row>
    <row r="4" spans="1:2">
      <c r="A4" s="9" t="s">
        <v>2103</v>
      </c>
      <c r="B4" s="8" t="s">
        <v>2104</v>
      </c>
    </row>
    <row r="5" spans="1:2">
      <c r="A5" s="9" t="s">
        <v>2105</v>
      </c>
      <c r="B5" s="8" t="s">
        <v>2106</v>
      </c>
    </row>
    <row r="6" spans="1:2">
      <c r="A6" s="9" t="s">
        <v>2107</v>
      </c>
      <c r="B6" s="8" t="s">
        <v>2108</v>
      </c>
    </row>
    <row r="7" spans="1:2">
      <c r="A7" s="9" t="s">
        <v>2109</v>
      </c>
      <c r="B7" s="8" t="s">
        <v>2110</v>
      </c>
    </row>
    <row r="8" spans="1:2">
      <c r="A8" s="9" t="s">
        <v>2111</v>
      </c>
      <c r="B8" s="8" t="s">
        <v>2112</v>
      </c>
    </row>
    <row r="9" spans="1:2">
      <c r="A9" s="9" t="s">
        <v>2113</v>
      </c>
      <c r="B9" s="8" t="s">
        <v>2114</v>
      </c>
    </row>
    <row r="10" spans="1:2">
      <c r="A10" s="9" t="s">
        <v>2115</v>
      </c>
      <c r="B10" s="8" t="s">
        <v>2116</v>
      </c>
    </row>
    <row r="11" spans="1:2" ht="27.6">
      <c r="A11" s="9" t="s">
        <v>2117</v>
      </c>
      <c r="B11" s="8" t="s">
        <v>2118</v>
      </c>
    </row>
    <row r="12" spans="1:2">
      <c r="A12" s="9" t="s">
        <v>2119</v>
      </c>
      <c r="B12" s="8" t="s">
        <v>2120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3"/>
  <sheetViews>
    <sheetView workbookViewId="0">
      <selection activeCell="D19" sqref="D19"/>
    </sheetView>
  </sheetViews>
  <sheetFormatPr baseColWidth="10" defaultColWidth="8.796875" defaultRowHeight="13.8"/>
  <cols>
    <col min="1" max="1" width="12" customWidth="1"/>
    <col min="2" max="3" width="18" customWidth="1"/>
    <col min="4" max="4" width="36" customWidth="1"/>
  </cols>
  <sheetData>
    <row r="1" spans="1:4" ht="25.65" customHeight="1">
      <c r="A1" s="21" t="s">
        <v>2121</v>
      </c>
      <c r="B1" s="21"/>
      <c r="C1" s="21"/>
      <c r="D1" s="21"/>
    </row>
    <row r="3" spans="1:4">
      <c r="A3" s="11" t="s">
        <v>0</v>
      </c>
      <c r="B3" s="11" t="s">
        <v>2122</v>
      </c>
      <c r="C3" s="11" t="s">
        <v>2123</v>
      </c>
      <c r="D3" s="11" t="s">
        <v>2124</v>
      </c>
    </row>
    <row r="4" spans="1:4">
      <c r="A4" t="s">
        <v>45</v>
      </c>
      <c r="B4">
        <v>0</v>
      </c>
      <c r="C4">
        <v>0</v>
      </c>
      <c r="D4" t="s">
        <v>2125</v>
      </c>
    </row>
    <row r="5" spans="1:4">
      <c r="A5" t="s">
        <v>49</v>
      </c>
      <c r="B5">
        <v>0</v>
      </c>
      <c r="C5">
        <v>0</v>
      </c>
      <c r="D5" t="s">
        <v>2125</v>
      </c>
    </row>
    <row r="6" spans="1:4">
      <c r="A6" t="s">
        <v>52</v>
      </c>
      <c r="B6">
        <v>0</v>
      </c>
      <c r="C6">
        <v>0</v>
      </c>
      <c r="D6" t="s">
        <v>2125</v>
      </c>
    </row>
    <row r="7" spans="1:4">
      <c r="A7" t="s">
        <v>55</v>
      </c>
      <c r="B7">
        <v>0</v>
      </c>
      <c r="C7">
        <v>0</v>
      </c>
      <c r="D7" t="s">
        <v>2125</v>
      </c>
    </row>
    <row r="8" spans="1:4">
      <c r="A8" t="s">
        <v>58</v>
      </c>
      <c r="B8">
        <v>1</v>
      </c>
      <c r="C8">
        <v>4</v>
      </c>
      <c r="D8" t="s">
        <v>2126</v>
      </c>
    </row>
    <row r="9" spans="1:4">
      <c r="A9" t="s">
        <v>60</v>
      </c>
      <c r="B9">
        <v>0</v>
      </c>
      <c r="C9">
        <v>0</v>
      </c>
      <c r="D9" t="s">
        <v>2125</v>
      </c>
    </row>
    <row r="10" spans="1:4">
      <c r="A10" t="s">
        <v>63</v>
      </c>
      <c r="B10">
        <v>0</v>
      </c>
      <c r="C10">
        <v>0</v>
      </c>
      <c r="D10" t="s">
        <v>2125</v>
      </c>
    </row>
    <row r="11" spans="1:4">
      <c r="A11" t="s">
        <v>65</v>
      </c>
      <c r="B11">
        <v>1</v>
      </c>
      <c r="C11">
        <v>1</v>
      </c>
      <c r="D11" t="s">
        <v>2127</v>
      </c>
    </row>
    <row r="12" spans="1:4">
      <c r="A12" t="s">
        <v>67</v>
      </c>
      <c r="B12">
        <v>0</v>
      </c>
      <c r="C12">
        <v>0</v>
      </c>
      <c r="D12" t="s">
        <v>2125</v>
      </c>
    </row>
    <row r="13" spans="1:4">
      <c r="A13" t="s">
        <v>69</v>
      </c>
      <c r="B13">
        <v>0</v>
      </c>
      <c r="C13">
        <v>0</v>
      </c>
      <c r="D13" t="s">
        <v>2125</v>
      </c>
    </row>
    <row r="14" spans="1:4">
      <c r="A14" t="s">
        <v>71</v>
      </c>
      <c r="B14">
        <v>0</v>
      </c>
      <c r="C14">
        <v>0</v>
      </c>
      <c r="D14" t="s">
        <v>2125</v>
      </c>
    </row>
    <row r="15" spans="1:4">
      <c r="A15" t="s">
        <v>73</v>
      </c>
      <c r="B15">
        <v>1</v>
      </c>
      <c r="C15">
        <v>4</v>
      </c>
      <c r="D15" t="s">
        <v>2126</v>
      </c>
    </row>
    <row r="16" spans="1:4">
      <c r="A16" t="s">
        <v>75</v>
      </c>
      <c r="B16">
        <v>0</v>
      </c>
      <c r="C16">
        <v>0</v>
      </c>
      <c r="D16" t="s">
        <v>2125</v>
      </c>
    </row>
    <row r="17" spans="1:4">
      <c r="A17" t="s">
        <v>77</v>
      </c>
      <c r="B17">
        <v>1</v>
      </c>
      <c r="C17">
        <v>2</v>
      </c>
      <c r="D17" t="s">
        <v>2128</v>
      </c>
    </row>
    <row r="18" spans="1:4">
      <c r="A18" t="s">
        <v>79</v>
      </c>
      <c r="B18">
        <v>0</v>
      </c>
      <c r="C18">
        <v>0</v>
      </c>
      <c r="D18" t="s">
        <v>2125</v>
      </c>
    </row>
    <row r="19" spans="1:4">
      <c r="A19" t="s">
        <v>81</v>
      </c>
      <c r="B19">
        <v>1</v>
      </c>
      <c r="C19">
        <v>4</v>
      </c>
      <c r="D19" t="s">
        <v>2126</v>
      </c>
    </row>
    <row r="20" spans="1:4">
      <c r="A20" t="s">
        <v>83</v>
      </c>
      <c r="B20">
        <v>0</v>
      </c>
      <c r="C20">
        <v>0</v>
      </c>
      <c r="D20" t="s">
        <v>2125</v>
      </c>
    </row>
    <row r="21" spans="1:4">
      <c r="A21" t="s">
        <v>85</v>
      </c>
      <c r="B21">
        <v>0</v>
      </c>
      <c r="C21">
        <v>0</v>
      </c>
      <c r="D21" t="s">
        <v>2125</v>
      </c>
    </row>
    <row r="22" spans="1:4">
      <c r="A22" t="s">
        <v>87</v>
      </c>
      <c r="B22">
        <v>0</v>
      </c>
      <c r="C22">
        <v>0</v>
      </c>
      <c r="D22" t="s">
        <v>2125</v>
      </c>
    </row>
    <row r="23" spans="1:4">
      <c r="A23" t="s">
        <v>89</v>
      </c>
      <c r="B23">
        <v>0</v>
      </c>
      <c r="C23">
        <v>0</v>
      </c>
      <c r="D23" t="s">
        <v>2125</v>
      </c>
    </row>
    <row r="24" spans="1:4">
      <c r="A24" t="s">
        <v>91</v>
      </c>
      <c r="B24">
        <v>0</v>
      </c>
      <c r="C24">
        <v>0</v>
      </c>
      <c r="D24" t="s">
        <v>2125</v>
      </c>
    </row>
    <row r="25" spans="1:4">
      <c r="A25" t="s">
        <v>93</v>
      </c>
      <c r="B25">
        <v>0</v>
      </c>
      <c r="C25">
        <v>0</v>
      </c>
      <c r="D25" t="s">
        <v>2125</v>
      </c>
    </row>
    <row r="26" spans="1:4">
      <c r="A26" t="s">
        <v>95</v>
      </c>
      <c r="B26">
        <v>1</v>
      </c>
      <c r="C26">
        <v>4</v>
      </c>
      <c r="D26" t="s">
        <v>2126</v>
      </c>
    </row>
    <row r="27" spans="1:4">
      <c r="A27" t="s">
        <v>97</v>
      </c>
      <c r="B27">
        <v>0</v>
      </c>
      <c r="C27">
        <v>0</v>
      </c>
      <c r="D27" t="s">
        <v>2125</v>
      </c>
    </row>
    <row r="28" spans="1:4">
      <c r="A28" t="s">
        <v>99</v>
      </c>
      <c r="B28">
        <v>0</v>
      </c>
      <c r="C28">
        <v>0</v>
      </c>
      <c r="D28" t="s">
        <v>2125</v>
      </c>
    </row>
    <row r="29" spans="1:4">
      <c r="A29" t="s">
        <v>101</v>
      </c>
      <c r="B29">
        <v>0</v>
      </c>
      <c r="C29">
        <v>0</v>
      </c>
      <c r="D29" t="s">
        <v>2125</v>
      </c>
    </row>
    <row r="30" spans="1:4">
      <c r="A30" t="s">
        <v>103</v>
      </c>
      <c r="B30">
        <v>0</v>
      </c>
      <c r="C30">
        <v>0</v>
      </c>
      <c r="D30" t="s">
        <v>2125</v>
      </c>
    </row>
    <row r="31" spans="1:4">
      <c r="A31" t="s">
        <v>105</v>
      </c>
      <c r="B31">
        <v>0</v>
      </c>
      <c r="C31">
        <v>0</v>
      </c>
      <c r="D31" t="s">
        <v>2125</v>
      </c>
    </row>
    <row r="32" spans="1:4">
      <c r="A32" t="s">
        <v>107</v>
      </c>
      <c r="B32">
        <v>0</v>
      </c>
      <c r="C32">
        <v>0</v>
      </c>
      <c r="D32" t="s">
        <v>2125</v>
      </c>
    </row>
    <row r="33" spans="1:4">
      <c r="A33" t="s">
        <v>109</v>
      </c>
      <c r="B33">
        <v>0</v>
      </c>
      <c r="C33">
        <v>0</v>
      </c>
      <c r="D33" t="s">
        <v>2125</v>
      </c>
    </row>
    <row r="34" spans="1:4">
      <c r="A34" t="s">
        <v>111</v>
      </c>
      <c r="B34">
        <v>0</v>
      </c>
      <c r="C34">
        <v>0</v>
      </c>
      <c r="D34" t="s">
        <v>2125</v>
      </c>
    </row>
    <row r="35" spans="1:4">
      <c r="A35" t="s">
        <v>113</v>
      </c>
      <c r="B35">
        <v>0</v>
      </c>
      <c r="C35">
        <v>0</v>
      </c>
      <c r="D35" t="s">
        <v>2125</v>
      </c>
    </row>
    <row r="36" spans="1:4">
      <c r="A36" t="s">
        <v>115</v>
      </c>
      <c r="B36">
        <v>0</v>
      </c>
      <c r="C36">
        <v>0</v>
      </c>
      <c r="D36" t="s">
        <v>2125</v>
      </c>
    </row>
    <row r="37" spans="1:4">
      <c r="A37" t="s">
        <v>117</v>
      </c>
      <c r="B37">
        <v>0</v>
      </c>
      <c r="C37">
        <v>0</v>
      </c>
      <c r="D37" t="s">
        <v>2125</v>
      </c>
    </row>
    <row r="38" spans="1:4">
      <c r="A38" t="s">
        <v>119</v>
      </c>
      <c r="B38">
        <v>0</v>
      </c>
      <c r="C38">
        <v>0</v>
      </c>
      <c r="D38" t="s">
        <v>2125</v>
      </c>
    </row>
    <row r="39" spans="1:4">
      <c r="A39" t="s">
        <v>121</v>
      </c>
      <c r="B39">
        <v>0</v>
      </c>
      <c r="C39">
        <v>0</v>
      </c>
      <c r="D39" t="s">
        <v>2125</v>
      </c>
    </row>
    <row r="40" spans="1:4">
      <c r="A40" t="s">
        <v>123</v>
      </c>
      <c r="B40">
        <v>0</v>
      </c>
      <c r="C40">
        <v>0</v>
      </c>
      <c r="D40" t="s">
        <v>2125</v>
      </c>
    </row>
    <row r="41" spans="1:4">
      <c r="A41" t="s">
        <v>125</v>
      </c>
      <c r="B41">
        <v>0</v>
      </c>
      <c r="C41">
        <v>0</v>
      </c>
      <c r="D41" t="s">
        <v>2125</v>
      </c>
    </row>
    <row r="42" spans="1:4">
      <c r="A42" t="s">
        <v>127</v>
      </c>
      <c r="B42">
        <v>0</v>
      </c>
      <c r="C42">
        <v>0</v>
      </c>
      <c r="D42" t="s">
        <v>2125</v>
      </c>
    </row>
    <row r="43" spans="1:4">
      <c r="A43" t="s">
        <v>129</v>
      </c>
      <c r="B43">
        <v>0</v>
      </c>
      <c r="C43">
        <v>0</v>
      </c>
      <c r="D43" t="s">
        <v>2125</v>
      </c>
    </row>
    <row r="44" spans="1:4">
      <c r="A44" t="s">
        <v>131</v>
      </c>
      <c r="B44">
        <v>0</v>
      </c>
      <c r="C44">
        <v>0</v>
      </c>
      <c r="D44" t="s">
        <v>2125</v>
      </c>
    </row>
    <row r="45" spans="1:4">
      <c r="A45" t="s">
        <v>133</v>
      </c>
      <c r="B45">
        <v>0</v>
      </c>
      <c r="C45">
        <v>0</v>
      </c>
      <c r="D45" t="s">
        <v>2125</v>
      </c>
    </row>
    <row r="46" spans="1:4">
      <c r="A46" t="s">
        <v>135</v>
      </c>
      <c r="B46">
        <v>0</v>
      </c>
      <c r="C46">
        <v>0</v>
      </c>
      <c r="D46" t="s">
        <v>2125</v>
      </c>
    </row>
    <row r="47" spans="1:4">
      <c r="A47" t="s">
        <v>137</v>
      </c>
      <c r="B47">
        <v>0</v>
      </c>
      <c r="C47">
        <v>0</v>
      </c>
      <c r="D47" t="s">
        <v>2125</v>
      </c>
    </row>
    <row r="48" spans="1:4">
      <c r="A48" t="s">
        <v>139</v>
      </c>
      <c r="B48">
        <v>0</v>
      </c>
      <c r="C48">
        <v>0</v>
      </c>
      <c r="D48" t="s">
        <v>2125</v>
      </c>
    </row>
    <row r="49" spans="1:4">
      <c r="A49" t="s">
        <v>141</v>
      </c>
      <c r="B49">
        <v>0</v>
      </c>
      <c r="C49">
        <v>0</v>
      </c>
      <c r="D49" t="s">
        <v>2125</v>
      </c>
    </row>
    <row r="50" spans="1:4">
      <c r="A50" t="s">
        <v>143</v>
      </c>
      <c r="B50">
        <v>0</v>
      </c>
      <c r="C50">
        <v>0</v>
      </c>
      <c r="D50" t="s">
        <v>2125</v>
      </c>
    </row>
    <row r="51" spans="1:4">
      <c r="A51" t="s">
        <v>145</v>
      </c>
      <c r="B51">
        <v>0</v>
      </c>
      <c r="C51">
        <v>0</v>
      </c>
      <c r="D51" t="s">
        <v>2125</v>
      </c>
    </row>
    <row r="52" spans="1:4">
      <c r="A52" t="s">
        <v>147</v>
      </c>
      <c r="B52">
        <v>0</v>
      </c>
      <c r="C52">
        <v>0</v>
      </c>
      <c r="D52" t="s">
        <v>2125</v>
      </c>
    </row>
    <row r="53" spans="1:4">
      <c r="A53" t="s">
        <v>149</v>
      </c>
      <c r="B53">
        <v>0</v>
      </c>
      <c r="C53">
        <v>0</v>
      </c>
      <c r="D53" t="s">
        <v>2125</v>
      </c>
    </row>
    <row r="54" spans="1:4">
      <c r="A54" t="s">
        <v>151</v>
      </c>
      <c r="B54">
        <v>0</v>
      </c>
      <c r="C54">
        <v>0</v>
      </c>
      <c r="D54" t="s">
        <v>2125</v>
      </c>
    </row>
    <row r="55" spans="1:4">
      <c r="A55" t="s">
        <v>153</v>
      </c>
      <c r="B55">
        <v>0</v>
      </c>
      <c r="C55">
        <v>0</v>
      </c>
      <c r="D55" t="s">
        <v>2125</v>
      </c>
    </row>
    <row r="56" spans="1:4">
      <c r="A56" t="s">
        <v>155</v>
      </c>
      <c r="B56">
        <v>0</v>
      </c>
      <c r="C56">
        <v>0</v>
      </c>
      <c r="D56" t="s">
        <v>2125</v>
      </c>
    </row>
    <row r="57" spans="1:4">
      <c r="A57" t="s">
        <v>157</v>
      </c>
      <c r="B57">
        <v>0</v>
      </c>
      <c r="C57">
        <v>0</v>
      </c>
      <c r="D57" t="s">
        <v>2125</v>
      </c>
    </row>
    <row r="58" spans="1:4">
      <c r="A58" t="s">
        <v>159</v>
      </c>
      <c r="B58">
        <v>0</v>
      </c>
      <c r="C58">
        <v>0</v>
      </c>
      <c r="D58" t="s">
        <v>2125</v>
      </c>
    </row>
    <row r="59" spans="1:4">
      <c r="A59" t="s">
        <v>161</v>
      </c>
      <c r="B59">
        <v>0</v>
      </c>
      <c r="C59">
        <v>0</v>
      </c>
      <c r="D59" t="s">
        <v>2125</v>
      </c>
    </row>
    <row r="60" spans="1:4">
      <c r="A60" t="s">
        <v>163</v>
      </c>
      <c r="B60">
        <v>0</v>
      </c>
      <c r="C60">
        <v>0</v>
      </c>
      <c r="D60" t="s">
        <v>2125</v>
      </c>
    </row>
    <row r="61" spans="1:4">
      <c r="A61" t="s">
        <v>165</v>
      </c>
      <c r="B61">
        <v>0</v>
      </c>
      <c r="C61">
        <v>0</v>
      </c>
      <c r="D61" t="s">
        <v>2125</v>
      </c>
    </row>
    <row r="62" spans="1:4">
      <c r="A62" t="s">
        <v>167</v>
      </c>
      <c r="B62">
        <v>0</v>
      </c>
      <c r="C62">
        <v>0</v>
      </c>
      <c r="D62" t="s">
        <v>2125</v>
      </c>
    </row>
    <row r="63" spans="1:4">
      <c r="A63" t="s">
        <v>169</v>
      </c>
      <c r="B63">
        <v>0</v>
      </c>
      <c r="C63">
        <v>0</v>
      </c>
      <c r="D63" t="s">
        <v>2125</v>
      </c>
    </row>
    <row r="64" spans="1:4">
      <c r="A64" t="s">
        <v>171</v>
      </c>
      <c r="B64">
        <v>0</v>
      </c>
      <c r="C64">
        <v>0</v>
      </c>
      <c r="D64" t="s">
        <v>2125</v>
      </c>
    </row>
    <row r="65" spans="1:4">
      <c r="A65" t="s">
        <v>173</v>
      </c>
      <c r="B65">
        <v>0</v>
      </c>
      <c r="C65">
        <v>0</v>
      </c>
      <c r="D65" t="s">
        <v>2125</v>
      </c>
    </row>
    <row r="66" spans="1:4">
      <c r="A66" t="s">
        <v>175</v>
      </c>
      <c r="B66">
        <v>0</v>
      </c>
      <c r="C66">
        <v>0</v>
      </c>
      <c r="D66" t="s">
        <v>2125</v>
      </c>
    </row>
    <row r="67" spans="1:4">
      <c r="A67" t="s">
        <v>177</v>
      </c>
      <c r="B67">
        <v>0</v>
      </c>
      <c r="C67">
        <v>0</v>
      </c>
      <c r="D67" t="s">
        <v>2125</v>
      </c>
    </row>
    <row r="68" spans="1:4">
      <c r="A68" t="s">
        <v>179</v>
      </c>
      <c r="B68">
        <v>0</v>
      </c>
      <c r="C68">
        <v>0</v>
      </c>
      <c r="D68" t="s">
        <v>2125</v>
      </c>
    </row>
    <row r="69" spans="1:4">
      <c r="A69" t="s">
        <v>181</v>
      </c>
      <c r="B69">
        <v>0</v>
      </c>
      <c r="C69">
        <v>0</v>
      </c>
      <c r="D69" t="s">
        <v>2125</v>
      </c>
    </row>
    <row r="70" spans="1:4">
      <c r="A70" t="s">
        <v>183</v>
      </c>
      <c r="B70">
        <v>0</v>
      </c>
      <c r="C70">
        <v>0</v>
      </c>
      <c r="D70" t="s">
        <v>2125</v>
      </c>
    </row>
    <row r="71" spans="1:4">
      <c r="A71" t="s">
        <v>185</v>
      </c>
      <c r="B71">
        <v>0</v>
      </c>
      <c r="C71">
        <v>0</v>
      </c>
      <c r="D71" t="s">
        <v>2125</v>
      </c>
    </row>
    <row r="72" spans="1:4">
      <c r="A72" t="s">
        <v>187</v>
      </c>
      <c r="B72">
        <v>1</v>
      </c>
      <c r="C72">
        <v>3</v>
      </c>
      <c r="D72" t="s">
        <v>2129</v>
      </c>
    </row>
    <row r="73" spans="1:4">
      <c r="A73" t="s">
        <v>189</v>
      </c>
      <c r="B73">
        <v>0</v>
      </c>
      <c r="C73">
        <v>0</v>
      </c>
      <c r="D73" t="s">
        <v>2125</v>
      </c>
    </row>
    <row r="74" spans="1:4">
      <c r="A74" t="s">
        <v>191</v>
      </c>
      <c r="B74">
        <v>0</v>
      </c>
      <c r="C74">
        <v>0</v>
      </c>
      <c r="D74" t="s">
        <v>2125</v>
      </c>
    </row>
    <row r="75" spans="1:4">
      <c r="A75" t="s">
        <v>193</v>
      </c>
      <c r="B75">
        <v>0</v>
      </c>
      <c r="C75">
        <v>0</v>
      </c>
      <c r="D75" t="s">
        <v>2125</v>
      </c>
    </row>
    <row r="76" spans="1:4">
      <c r="A76" t="s">
        <v>195</v>
      </c>
      <c r="B76">
        <v>0</v>
      </c>
      <c r="C76">
        <v>0</v>
      </c>
      <c r="D76" t="s">
        <v>2125</v>
      </c>
    </row>
    <row r="77" spans="1:4">
      <c r="A77" t="s">
        <v>197</v>
      </c>
      <c r="B77">
        <v>0</v>
      </c>
      <c r="C77">
        <v>0</v>
      </c>
      <c r="D77" t="s">
        <v>2125</v>
      </c>
    </row>
    <row r="78" spans="1:4">
      <c r="A78" t="s">
        <v>199</v>
      </c>
      <c r="B78">
        <v>0</v>
      </c>
      <c r="C78">
        <v>0</v>
      </c>
      <c r="D78" t="s">
        <v>2125</v>
      </c>
    </row>
    <row r="79" spans="1:4">
      <c r="A79" t="s">
        <v>201</v>
      </c>
      <c r="B79">
        <v>1</v>
      </c>
      <c r="C79">
        <v>2</v>
      </c>
      <c r="D79" t="s">
        <v>2128</v>
      </c>
    </row>
    <row r="80" spans="1:4">
      <c r="A80" t="s">
        <v>203</v>
      </c>
      <c r="B80">
        <v>0</v>
      </c>
      <c r="C80">
        <v>0</v>
      </c>
      <c r="D80" t="s">
        <v>2125</v>
      </c>
    </row>
    <row r="81" spans="1:4">
      <c r="A81" t="s">
        <v>205</v>
      </c>
      <c r="B81">
        <v>0</v>
      </c>
      <c r="C81">
        <v>0</v>
      </c>
      <c r="D81" t="s">
        <v>2125</v>
      </c>
    </row>
    <row r="82" spans="1:4">
      <c r="A82" t="s">
        <v>207</v>
      </c>
      <c r="B82">
        <v>0</v>
      </c>
      <c r="C82">
        <v>0</v>
      </c>
      <c r="D82" t="s">
        <v>2125</v>
      </c>
    </row>
    <row r="83" spans="1:4">
      <c r="A83" t="s">
        <v>209</v>
      </c>
      <c r="B83">
        <v>1</v>
      </c>
      <c r="C83">
        <v>4</v>
      </c>
      <c r="D83" t="s">
        <v>2126</v>
      </c>
    </row>
    <row r="84" spans="1:4">
      <c r="A84" t="s">
        <v>211</v>
      </c>
      <c r="B84">
        <v>0</v>
      </c>
      <c r="C84">
        <v>0</v>
      </c>
      <c r="D84" t="s">
        <v>2125</v>
      </c>
    </row>
    <row r="85" spans="1:4">
      <c r="A85" t="s">
        <v>213</v>
      </c>
      <c r="B85">
        <v>0</v>
      </c>
      <c r="C85">
        <v>0</v>
      </c>
      <c r="D85" t="s">
        <v>2125</v>
      </c>
    </row>
    <row r="86" spans="1:4">
      <c r="A86" t="s">
        <v>215</v>
      </c>
      <c r="B86">
        <v>0</v>
      </c>
      <c r="C86">
        <v>0</v>
      </c>
      <c r="D86" t="s">
        <v>2125</v>
      </c>
    </row>
    <row r="87" spans="1:4">
      <c r="A87" t="s">
        <v>217</v>
      </c>
      <c r="B87">
        <v>0</v>
      </c>
      <c r="C87">
        <v>0</v>
      </c>
      <c r="D87" t="s">
        <v>2125</v>
      </c>
    </row>
    <row r="88" spans="1:4">
      <c r="A88" t="s">
        <v>219</v>
      </c>
      <c r="B88">
        <v>0</v>
      </c>
      <c r="C88">
        <v>0</v>
      </c>
      <c r="D88" t="s">
        <v>2125</v>
      </c>
    </row>
    <row r="89" spans="1:4">
      <c r="A89" t="s">
        <v>221</v>
      </c>
      <c r="B89">
        <v>1</v>
      </c>
      <c r="C89">
        <v>2</v>
      </c>
      <c r="D89" t="s">
        <v>2128</v>
      </c>
    </row>
    <row r="90" spans="1:4">
      <c r="A90" t="s">
        <v>223</v>
      </c>
      <c r="B90">
        <v>0</v>
      </c>
      <c r="C90">
        <v>0</v>
      </c>
      <c r="D90" t="s">
        <v>2125</v>
      </c>
    </row>
    <row r="91" spans="1:4">
      <c r="A91" t="s">
        <v>225</v>
      </c>
      <c r="B91">
        <v>0</v>
      </c>
      <c r="C91">
        <v>0</v>
      </c>
      <c r="D91" t="s">
        <v>2125</v>
      </c>
    </row>
    <row r="92" spans="1:4">
      <c r="A92" t="s">
        <v>227</v>
      </c>
      <c r="B92">
        <v>0</v>
      </c>
      <c r="C92">
        <v>0</v>
      </c>
      <c r="D92" t="s">
        <v>2125</v>
      </c>
    </row>
    <row r="93" spans="1:4">
      <c r="A93" t="s">
        <v>229</v>
      </c>
      <c r="B93">
        <v>0</v>
      </c>
      <c r="C93">
        <v>0</v>
      </c>
      <c r="D93" t="s">
        <v>2125</v>
      </c>
    </row>
    <row r="94" spans="1:4">
      <c r="A94" t="s">
        <v>231</v>
      </c>
      <c r="B94">
        <v>0</v>
      </c>
      <c r="C94">
        <v>0</v>
      </c>
      <c r="D94" t="s">
        <v>2125</v>
      </c>
    </row>
    <row r="95" spans="1:4">
      <c r="A95" t="s">
        <v>233</v>
      </c>
      <c r="B95">
        <v>0</v>
      </c>
      <c r="C95">
        <v>0</v>
      </c>
      <c r="D95" t="s">
        <v>2125</v>
      </c>
    </row>
    <row r="96" spans="1:4">
      <c r="A96" t="s">
        <v>235</v>
      </c>
      <c r="B96">
        <v>0</v>
      </c>
      <c r="C96">
        <v>0</v>
      </c>
      <c r="D96" t="s">
        <v>2125</v>
      </c>
    </row>
    <row r="97" spans="1:4">
      <c r="A97" t="s">
        <v>237</v>
      </c>
      <c r="B97">
        <v>1</v>
      </c>
      <c r="C97">
        <v>3</v>
      </c>
      <c r="D97" t="s">
        <v>2129</v>
      </c>
    </row>
    <row r="98" spans="1:4">
      <c r="A98" t="s">
        <v>239</v>
      </c>
      <c r="B98">
        <v>1</v>
      </c>
      <c r="C98">
        <v>3</v>
      </c>
      <c r="D98" t="s">
        <v>2129</v>
      </c>
    </row>
    <row r="99" spans="1:4">
      <c r="A99" t="s">
        <v>241</v>
      </c>
      <c r="B99">
        <v>0</v>
      </c>
      <c r="C99">
        <v>0</v>
      </c>
      <c r="D99" t="s">
        <v>2125</v>
      </c>
    </row>
    <row r="100" spans="1:4">
      <c r="A100" t="s">
        <v>243</v>
      </c>
      <c r="B100">
        <v>0</v>
      </c>
      <c r="C100">
        <v>0</v>
      </c>
      <c r="D100" t="s">
        <v>2125</v>
      </c>
    </row>
    <row r="101" spans="1:4">
      <c r="A101" t="s">
        <v>245</v>
      </c>
      <c r="B101">
        <v>0</v>
      </c>
      <c r="C101">
        <v>0</v>
      </c>
      <c r="D101" t="s">
        <v>2125</v>
      </c>
    </row>
    <row r="102" spans="1:4">
      <c r="A102" t="s">
        <v>247</v>
      </c>
      <c r="B102">
        <v>0</v>
      </c>
      <c r="C102">
        <v>0</v>
      </c>
      <c r="D102" t="s">
        <v>2125</v>
      </c>
    </row>
    <row r="103" spans="1:4">
      <c r="A103" t="s">
        <v>249</v>
      </c>
      <c r="B103">
        <v>0</v>
      </c>
      <c r="C103">
        <v>0</v>
      </c>
      <c r="D103" t="s">
        <v>2125</v>
      </c>
    </row>
    <row r="104" spans="1:4">
      <c r="A104" t="s">
        <v>251</v>
      </c>
      <c r="B104">
        <v>0</v>
      </c>
      <c r="C104">
        <v>0</v>
      </c>
      <c r="D104" t="s">
        <v>2125</v>
      </c>
    </row>
    <row r="105" spans="1:4">
      <c r="A105" t="s">
        <v>253</v>
      </c>
      <c r="B105">
        <v>0</v>
      </c>
      <c r="C105">
        <v>0</v>
      </c>
      <c r="D105" t="s">
        <v>2125</v>
      </c>
    </row>
    <row r="106" spans="1:4">
      <c r="A106" t="s">
        <v>255</v>
      </c>
      <c r="B106">
        <v>0</v>
      </c>
      <c r="C106">
        <v>0</v>
      </c>
      <c r="D106" t="s">
        <v>2125</v>
      </c>
    </row>
    <row r="107" spans="1:4">
      <c r="A107" t="s">
        <v>257</v>
      </c>
      <c r="B107">
        <v>0</v>
      </c>
      <c r="C107">
        <v>0</v>
      </c>
      <c r="D107" t="s">
        <v>2125</v>
      </c>
    </row>
    <row r="108" spans="1:4">
      <c r="A108" t="s">
        <v>259</v>
      </c>
      <c r="B108">
        <v>0</v>
      </c>
      <c r="C108">
        <v>0</v>
      </c>
      <c r="D108" t="s">
        <v>2125</v>
      </c>
    </row>
    <row r="109" spans="1:4">
      <c r="A109" t="s">
        <v>261</v>
      </c>
      <c r="B109">
        <v>0</v>
      </c>
      <c r="C109">
        <v>0</v>
      </c>
      <c r="D109" t="s">
        <v>2125</v>
      </c>
    </row>
    <row r="110" spans="1:4">
      <c r="A110" t="s">
        <v>263</v>
      </c>
      <c r="B110">
        <v>0</v>
      </c>
      <c r="C110">
        <v>0</v>
      </c>
      <c r="D110" t="s">
        <v>2125</v>
      </c>
    </row>
    <row r="111" spans="1:4">
      <c r="A111" t="s">
        <v>265</v>
      </c>
      <c r="B111">
        <v>0</v>
      </c>
      <c r="C111">
        <v>0</v>
      </c>
      <c r="D111" t="s">
        <v>2125</v>
      </c>
    </row>
    <row r="112" spans="1:4">
      <c r="A112" t="s">
        <v>267</v>
      </c>
      <c r="B112">
        <v>0</v>
      </c>
      <c r="C112">
        <v>0</v>
      </c>
      <c r="D112" t="s">
        <v>2125</v>
      </c>
    </row>
    <row r="113" spans="1:4">
      <c r="A113" t="s">
        <v>269</v>
      </c>
      <c r="B113">
        <v>0</v>
      </c>
      <c r="C113">
        <v>0</v>
      </c>
      <c r="D113" t="s">
        <v>2125</v>
      </c>
    </row>
    <row r="114" spans="1:4">
      <c r="A114" t="s">
        <v>271</v>
      </c>
      <c r="B114">
        <v>0</v>
      </c>
      <c r="C114">
        <v>0</v>
      </c>
      <c r="D114" t="s">
        <v>2125</v>
      </c>
    </row>
    <row r="115" spans="1:4">
      <c r="A115" t="s">
        <v>273</v>
      </c>
      <c r="B115">
        <v>0</v>
      </c>
      <c r="C115">
        <v>0</v>
      </c>
      <c r="D115" t="s">
        <v>2125</v>
      </c>
    </row>
    <row r="116" spans="1:4">
      <c r="A116" t="s">
        <v>275</v>
      </c>
      <c r="B116">
        <v>0</v>
      </c>
      <c r="C116">
        <v>0</v>
      </c>
      <c r="D116" t="s">
        <v>2125</v>
      </c>
    </row>
    <row r="117" spans="1:4">
      <c r="A117" t="s">
        <v>277</v>
      </c>
      <c r="B117">
        <v>0</v>
      </c>
      <c r="C117">
        <v>0</v>
      </c>
      <c r="D117" t="s">
        <v>2125</v>
      </c>
    </row>
    <row r="118" spans="1:4">
      <c r="A118" t="s">
        <v>279</v>
      </c>
      <c r="B118">
        <v>0</v>
      </c>
      <c r="C118">
        <v>0</v>
      </c>
      <c r="D118" t="s">
        <v>2125</v>
      </c>
    </row>
    <row r="119" spans="1:4">
      <c r="A119" t="s">
        <v>281</v>
      </c>
      <c r="B119">
        <v>0</v>
      </c>
      <c r="C119">
        <v>0</v>
      </c>
      <c r="D119" t="s">
        <v>2125</v>
      </c>
    </row>
    <row r="120" spans="1:4">
      <c r="A120" t="s">
        <v>283</v>
      </c>
      <c r="B120">
        <v>0</v>
      </c>
      <c r="C120">
        <v>0</v>
      </c>
      <c r="D120" t="s">
        <v>2125</v>
      </c>
    </row>
    <row r="121" spans="1:4">
      <c r="A121" t="s">
        <v>285</v>
      </c>
      <c r="B121">
        <v>0</v>
      </c>
      <c r="C121">
        <v>0</v>
      </c>
      <c r="D121" t="s">
        <v>2125</v>
      </c>
    </row>
    <row r="122" spans="1:4">
      <c r="A122" t="s">
        <v>287</v>
      </c>
      <c r="B122">
        <v>0</v>
      </c>
      <c r="C122">
        <v>0</v>
      </c>
      <c r="D122" t="s">
        <v>2125</v>
      </c>
    </row>
    <row r="123" spans="1:4">
      <c r="A123" t="s">
        <v>289</v>
      </c>
      <c r="B123">
        <v>0</v>
      </c>
      <c r="C123">
        <v>0</v>
      </c>
      <c r="D123" t="s">
        <v>2125</v>
      </c>
    </row>
    <row r="124" spans="1:4">
      <c r="A124" t="s">
        <v>291</v>
      </c>
      <c r="B124">
        <v>0</v>
      </c>
      <c r="C124">
        <v>0</v>
      </c>
      <c r="D124" t="s">
        <v>2125</v>
      </c>
    </row>
    <row r="125" spans="1:4">
      <c r="A125" t="s">
        <v>293</v>
      </c>
      <c r="B125">
        <v>0</v>
      </c>
      <c r="C125">
        <v>0</v>
      </c>
      <c r="D125" t="s">
        <v>2125</v>
      </c>
    </row>
    <row r="126" spans="1:4">
      <c r="A126" t="s">
        <v>295</v>
      </c>
      <c r="B126">
        <v>0</v>
      </c>
      <c r="C126">
        <v>0</v>
      </c>
      <c r="D126" t="s">
        <v>2125</v>
      </c>
    </row>
    <row r="127" spans="1:4">
      <c r="A127" t="s">
        <v>297</v>
      </c>
      <c r="B127">
        <v>0</v>
      </c>
      <c r="C127">
        <v>0</v>
      </c>
      <c r="D127" t="s">
        <v>2125</v>
      </c>
    </row>
    <row r="128" spans="1:4">
      <c r="A128" t="s">
        <v>299</v>
      </c>
      <c r="B128">
        <v>0</v>
      </c>
      <c r="C128">
        <v>0</v>
      </c>
      <c r="D128" t="s">
        <v>2125</v>
      </c>
    </row>
    <row r="129" spans="1:4">
      <c r="A129" t="s">
        <v>301</v>
      </c>
      <c r="B129">
        <v>0</v>
      </c>
      <c r="C129">
        <v>0</v>
      </c>
      <c r="D129" t="s">
        <v>2125</v>
      </c>
    </row>
    <row r="130" spans="1:4">
      <c r="A130" t="s">
        <v>303</v>
      </c>
      <c r="B130">
        <v>0</v>
      </c>
      <c r="C130">
        <v>0</v>
      </c>
      <c r="D130" t="s">
        <v>2125</v>
      </c>
    </row>
    <row r="131" spans="1:4">
      <c r="A131" t="s">
        <v>305</v>
      </c>
      <c r="B131">
        <v>0</v>
      </c>
      <c r="C131">
        <v>0</v>
      </c>
      <c r="D131" t="s">
        <v>2125</v>
      </c>
    </row>
    <row r="132" spans="1:4">
      <c r="A132" t="s">
        <v>307</v>
      </c>
      <c r="B132">
        <v>0</v>
      </c>
      <c r="C132">
        <v>0</v>
      </c>
      <c r="D132" t="s">
        <v>2125</v>
      </c>
    </row>
    <row r="133" spans="1:4">
      <c r="A133" t="s">
        <v>309</v>
      </c>
      <c r="B133">
        <v>1</v>
      </c>
      <c r="C133">
        <v>1</v>
      </c>
      <c r="D133" t="s">
        <v>2127</v>
      </c>
    </row>
    <row r="134" spans="1:4">
      <c r="A134" t="s">
        <v>311</v>
      </c>
      <c r="B134">
        <v>0</v>
      </c>
      <c r="C134">
        <v>0</v>
      </c>
      <c r="D134" t="s">
        <v>2125</v>
      </c>
    </row>
    <row r="135" spans="1:4">
      <c r="A135" t="s">
        <v>313</v>
      </c>
      <c r="B135">
        <v>0</v>
      </c>
      <c r="C135">
        <v>0</v>
      </c>
      <c r="D135" t="s">
        <v>2125</v>
      </c>
    </row>
    <row r="136" spans="1:4">
      <c r="A136" t="s">
        <v>315</v>
      </c>
      <c r="B136">
        <v>0</v>
      </c>
      <c r="C136">
        <v>0</v>
      </c>
      <c r="D136" t="s">
        <v>2125</v>
      </c>
    </row>
    <row r="137" spans="1:4">
      <c r="A137" t="s">
        <v>317</v>
      </c>
      <c r="B137">
        <v>0</v>
      </c>
      <c r="C137">
        <v>0</v>
      </c>
      <c r="D137" t="s">
        <v>2125</v>
      </c>
    </row>
    <row r="138" spans="1:4">
      <c r="A138" t="s">
        <v>319</v>
      </c>
      <c r="B138">
        <v>0</v>
      </c>
      <c r="C138">
        <v>0</v>
      </c>
      <c r="D138" t="s">
        <v>2125</v>
      </c>
    </row>
    <row r="139" spans="1:4">
      <c r="A139" t="s">
        <v>321</v>
      </c>
      <c r="B139">
        <v>0</v>
      </c>
      <c r="C139">
        <v>0</v>
      </c>
      <c r="D139" t="s">
        <v>2125</v>
      </c>
    </row>
    <row r="140" spans="1:4">
      <c r="A140" t="s">
        <v>323</v>
      </c>
      <c r="B140">
        <v>0</v>
      </c>
      <c r="C140">
        <v>0</v>
      </c>
      <c r="D140" t="s">
        <v>2125</v>
      </c>
    </row>
    <row r="141" spans="1:4">
      <c r="A141" t="s">
        <v>325</v>
      </c>
      <c r="B141">
        <v>0</v>
      </c>
      <c r="C141">
        <v>0</v>
      </c>
      <c r="D141" t="s">
        <v>2125</v>
      </c>
    </row>
    <row r="142" spans="1:4">
      <c r="A142" t="s">
        <v>327</v>
      </c>
      <c r="B142">
        <v>0</v>
      </c>
      <c r="C142">
        <v>0</v>
      </c>
      <c r="D142" t="s">
        <v>2125</v>
      </c>
    </row>
    <row r="143" spans="1:4">
      <c r="A143" t="s">
        <v>329</v>
      </c>
      <c r="B143">
        <v>0</v>
      </c>
      <c r="C143">
        <v>0</v>
      </c>
      <c r="D143" t="s">
        <v>2125</v>
      </c>
    </row>
    <row r="144" spans="1:4">
      <c r="A144" t="s">
        <v>331</v>
      </c>
      <c r="B144">
        <v>0</v>
      </c>
      <c r="C144">
        <v>0</v>
      </c>
      <c r="D144" t="s">
        <v>2125</v>
      </c>
    </row>
    <row r="145" spans="1:4">
      <c r="A145" t="s">
        <v>333</v>
      </c>
      <c r="B145">
        <v>0</v>
      </c>
      <c r="C145">
        <v>0</v>
      </c>
      <c r="D145" t="s">
        <v>2125</v>
      </c>
    </row>
    <row r="146" spans="1:4">
      <c r="A146" t="s">
        <v>335</v>
      </c>
      <c r="B146">
        <v>0</v>
      </c>
      <c r="C146">
        <v>0</v>
      </c>
      <c r="D146" t="s">
        <v>2125</v>
      </c>
    </row>
    <row r="147" spans="1:4">
      <c r="A147" t="s">
        <v>337</v>
      </c>
      <c r="B147">
        <v>1</v>
      </c>
      <c r="C147">
        <v>4</v>
      </c>
      <c r="D147" t="s">
        <v>2126</v>
      </c>
    </row>
    <row r="148" spans="1:4">
      <c r="A148" t="s">
        <v>339</v>
      </c>
      <c r="B148">
        <v>1</v>
      </c>
      <c r="C148">
        <v>4</v>
      </c>
      <c r="D148" t="s">
        <v>2126</v>
      </c>
    </row>
    <row r="149" spans="1:4">
      <c r="A149" t="s">
        <v>341</v>
      </c>
      <c r="B149">
        <v>0</v>
      </c>
      <c r="C149">
        <v>0</v>
      </c>
      <c r="D149" t="s">
        <v>2125</v>
      </c>
    </row>
    <row r="150" spans="1:4">
      <c r="A150" t="s">
        <v>343</v>
      </c>
      <c r="B150">
        <v>0</v>
      </c>
      <c r="C150">
        <v>0</v>
      </c>
      <c r="D150" t="s">
        <v>2125</v>
      </c>
    </row>
    <row r="151" spans="1:4">
      <c r="A151" t="s">
        <v>345</v>
      </c>
      <c r="B151">
        <v>0</v>
      </c>
      <c r="C151">
        <v>0</v>
      </c>
      <c r="D151" t="s">
        <v>2125</v>
      </c>
    </row>
    <row r="152" spans="1:4">
      <c r="A152" t="s">
        <v>347</v>
      </c>
      <c r="B152">
        <v>0</v>
      </c>
      <c r="C152">
        <v>0</v>
      </c>
      <c r="D152" t="s">
        <v>2125</v>
      </c>
    </row>
    <row r="153" spans="1:4">
      <c r="A153" t="s">
        <v>349</v>
      </c>
      <c r="B153">
        <v>0</v>
      </c>
      <c r="C153">
        <v>0</v>
      </c>
      <c r="D153" t="s">
        <v>2125</v>
      </c>
    </row>
    <row r="154" spans="1:4">
      <c r="A154" t="s">
        <v>351</v>
      </c>
      <c r="B154">
        <v>0</v>
      </c>
      <c r="C154">
        <v>0</v>
      </c>
      <c r="D154" t="s">
        <v>2125</v>
      </c>
    </row>
    <row r="155" spans="1:4">
      <c r="A155" t="s">
        <v>353</v>
      </c>
      <c r="B155">
        <v>0</v>
      </c>
      <c r="C155">
        <v>0</v>
      </c>
      <c r="D155" t="s">
        <v>2125</v>
      </c>
    </row>
    <row r="156" spans="1:4">
      <c r="A156" t="s">
        <v>355</v>
      </c>
      <c r="B156">
        <v>0</v>
      </c>
      <c r="C156">
        <v>0</v>
      </c>
      <c r="D156" t="s">
        <v>2125</v>
      </c>
    </row>
    <row r="157" spans="1:4">
      <c r="A157" t="s">
        <v>357</v>
      </c>
      <c r="B157">
        <v>0</v>
      </c>
      <c r="C157">
        <v>0</v>
      </c>
      <c r="D157" t="s">
        <v>2125</v>
      </c>
    </row>
    <row r="158" spans="1:4">
      <c r="A158" t="s">
        <v>359</v>
      </c>
      <c r="B158">
        <v>0</v>
      </c>
      <c r="C158">
        <v>0</v>
      </c>
      <c r="D158" t="s">
        <v>2125</v>
      </c>
    </row>
    <row r="159" spans="1:4">
      <c r="A159" t="s">
        <v>361</v>
      </c>
      <c r="B159">
        <v>0</v>
      </c>
      <c r="C159">
        <v>0</v>
      </c>
      <c r="D159" t="s">
        <v>2125</v>
      </c>
    </row>
    <row r="160" spans="1:4">
      <c r="A160" t="s">
        <v>363</v>
      </c>
      <c r="B160">
        <v>1</v>
      </c>
      <c r="C160">
        <v>3</v>
      </c>
      <c r="D160" t="s">
        <v>2129</v>
      </c>
    </row>
    <row r="161" spans="1:4">
      <c r="A161" t="s">
        <v>365</v>
      </c>
      <c r="B161">
        <v>0</v>
      </c>
      <c r="C161">
        <v>0</v>
      </c>
      <c r="D161" t="s">
        <v>2125</v>
      </c>
    </row>
    <row r="162" spans="1:4">
      <c r="A162" t="s">
        <v>367</v>
      </c>
      <c r="B162">
        <v>0</v>
      </c>
      <c r="C162">
        <v>0</v>
      </c>
      <c r="D162" t="s">
        <v>2125</v>
      </c>
    </row>
    <row r="163" spans="1:4">
      <c r="A163" t="s">
        <v>369</v>
      </c>
      <c r="B163">
        <v>0</v>
      </c>
      <c r="C163">
        <v>0</v>
      </c>
      <c r="D163" t="s">
        <v>2125</v>
      </c>
    </row>
    <row r="164" spans="1:4">
      <c r="A164" t="s">
        <v>371</v>
      </c>
      <c r="B164">
        <v>0</v>
      </c>
      <c r="C164">
        <v>0</v>
      </c>
      <c r="D164" t="s">
        <v>2125</v>
      </c>
    </row>
    <row r="165" spans="1:4">
      <c r="A165" t="s">
        <v>373</v>
      </c>
      <c r="B165">
        <v>0</v>
      </c>
      <c r="C165">
        <v>0</v>
      </c>
      <c r="D165" t="s">
        <v>2125</v>
      </c>
    </row>
    <row r="166" spans="1:4">
      <c r="A166" t="s">
        <v>375</v>
      </c>
      <c r="B166">
        <v>0</v>
      </c>
      <c r="C166">
        <v>0</v>
      </c>
      <c r="D166" t="s">
        <v>2125</v>
      </c>
    </row>
    <row r="167" spans="1:4">
      <c r="A167" t="s">
        <v>377</v>
      </c>
      <c r="B167">
        <v>0</v>
      </c>
      <c r="C167">
        <v>0</v>
      </c>
      <c r="D167" t="s">
        <v>2125</v>
      </c>
    </row>
    <row r="168" spans="1:4">
      <c r="A168" t="s">
        <v>379</v>
      </c>
      <c r="B168">
        <v>0</v>
      </c>
      <c r="C168">
        <v>0</v>
      </c>
      <c r="D168" t="s">
        <v>2125</v>
      </c>
    </row>
    <row r="169" spans="1:4">
      <c r="A169" t="s">
        <v>381</v>
      </c>
      <c r="B169">
        <v>0</v>
      </c>
      <c r="C169">
        <v>0</v>
      </c>
      <c r="D169" t="s">
        <v>2125</v>
      </c>
    </row>
    <row r="170" spans="1:4">
      <c r="A170" t="s">
        <v>383</v>
      </c>
      <c r="B170">
        <v>0</v>
      </c>
      <c r="C170">
        <v>0</v>
      </c>
      <c r="D170" t="s">
        <v>2125</v>
      </c>
    </row>
    <row r="171" spans="1:4">
      <c r="A171" t="s">
        <v>385</v>
      </c>
      <c r="B171">
        <v>0</v>
      </c>
      <c r="C171">
        <v>0</v>
      </c>
      <c r="D171" t="s">
        <v>2125</v>
      </c>
    </row>
    <row r="172" spans="1:4">
      <c r="A172" t="s">
        <v>387</v>
      </c>
      <c r="B172">
        <v>0</v>
      </c>
      <c r="C172">
        <v>0</v>
      </c>
      <c r="D172" t="s">
        <v>2125</v>
      </c>
    </row>
    <row r="173" spans="1:4">
      <c r="A173" t="s">
        <v>389</v>
      </c>
      <c r="B173">
        <v>1</v>
      </c>
      <c r="C173">
        <v>1</v>
      </c>
      <c r="D173" t="s">
        <v>2127</v>
      </c>
    </row>
    <row r="174" spans="1:4">
      <c r="A174" t="s">
        <v>391</v>
      </c>
      <c r="B174">
        <v>0</v>
      </c>
      <c r="C174">
        <v>0</v>
      </c>
      <c r="D174" t="s">
        <v>2125</v>
      </c>
    </row>
    <row r="175" spans="1:4">
      <c r="A175" t="s">
        <v>393</v>
      </c>
      <c r="B175">
        <v>0</v>
      </c>
      <c r="C175">
        <v>0</v>
      </c>
      <c r="D175" t="s">
        <v>2125</v>
      </c>
    </row>
    <row r="176" spans="1:4">
      <c r="A176" t="s">
        <v>395</v>
      </c>
      <c r="B176">
        <v>0</v>
      </c>
      <c r="C176">
        <v>0</v>
      </c>
      <c r="D176" t="s">
        <v>2125</v>
      </c>
    </row>
    <row r="177" spans="1:4">
      <c r="A177" t="s">
        <v>397</v>
      </c>
      <c r="B177">
        <v>0</v>
      </c>
      <c r="C177">
        <v>0</v>
      </c>
      <c r="D177" t="s">
        <v>2125</v>
      </c>
    </row>
    <row r="178" spans="1:4">
      <c r="A178" t="s">
        <v>399</v>
      </c>
      <c r="B178">
        <v>0</v>
      </c>
      <c r="C178">
        <v>0</v>
      </c>
      <c r="D178" t="s">
        <v>2125</v>
      </c>
    </row>
    <row r="179" spans="1:4">
      <c r="A179" t="s">
        <v>401</v>
      </c>
      <c r="B179">
        <v>0</v>
      </c>
      <c r="C179">
        <v>0</v>
      </c>
      <c r="D179" t="s">
        <v>2125</v>
      </c>
    </row>
    <row r="180" spans="1:4">
      <c r="A180" t="s">
        <v>403</v>
      </c>
      <c r="B180">
        <v>0</v>
      </c>
      <c r="C180">
        <v>0</v>
      </c>
      <c r="D180" t="s">
        <v>2125</v>
      </c>
    </row>
    <row r="181" spans="1:4">
      <c r="A181" t="s">
        <v>405</v>
      </c>
      <c r="B181">
        <v>0</v>
      </c>
      <c r="C181">
        <v>0</v>
      </c>
      <c r="D181" t="s">
        <v>2125</v>
      </c>
    </row>
    <row r="182" spans="1:4">
      <c r="A182" t="s">
        <v>407</v>
      </c>
      <c r="B182">
        <v>0</v>
      </c>
      <c r="C182">
        <v>0</v>
      </c>
      <c r="D182" t="s">
        <v>2125</v>
      </c>
    </row>
    <row r="183" spans="1:4">
      <c r="A183" t="s">
        <v>409</v>
      </c>
      <c r="B183">
        <v>0</v>
      </c>
      <c r="C183">
        <v>0</v>
      </c>
      <c r="D183" t="s">
        <v>2125</v>
      </c>
    </row>
    <row r="184" spans="1:4">
      <c r="A184" t="s">
        <v>411</v>
      </c>
      <c r="B184">
        <v>0</v>
      </c>
      <c r="C184">
        <v>0</v>
      </c>
      <c r="D184" t="s">
        <v>2125</v>
      </c>
    </row>
    <row r="185" spans="1:4">
      <c r="A185" t="s">
        <v>413</v>
      </c>
      <c r="B185">
        <v>0</v>
      </c>
      <c r="C185">
        <v>0</v>
      </c>
      <c r="D185" t="s">
        <v>2125</v>
      </c>
    </row>
    <row r="186" spans="1:4">
      <c r="A186" t="s">
        <v>415</v>
      </c>
      <c r="B186">
        <v>0</v>
      </c>
      <c r="C186">
        <v>0</v>
      </c>
      <c r="D186" t="s">
        <v>2125</v>
      </c>
    </row>
    <row r="187" spans="1:4">
      <c r="A187" t="s">
        <v>417</v>
      </c>
      <c r="B187">
        <v>0</v>
      </c>
      <c r="C187">
        <v>0</v>
      </c>
      <c r="D187" t="s">
        <v>2125</v>
      </c>
    </row>
    <row r="188" spans="1:4">
      <c r="A188" t="s">
        <v>419</v>
      </c>
      <c r="B188">
        <v>0</v>
      </c>
      <c r="C188">
        <v>0</v>
      </c>
      <c r="D188" t="s">
        <v>2125</v>
      </c>
    </row>
    <row r="189" spans="1:4">
      <c r="A189" t="s">
        <v>421</v>
      </c>
      <c r="B189">
        <v>0</v>
      </c>
      <c r="C189">
        <v>0</v>
      </c>
      <c r="D189" t="s">
        <v>2125</v>
      </c>
    </row>
    <row r="190" spans="1:4">
      <c r="A190" t="s">
        <v>423</v>
      </c>
      <c r="B190">
        <v>0</v>
      </c>
      <c r="C190">
        <v>0</v>
      </c>
      <c r="D190" t="s">
        <v>2125</v>
      </c>
    </row>
    <row r="191" spans="1:4">
      <c r="A191" t="s">
        <v>425</v>
      </c>
      <c r="B191">
        <v>0</v>
      </c>
      <c r="C191">
        <v>0</v>
      </c>
      <c r="D191" t="s">
        <v>2125</v>
      </c>
    </row>
    <row r="192" spans="1:4">
      <c r="A192" t="s">
        <v>427</v>
      </c>
      <c r="B192">
        <v>0</v>
      </c>
      <c r="C192">
        <v>0</v>
      </c>
      <c r="D192" t="s">
        <v>2125</v>
      </c>
    </row>
    <row r="193" spans="1:4">
      <c r="A193" t="s">
        <v>429</v>
      </c>
      <c r="B193">
        <v>0</v>
      </c>
      <c r="C193">
        <v>0</v>
      </c>
      <c r="D193" t="s">
        <v>2125</v>
      </c>
    </row>
    <row r="194" spans="1:4">
      <c r="A194" t="s">
        <v>431</v>
      </c>
      <c r="B194">
        <v>0</v>
      </c>
      <c r="C194">
        <v>0</v>
      </c>
      <c r="D194" t="s">
        <v>2125</v>
      </c>
    </row>
    <row r="195" spans="1:4">
      <c r="A195" t="s">
        <v>433</v>
      </c>
      <c r="B195">
        <v>0</v>
      </c>
      <c r="C195">
        <v>0</v>
      </c>
      <c r="D195" t="s">
        <v>2125</v>
      </c>
    </row>
    <row r="196" spans="1:4">
      <c r="A196" t="s">
        <v>435</v>
      </c>
      <c r="B196">
        <v>0</v>
      </c>
      <c r="C196">
        <v>0</v>
      </c>
      <c r="D196" t="s">
        <v>2125</v>
      </c>
    </row>
    <row r="197" spans="1:4">
      <c r="A197" t="s">
        <v>437</v>
      </c>
      <c r="B197">
        <v>0</v>
      </c>
      <c r="C197">
        <v>0</v>
      </c>
      <c r="D197" t="s">
        <v>2125</v>
      </c>
    </row>
    <row r="198" spans="1:4">
      <c r="A198" t="s">
        <v>439</v>
      </c>
      <c r="B198">
        <v>0</v>
      </c>
      <c r="C198">
        <v>0</v>
      </c>
      <c r="D198" t="s">
        <v>2125</v>
      </c>
    </row>
    <row r="199" spans="1:4">
      <c r="A199" t="s">
        <v>441</v>
      </c>
      <c r="B199">
        <v>0</v>
      </c>
      <c r="C199">
        <v>0</v>
      </c>
      <c r="D199" t="s">
        <v>2125</v>
      </c>
    </row>
    <row r="200" spans="1:4">
      <c r="A200" t="s">
        <v>443</v>
      </c>
      <c r="B200">
        <v>1</v>
      </c>
      <c r="C200">
        <v>2</v>
      </c>
      <c r="D200" t="s">
        <v>2128</v>
      </c>
    </row>
    <row r="201" spans="1:4">
      <c r="A201" t="s">
        <v>445</v>
      </c>
      <c r="B201">
        <v>0</v>
      </c>
      <c r="C201">
        <v>0</v>
      </c>
      <c r="D201" t="s">
        <v>2125</v>
      </c>
    </row>
    <row r="202" spans="1:4">
      <c r="A202" t="s">
        <v>447</v>
      </c>
      <c r="B202">
        <v>0</v>
      </c>
      <c r="C202">
        <v>0</v>
      </c>
      <c r="D202" t="s">
        <v>2125</v>
      </c>
    </row>
    <row r="203" spans="1:4">
      <c r="A203" t="s">
        <v>449</v>
      </c>
      <c r="B203">
        <v>0</v>
      </c>
      <c r="C203">
        <v>0</v>
      </c>
      <c r="D203" t="s">
        <v>2125</v>
      </c>
    </row>
    <row r="204" spans="1:4">
      <c r="A204" t="s">
        <v>451</v>
      </c>
      <c r="B204">
        <v>0</v>
      </c>
      <c r="C204">
        <v>0</v>
      </c>
      <c r="D204" t="s">
        <v>2125</v>
      </c>
    </row>
    <row r="205" spans="1:4">
      <c r="A205" t="s">
        <v>453</v>
      </c>
      <c r="B205">
        <v>0</v>
      </c>
      <c r="C205">
        <v>0</v>
      </c>
      <c r="D205" t="s">
        <v>2125</v>
      </c>
    </row>
    <row r="206" spans="1:4">
      <c r="A206" t="s">
        <v>455</v>
      </c>
      <c r="B206">
        <v>0</v>
      </c>
      <c r="C206">
        <v>0</v>
      </c>
      <c r="D206" t="s">
        <v>2125</v>
      </c>
    </row>
    <row r="207" spans="1:4">
      <c r="A207" t="s">
        <v>457</v>
      </c>
      <c r="B207">
        <v>0</v>
      </c>
      <c r="C207">
        <v>0</v>
      </c>
      <c r="D207" t="s">
        <v>2125</v>
      </c>
    </row>
    <row r="208" spans="1:4">
      <c r="A208" t="s">
        <v>459</v>
      </c>
      <c r="B208">
        <v>0</v>
      </c>
      <c r="C208">
        <v>0</v>
      </c>
      <c r="D208" t="s">
        <v>2125</v>
      </c>
    </row>
    <row r="209" spans="1:4">
      <c r="A209" t="s">
        <v>461</v>
      </c>
      <c r="B209">
        <v>0</v>
      </c>
      <c r="C209">
        <v>0</v>
      </c>
      <c r="D209" t="s">
        <v>2125</v>
      </c>
    </row>
    <row r="210" spans="1:4">
      <c r="A210" t="s">
        <v>463</v>
      </c>
      <c r="B210">
        <v>0</v>
      </c>
      <c r="C210">
        <v>0</v>
      </c>
      <c r="D210" t="s">
        <v>2125</v>
      </c>
    </row>
    <row r="211" spans="1:4">
      <c r="A211" t="s">
        <v>465</v>
      </c>
      <c r="B211">
        <v>0</v>
      </c>
      <c r="C211">
        <v>0</v>
      </c>
      <c r="D211" t="s">
        <v>2125</v>
      </c>
    </row>
    <row r="212" spans="1:4">
      <c r="A212" t="s">
        <v>467</v>
      </c>
      <c r="B212">
        <v>0</v>
      </c>
      <c r="C212">
        <v>0</v>
      </c>
      <c r="D212" t="s">
        <v>2125</v>
      </c>
    </row>
    <row r="213" spans="1:4">
      <c r="A213" t="s">
        <v>469</v>
      </c>
      <c r="B213">
        <v>1</v>
      </c>
      <c r="C213">
        <v>4</v>
      </c>
      <c r="D213" t="s">
        <v>2126</v>
      </c>
    </row>
    <row r="214" spans="1:4">
      <c r="A214" t="s">
        <v>471</v>
      </c>
      <c r="B214">
        <v>0</v>
      </c>
      <c r="C214">
        <v>0</v>
      </c>
      <c r="D214" t="s">
        <v>2125</v>
      </c>
    </row>
    <row r="215" spans="1:4">
      <c r="A215" t="s">
        <v>473</v>
      </c>
      <c r="B215">
        <v>0</v>
      </c>
      <c r="C215">
        <v>0</v>
      </c>
      <c r="D215" t="s">
        <v>2125</v>
      </c>
    </row>
    <row r="216" spans="1:4">
      <c r="A216" t="s">
        <v>475</v>
      </c>
      <c r="B216">
        <v>0</v>
      </c>
      <c r="C216">
        <v>0</v>
      </c>
      <c r="D216" t="s">
        <v>2125</v>
      </c>
    </row>
    <row r="217" spans="1:4">
      <c r="A217" t="s">
        <v>477</v>
      </c>
      <c r="B217">
        <v>0</v>
      </c>
      <c r="C217">
        <v>0</v>
      </c>
      <c r="D217" t="s">
        <v>2125</v>
      </c>
    </row>
    <row r="218" spans="1:4">
      <c r="A218" t="s">
        <v>479</v>
      </c>
      <c r="B218">
        <v>1</v>
      </c>
      <c r="C218">
        <v>3</v>
      </c>
      <c r="D218" t="s">
        <v>2129</v>
      </c>
    </row>
    <row r="219" spans="1:4">
      <c r="A219" t="s">
        <v>481</v>
      </c>
      <c r="B219">
        <v>0</v>
      </c>
      <c r="C219">
        <v>0</v>
      </c>
      <c r="D219" t="s">
        <v>2125</v>
      </c>
    </row>
    <row r="220" spans="1:4">
      <c r="A220" t="s">
        <v>483</v>
      </c>
      <c r="B220">
        <v>1</v>
      </c>
      <c r="C220">
        <v>2</v>
      </c>
      <c r="D220" t="s">
        <v>2128</v>
      </c>
    </row>
    <row r="221" spans="1:4">
      <c r="A221" t="s">
        <v>485</v>
      </c>
      <c r="B221">
        <v>0</v>
      </c>
      <c r="C221">
        <v>0</v>
      </c>
      <c r="D221" t="s">
        <v>2125</v>
      </c>
    </row>
    <row r="222" spans="1:4">
      <c r="A222" t="s">
        <v>487</v>
      </c>
      <c r="B222">
        <v>1</v>
      </c>
      <c r="C222">
        <v>1</v>
      </c>
      <c r="D222" t="s">
        <v>2127</v>
      </c>
    </row>
    <row r="223" spans="1:4">
      <c r="A223" t="s">
        <v>489</v>
      </c>
      <c r="B223">
        <v>0</v>
      </c>
      <c r="C223">
        <v>0</v>
      </c>
      <c r="D223" t="s">
        <v>2125</v>
      </c>
    </row>
    <row r="224" spans="1:4">
      <c r="A224" t="s">
        <v>491</v>
      </c>
      <c r="B224">
        <v>0</v>
      </c>
      <c r="C224">
        <v>0</v>
      </c>
      <c r="D224" t="s">
        <v>2125</v>
      </c>
    </row>
    <row r="225" spans="1:4">
      <c r="A225" t="s">
        <v>493</v>
      </c>
      <c r="B225">
        <v>0</v>
      </c>
      <c r="C225">
        <v>0</v>
      </c>
      <c r="D225" t="s">
        <v>2125</v>
      </c>
    </row>
    <row r="226" spans="1:4">
      <c r="A226" t="s">
        <v>495</v>
      </c>
      <c r="B226">
        <v>0</v>
      </c>
      <c r="C226">
        <v>0</v>
      </c>
      <c r="D226" t="s">
        <v>2125</v>
      </c>
    </row>
    <row r="227" spans="1:4">
      <c r="A227" t="s">
        <v>497</v>
      </c>
      <c r="B227">
        <v>0</v>
      </c>
      <c r="C227">
        <v>0</v>
      </c>
      <c r="D227" t="s">
        <v>2125</v>
      </c>
    </row>
    <row r="228" spans="1:4">
      <c r="A228" t="s">
        <v>499</v>
      </c>
      <c r="B228">
        <v>0</v>
      </c>
      <c r="C228">
        <v>0</v>
      </c>
      <c r="D228" t="s">
        <v>2125</v>
      </c>
    </row>
    <row r="229" spans="1:4">
      <c r="A229" t="s">
        <v>501</v>
      </c>
      <c r="B229">
        <v>0</v>
      </c>
      <c r="C229">
        <v>0</v>
      </c>
      <c r="D229" t="s">
        <v>2125</v>
      </c>
    </row>
    <row r="230" spans="1:4">
      <c r="A230" t="s">
        <v>503</v>
      </c>
      <c r="B230">
        <v>0</v>
      </c>
      <c r="C230">
        <v>0</v>
      </c>
      <c r="D230" t="s">
        <v>2125</v>
      </c>
    </row>
    <row r="231" spans="1:4">
      <c r="A231" t="s">
        <v>505</v>
      </c>
      <c r="B231">
        <v>0</v>
      </c>
      <c r="C231">
        <v>0</v>
      </c>
      <c r="D231" t="s">
        <v>2125</v>
      </c>
    </row>
    <row r="232" spans="1:4">
      <c r="A232" t="s">
        <v>507</v>
      </c>
      <c r="B232">
        <v>0</v>
      </c>
      <c r="C232">
        <v>0</v>
      </c>
      <c r="D232" t="s">
        <v>2125</v>
      </c>
    </row>
    <row r="233" spans="1:4">
      <c r="A233" t="s">
        <v>509</v>
      </c>
      <c r="B233">
        <v>0</v>
      </c>
      <c r="C233">
        <v>0</v>
      </c>
      <c r="D233" t="s">
        <v>2125</v>
      </c>
    </row>
    <row r="234" spans="1:4">
      <c r="A234" t="s">
        <v>511</v>
      </c>
      <c r="B234">
        <v>0</v>
      </c>
      <c r="C234">
        <v>0</v>
      </c>
      <c r="D234" t="s">
        <v>2125</v>
      </c>
    </row>
    <row r="235" spans="1:4">
      <c r="A235" t="s">
        <v>513</v>
      </c>
      <c r="B235">
        <v>0</v>
      </c>
      <c r="C235">
        <v>0</v>
      </c>
      <c r="D235" t="s">
        <v>2125</v>
      </c>
    </row>
    <row r="236" spans="1:4">
      <c r="A236" t="s">
        <v>515</v>
      </c>
      <c r="B236">
        <v>0</v>
      </c>
      <c r="C236">
        <v>0</v>
      </c>
      <c r="D236" t="s">
        <v>2125</v>
      </c>
    </row>
    <row r="237" spans="1:4">
      <c r="A237" t="s">
        <v>517</v>
      </c>
      <c r="B237">
        <v>0</v>
      </c>
      <c r="C237">
        <v>0</v>
      </c>
      <c r="D237" t="s">
        <v>2125</v>
      </c>
    </row>
    <row r="238" spans="1:4">
      <c r="A238" t="s">
        <v>519</v>
      </c>
      <c r="B238">
        <v>0</v>
      </c>
      <c r="C238">
        <v>0</v>
      </c>
      <c r="D238" t="s">
        <v>2125</v>
      </c>
    </row>
    <row r="239" spans="1:4">
      <c r="A239" t="s">
        <v>521</v>
      </c>
      <c r="B239">
        <v>0</v>
      </c>
      <c r="C239">
        <v>0</v>
      </c>
      <c r="D239" t="s">
        <v>2125</v>
      </c>
    </row>
    <row r="240" spans="1:4">
      <c r="A240" t="s">
        <v>523</v>
      </c>
      <c r="B240">
        <v>1</v>
      </c>
      <c r="C240">
        <v>4</v>
      </c>
      <c r="D240" t="s">
        <v>2126</v>
      </c>
    </row>
    <row r="241" spans="1:4">
      <c r="A241" t="s">
        <v>525</v>
      </c>
      <c r="B241">
        <v>0</v>
      </c>
      <c r="C241">
        <v>0</v>
      </c>
      <c r="D241" t="s">
        <v>2125</v>
      </c>
    </row>
    <row r="242" spans="1:4">
      <c r="A242" t="s">
        <v>527</v>
      </c>
      <c r="B242">
        <v>0</v>
      </c>
      <c r="C242">
        <v>0</v>
      </c>
      <c r="D242" t="s">
        <v>2125</v>
      </c>
    </row>
    <row r="243" spans="1:4">
      <c r="A243" t="s">
        <v>529</v>
      </c>
      <c r="B243">
        <v>0</v>
      </c>
      <c r="C243">
        <v>0</v>
      </c>
      <c r="D243" t="s">
        <v>2125</v>
      </c>
    </row>
    <row r="244" spans="1:4">
      <c r="A244" t="s">
        <v>531</v>
      </c>
      <c r="B244">
        <v>0</v>
      </c>
      <c r="C244">
        <v>0</v>
      </c>
      <c r="D244" t="s">
        <v>2125</v>
      </c>
    </row>
    <row r="245" spans="1:4">
      <c r="A245" t="s">
        <v>533</v>
      </c>
      <c r="B245">
        <v>0</v>
      </c>
      <c r="C245">
        <v>0</v>
      </c>
      <c r="D245" t="s">
        <v>2125</v>
      </c>
    </row>
    <row r="246" spans="1:4">
      <c r="A246" t="s">
        <v>535</v>
      </c>
      <c r="B246">
        <v>0</v>
      </c>
      <c r="C246">
        <v>0</v>
      </c>
      <c r="D246" t="s">
        <v>2125</v>
      </c>
    </row>
    <row r="247" spans="1:4">
      <c r="A247" t="s">
        <v>537</v>
      </c>
      <c r="B247">
        <v>0</v>
      </c>
      <c r="C247">
        <v>0</v>
      </c>
      <c r="D247" t="s">
        <v>2125</v>
      </c>
    </row>
    <row r="248" spans="1:4">
      <c r="A248" t="s">
        <v>539</v>
      </c>
      <c r="B248">
        <v>0</v>
      </c>
      <c r="C248">
        <v>0</v>
      </c>
      <c r="D248" t="s">
        <v>2125</v>
      </c>
    </row>
    <row r="249" spans="1:4">
      <c r="A249" t="s">
        <v>541</v>
      </c>
      <c r="B249">
        <v>0</v>
      </c>
      <c r="C249">
        <v>0</v>
      </c>
      <c r="D249" t="s">
        <v>2125</v>
      </c>
    </row>
    <row r="250" spans="1:4">
      <c r="A250" t="s">
        <v>543</v>
      </c>
      <c r="B250">
        <v>0</v>
      </c>
      <c r="C250">
        <v>0</v>
      </c>
      <c r="D250" t="s">
        <v>2125</v>
      </c>
    </row>
    <row r="251" spans="1:4">
      <c r="A251" t="s">
        <v>545</v>
      </c>
      <c r="B251">
        <v>0</v>
      </c>
      <c r="C251">
        <v>0</v>
      </c>
      <c r="D251" t="s">
        <v>2125</v>
      </c>
    </row>
    <row r="252" spans="1:4">
      <c r="A252" t="s">
        <v>547</v>
      </c>
      <c r="B252">
        <v>0</v>
      </c>
      <c r="C252">
        <v>0</v>
      </c>
      <c r="D252" t="s">
        <v>2125</v>
      </c>
    </row>
    <row r="253" spans="1:4">
      <c r="A253" t="s">
        <v>549</v>
      </c>
      <c r="B253">
        <v>1</v>
      </c>
      <c r="C253">
        <v>3</v>
      </c>
      <c r="D253" t="s">
        <v>2129</v>
      </c>
    </row>
    <row r="254" spans="1:4">
      <c r="A254" t="s">
        <v>551</v>
      </c>
      <c r="B254">
        <v>0</v>
      </c>
      <c r="C254">
        <v>0</v>
      </c>
      <c r="D254" t="s">
        <v>2125</v>
      </c>
    </row>
    <row r="255" spans="1:4">
      <c r="A255" t="s">
        <v>553</v>
      </c>
      <c r="B255">
        <v>0</v>
      </c>
      <c r="C255">
        <v>0</v>
      </c>
      <c r="D255" t="s">
        <v>2125</v>
      </c>
    </row>
    <row r="256" spans="1:4">
      <c r="A256" t="s">
        <v>555</v>
      </c>
      <c r="B256">
        <v>0</v>
      </c>
      <c r="C256">
        <v>0</v>
      </c>
      <c r="D256" t="s">
        <v>2125</v>
      </c>
    </row>
    <row r="257" spans="1:4">
      <c r="A257" t="s">
        <v>557</v>
      </c>
      <c r="B257">
        <v>0</v>
      </c>
      <c r="C257">
        <v>0</v>
      </c>
      <c r="D257" t="s">
        <v>2125</v>
      </c>
    </row>
    <row r="258" spans="1:4">
      <c r="A258" t="s">
        <v>559</v>
      </c>
      <c r="B258">
        <v>0</v>
      </c>
      <c r="C258">
        <v>0</v>
      </c>
      <c r="D258" t="s">
        <v>2125</v>
      </c>
    </row>
    <row r="259" spans="1:4">
      <c r="A259" t="s">
        <v>561</v>
      </c>
      <c r="B259">
        <v>0</v>
      </c>
      <c r="C259">
        <v>0</v>
      </c>
      <c r="D259" t="s">
        <v>2125</v>
      </c>
    </row>
    <row r="260" spans="1:4">
      <c r="A260" t="s">
        <v>563</v>
      </c>
      <c r="B260">
        <v>1</v>
      </c>
      <c r="C260">
        <v>2</v>
      </c>
      <c r="D260" t="s">
        <v>2128</v>
      </c>
    </row>
    <row r="261" spans="1:4">
      <c r="A261" t="s">
        <v>565</v>
      </c>
      <c r="B261">
        <v>0</v>
      </c>
      <c r="C261">
        <v>0</v>
      </c>
      <c r="D261" t="s">
        <v>2125</v>
      </c>
    </row>
    <row r="262" spans="1:4">
      <c r="A262" t="s">
        <v>567</v>
      </c>
      <c r="B262">
        <v>0</v>
      </c>
      <c r="C262">
        <v>0</v>
      </c>
      <c r="D262" t="s">
        <v>2125</v>
      </c>
    </row>
    <row r="263" spans="1:4">
      <c r="A263" t="s">
        <v>569</v>
      </c>
      <c r="B263">
        <v>0</v>
      </c>
      <c r="C263">
        <v>0</v>
      </c>
      <c r="D263" t="s">
        <v>2125</v>
      </c>
    </row>
    <row r="264" spans="1:4">
      <c r="A264" t="s">
        <v>571</v>
      </c>
      <c r="B264">
        <v>0</v>
      </c>
      <c r="C264">
        <v>0</v>
      </c>
      <c r="D264" t="s">
        <v>2125</v>
      </c>
    </row>
    <row r="265" spans="1:4">
      <c r="A265" t="s">
        <v>573</v>
      </c>
      <c r="B265">
        <v>1</v>
      </c>
      <c r="C265">
        <v>3</v>
      </c>
      <c r="D265" t="s">
        <v>2129</v>
      </c>
    </row>
    <row r="266" spans="1:4">
      <c r="A266" t="s">
        <v>575</v>
      </c>
      <c r="B266">
        <v>0</v>
      </c>
      <c r="C266">
        <v>0</v>
      </c>
      <c r="D266" t="s">
        <v>2125</v>
      </c>
    </row>
    <row r="267" spans="1:4">
      <c r="A267" t="s">
        <v>577</v>
      </c>
      <c r="B267">
        <v>0</v>
      </c>
      <c r="C267">
        <v>0</v>
      </c>
      <c r="D267" t="s">
        <v>2125</v>
      </c>
    </row>
    <row r="268" spans="1:4">
      <c r="A268" t="s">
        <v>579</v>
      </c>
      <c r="B268">
        <v>0</v>
      </c>
      <c r="C268">
        <v>0</v>
      </c>
      <c r="D268" t="s">
        <v>2125</v>
      </c>
    </row>
    <row r="269" spans="1:4">
      <c r="A269" t="s">
        <v>581</v>
      </c>
      <c r="B269">
        <v>0</v>
      </c>
      <c r="C269">
        <v>0</v>
      </c>
      <c r="D269" t="s">
        <v>2125</v>
      </c>
    </row>
    <row r="270" spans="1:4">
      <c r="A270" t="s">
        <v>583</v>
      </c>
      <c r="B270">
        <v>0</v>
      </c>
      <c r="C270">
        <v>0</v>
      </c>
      <c r="D270" t="s">
        <v>2125</v>
      </c>
    </row>
    <row r="271" spans="1:4">
      <c r="A271" t="s">
        <v>585</v>
      </c>
      <c r="B271">
        <v>0</v>
      </c>
      <c r="C271">
        <v>0</v>
      </c>
      <c r="D271" t="s">
        <v>2125</v>
      </c>
    </row>
    <row r="272" spans="1:4">
      <c r="A272" t="s">
        <v>587</v>
      </c>
      <c r="B272">
        <v>1</v>
      </c>
      <c r="C272">
        <v>2</v>
      </c>
      <c r="D272" t="s">
        <v>2128</v>
      </c>
    </row>
    <row r="273" spans="1:4">
      <c r="A273" t="s">
        <v>589</v>
      </c>
      <c r="B273">
        <v>0</v>
      </c>
      <c r="C273">
        <v>0</v>
      </c>
      <c r="D273" t="s">
        <v>2125</v>
      </c>
    </row>
    <row r="274" spans="1:4">
      <c r="A274" t="s">
        <v>591</v>
      </c>
      <c r="B274">
        <v>0</v>
      </c>
      <c r="C274">
        <v>0</v>
      </c>
      <c r="D274" t="s">
        <v>2125</v>
      </c>
    </row>
    <row r="275" spans="1:4">
      <c r="A275" t="s">
        <v>593</v>
      </c>
      <c r="B275">
        <v>0</v>
      </c>
      <c r="C275">
        <v>0</v>
      </c>
      <c r="D275" t="s">
        <v>2125</v>
      </c>
    </row>
    <row r="276" spans="1:4">
      <c r="A276" t="s">
        <v>595</v>
      </c>
      <c r="B276">
        <v>0</v>
      </c>
      <c r="C276">
        <v>0</v>
      </c>
      <c r="D276" t="s">
        <v>2125</v>
      </c>
    </row>
    <row r="277" spans="1:4">
      <c r="A277" t="s">
        <v>597</v>
      </c>
      <c r="B277">
        <v>0</v>
      </c>
      <c r="C277">
        <v>0</v>
      </c>
      <c r="D277" t="s">
        <v>2125</v>
      </c>
    </row>
    <row r="278" spans="1:4">
      <c r="A278" t="s">
        <v>599</v>
      </c>
      <c r="B278">
        <v>0</v>
      </c>
      <c r="C278">
        <v>0</v>
      </c>
      <c r="D278" t="s">
        <v>2125</v>
      </c>
    </row>
    <row r="279" spans="1:4">
      <c r="A279" t="s">
        <v>601</v>
      </c>
      <c r="B279">
        <v>0</v>
      </c>
      <c r="C279">
        <v>0</v>
      </c>
      <c r="D279" t="s">
        <v>2125</v>
      </c>
    </row>
    <row r="280" spans="1:4">
      <c r="A280" t="s">
        <v>603</v>
      </c>
      <c r="B280">
        <v>0</v>
      </c>
      <c r="C280">
        <v>0</v>
      </c>
      <c r="D280" t="s">
        <v>2125</v>
      </c>
    </row>
    <row r="281" spans="1:4">
      <c r="A281" t="s">
        <v>605</v>
      </c>
      <c r="B281">
        <v>0</v>
      </c>
      <c r="C281">
        <v>0</v>
      </c>
      <c r="D281" t="s">
        <v>2125</v>
      </c>
    </row>
    <row r="282" spans="1:4">
      <c r="A282" t="s">
        <v>607</v>
      </c>
      <c r="B282">
        <v>0</v>
      </c>
      <c r="C282">
        <v>0</v>
      </c>
      <c r="D282" t="s">
        <v>2125</v>
      </c>
    </row>
    <row r="283" spans="1:4">
      <c r="A283" t="s">
        <v>609</v>
      </c>
      <c r="B283">
        <v>0</v>
      </c>
      <c r="C283">
        <v>0</v>
      </c>
      <c r="D283" t="s">
        <v>2125</v>
      </c>
    </row>
    <row r="284" spans="1:4">
      <c r="A284" t="s">
        <v>611</v>
      </c>
      <c r="B284">
        <v>0</v>
      </c>
      <c r="C284">
        <v>0</v>
      </c>
      <c r="D284" t="s">
        <v>2125</v>
      </c>
    </row>
    <row r="285" spans="1:4">
      <c r="A285" t="s">
        <v>613</v>
      </c>
      <c r="B285">
        <v>0</v>
      </c>
      <c r="C285">
        <v>0</v>
      </c>
      <c r="D285" t="s">
        <v>2125</v>
      </c>
    </row>
    <row r="286" spans="1:4">
      <c r="A286" t="s">
        <v>615</v>
      </c>
      <c r="B286">
        <v>0</v>
      </c>
      <c r="C286">
        <v>0</v>
      </c>
      <c r="D286" t="s">
        <v>2125</v>
      </c>
    </row>
    <row r="287" spans="1:4">
      <c r="A287" t="s">
        <v>617</v>
      </c>
      <c r="B287">
        <v>0</v>
      </c>
      <c r="C287">
        <v>0</v>
      </c>
      <c r="D287" t="s">
        <v>2125</v>
      </c>
    </row>
    <row r="288" spans="1:4">
      <c r="A288" t="s">
        <v>619</v>
      </c>
      <c r="B288">
        <v>0</v>
      </c>
      <c r="C288">
        <v>0</v>
      </c>
      <c r="D288" t="s">
        <v>2125</v>
      </c>
    </row>
    <row r="289" spans="1:4">
      <c r="A289" t="s">
        <v>621</v>
      </c>
      <c r="B289">
        <v>0</v>
      </c>
      <c r="C289">
        <v>0</v>
      </c>
      <c r="D289" t="s">
        <v>2125</v>
      </c>
    </row>
    <row r="290" spans="1:4">
      <c r="A290" t="s">
        <v>623</v>
      </c>
      <c r="B290">
        <v>0</v>
      </c>
      <c r="C290">
        <v>0</v>
      </c>
      <c r="D290" t="s">
        <v>2125</v>
      </c>
    </row>
    <row r="291" spans="1:4">
      <c r="A291" t="s">
        <v>625</v>
      </c>
      <c r="B291">
        <v>0</v>
      </c>
      <c r="C291">
        <v>0</v>
      </c>
      <c r="D291" t="s">
        <v>2125</v>
      </c>
    </row>
    <row r="292" spans="1:4">
      <c r="A292" t="s">
        <v>627</v>
      </c>
      <c r="B292">
        <v>0</v>
      </c>
      <c r="C292">
        <v>0</v>
      </c>
      <c r="D292" t="s">
        <v>2125</v>
      </c>
    </row>
    <row r="293" spans="1:4">
      <c r="A293" t="s">
        <v>629</v>
      </c>
      <c r="B293">
        <v>0</v>
      </c>
      <c r="C293">
        <v>0</v>
      </c>
      <c r="D293" t="s">
        <v>2125</v>
      </c>
    </row>
    <row r="294" spans="1:4">
      <c r="A294" t="s">
        <v>631</v>
      </c>
      <c r="B294">
        <v>0</v>
      </c>
      <c r="C294">
        <v>0</v>
      </c>
      <c r="D294" t="s">
        <v>2125</v>
      </c>
    </row>
    <row r="295" spans="1:4">
      <c r="A295" t="s">
        <v>633</v>
      </c>
      <c r="B295">
        <v>0</v>
      </c>
      <c r="C295">
        <v>0</v>
      </c>
      <c r="D295" t="s">
        <v>2125</v>
      </c>
    </row>
    <row r="296" spans="1:4">
      <c r="A296" t="s">
        <v>635</v>
      </c>
      <c r="B296">
        <v>0</v>
      </c>
      <c r="C296">
        <v>0</v>
      </c>
      <c r="D296" t="s">
        <v>2125</v>
      </c>
    </row>
    <row r="297" spans="1:4">
      <c r="A297" t="s">
        <v>637</v>
      </c>
      <c r="B297">
        <v>0</v>
      </c>
      <c r="C297">
        <v>0</v>
      </c>
      <c r="D297" t="s">
        <v>2125</v>
      </c>
    </row>
    <row r="298" spans="1:4">
      <c r="A298" t="s">
        <v>639</v>
      </c>
      <c r="B298">
        <v>0</v>
      </c>
      <c r="C298">
        <v>0</v>
      </c>
      <c r="D298" t="s">
        <v>2125</v>
      </c>
    </row>
    <row r="299" spans="1:4">
      <c r="A299" t="s">
        <v>641</v>
      </c>
      <c r="B299">
        <v>0</v>
      </c>
      <c r="C299">
        <v>0</v>
      </c>
      <c r="D299" t="s">
        <v>2125</v>
      </c>
    </row>
    <row r="300" spans="1:4">
      <c r="A300" t="s">
        <v>643</v>
      </c>
      <c r="B300">
        <v>0</v>
      </c>
      <c r="C300">
        <v>0</v>
      </c>
      <c r="D300" t="s">
        <v>2125</v>
      </c>
    </row>
    <row r="301" spans="1:4">
      <c r="A301" t="s">
        <v>645</v>
      </c>
      <c r="B301">
        <v>0</v>
      </c>
      <c r="C301">
        <v>0</v>
      </c>
      <c r="D301" t="s">
        <v>2125</v>
      </c>
    </row>
    <row r="302" spans="1:4">
      <c r="A302" t="s">
        <v>647</v>
      </c>
      <c r="B302">
        <v>0</v>
      </c>
      <c r="C302">
        <v>0</v>
      </c>
      <c r="D302" t="s">
        <v>2125</v>
      </c>
    </row>
    <row r="303" spans="1:4">
      <c r="A303" t="s">
        <v>649</v>
      </c>
      <c r="B303">
        <v>0</v>
      </c>
      <c r="C303">
        <v>0</v>
      </c>
      <c r="D303" t="s">
        <v>2125</v>
      </c>
    </row>
    <row r="304" spans="1:4">
      <c r="A304" t="s">
        <v>651</v>
      </c>
      <c r="B304">
        <v>1</v>
      </c>
      <c r="C304">
        <v>3</v>
      </c>
      <c r="D304" t="s">
        <v>2129</v>
      </c>
    </row>
    <row r="305" spans="1:4">
      <c r="A305" t="s">
        <v>653</v>
      </c>
      <c r="B305">
        <v>0</v>
      </c>
      <c r="C305">
        <v>0</v>
      </c>
      <c r="D305" t="s">
        <v>2125</v>
      </c>
    </row>
    <row r="306" spans="1:4">
      <c r="A306" t="s">
        <v>655</v>
      </c>
      <c r="B306">
        <v>0</v>
      </c>
      <c r="C306">
        <v>0</v>
      </c>
      <c r="D306" t="s">
        <v>2125</v>
      </c>
    </row>
    <row r="307" spans="1:4">
      <c r="A307" t="s">
        <v>657</v>
      </c>
      <c r="B307">
        <v>0</v>
      </c>
      <c r="C307">
        <v>0</v>
      </c>
      <c r="D307" t="s">
        <v>2125</v>
      </c>
    </row>
    <row r="308" spans="1:4">
      <c r="A308" t="s">
        <v>659</v>
      </c>
      <c r="B308">
        <v>0</v>
      </c>
      <c r="C308">
        <v>0</v>
      </c>
      <c r="D308" t="s">
        <v>2125</v>
      </c>
    </row>
    <row r="309" spans="1:4">
      <c r="A309" t="s">
        <v>661</v>
      </c>
      <c r="B309">
        <v>1</v>
      </c>
      <c r="C309">
        <v>1</v>
      </c>
      <c r="D309" t="s">
        <v>2127</v>
      </c>
    </row>
    <row r="310" spans="1:4">
      <c r="A310" t="s">
        <v>663</v>
      </c>
      <c r="B310">
        <v>0</v>
      </c>
      <c r="C310">
        <v>0</v>
      </c>
      <c r="D310" t="s">
        <v>2125</v>
      </c>
    </row>
    <row r="311" spans="1:4">
      <c r="A311" t="s">
        <v>665</v>
      </c>
      <c r="B311">
        <v>0</v>
      </c>
      <c r="C311">
        <v>0</v>
      </c>
      <c r="D311" t="s">
        <v>2125</v>
      </c>
    </row>
    <row r="312" spans="1:4">
      <c r="A312" t="s">
        <v>667</v>
      </c>
      <c r="B312">
        <v>1</v>
      </c>
      <c r="C312">
        <v>4</v>
      </c>
      <c r="D312" t="s">
        <v>2126</v>
      </c>
    </row>
    <row r="313" spans="1:4">
      <c r="A313" t="s">
        <v>669</v>
      </c>
      <c r="B313">
        <v>1</v>
      </c>
      <c r="C313">
        <v>4</v>
      </c>
      <c r="D313" t="s">
        <v>2126</v>
      </c>
    </row>
    <row r="314" spans="1:4">
      <c r="A314" t="s">
        <v>671</v>
      </c>
      <c r="B314">
        <v>0</v>
      </c>
      <c r="C314">
        <v>0</v>
      </c>
      <c r="D314" t="s">
        <v>2125</v>
      </c>
    </row>
    <row r="315" spans="1:4">
      <c r="A315" t="s">
        <v>673</v>
      </c>
      <c r="B315">
        <v>0</v>
      </c>
      <c r="C315">
        <v>0</v>
      </c>
      <c r="D315" t="s">
        <v>2125</v>
      </c>
    </row>
    <row r="316" spans="1:4">
      <c r="A316" t="s">
        <v>675</v>
      </c>
      <c r="B316">
        <v>0</v>
      </c>
      <c r="C316">
        <v>0</v>
      </c>
      <c r="D316" t="s">
        <v>2125</v>
      </c>
    </row>
    <row r="317" spans="1:4">
      <c r="A317" t="s">
        <v>677</v>
      </c>
      <c r="B317">
        <v>0</v>
      </c>
      <c r="C317">
        <v>0</v>
      </c>
      <c r="D317" t="s">
        <v>2125</v>
      </c>
    </row>
    <row r="318" spans="1:4">
      <c r="A318" t="s">
        <v>679</v>
      </c>
      <c r="B318">
        <v>0</v>
      </c>
      <c r="C318">
        <v>0</v>
      </c>
      <c r="D318" t="s">
        <v>2125</v>
      </c>
    </row>
    <row r="319" spans="1:4">
      <c r="A319" t="s">
        <v>681</v>
      </c>
      <c r="B319">
        <v>0</v>
      </c>
      <c r="C319">
        <v>0</v>
      </c>
      <c r="D319" t="s">
        <v>2125</v>
      </c>
    </row>
    <row r="320" spans="1:4">
      <c r="A320" t="s">
        <v>683</v>
      </c>
      <c r="B320">
        <v>1</v>
      </c>
      <c r="C320">
        <v>1</v>
      </c>
      <c r="D320" t="s">
        <v>2127</v>
      </c>
    </row>
    <row r="321" spans="1:4">
      <c r="A321" t="s">
        <v>685</v>
      </c>
      <c r="B321">
        <v>0</v>
      </c>
      <c r="C321">
        <v>0</v>
      </c>
      <c r="D321" t="s">
        <v>2125</v>
      </c>
    </row>
    <row r="322" spans="1:4">
      <c r="A322" t="s">
        <v>687</v>
      </c>
      <c r="B322">
        <v>1</v>
      </c>
      <c r="C322">
        <v>4</v>
      </c>
      <c r="D322" t="s">
        <v>2126</v>
      </c>
    </row>
    <row r="323" spans="1:4">
      <c r="A323" t="s">
        <v>689</v>
      </c>
      <c r="B323">
        <v>1</v>
      </c>
      <c r="C323">
        <v>1</v>
      </c>
      <c r="D323" t="s">
        <v>2127</v>
      </c>
    </row>
    <row r="324" spans="1:4">
      <c r="A324" t="s">
        <v>691</v>
      </c>
      <c r="B324">
        <v>0</v>
      </c>
      <c r="C324">
        <v>0</v>
      </c>
      <c r="D324" t="s">
        <v>2125</v>
      </c>
    </row>
    <row r="325" spans="1:4">
      <c r="A325" t="s">
        <v>693</v>
      </c>
      <c r="B325">
        <v>0</v>
      </c>
      <c r="C325">
        <v>0</v>
      </c>
      <c r="D325" t="s">
        <v>2125</v>
      </c>
    </row>
    <row r="326" spans="1:4">
      <c r="A326" t="s">
        <v>695</v>
      </c>
      <c r="B326">
        <v>1</v>
      </c>
      <c r="C326">
        <v>4</v>
      </c>
      <c r="D326" t="s">
        <v>2126</v>
      </c>
    </row>
    <row r="327" spans="1:4">
      <c r="A327" t="s">
        <v>697</v>
      </c>
      <c r="B327">
        <v>0</v>
      </c>
      <c r="C327">
        <v>0</v>
      </c>
      <c r="D327" t="s">
        <v>2125</v>
      </c>
    </row>
    <row r="328" spans="1:4">
      <c r="A328" t="s">
        <v>699</v>
      </c>
      <c r="B328">
        <v>0</v>
      </c>
      <c r="C328">
        <v>0</v>
      </c>
      <c r="D328" t="s">
        <v>2125</v>
      </c>
    </row>
    <row r="329" spans="1:4">
      <c r="A329" t="s">
        <v>701</v>
      </c>
      <c r="B329">
        <v>1</v>
      </c>
      <c r="C329">
        <v>3</v>
      </c>
      <c r="D329" t="s">
        <v>2129</v>
      </c>
    </row>
    <row r="330" spans="1:4">
      <c r="A330" t="s">
        <v>703</v>
      </c>
      <c r="B330">
        <v>0</v>
      </c>
      <c r="C330">
        <v>0</v>
      </c>
      <c r="D330" t="s">
        <v>2125</v>
      </c>
    </row>
    <row r="331" spans="1:4">
      <c r="A331" t="s">
        <v>705</v>
      </c>
      <c r="B331">
        <v>1</v>
      </c>
      <c r="C331">
        <v>1</v>
      </c>
      <c r="D331" t="s">
        <v>2127</v>
      </c>
    </row>
    <row r="332" spans="1:4">
      <c r="A332" t="s">
        <v>707</v>
      </c>
      <c r="B332">
        <v>0</v>
      </c>
      <c r="C332">
        <v>0</v>
      </c>
      <c r="D332" t="s">
        <v>2125</v>
      </c>
    </row>
    <row r="333" spans="1:4">
      <c r="A333" t="s">
        <v>709</v>
      </c>
      <c r="B333">
        <v>0</v>
      </c>
      <c r="C333">
        <v>0</v>
      </c>
      <c r="D333" t="s">
        <v>2125</v>
      </c>
    </row>
    <row r="334" spans="1:4">
      <c r="A334" t="s">
        <v>711</v>
      </c>
      <c r="B334">
        <v>0</v>
      </c>
      <c r="C334">
        <v>0</v>
      </c>
      <c r="D334" t="s">
        <v>2125</v>
      </c>
    </row>
    <row r="335" spans="1:4">
      <c r="A335" t="s">
        <v>713</v>
      </c>
      <c r="B335">
        <v>0</v>
      </c>
      <c r="C335">
        <v>0</v>
      </c>
      <c r="D335" t="s">
        <v>2125</v>
      </c>
    </row>
    <row r="336" spans="1:4">
      <c r="A336" t="s">
        <v>715</v>
      </c>
      <c r="B336">
        <v>0</v>
      </c>
      <c r="C336">
        <v>0</v>
      </c>
      <c r="D336" t="s">
        <v>2125</v>
      </c>
    </row>
    <row r="337" spans="1:4">
      <c r="A337" t="s">
        <v>717</v>
      </c>
      <c r="B337">
        <v>0</v>
      </c>
      <c r="C337">
        <v>0</v>
      </c>
      <c r="D337" t="s">
        <v>2125</v>
      </c>
    </row>
    <row r="338" spans="1:4">
      <c r="A338" t="s">
        <v>719</v>
      </c>
      <c r="B338">
        <v>0</v>
      </c>
      <c r="C338">
        <v>0</v>
      </c>
      <c r="D338" t="s">
        <v>2125</v>
      </c>
    </row>
    <row r="339" spans="1:4">
      <c r="A339" t="s">
        <v>721</v>
      </c>
      <c r="B339">
        <v>0</v>
      </c>
      <c r="C339">
        <v>0</v>
      </c>
      <c r="D339" t="s">
        <v>2125</v>
      </c>
    </row>
    <row r="340" spans="1:4">
      <c r="A340" t="s">
        <v>723</v>
      </c>
      <c r="B340">
        <v>0</v>
      </c>
      <c r="C340">
        <v>0</v>
      </c>
      <c r="D340" t="s">
        <v>2125</v>
      </c>
    </row>
    <row r="341" spans="1:4">
      <c r="A341" t="s">
        <v>725</v>
      </c>
      <c r="B341">
        <v>0</v>
      </c>
      <c r="C341">
        <v>0</v>
      </c>
      <c r="D341" t="s">
        <v>2125</v>
      </c>
    </row>
    <row r="342" spans="1:4">
      <c r="A342" t="s">
        <v>727</v>
      </c>
      <c r="B342">
        <v>0</v>
      </c>
      <c r="C342">
        <v>0</v>
      </c>
      <c r="D342" t="s">
        <v>2125</v>
      </c>
    </row>
    <row r="343" spans="1:4">
      <c r="A343" t="s">
        <v>729</v>
      </c>
      <c r="B343">
        <v>0</v>
      </c>
      <c r="C343">
        <v>0</v>
      </c>
      <c r="D343" t="s">
        <v>2125</v>
      </c>
    </row>
    <row r="344" spans="1:4">
      <c r="A344" t="s">
        <v>731</v>
      </c>
      <c r="B344">
        <v>0</v>
      </c>
      <c r="C344">
        <v>0</v>
      </c>
      <c r="D344" t="s">
        <v>2125</v>
      </c>
    </row>
    <row r="345" spans="1:4">
      <c r="A345" t="s">
        <v>733</v>
      </c>
      <c r="B345">
        <v>0</v>
      </c>
      <c r="C345">
        <v>0</v>
      </c>
      <c r="D345" t="s">
        <v>2125</v>
      </c>
    </row>
    <row r="346" spans="1:4">
      <c r="A346" t="s">
        <v>735</v>
      </c>
      <c r="B346">
        <v>0</v>
      </c>
      <c r="C346">
        <v>0</v>
      </c>
      <c r="D346" t="s">
        <v>2125</v>
      </c>
    </row>
    <row r="347" spans="1:4">
      <c r="A347" t="s">
        <v>737</v>
      </c>
      <c r="B347">
        <v>1</v>
      </c>
      <c r="C347">
        <v>3</v>
      </c>
      <c r="D347" t="s">
        <v>2129</v>
      </c>
    </row>
    <row r="348" spans="1:4">
      <c r="A348" t="s">
        <v>739</v>
      </c>
      <c r="B348">
        <v>0</v>
      </c>
      <c r="C348">
        <v>0</v>
      </c>
      <c r="D348" t="s">
        <v>2125</v>
      </c>
    </row>
    <row r="349" spans="1:4">
      <c r="A349" t="s">
        <v>741</v>
      </c>
      <c r="B349">
        <v>0</v>
      </c>
      <c r="C349">
        <v>0</v>
      </c>
      <c r="D349" t="s">
        <v>2125</v>
      </c>
    </row>
    <row r="350" spans="1:4">
      <c r="A350" t="s">
        <v>743</v>
      </c>
      <c r="B350">
        <v>1</v>
      </c>
      <c r="C350">
        <v>3</v>
      </c>
      <c r="D350" t="s">
        <v>2129</v>
      </c>
    </row>
    <row r="351" spans="1:4">
      <c r="A351" t="s">
        <v>745</v>
      </c>
      <c r="B351">
        <v>0</v>
      </c>
      <c r="C351">
        <v>0</v>
      </c>
      <c r="D351" t="s">
        <v>2125</v>
      </c>
    </row>
    <row r="352" spans="1:4">
      <c r="A352" t="s">
        <v>747</v>
      </c>
      <c r="B352">
        <v>0</v>
      </c>
      <c r="C352">
        <v>0</v>
      </c>
      <c r="D352" t="s">
        <v>2125</v>
      </c>
    </row>
    <row r="353" spans="1:4">
      <c r="A353" t="s">
        <v>749</v>
      </c>
      <c r="B353">
        <v>0</v>
      </c>
      <c r="C353">
        <v>0</v>
      </c>
      <c r="D353" t="s">
        <v>2125</v>
      </c>
    </row>
    <row r="354" spans="1:4">
      <c r="A354" t="s">
        <v>751</v>
      </c>
      <c r="B354">
        <v>0</v>
      </c>
      <c r="C354">
        <v>0</v>
      </c>
      <c r="D354" t="s">
        <v>2125</v>
      </c>
    </row>
    <row r="355" spans="1:4">
      <c r="A355" t="s">
        <v>753</v>
      </c>
      <c r="B355">
        <v>0</v>
      </c>
      <c r="C355">
        <v>0</v>
      </c>
      <c r="D355" t="s">
        <v>2125</v>
      </c>
    </row>
    <row r="356" spans="1:4">
      <c r="A356" t="s">
        <v>755</v>
      </c>
      <c r="B356">
        <v>1</v>
      </c>
      <c r="C356">
        <v>2</v>
      </c>
      <c r="D356" t="s">
        <v>2128</v>
      </c>
    </row>
    <row r="357" spans="1:4">
      <c r="A357" t="s">
        <v>757</v>
      </c>
      <c r="B357">
        <v>0</v>
      </c>
      <c r="C357">
        <v>0</v>
      </c>
      <c r="D357" t="s">
        <v>2125</v>
      </c>
    </row>
    <row r="358" spans="1:4">
      <c r="A358" t="s">
        <v>759</v>
      </c>
      <c r="B358">
        <v>0</v>
      </c>
      <c r="C358">
        <v>0</v>
      </c>
      <c r="D358" t="s">
        <v>2125</v>
      </c>
    </row>
    <row r="359" spans="1:4">
      <c r="A359" t="s">
        <v>761</v>
      </c>
      <c r="B359">
        <v>0</v>
      </c>
      <c r="C359">
        <v>0</v>
      </c>
      <c r="D359" t="s">
        <v>2125</v>
      </c>
    </row>
    <row r="360" spans="1:4">
      <c r="A360" t="s">
        <v>763</v>
      </c>
      <c r="B360">
        <v>0</v>
      </c>
      <c r="C360">
        <v>0</v>
      </c>
      <c r="D360" t="s">
        <v>2125</v>
      </c>
    </row>
    <row r="361" spans="1:4">
      <c r="A361" t="s">
        <v>765</v>
      </c>
      <c r="B361">
        <v>0</v>
      </c>
      <c r="C361">
        <v>0</v>
      </c>
      <c r="D361" t="s">
        <v>2125</v>
      </c>
    </row>
    <row r="362" spans="1:4">
      <c r="A362" t="s">
        <v>767</v>
      </c>
      <c r="B362">
        <v>0</v>
      </c>
      <c r="C362">
        <v>0</v>
      </c>
      <c r="D362" t="s">
        <v>2125</v>
      </c>
    </row>
    <row r="363" spans="1:4">
      <c r="A363" t="s">
        <v>769</v>
      </c>
      <c r="B363">
        <v>0</v>
      </c>
      <c r="C363">
        <v>0</v>
      </c>
      <c r="D363" t="s">
        <v>2125</v>
      </c>
    </row>
    <row r="364" spans="1:4">
      <c r="A364" t="s">
        <v>771</v>
      </c>
      <c r="B364">
        <v>0</v>
      </c>
      <c r="C364">
        <v>0</v>
      </c>
      <c r="D364" t="s">
        <v>2125</v>
      </c>
    </row>
    <row r="365" spans="1:4">
      <c r="A365" t="s">
        <v>773</v>
      </c>
      <c r="B365">
        <v>0</v>
      </c>
      <c r="C365">
        <v>0</v>
      </c>
      <c r="D365" t="s">
        <v>2125</v>
      </c>
    </row>
    <row r="366" spans="1:4">
      <c r="A366" t="s">
        <v>775</v>
      </c>
      <c r="B366">
        <v>0</v>
      </c>
      <c r="C366">
        <v>0</v>
      </c>
      <c r="D366" t="s">
        <v>2125</v>
      </c>
    </row>
    <row r="367" spans="1:4">
      <c r="A367" t="s">
        <v>777</v>
      </c>
      <c r="B367">
        <v>0</v>
      </c>
      <c r="C367">
        <v>0</v>
      </c>
      <c r="D367" t="s">
        <v>2125</v>
      </c>
    </row>
    <row r="368" spans="1:4">
      <c r="A368" t="s">
        <v>779</v>
      </c>
      <c r="B368">
        <v>1</v>
      </c>
      <c r="C368">
        <v>2</v>
      </c>
      <c r="D368" t="s">
        <v>2128</v>
      </c>
    </row>
    <row r="369" spans="1:4">
      <c r="A369" t="s">
        <v>781</v>
      </c>
      <c r="B369">
        <v>0</v>
      </c>
      <c r="C369">
        <v>0</v>
      </c>
      <c r="D369" t="s">
        <v>2125</v>
      </c>
    </row>
    <row r="370" spans="1:4">
      <c r="A370" t="s">
        <v>783</v>
      </c>
      <c r="B370">
        <v>0</v>
      </c>
      <c r="C370">
        <v>0</v>
      </c>
      <c r="D370" t="s">
        <v>2125</v>
      </c>
    </row>
    <row r="371" spans="1:4">
      <c r="A371" t="s">
        <v>785</v>
      </c>
      <c r="B371">
        <v>0</v>
      </c>
      <c r="C371">
        <v>0</v>
      </c>
      <c r="D371" t="s">
        <v>2125</v>
      </c>
    </row>
    <row r="372" spans="1:4">
      <c r="A372" t="s">
        <v>787</v>
      </c>
      <c r="B372">
        <v>0</v>
      </c>
      <c r="C372">
        <v>0</v>
      </c>
      <c r="D372" t="s">
        <v>2125</v>
      </c>
    </row>
    <row r="373" spans="1:4">
      <c r="A373" t="s">
        <v>789</v>
      </c>
      <c r="B373">
        <v>0</v>
      </c>
      <c r="C373">
        <v>0</v>
      </c>
      <c r="D373" t="s">
        <v>2125</v>
      </c>
    </row>
    <row r="374" spans="1:4">
      <c r="A374" t="s">
        <v>791</v>
      </c>
      <c r="B374">
        <v>0</v>
      </c>
      <c r="C374">
        <v>0</v>
      </c>
      <c r="D374" t="s">
        <v>2125</v>
      </c>
    </row>
    <row r="375" spans="1:4">
      <c r="A375" t="s">
        <v>793</v>
      </c>
      <c r="B375">
        <v>0</v>
      </c>
      <c r="C375">
        <v>0</v>
      </c>
      <c r="D375" t="s">
        <v>2125</v>
      </c>
    </row>
    <row r="376" spans="1:4">
      <c r="A376" t="s">
        <v>795</v>
      </c>
      <c r="B376">
        <v>0</v>
      </c>
      <c r="C376">
        <v>0</v>
      </c>
      <c r="D376" t="s">
        <v>2125</v>
      </c>
    </row>
    <row r="377" spans="1:4">
      <c r="A377" t="s">
        <v>797</v>
      </c>
      <c r="B377">
        <v>0</v>
      </c>
      <c r="C377">
        <v>0</v>
      </c>
      <c r="D377" t="s">
        <v>2125</v>
      </c>
    </row>
    <row r="378" spans="1:4">
      <c r="A378" t="s">
        <v>799</v>
      </c>
      <c r="B378">
        <v>0</v>
      </c>
      <c r="C378">
        <v>0</v>
      </c>
      <c r="D378" t="s">
        <v>2125</v>
      </c>
    </row>
    <row r="379" spans="1:4">
      <c r="A379" t="s">
        <v>801</v>
      </c>
      <c r="B379">
        <v>1</v>
      </c>
      <c r="C379">
        <v>4</v>
      </c>
      <c r="D379" t="s">
        <v>2126</v>
      </c>
    </row>
    <row r="380" spans="1:4">
      <c r="A380" t="s">
        <v>803</v>
      </c>
      <c r="B380">
        <v>0</v>
      </c>
      <c r="C380">
        <v>0</v>
      </c>
      <c r="D380" t="s">
        <v>2125</v>
      </c>
    </row>
    <row r="381" spans="1:4">
      <c r="A381" t="s">
        <v>805</v>
      </c>
      <c r="B381">
        <v>0</v>
      </c>
      <c r="C381">
        <v>0</v>
      </c>
      <c r="D381" t="s">
        <v>2125</v>
      </c>
    </row>
    <row r="382" spans="1:4">
      <c r="A382" t="s">
        <v>807</v>
      </c>
      <c r="B382">
        <v>0</v>
      </c>
      <c r="C382">
        <v>0</v>
      </c>
      <c r="D382" t="s">
        <v>2125</v>
      </c>
    </row>
    <row r="383" spans="1:4">
      <c r="A383" t="s">
        <v>809</v>
      </c>
      <c r="B383">
        <v>0</v>
      </c>
      <c r="C383">
        <v>0</v>
      </c>
      <c r="D383" t="s">
        <v>2125</v>
      </c>
    </row>
    <row r="384" spans="1:4">
      <c r="A384" t="s">
        <v>811</v>
      </c>
      <c r="B384">
        <v>0</v>
      </c>
      <c r="C384">
        <v>0</v>
      </c>
      <c r="D384" t="s">
        <v>2125</v>
      </c>
    </row>
    <row r="385" spans="1:4">
      <c r="A385" t="s">
        <v>813</v>
      </c>
      <c r="B385">
        <v>0</v>
      </c>
      <c r="C385">
        <v>0</v>
      </c>
      <c r="D385" t="s">
        <v>2125</v>
      </c>
    </row>
    <row r="386" spans="1:4">
      <c r="A386" t="s">
        <v>815</v>
      </c>
      <c r="B386">
        <v>0</v>
      </c>
      <c r="C386">
        <v>0</v>
      </c>
      <c r="D386" t="s">
        <v>2125</v>
      </c>
    </row>
    <row r="387" spans="1:4">
      <c r="A387" t="s">
        <v>817</v>
      </c>
      <c r="B387">
        <v>0</v>
      </c>
      <c r="C387">
        <v>0</v>
      </c>
      <c r="D387" t="s">
        <v>2125</v>
      </c>
    </row>
    <row r="388" spans="1:4">
      <c r="A388" t="s">
        <v>819</v>
      </c>
      <c r="B388">
        <v>0</v>
      </c>
      <c r="C388">
        <v>0</v>
      </c>
      <c r="D388" t="s">
        <v>2125</v>
      </c>
    </row>
    <row r="389" spans="1:4">
      <c r="A389" t="s">
        <v>821</v>
      </c>
      <c r="B389">
        <v>0</v>
      </c>
      <c r="C389">
        <v>0</v>
      </c>
      <c r="D389" t="s">
        <v>2125</v>
      </c>
    </row>
    <row r="390" spans="1:4">
      <c r="A390" t="s">
        <v>823</v>
      </c>
      <c r="B390">
        <v>0</v>
      </c>
      <c r="C390">
        <v>0</v>
      </c>
      <c r="D390" t="s">
        <v>2125</v>
      </c>
    </row>
    <row r="391" spans="1:4">
      <c r="A391" t="s">
        <v>825</v>
      </c>
      <c r="B391">
        <v>1</v>
      </c>
      <c r="C391">
        <v>3</v>
      </c>
      <c r="D391" t="s">
        <v>2129</v>
      </c>
    </row>
    <row r="392" spans="1:4">
      <c r="A392" t="s">
        <v>827</v>
      </c>
      <c r="B392">
        <v>0</v>
      </c>
      <c r="C392">
        <v>0</v>
      </c>
      <c r="D392" t="s">
        <v>2125</v>
      </c>
    </row>
    <row r="393" spans="1:4">
      <c r="A393" t="s">
        <v>829</v>
      </c>
      <c r="B393">
        <v>0</v>
      </c>
      <c r="C393">
        <v>0</v>
      </c>
      <c r="D393" t="s">
        <v>2125</v>
      </c>
    </row>
    <row r="394" spans="1:4">
      <c r="A394" t="s">
        <v>831</v>
      </c>
      <c r="B394">
        <v>0</v>
      </c>
      <c r="C394">
        <v>0</v>
      </c>
      <c r="D394" t="s">
        <v>2125</v>
      </c>
    </row>
    <row r="395" spans="1:4">
      <c r="A395" t="s">
        <v>833</v>
      </c>
      <c r="B395">
        <v>0</v>
      </c>
      <c r="C395">
        <v>0</v>
      </c>
      <c r="D395" t="s">
        <v>2125</v>
      </c>
    </row>
    <row r="396" spans="1:4">
      <c r="A396" t="s">
        <v>835</v>
      </c>
      <c r="B396">
        <v>0</v>
      </c>
      <c r="C396">
        <v>0</v>
      </c>
      <c r="D396" t="s">
        <v>2125</v>
      </c>
    </row>
    <row r="397" spans="1:4">
      <c r="A397" t="s">
        <v>837</v>
      </c>
      <c r="B397">
        <v>0</v>
      </c>
      <c r="C397">
        <v>0</v>
      </c>
      <c r="D397" t="s">
        <v>2125</v>
      </c>
    </row>
    <row r="398" spans="1:4">
      <c r="A398" t="s">
        <v>839</v>
      </c>
      <c r="B398">
        <v>1</v>
      </c>
      <c r="C398">
        <v>3</v>
      </c>
      <c r="D398" t="s">
        <v>2129</v>
      </c>
    </row>
    <row r="399" spans="1:4">
      <c r="A399" t="s">
        <v>841</v>
      </c>
      <c r="B399">
        <v>0</v>
      </c>
      <c r="C399">
        <v>0</v>
      </c>
      <c r="D399" t="s">
        <v>2125</v>
      </c>
    </row>
    <row r="400" spans="1:4">
      <c r="A400" t="s">
        <v>843</v>
      </c>
      <c r="B400">
        <v>0</v>
      </c>
      <c r="C400">
        <v>0</v>
      </c>
      <c r="D400" t="s">
        <v>2125</v>
      </c>
    </row>
    <row r="401" spans="1:4">
      <c r="A401" t="s">
        <v>845</v>
      </c>
      <c r="B401">
        <v>0</v>
      </c>
      <c r="C401">
        <v>0</v>
      </c>
      <c r="D401" t="s">
        <v>2125</v>
      </c>
    </row>
    <row r="402" spans="1:4">
      <c r="A402" t="s">
        <v>847</v>
      </c>
      <c r="B402">
        <v>1</v>
      </c>
      <c r="C402">
        <v>3</v>
      </c>
      <c r="D402" t="s">
        <v>2129</v>
      </c>
    </row>
    <row r="403" spans="1:4">
      <c r="A403" t="s">
        <v>849</v>
      </c>
      <c r="B403">
        <v>0</v>
      </c>
      <c r="C403">
        <v>0</v>
      </c>
      <c r="D403" t="s">
        <v>2125</v>
      </c>
    </row>
    <row r="404" spans="1:4">
      <c r="A404" t="s">
        <v>851</v>
      </c>
      <c r="B404">
        <v>1</v>
      </c>
      <c r="C404">
        <v>3</v>
      </c>
      <c r="D404" t="s">
        <v>2129</v>
      </c>
    </row>
    <row r="405" spans="1:4">
      <c r="A405" t="s">
        <v>853</v>
      </c>
      <c r="B405">
        <v>0</v>
      </c>
      <c r="C405">
        <v>0</v>
      </c>
      <c r="D405" t="s">
        <v>2125</v>
      </c>
    </row>
    <row r="406" spans="1:4">
      <c r="A406" t="s">
        <v>855</v>
      </c>
      <c r="B406">
        <v>0</v>
      </c>
      <c r="C406">
        <v>0</v>
      </c>
      <c r="D406" t="s">
        <v>2125</v>
      </c>
    </row>
    <row r="407" spans="1:4">
      <c r="A407" t="s">
        <v>857</v>
      </c>
      <c r="B407">
        <v>0</v>
      </c>
      <c r="C407">
        <v>0</v>
      </c>
      <c r="D407" t="s">
        <v>2125</v>
      </c>
    </row>
    <row r="408" spans="1:4">
      <c r="A408" t="s">
        <v>859</v>
      </c>
      <c r="B408">
        <v>0</v>
      </c>
      <c r="C408">
        <v>0</v>
      </c>
      <c r="D408" t="s">
        <v>2125</v>
      </c>
    </row>
    <row r="409" spans="1:4">
      <c r="A409" t="s">
        <v>861</v>
      </c>
      <c r="B409">
        <v>0</v>
      </c>
      <c r="C409">
        <v>0</v>
      </c>
      <c r="D409" t="s">
        <v>2125</v>
      </c>
    </row>
    <row r="410" spans="1:4">
      <c r="A410" t="s">
        <v>863</v>
      </c>
      <c r="B410">
        <v>0</v>
      </c>
      <c r="C410">
        <v>0</v>
      </c>
      <c r="D410" t="s">
        <v>2125</v>
      </c>
    </row>
    <row r="411" spans="1:4">
      <c r="A411" t="s">
        <v>865</v>
      </c>
      <c r="B411">
        <v>0</v>
      </c>
      <c r="C411">
        <v>0</v>
      </c>
      <c r="D411" t="s">
        <v>2125</v>
      </c>
    </row>
    <row r="412" spans="1:4">
      <c r="A412" t="s">
        <v>867</v>
      </c>
      <c r="B412">
        <v>0</v>
      </c>
      <c r="C412">
        <v>0</v>
      </c>
      <c r="D412" t="s">
        <v>2125</v>
      </c>
    </row>
    <row r="413" spans="1:4">
      <c r="A413" t="s">
        <v>869</v>
      </c>
      <c r="B413">
        <v>0</v>
      </c>
      <c r="C413">
        <v>0</v>
      </c>
      <c r="D413" t="s">
        <v>2125</v>
      </c>
    </row>
    <row r="414" spans="1:4">
      <c r="A414" t="s">
        <v>871</v>
      </c>
      <c r="B414">
        <v>0</v>
      </c>
      <c r="C414">
        <v>0</v>
      </c>
      <c r="D414" t="s">
        <v>2125</v>
      </c>
    </row>
    <row r="415" spans="1:4">
      <c r="A415" t="s">
        <v>873</v>
      </c>
      <c r="B415">
        <v>0</v>
      </c>
      <c r="C415">
        <v>0</v>
      </c>
      <c r="D415" t="s">
        <v>2125</v>
      </c>
    </row>
    <row r="416" spans="1:4">
      <c r="A416" t="s">
        <v>875</v>
      </c>
      <c r="B416">
        <v>0</v>
      </c>
      <c r="C416">
        <v>0</v>
      </c>
      <c r="D416" t="s">
        <v>2125</v>
      </c>
    </row>
    <row r="417" spans="1:4">
      <c r="A417" t="s">
        <v>877</v>
      </c>
      <c r="B417">
        <v>0</v>
      </c>
      <c r="C417">
        <v>0</v>
      </c>
      <c r="D417" t="s">
        <v>2125</v>
      </c>
    </row>
    <row r="418" spans="1:4">
      <c r="A418" t="s">
        <v>879</v>
      </c>
      <c r="B418">
        <v>1</v>
      </c>
      <c r="C418">
        <v>1</v>
      </c>
      <c r="D418" t="s">
        <v>2127</v>
      </c>
    </row>
    <row r="419" spans="1:4">
      <c r="A419" t="s">
        <v>881</v>
      </c>
      <c r="B419">
        <v>0</v>
      </c>
      <c r="C419">
        <v>0</v>
      </c>
      <c r="D419" t="s">
        <v>2125</v>
      </c>
    </row>
    <row r="420" spans="1:4">
      <c r="A420" t="s">
        <v>883</v>
      </c>
      <c r="B420">
        <v>0</v>
      </c>
      <c r="C420">
        <v>0</v>
      </c>
      <c r="D420" t="s">
        <v>2125</v>
      </c>
    </row>
    <row r="421" spans="1:4">
      <c r="A421" t="s">
        <v>885</v>
      </c>
      <c r="B421">
        <v>0</v>
      </c>
      <c r="C421">
        <v>0</v>
      </c>
      <c r="D421" t="s">
        <v>2125</v>
      </c>
    </row>
    <row r="422" spans="1:4">
      <c r="A422" t="s">
        <v>887</v>
      </c>
      <c r="B422">
        <v>0</v>
      </c>
      <c r="C422">
        <v>0</v>
      </c>
      <c r="D422" t="s">
        <v>2125</v>
      </c>
    </row>
    <row r="423" spans="1:4">
      <c r="A423" t="s">
        <v>889</v>
      </c>
      <c r="B423">
        <v>0</v>
      </c>
      <c r="C423">
        <v>0</v>
      </c>
      <c r="D423" t="s">
        <v>2125</v>
      </c>
    </row>
    <row r="424" spans="1:4">
      <c r="A424" t="s">
        <v>891</v>
      </c>
      <c r="B424">
        <v>0</v>
      </c>
      <c r="C424">
        <v>0</v>
      </c>
      <c r="D424" t="s">
        <v>2125</v>
      </c>
    </row>
    <row r="425" spans="1:4">
      <c r="A425" t="s">
        <v>893</v>
      </c>
      <c r="B425">
        <v>0</v>
      </c>
      <c r="C425">
        <v>0</v>
      </c>
      <c r="D425" t="s">
        <v>2125</v>
      </c>
    </row>
    <row r="426" spans="1:4">
      <c r="A426" t="s">
        <v>895</v>
      </c>
      <c r="B426">
        <v>0</v>
      </c>
      <c r="C426">
        <v>0</v>
      </c>
      <c r="D426" t="s">
        <v>2125</v>
      </c>
    </row>
    <row r="427" spans="1:4">
      <c r="A427" t="s">
        <v>897</v>
      </c>
      <c r="B427">
        <v>0</v>
      </c>
      <c r="C427">
        <v>0</v>
      </c>
      <c r="D427" t="s">
        <v>2125</v>
      </c>
    </row>
    <row r="428" spans="1:4">
      <c r="A428" t="s">
        <v>899</v>
      </c>
      <c r="B428">
        <v>0</v>
      </c>
      <c r="C428">
        <v>0</v>
      </c>
      <c r="D428" t="s">
        <v>2125</v>
      </c>
    </row>
    <row r="429" spans="1:4">
      <c r="A429" t="s">
        <v>901</v>
      </c>
      <c r="B429">
        <v>1</v>
      </c>
      <c r="C429">
        <v>4</v>
      </c>
      <c r="D429" t="s">
        <v>2126</v>
      </c>
    </row>
    <row r="430" spans="1:4">
      <c r="A430" t="s">
        <v>903</v>
      </c>
      <c r="B430">
        <v>0</v>
      </c>
      <c r="C430">
        <v>0</v>
      </c>
      <c r="D430" t="s">
        <v>2125</v>
      </c>
    </row>
    <row r="431" spans="1:4">
      <c r="A431" t="s">
        <v>905</v>
      </c>
      <c r="B431">
        <v>0</v>
      </c>
      <c r="C431">
        <v>0</v>
      </c>
      <c r="D431" t="s">
        <v>2125</v>
      </c>
    </row>
    <row r="432" spans="1:4">
      <c r="A432" t="s">
        <v>907</v>
      </c>
      <c r="B432">
        <v>0</v>
      </c>
      <c r="C432">
        <v>0</v>
      </c>
      <c r="D432" t="s">
        <v>2125</v>
      </c>
    </row>
    <row r="433" spans="1:4">
      <c r="A433" t="s">
        <v>909</v>
      </c>
      <c r="B433">
        <v>0</v>
      </c>
      <c r="C433">
        <v>0</v>
      </c>
      <c r="D433" t="s">
        <v>2125</v>
      </c>
    </row>
    <row r="434" spans="1:4">
      <c r="A434" t="s">
        <v>911</v>
      </c>
      <c r="B434">
        <v>0</v>
      </c>
      <c r="C434">
        <v>0</v>
      </c>
      <c r="D434" t="s">
        <v>2125</v>
      </c>
    </row>
    <row r="435" spans="1:4">
      <c r="A435" t="s">
        <v>913</v>
      </c>
      <c r="B435">
        <v>1</v>
      </c>
      <c r="C435">
        <v>4</v>
      </c>
      <c r="D435" t="s">
        <v>2126</v>
      </c>
    </row>
    <row r="436" spans="1:4">
      <c r="A436" t="s">
        <v>915</v>
      </c>
      <c r="B436">
        <v>1</v>
      </c>
      <c r="C436">
        <v>1</v>
      </c>
      <c r="D436" t="s">
        <v>2127</v>
      </c>
    </row>
    <row r="437" spans="1:4">
      <c r="A437" t="s">
        <v>917</v>
      </c>
      <c r="B437">
        <v>0</v>
      </c>
      <c r="C437">
        <v>0</v>
      </c>
      <c r="D437" t="s">
        <v>2125</v>
      </c>
    </row>
    <row r="438" spans="1:4">
      <c r="A438" t="s">
        <v>919</v>
      </c>
      <c r="B438">
        <v>0</v>
      </c>
      <c r="C438">
        <v>0</v>
      </c>
      <c r="D438" t="s">
        <v>2125</v>
      </c>
    </row>
    <row r="439" spans="1:4">
      <c r="A439" t="s">
        <v>921</v>
      </c>
      <c r="B439">
        <v>0</v>
      </c>
      <c r="C439">
        <v>0</v>
      </c>
      <c r="D439" t="s">
        <v>2125</v>
      </c>
    </row>
    <row r="440" spans="1:4">
      <c r="A440" t="s">
        <v>923</v>
      </c>
      <c r="B440">
        <v>0</v>
      </c>
      <c r="C440">
        <v>0</v>
      </c>
      <c r="D440" t="s">
        <v>2125</v>
      </c>
    </row>
    <row r="441" spans="1:4">
      <c r="A441" t="s">
        <v>925</v>
      </c>
      <c r="B441">
        <v>0</v>
      </c>
      <c r="C441">
        <v>0</v>
      </c>
      <c r="D441" t="s">
        <v>2125</v>
      </c>
    </row>
    <row r="442" spans="1:4">
      <c r="A442" t="s">
        <v>927</v>
      </c>
      <c r="B442">
        <v>0</v>
      </c>
      <c r="C442">
        <v>0</v>
      </c>
      <c r="D442" t="s">
        <v>2125</v>
      </c>
    </row>
    <row r="443" spans="1:4">
      <c r="A443" t="s">
        <v>929</v>
      </c>
      <c r="B443">
        <v>0</v>
      </c>
      <c r="C443">
        <v>0</v>
      </c>
      <c r="D443" t="s">
        <v>2125</v>
      </c>
    </row>
    <row r="444" spans="1:4">
      <c r="A444" t="s">
        <v>931</v>
      </c>
      <c r="B444">
        <v>1</v>
      </c>
      <c r="C444">
        <v>3</v>
      </c>
      <c r="D444" t="s">
        <v>2129</v>
      </c>
    </row>
    <row r="445" spans="1:4">
      <c r="A445" t="s">
        <v>933</v>
      </c>
      <c r="B445">
        <v>0</v>
      </c>
      <c r="C445">
        <v>0</v>
      </c>
      <c r="D445" t="s">
        <v>2125</v>
      </c>
    </row>
    <row r="446" spans="1:4">
      <c r="A446" t="s">
        <v>935</v>
      </c>
      <c r="B446">
        <v>1</v>
      </c>
      <c r="C446">
        <v>2</v>
      </c>
      <c r="D446" t="s">
        <v>2128</v>
      </c>
    </row>
    <row r="447" spans="1:4">
      <c r="A447" t="s">
        <v>937</v>
      </c>
      <c r="B447">
        <v>0</v>
      </c>
      <c r="C447">
        <v>0</v>
      </c>
      <c r="D447" t="s">
        <v>2125</v>
      </c>
    </row>
    <row r="448" spans="1:4">
      <c r="A448" t="s">
        <v>939</v>
      </c>
      <c r="B448">
        <v>0</v>
      </c>
      <c r="C448">
        <v>0</v>
      </c>
      <c r="D448" t="s">
        <v>2125</v>
      </c>
    </row>
    <row r="449" spans="1:4">
      <c r="A449" t="s">
        <v>941</v>
      </c>
      <c r="B449">
        <v>0</v>
      </c>
      <c r="C449">
        <v>0</v>
      </c>
      <c r="D449" t="s">
        <v>2125</v>
      </c>
    </row>
    <row r="450" spans="1:4">
      <c r="A450" t="s">
        <v>943</v>
      </c>
      <c r="B450">
        <v>0</v>
      </c>
      <c r="C450">
        <v>0</v>
      </c>
      <c r="D450" t="s">
        <v>2125</v>
      </c>
    </row>
    <row r="451" spans="1:4">
      <c r="A451" t="s">
        <v>945</v>
      </c>
      <c r="B451">
        <v>0</v>
      </c>
      <c r="C451">
        <v>0</v>
      </c>
      <c r="D451" t="s">
        <v>2125</v>
      </c>
    </row>
    <row r="452" spans="1:4">
      <c r="A452" t="s">
        <v>947</v>
      </c>
      <c r="B452">
        <v>0</v>
      </c>
      <c r="C452">
        <v>0</v>
      </c>
      <c r="D452" t="s">
        <v>2125</v>
      </c>
    </row>
    <row r="453" spans="1:4">
      <c r="A453" t="s">
        <v>949</v>
      </c>
      <c r="B453">
        <v>0</v>
      </c>
      <c r="C453">
        <v>0</v>
      </c>
      <c r="D453" t="s">
        <v>2125</v>
      </c>
    </row>
    <row r="454" spans="1:4">
      <c r="A454" t="s">
        <v>951</v>
      </c>
      <c r="B454">
        <v>0</v>
      </c>
      <c r="C454">
        <v>0</v>
      </c>
      <c r="D454" t="s">
        <v>2125</v>
      </c>
    </row>
    <row r="455" spans="1:4">
      <c r="A455" t="s">
        <v>953</v>
      </c>
      <c r="B455">
        <v>0</v>
      </c>
      <c r="C455">
        <v>0</v>
      </c>
      <c r="D455" t="s">
        <v>2125</v>
      </c>
    </row>
    <row r="456" spans="1:4">
      <c r="A456" t="s">
        <v>955</v>
      </c>
      <c r="B456">
        <v>0</v>
      </c>
      <c r="C456">
        <v>0</v>
      </c>
      <c r="D456" t="s">
        <v>2125</v>
      </c>
    </row>
    <row r="457" spans="1:4">
      <c r="A457" t="s">
        <v>957</v>
      </c>
      <c r="B457">
        <v>0</v>
      </c>
      <c r="C457">
        <v>0</v>
      </c>
      <c r="D457" t="s">
        <v>2125</v>
      </c>
    </row>
    <row r="458" spans="1:4">
      <c r="A458" t="s">
        <v>959</v>
      </c>
      <c r="B458">
        <v>0</v>
      </c>
      <c r="C458">
        <v>0</v>
      </c>
      <c r="D458" t="s">
        <v>2125</v>
      </c>
    </row>
    <row r="459" spans="1:4">
      <c r="A459" t="s">
        <v>961</v>
      </c>
      <c r="B459">
        <v>0</v>
      </c>
      <c r="C459">
        <v>0</v>
      </c>
      <c r="D459" t="s">
        <v>2125</v>
      </c>
    </row>
    <row r="460" spans="1:4">
      <c r="A460" t="s">
        <v>963</v>
      </c>
      <c r="B460">
        <v>0</v>
      </c>
      <c r="C460">
        <v>0</v>
      </c>
      <c r="D460" t="s">
        <v>2125</v>
      </c>
    </row>
    <row r="461" spans="1:4">
      <c r="A461" t="s">
        <v>965</v>
      </c>
      <c r="B461">
        <v>0</v>
      </c>
      <c r="C461">
        <v>0</v>
      </c>
      <c r="D461" t="s">
        <v>2125</v>
      </c>
    </row>
    <row r="462" spans="1:4">
      <c r="A462" t="s">
        <v>967</v>
      </c>
      <c r="B462">
        <v>0</v>
      </c>
      <c r="C462">
        <v>0</v>
      </c>
      <c r="D462" t="s">
        <v>2125</v>
      </c>
    </row>
    <row r="463" spans="1:4">
      <c r="A463" t="s">
        <v>969</v>
      </c>
      <c r="B463">
        <v>0</v>
      </c>
      <c r="C463">
        <v>0</v>
      </c>
      <c r="D463" t="s">
        <v>2125</v>
      </c>
    </row>
    <row r="464" spans="1:4">
      <c r="A464" t="s">
        <v>971</v>
      </c>
      <c r="B464">
        <v>0</v>
      </c>
      <c r="C464">
        <v>0</v>
      </c>
      <c r="D464" t="s">
        <v>2125</v>
      </c>
    </row>
    <row r="465" spans="1:4">
      <c r="A465" t="s">
        <v>973</v>
      </c>
      <c r="B465">
        <v>0</v>
      </c>
      <c r="C465">
        <v>0</v>
      </c>
      <c r="D465" t="s">
        <v>2125</v>
      </c>
    </row>
    <row r="466" spans="1:4">
      <c r="A466" t="s">
        <v>975</v>
      </c>
      <c r="B466">
        <v>0</v>
      </c>
      <c r="C466">
        <v>0</v>
      </c>
      <c r="D466" t="s">
        <v>2125</v>
      </c>
    </row>
    <row r="467" spans="1:4">
      <c r="A467" t="s">
        <v>977</v>
      </c>
      <c r="B467">
        <v>0</v>
      </c>
      <c r="C467">
        <v>0</v>
      </c>
      <c r="D467" t="s">
        <v>2125</v>
      </c>
    </row>
    <row r="468" spans="1:4">
      <c r="A468" t="s">
        <v>979</v>
      </c>
      <c r="B468">
        <v>0</v>
      </c>
      <c r="C468">
        <v>0</v>
      </c>
      <c r="D468" t="s">
        <v>2125</v>
      </c>
    </row>
    <row r="469" spans="1:4">
      <c r="A469" t="s">
        <v>981</v>
      </c>
      <c r="B469">
        <v>0</v>
      </c>
      <c r="C469">
        <v>0</v>
      </c>
      <c r="D469" t="s">
        <v>2125</v>
      </c>
    </row>
    <row r="470" spans="1:4">
      <c r="A470" t="s">
        <v>983</v>
      </c>
      <c r="B470">
        <v>0</v>
      </c>
      <c r="C470">
        <v>0</v>
      </c>
      <c r="D470" t="s">
        <v>2125</v>
      </c>
    </row>
    <row r="471" spans="1:4">
      <c r="A471" t="s">
        <v>985</v>
      </c>
      <c r="B471">
        <v>0</v>
      </c>
      <c r="C471">
        <v>0</v>
      </c>
      <c r="D471" t="s">
        <v>2125</v>
      </c>
    </row>
    <row r="472" spans="1:4">
      <c r="A472" t="s">
        <v>987</v>
      </c>
      <c r="B472">
        <v>0</v>
      </c>
      <c r="C472">
        <v>0</v>
      </c>
      <c r="D472" t="s">
        <v>2125</v>
      </c>
    </row>
    <row r="473" spans="1:4">
      <c r="A473" t="s">
        <v>989</v>
      </c>
      <c r="B473">
        <v>0</v>
      </c>
      <c r="C473">
        <v>0</v>
      </c>
      <c r="D473" t="s">
        <v>2125</v>
      </c>
    </row>
    <row r="474" spans="1:4">
      <c r="A474" t="s">
        <v>991</v>
      </c>
      <c r="B474">
        <v>0</v>
      </c>
      <c r="C474">
        <v>0</v>
      </c>
      <c r="D474" t="s">
        <v>2125</v>
      </c>
    </row>
    <row r="475" spans="1:4">
      <c r="A475" t="s">
        <v>993</v>
      </c>
      <c r="B475">
        <v>1</v>
      </c>
      <c r="C475">
        <v>2</v>
      </c>
      <c r="D475" t="s">
        <v>2128</v>
      </c>
    </row>
    <row r="476" spans="1:4">
      <c r="A476" t="s">
        <v>995</v>
      </c>
      <c r="B476">
        <v>0</v>
      </c>
      <c r="C476">
        <v>0</v>
      </c>
      <c r="D476" t="s">
        <v>2125</v>
      </c>
    </row>
    <row r="477" spans="1:4">
      <c r="A477" t="s">
        <v>997</v>
      </c>
      <c r="B477">
        <v>1</v>
      </c>
      <c r="C477">
        <v>1</v>
      </c>
      <c r="D477" t="s">
        <v>2127</v>
      </c>
    </row>
    <row r="478" spans="1:4">
      <c r="A478" t="s">
        <v>999</v>
      </c>
      <c r="B478">
        <v>0</v>
      </c>
      <c r="C478">
        <v>0</v>
      </c>
      <c r="D478" t="s">
        <v>2125</v>
      </c>
    </row>
    <row r="479" spans="1:4">
      <c r="A479" t="s">
        <v>1001</v>
      </c>
      <c r="B479">
        <v>0</v>
      </c>
      <c r="C479">
        <v>0</v>
      </c>
      <c r="D479" t="s">
        <v>2125</v>
      </c>
    </row>
    <row r="480" spans="1:4">
      <c r="A480" t="s">
        <v>1003</v>
      </c>
      <c r="B480">
        <v>1</v>
      </c>
      <c r="C480">
        <v>4</v>
      </c>
      <c r="D480" t="s">
        <v>2126</v>
      </c>
    </row>
    <row r="481" spans="1:4">
      <c r="A481" t="s">
        <v>1005</v>
      </c>
      <c r="B481">
        <v>0</v>
      </c>
      <c r="C481">
        <v>0</v>
      </c>
      <c r="D481" t="s">
        <v>2125</v>
      </c>
    </row>
    <row r="482" spans="1:4">
      <c r="A482" t="s">
        <v>1007</v>
      </c>
      <c r="B482">
        <v>0</v>
      </c>
      <c r="C482">
        <v>0</v>
      </c>
      <c r="D482" t="s">
        <v>2125</v>
      </c>
    </row>
    <row r="483" spans="1:4">
      <c r="A483" t="s">
        <v>1009</v>
      </c>
      <c r="B483">
        <v>0</v>
      </c>
      <c r="C483">
        <v>0</v>
      </c>
      <c r="D483" t="s">
        <v>2125</v>
      </c>
    </row>
    <row r="484" spans="1:4">
      <c r="A484" t="s">
        <v>1011</v>
      </c>
      <c r="B484">
        <v>0</v>
      </c>
      <c r="C484">
        <v>0</v>
      </c>
      <c r="D484" t="s">
        <v>2125</v>
      </c>
    </row>
    <row r="485" spans="1:4">
      <c r="A485" t="s">
        <v>1013</v>
      </c>
      <c r="B485">
        <v>0</v>
      </c>
      <c r="C485">
        <v>0</v>
      </c>
      <c r="D485" t="s">
        <v>2125</v>
      </c>
    </row>
    <row r="486" spans="1:4">
      <c r="A486" t="s">
        <v>1015</v>
      </c>
      <c r="B486">
        <v>0</v>
      </c>
      <c r="C486">
        <v>0</v>
      </c>
      <c r="D486" t="s">
        <v>2125</v>
      </c>
    </row>
    <row r="487" spans="1:4">
      <c r="A487" t="s">
        <v>1017</v>
      </c>
      <c r="B487">
        <v>0</v>
      </c>
      <c r="C487">
        <v>0</v>
      </c>
      <c r="D487" t="s">
        <v>2125</v>
      </c>
    </row>
    <row r="488" spans="1:4">
      <c r="A488" t="s">
        <v>1019</v>
      </c>
      <c r="B488">
        <v>0</v>
      </c>
      <c r="C488">
        <v>0</v>
      </c>
      <c r="D488" t="s">
        <v>2125</v>
      </c>
    </row>
    <row r="489" spans="1:4">
      <c r="A489" t="s">
        <v>1021</v>
      </c>
      <c r="B489">
        <v>0</v>
      </c>
      <c r="C489">
        <v>0</v>
      </c>
      <c r="D489" t="s">
        <v>2125</v>
      </c>
    </row>
    <row r="490" spans="1:4">
      <c r="A490" t="s">
        <v>1023</v>
      </c>
      <c r="B490">
        <v>1</v>
      </c>
      <c r="C490">
        <v>1</v>
      </c>
      <c r="D490" t="s">
        <v>2127</v>
      </c>
    </row>
    <row r="491" spans="1:4">
      <c r="A491" t="s">
        <v>1025</v>
      </c>
      <c r="B491">
        <v>0</v>
      </c>
      <c r="C491">
        <v>0</v>
      </c>
      <c r="D491" t="s">
        <v>2125</v>
      </c>
    </row>
    <row r="492" spans="1:4">
      <c r="A492" t="s">
        <v>1027</v>
      </c>
      <c r="B492">
        <v>0</v>
      </c>
      <c r="C492">
        <v>0</v>
      </c>
      <c r="D492" t="s">
        <v>2125</v>
      </c>
    </row>
    <row r="493" spans="1:4">
      <c r="A493" t="s">
        <v>1029</v>
      </c>
      <c r="B493">
        <v>0</v>
      </c>
      <c r="C493">
        <v>0</v>
      </c>
      <c r="D493" t="s">
        <v>2125</v>
      </c>
    </row>
    <row r="494" spans="1:4">
      <c r="A494" t="s">
        <v>1031</v>
      </c>
      <c r="B494">
        <v>0</v>
      </c>
      <c r="C494">
        <v>0</v>
      </c>
      <c r="D494" t="s">
        <v>2125</v>
      </c>
    </row>
    <row r="495" spans="1:4">
      <c r="A495" t="s">
        <v>1033</v>
      </c>
      <c r="B495">
        <v>0</v>
      </c>
      <c r="C495">
        <v>0</v>
      </c>
      <c r="D495" t="s">
        <v>2125</v>
      </c>
    </row>
    <row r="496" spans="1:4">
      <c r="A496" t="s">
        <v>1035</v>
      </c>
      <c r="B496">
        <v>0</v>
      </c>
      <c r="C496">
        <v>0</v>
      </c>
      <c r="D496" t="s">
        <v>2125</v>
      </c>
    </row>
    <row r="497" spans="1:4">
      <c r="A497" t="s">
        <v>1037</v>
      </c>
      <c r="B497">
        <v>1</v>
      </c>
      <c r="C497">
        <v>4</v>
      </c>
      <c r="D497" t="s">
        <v>2126</v>
      </c>
    </row>
    <row r="498" spans="1:4">
      <c r="A498" t="s">
        <v>1039</v>
      </c>
      <c r="B498">
        <v>0</v>
      </c>
      <c r="C498">
        <v>0</v>
      </c>
      <c r="D498" t="s">
        <v>2125</v>
      </c>
    </row>
    <row r="499" spans="1:4">
      <c r="A499" t="s">
        <v>1041</v>
      </c>
      <c r="B499">
        <v>1</v>
      </c>
      <c r="C499">
        <v>1</v>
      </c>
      <c r="D499" t="s">
        <v>2127</v>
      </c>
    </row>
    <row r="500" spans="1:4">
      <c r="A500" t="s">
        <v>1043</v>
      </c>
      <c r="B500">
        <v>1</v>
      </c>
      <c r="C500">
        <v>2</v>
      </c>
      <c r="D500" t="s">
        <v>2128</v>
      </c>
    </row>
    <row r="501" spans="1:4">
      <c r="A501" t="s">
        <v>1045</v>
      </c>
      <c r="B501">
        <v>0</v>
      </c>
      <c r="C501">
        <v>0</v>
      </c>
      <c r="D501" t="s">
        <v>2125</v>
      </c>
    </row>
    <row r="502" spans="1:4">
      <c r="A502" t="s">
        <v>1047</v>
      </c>
      <c r="B502">
        <v>1</v>
      </c>
      <c r="C502">
        <v>1</v>
      </c>
      <c r="D502" t="s">
        <v>2127</v>
      </c>
    </row>
    <row r="503" spans="1:4">
      <c r="A503" t="s">
        <v>1049</v>
      </c>
      <c r="B503">
        <v>0</v>
      </c>
      <c r="C503">
        <v>0</v>
      </c>
      <c r="D503" t="s">
        <v>2125</v>
      </c>
    </row>
    <row r="504" spans="1:4">
      <c r="A504" t="s">
        <v>1051</v>
      </c>
      <c r="B504">
        <v>0</v>
      </c>
      <c r="C504">
        <v>0</v>
      </c>
      <c r="D504" t="s">
        <v>2125</v>
      </c>
    </row>
    <row r="505" spans="1:4">
      <c r="A505" t="s">
        <v>1053</v>
      </c>
      <c r="B505">
        <v>0</v>
      </c>
      <c r="C505">
        <v>0</v>
      </c>
      <c r="D505" t="s">
        <v>2125</v>
      </c>
    </row>
    <row r="506" spans="1:4">
      <c r="A506" t="s">
        <v>1055</v>
      </c>
      <c r="B506">
        <v>0</v>
      </c>
      <c r="C506">
        <v>0</v>
      </c>
      <c r="D506" t="s">
        <v>2125</v>
      </c>
    </row>
    <row r="507" spans="1:4">
      <c r="A507" t="s">
        <v>1057</v>
      </c>
      <c r="B507">
        <v>0</v>
      </c>
      <c r="C507">
        <v>0</v>
      </c>
      <c r="D507" t="s">
        <v>2125</v>
      </c>
    </row>
    <row r="508" spans="1:4">
      <c r="A508" t="s">
        <v>1059</v>
      </c>
      <c r="B508">
        <v>0</v>
      </c>
      <c r="C508">
        <v>0</v>
      </c>
      <c r="D508" t="s">
        <v>2125</v>
      </c>
    </row>
    <row r="509" spans="1:4">
      <c r="A509" t="s">
        <v>1061</v>
      </c>
      <c r="B509">
        <v>0</v>
      </c>
      <c r="C509">
        <v>0</v>
      </c>
      <c r="D509" t="s">
        <v>2125</v>
      </c>
    </row>
    <row r="510" spans="1:4">
      <c r="A510" t="s">
        <v>1063</v>
      </c>
      <c r="B510">
        <v>0</v>
      </c>
      <c r="C510">
        <v>0</v>
      </c>
      <c r="D510" t="s">
        <v>2125</v>
      </c>
    </row>
    <row r="511" spans="1:4">
      <c r="A511" t="s">
        <v>1065</v>
      </c>
      <c r="B511">
        <v>1</v>
      </c>
      <c r="C511">
        <v>3</v>
      </c>
      <c r="D511" t="s">
        <v>2129</v>
      </c>
    </row>
    <row r="512" spans="1:4">
      <c r="A512" t="s">
        <v>1067</v>
      </c>
      <c r="B512">
        <v>0</v>
      </c>
      <c r="C512">
        <v>0</v>
      </c>
      <c r="D512" t="s">
        <v>2125</v>
      </c>
    </row>
    <row r="513" spans="1:4">
      <c r="A513" t="s">
        <v>1069</v>
      </c>
      <c r="B513">
        <v>0</v>
      </c>
      <c r="C513">
        <v>0</v>
      </c>
      <c r="D513" t="s">
        <v>2125</v>
      </c>
    </row>
    <row r="514" spans="1:4">
      <c r="A514" t="s">
        <v>1071</v>
      </c>
      <c r="B514">
        <v>0</v>
      </c>
      <c r="C514">
        <v>0</v>
      </c>
      <c r="D514" t="s">
        <v>2125</v>
      </c>
    </row>
    <row r="515" spans="1:4">
      <c r="A515" t="s">
        <v>1073</v>
      </c>
      <c r="B515">
        <v>0</v>
      </c>
      <c r="C515">
        <v>0</v>
      </c>
      <c r="D515" t="s">
        <v>2125</v>
      </c>
    </row>
    <row r="516" spans="1:4">
      <c r="A516" t="s">
        <v>1075</v>
      </c>
      <c r="B516">
        <v>0</v>
      </c>
      <c r="C516">
        <v>0</v>
      </c>
      <c r="D516" t="s">
        <v>2125</v>
      </c>
    </row>
    <row r="517" spans="1:4">
      <c r="A517" t="s">
        <v>1077</v>
      </c>
      <c r="B517">
        <v>0</v>
      </c>
      <c r="C517">
        <v>0</v>
      </c>
      <c r="D517" t="s">
        <v>2125</v>
      </c>
    </row>
    <row r="518" spans="1:4">
      <c r="A518" t="s">
        <v>1079</v>
      </c>
      <c r="B518">
        <v>0</v>
      </c>
      <c r="C518">
        <v>0</v>
      </c>
      <c r="D518" t="s">
        <v>2125</v>
      </c>
    </row>
    <row r="519" spans="1:4">
      <c r="A519" t="s">
        <v>1081</v>
      </c>
      <c r="B519">
        <v>0</v>
      </c>
      <c r="C519">
        <v>0</v>
      </c>
      <c r="D519" t="s">
        <v>2125</v>
      </c>
    </row>
    <row r="520" spans="1:4">
      <c r="A520" t="s">
        <v>1083</v>
      </c>
      <c r="B520">
        <v>0</v>
      </c>
      <c r="C520">
        <v>0</v>
      </c>
      <c r="D520" t="s">
        <v>2125</v>
      </c>
    </row>
    <row r="521" spans="1:4">
      <c r="A521" t="s">
        <v>1085</v>
      </c>
      <c r="B521">
        <v>0</v>
      </c>
      <c r="C521">
        <v>0</v>
      </c>
      <c r="D521" t="s">
        <v>2125</v>
      </c>
    </row>
    <row r="522" spans="1:4">
      <c r="A522" t="s">
        <v>1087</v>
      </c>
      <c r="B522">
        <v>0</v>
      </c>
      <c r="C522">
        <v>0</v>
      </c>
      <c r="D522" t="s">
        <v>2125</v>
      </c>
    </row>
    <row r="523" spans="1:4">
      <c r="A523" t="s">
        <v>1089</v>
      </c>
      <c r="B523">
        <v>0</v>
      </c>
      <c r="C523">
        <v>0</v>
      </c>
      <c r="D523" t="s">
        <v>2125</v>
      </c>
    </row>
    <row r="524" spans="1:4">
      <c r="A524" t="s">
        <v>1091</v>
      </c>
      <c r="B524">
        <v>0</v>
      </c>
      <c r="C524">
        <v>0</v>
      </c>
      <c r="D524" t="s">
        <v>2125</v>
      </c>
    </row>
    <row r="525" spans="1:4">
      <c r="A525" t="s">
        <v>1093</v>
      </c>
      <c r="B525">
        <v>0</v>
      </c>
      <c r="C525">
        <v>0</v>
      </c>
      <c r="D525" t="s">
        <v>2125</v>
      </c>
    </row>
    <row r="526" spans="1:4">
      <c r="A526" t="s">
        <v>1095</v>
      </c>
      <c r="B526">
        <v>0</v>
      </c>
      <c r="C526">
        <v>0</v>
      </c>
      <c r="D526" t="s">
        <v>2125</v>
      </c>
    </row>
    <row r="527" spans="1:4">
      <c r="A527" t="s">
        <v>1097</v>
      </c>
      <c r="B527">
        <v>0</v>
      </c>
      <c r="C527">
        <v>0</v>
      </c>
      <c r="D527" t="s">
        <v>2125</v>
      </c>
    </row>
    <row r="528" spans="1:4">
      <c r="A528" t="s">
        <v>1099</v>
      </c>
      <c r="B528">
        <v>0</v>
      </c>
      <c r="C528">
        <v>0</v>
      </c>
      <c r="D528" t="s">
        <v>2125</v>
      </c>
    </row>
    <row r="529" spans="1:4">
      <c r="A529" t="s">
        <v>1101</v>
      </c>
      <c r="B529">
        <v>0</v>
      </c>
      <c r="C529">
        <v>0</v>
      </c>
      <c r="D529" t="s">
        <v>2125</v>
      </c>
    </row>
    <row r="530" spans="1:4">
      <c r="A530" t="s">
        <v>1103</v>
      </c>
      <c r="B530">
        <v>0</v>
      </c>
      <c r="C530">
        <v>0</v>
      </c>
      <c r="D530" t="s">
        <v>2125</v>
      </c>
    </row>
    <row r="531" spans="1:4">
      <c r="A531" t="s">
        <v>1105</v>
      </c>
      <c r="B531">
        <v>0</v>
      </c>
      <c r="C531">
        <v>0</v>
      </c>
      <c r="D531" t="s">
        <v>2125</v>
      </c>
    </row>
    <row r="532" spans="1:4">
      <c r="A532" t="s">
        <v>1107</v>
      </c>
      <c r="B532">
        <v>0</v>
      </c>
      <c r="C532">
        <v>0</v>
      </c>
      <c r="D532" t="s">
        <v>2125</v>
      </c>
    </row>
    <row r="533" spans="1:4">
      <c r="A533" t="s">
        <v>1109</v>
      </c>
      <c r="B533">
        <v>0</v>
      </c>
      <c r="C533">
        <v>0</v>
      </c>
      <c r="D533" t="s">
        <v>2125</v>
      </c>
    </row>
    <row r="534" spans="1:4">
      <c r="A534" t="s">
        <v>1111</v>
      </c>
      <c r="B534">
        <v>1</v>
      </c>
      <c r="C534">
        <v>3</v>
      </c>
      <c r="D534" t="s">
        <v>2129</v>
      </c>
    </row>
    <row r="535" spans="1:4">
      <c r="A535" t="s">
        <v>1113</v>
      </c>
      <c r="B535">
        <v>0</v>
      </c>
      <c r="C535">
        <v>0</v>
      </c>
      <c r="D535" t="s">
        <v>2125</v>
      </c>
    </row>
    <row r="536" spans="1:4">
      <c r="A536" t="s">
        <v>1115</v>
      </c>
      <c r="B536">
        <v>1</v>
      </c>
      <c r="C536">
        <v>3</v>
      </c>
      <c r="D536" t="s">
        <v>2129</v>
      </c>
    </row>
    <row r="537" spans="1:4">
      <c r="A537" t="s">
        <v>1117</v>
      </c>
      <c r="B537">
        <v>1</v>
      </c>
      <c r="C537">
        <v>2</v>
      </c>
      <c r="D537" t="s">
        <v>2128</v>
      </c>
    </row>
    <row r="538" spans="1:4">
      <c r="A538" t="s">
        <v>1119</v>
      </c>
      <c r="B538">
        <v>1</v>
      </c>
      <c r="C538">
        <v>4</v>
      </c>
      <c r="D538" t="s">
        <v>2126</v>
      </c>
    </row>
    <row r="539" spans="1:4">
      <c r="A539" t="s">
        <v>1121</v>
      </c>
      <c r="B539">
        <v>0</v>
      </c>
      <c r="C539">
        <v>0</v>
      </c>
      <c r="D539" t="s">
        <v>2125</v>
      </c>
    </row>
    <row r="540" spans="1:4">
      <c r="A540" t="s">
        <v>1123</v>
      </c>
      <c r="B540">
        <v>1</v>
      </c>
      <c r="C540">
        <v>3</v>
      </c>
      <c r="D540" t="s">
        <v>2129</v>
      </c>
    </row>
    <row r="541" spans="1:4">
      <c r="A541" t="s">
        <v>1125</v>
      </c>
      <c r="B541">
        <v>0</v>
      </c>
      <c r="C541">
        <v>0</v>
      </c>
      <c r="D541" t="s">
        <v>2125</v>
      </c>
    </row>
    <row r="542" spans="1:4">
      <c r="A542" t="s">
        <v>1127</v>
      </c>
      <c r="B542">
        <v>0</v>
      </c>
      <c r="C542">
        <v>0</v>
      </c>
      <c r="D542" t="s">
        <v>2125</v>
      </c>
    </row>
    <row r="543" spans="1:4">
      <c r="A543" t="s">
        <v>1129</v>
      </c>
      <c r="B543">
        <v>0</v>
      </c>
      <c r="C543">
        <v>0</v>
      </c>
      <c r="D543" t="s">
        <v>2125</v>
      </c>
    </row>
    <row r="544" spans="1:4">
      <c r="A544" t="s">
        <v>1131</v>
      </c>
      <c r="B544">
        <v>0</v>
      </c>
      <c r="C544">
        <v>0</v>
      </c>
      <c r="D544" t="s">
        <v>2125</v>
      </c>
    </row>
    <row r="545" spans="1:4">
      <c r="A545" t="s">
        <v>1133</v>
      </c>
      <c r="B545">
        <v>0</v>
      </c>
      <c r="C545">
        <v>0</v>
      </c>
      <c r="D545" t="s">
        <v>2125</v>
      </c>
    </row>
    <row r="546" spans="1:4">
      <c r="A546" t="s">
        <v>1135</v>
      </c>
      <c r="B546">
        <v>0</v>
      </c>
      <c r="C546">
        <v>0</v>
      </c>
      <c r="D546" t="s">
        <v>2125</v>
      </c>
    </row>
    <row r="547" spans="1:4">
      <c r="A547" t="s">
        <v>1137</v>
      </c>
      <c r="B547">
        <v>0</v>
      </c>
      <c r="C547">
        <v>0</v>
      </c>
      <c r="D547" t="s">
        <v>2125</v>
      </c>
    </row>
    <row r="548" spans="1:4">
      <c r="A548" t="s">
        <v>1139</v>
      </c>
      <c r="B548">
        <v>0</v>
      </c>
      <c r="C548">
        <v>0</v>
      </c>
      <c r="D548" t="s">
        <v>2125</v>
      </c>
    </row>
    <row r="549" spans="1:4">
      <c r="A549" t="s">
        <v>1141</v>
      </c>
      <c r="B549">
        <v>1</v>
      </c>
      <c r="C549">
        <v>4</v>
      </c>
      <c r="D549" t="s">
        <v>2126</v>
      </c>
    </row>
    <row r="550" spans="1:4">
      <c r="A550" t="s">
        <v>1143</v>
      </c>
      <c r="B550">
        <v>0</v>
      </c>
      <c r="C550">
        <v>0</v>
      </c>
      <c r="D550" t="s">
        <v>2125</v>
      </c>
    </row>
    <row r="551" spans="1:4">
      <c r="A551" t="s">
        <v>1145</v>
      </c>
      <c r="B551">
        <v>0</v>
      </c>
      <c r="C551">
        <v>0</v>
      </c>
      <c r="D551" t="s">
        <v>2125</v>
      </c>
    </row>
    <row r="552" spans="1:4">
      <c r="A552" t="s">
        <v>1147</v>
      </c>
      <c r="B552">
        <v>0</v>
      </c>
      <c r="C552">
        <v>0</v>
      </c>
      <c r="D552" t="s">
        <v>2125</v>
      </c>
    </row>
    <row r="553" spans="1:4">
      <c r="A553" t="s">
        <v>1149</v>
      </c>
      <c r="B553">
        <v>0</v>
      </c>
      <c r="C553">
        <v>0</v>
      </c>
      <c r="D553" t="s">
        <v>2125</v>
      </c>
    </row>
    <row r="554" spans="1:4">
      <c r="A554" t="s">
        <v>1151</v>
      </c>
      <c r="B554">
        <v>0</v>
      </c>
      <c r="C554">
        <v>0</v>
      </c>
      <c r="D554" t="s">
        <v>2125</v>
      </c>
    </row>
    <row r="555" spans="1:4">
      <c r="A555" t="s">
        <v>1153</v>
      </c>
      <c r="B555">
        <v>0</v>
      </c>
      <c r="C555">
        <v>0</v>
      </c>
      <c r="D555" t="s">
        <v>2125</v>
      </c>
    </row>
    <row r="556" spans="1:4">
      <c r="A556" t="s">
        <v>1155</v>
      </c>
      <c r="B556">
        <v>0</v>
      </c>
      <c r="C556">
        <v>0</v>
      </c>
      <c r="D556" t="s">
        <v>2125</v>
      </c>
    </row>
    <row r="557" spans="1:4">
      <c r="A557" t="s">
        <v>1157</v>
      </c>
      <c r="B557">
        <v>0</v>
      </c>
      <c r="C557">
        <v>0</v>
      </c>
      <c r="D557" t="s">
        <v>2125</v>
      </c>
    </row>
    <row r="558" spans="1:4">
      <c r="A558" t="s">
        <v>1159</v>
      </c>
      <c r="B558">
        <v>0</v>
      </c>
      <c r="C558">
        <v>0</v>
      </c>
      <c r="D558" t="s">
        <v>2125</v>
      </c>
    </row>
    <row r="559" spans="1:4">
      <c r="A559" t="s">
        <v>1161</v>
      </c>
      <c r="B559">
        <v>0</v>
      </c>
      <c r="C559">
        <v>0</v>
      </c>
      <c r="D559" t="s">
        <v>2125</v>
      </c>
    </row>
    <row r="560" spans="1:4">
      <c r="A560" t="s">
        <v>1163</v>
      </c>
      <c r="B560">
        <v>0</v>
      </c>
      <c r="C560">
        <v>0</v>
      </c>
      <c r="D560" t="s">
        <v>2125</v>
      </c>
    </row>
    <row r="561" spans="1:4">
      <c r="A561" t="s">
        <v>1165</v>
      </c>
      <c r="B561">
        <v>1</v>
      </c>
      <c r="C561">
        <v>3</v>
      </c>
      <c r="D561" t="s">
        <v>2129</v>
      </c>
    </row>
    <row r="562" spans="1:4">
      <c r="A562" t="s">
        <v>1167</v>
      </c>
      <c r="B562">
        <v>0</v>
      </c>
      <c r="C562">
        <v>0</v>
      </c>
      <c r="D562" t="s">
        <v>2125</v>
      </c>
    </row>
    <row r="563" spans="1:4">
      <c r="A563" t="s">
        <v>1169</v>
      </c>
      <c r="B563">
        <v>0</v>
      </c>
      <c r="C563">
        <v>0</v>
      </c>
      <c r="D563" t="s">
        <v>2125</v>
      </c>
    </row>
    <row r="564" spans="1:4">
      <c r="A564" t="s">
        <v>1171</v>
      </c>
      <c r="B564">
        <v>0</v>
      </c>
      <c r="C564">
        <v>0</v>
      </c>
      <c r="D564" t="s">
        <v>2125</v>
      </c>
    </row>
    <row r="565" spans="1:4">
      <c r="A565" t="s">
        <v>1173</v>
      </c>
      <c r="B565">
        <v>0</v>
      </c>
      <c r="C565">
        <v>0</v>
      </c>
      <c r="D565" t="s">
        <v>2125</v>
      </c>
    </row>
    <row r="566" spans="1:4">
      <c r="A566" t="s">
        <v>1175</v>
      </c>
      <c r="B566">
        <v>0</v>
      </c>
      <c r="C566">
        <v>0</v>
      </c>
      <c r="D566" t="s">
        <v>2125</v>
      </c>
    </row>
    <row r="567" spans="1:4">
      <c r="A567" t="s">
        <v>1177</v>
      </c>
      <c r="B567">
        <v>0</v>
      </c>
      <c r="C567">
        <v>0</v>
      </c>
      <c r="D567" t="s">
        <v>2125</v>
      </c>
    </row>
    <row r="568" spans="1:4">
      <c r="A568" t="s">
        <v>1179</v>
      </c>
      <c r="B568">
        <v>0</v>
      </c>
      <c r="C568">
        <v>0</v>
      </c>
      <c r="D568" t="s">
        <v>2125</v>
      </c>
    </row>
    <row r="569" spans="1:4">
      <c r="A569" t="s">
        <v>1181</v>
      </c>
      <c r="B569">
        <v>0</v>
      </c>
      <c r="C569">
        <v>0</v>
      </c>
      <c r="D569" t="s">
        <v>2125</v>
      </c>
    </row>
    <row r="570" spans="1:4">
      <c r="A570" t="s">
        <v>1183</v>
      </c>
      <c r="B570">
        <v>0</v>
      </c>
      <c r="C570">
        <v>0</v>
      </c>
      <c r="D570" t="s">
        <v>2125</v>
      </c>
    </row>
    <row r="571" spans="1:4">
      <c r="A571" t="s">
        <v>1185</v>
      </c>
      <c r="B571">
        <v>0</v>
      </c>
      <c r="C571">
        <v>0</v>
      </c>
      <c r="D571" t="s">
        <v>2125</v>
      </c>
    </row>
    <row r="572" spans="1:4">
      <c r="A572" t="s">
        <v>1187</v>
      </c>
      <c r="B572">
        <v>0</v>
      </c>
      <c r="C572">
        <v>0</v>
      </c>
      <c r="D572" t="s">
        <v>2125</v>
      </c>
    </row>
    <row r="573" spans="1:4">
      <c r="A573" t="s">
        <v>1189</v>
      </c>
      <c r="B573">
        <v>0</v>
      </c>
      <c r="C573">
        <v>0</v>
      </c>
      <c r="D573" t="s">
        <v>2125</v>
      </c>
    </row>
    <row r="574" spans="1:4">
      <c r="A574" t="s">
        <v>1191</v>
      </c>
      <c r="B574">
        <v>0</v>
      </c>
      <c r="C574">
        <v>0</v>
      </c>
      <c r="D574" t="s">
        <v>2125</v>
      </c>
    </row>
    <row r="575" spans="1:4">
      <c r="A575" t="s">
        <v>1193</v>
      </c>
      <c r="B575">
        <v>0</v>
      </c>
      <c r="C575">
        <v>0</v>
      </c>
      <c r="D575" t="s">
        <v>2125</v>
      </c>
    </row>
    <row r="576" spans="1:4">
      <c r="A576" t="s">
        <v>1195</v>
      </c>
      <c r="B576">
        <v>0</v>
      </c>
      <c r="C576">
        <v>0</v>
      </c>
      <c r="D576" t="s">
        <v>2125</v>
      </c>
    </row>
    <row r="577" spans="1:4">
      <c r="A577" t="s">
        <v>1197</v>
      </c>
      <c r="B577">
        <v>0</v>
      </c>
      <c r="C577">
        <v>0</v>
      </c>
      <c r="D577" t="s">
        <v>2125</v>
      </c>
    </row>
    <row r="578" spans="1:4">
      <c r="A578" t="s">
        <v>1199</v>
      </c>
      <c r="B578">
        <v>0</v>
      </c>
      <c r="C578">
        <v>0</v>
      </c>
      <c r="D578" t="s">
        <v>2125</v>
      </c>
    </row>
    <row r="579" spans="1:4">
      <c r="A579" t="s">
        <v>1201</v>
      </c>
      <c r="B579">
        <v>0</v>
      </c>
      <c r="C579">
        <v>0</v>
      </c>
      <c r="D579" t="s">
        <v>2125</v>
      </c>
    </row>
    <row r="580" spans="1:4">
      <c r="A580" t="s">
        <v>1203</v>
      </c>
      <c r="B580">
        <v>0</v>
      </c>
      <c r="C580">
        <v>0</v>
      </c>
      <c r="D580" t="s">
        <v>2125</v>
      </c>
    </row>
    <row r="581" spans="1:4">
      <c r="A581" t="s">
        <v>1205</v>
      </c>
      <c r="B581">
        <v>0</v>
      </c>
      <c r="C581">
        <v>0</v>
      </c>
      <c r="D581" t="s">
        <v>2125</v>
      </c>
    </row>
    <row r="582" spans="1:4">
      <c r="A582" t="s">
        <v>1207</v>
      </c>
      <c r="B582">
        <v>0</v>
      </c>
      <c r="C582">
        <v>0</v>
      </c>
      <c r="D582" t="s">
        <v>2125</v>
      </c>
    </row>
    <row r="583" spans="1:4">
      <c r="A583" t="s">
        <v>1209</v>
      </c>
      <c r="B583">
        <v>0</v>
      </c>
      <c r="C583">
        <v>0</v>
      </c>
      <c r="D583" t="s">
        <v>2125</v>
      </c>
    </row>
    <row r="584" spans="1:4">
      <c r="A584" t="s">
        <v>1211</v>
      </c>
      <c r="B584">
        <v>1</v>
      </c>
      <c r="C584">
        <v>1</v>
      </c>
      <c r="D584" t="s">
        <v>2127</v>
      </c>
    </row>
    <row r="585" spans="1:4">
      <c r="A585" t="s">
        <v>1213</v>
      </c>
      <c r="B585">
        <v>0</v>
      </c>
      <c r="C585">
        <v>0</v>
      </c>
      <c r="D585" t="s">
        <v>2125</v>
      </c>
    </row>
    <row r="586" spans="1:4">
      <c r="A586" t="s">
        <v>1215</v>
      </c>
      <c r="B586">
        <v>0</v>
      </c>
      <c r="C586">
        <v>0</v>
      </c>
      <c r="D586" t="s">
        <v>2125</v>
      </c>
    </row>
    <row r="587" spans="1:4">
      <c r="A587" t="s">
        <v>1217</v>
      </c>
      <c r="B587">
        <v>0</v>
      </c>
      <c r="C587">
        <v>0</v>
      </c>
      <c r="D587" t="s">
        <v>2125</v>
      </c>
    </row>
    <row r="588" spans="1:4">
      <c r="A588" t="s">
        <v>1219</v>
      </c>
      <c r="B588">
        <v>0</v>
      </c>
      <c r="C588">
        <v>0</v>
      </c>
      <c r="D588" t="s">
        <v>2125</v>
      </c>
    </row>
    <row r="589" spans="1:4">
      <c r="A589" t="s">
        <v>1221</v>
      </c>
      <c r="B589">
        <v>0</v>
      </c>
      <c r="C589">
        <v>0</v>
      </c>
      <c r="D589" t="s">
        <v>2125</v>
      </c>
    </row>
    <row r="590" spans="1:4">
      <c r="A590" t="s">
        <v>1223</v>
      </c>
      <c r="B590">
        <v>0</v>
      </c>
      <c r="C590">
        <v>0</v>
      </c>
      <c r="D590" t="s">
        <v>2125</v>
      </c>
    </row>
    <row r="591" spans="1:4">
      <c r="A591" t="s">
        <v>1225</v>
      </c>
      <c r="B591">
        <v>0</v>
      </c>
      <c r="C591">
        <v>0</v>
      </c>
      <c r="D591" t="s">
        <v>2125</v>
      </c>
    </row>
    <row r="592" spans="1:4">
      <c r="A592" t="s">
        <v>1227</v>
      </c>
      <c r="B592">
        <v>0</v>
      </c>
      <c r="C592">
        <v>0</v>
      </c>
      <c r="D592" t="s">
        <v>2125</v>
      </c>
    </row>
    <row r="593" spans="1:4">
      <c r="A593" t="s">
        <v>1229</v>
      </c>
      <c r="B593">
        <v>0</v>
      </c>
      <c r="C593">
        <v>0</v>
      </c>
      <c r="D593" t="s">
        <v>2125</v>
      </c>
    </row>
    <row r="594" spans="1:4">
      <c r="A594" t="s">
        <v>1231</v>
      </c>
      <c r="B594">
        <v>1</v>
      </c>
      <c r="C594">
        <v>4</v>
      </c>
      <c r="D594" t="s">
        <v>2126</v>
      </c>
    </row>
    <row r="595" spans="1:4">
      <c r="A595" t="s">
        <v>1233</v>
      </c>
      <c r="B595">
        <v>0</v>
      </c>
      <c r="C595">
        <v>0</v>
      </c>
      <c r="D595" t="s">
        <v>2125</v>
      </c>
    </row>
    <row r="596" spans="1:4">
      <c r="A596" t="s">
        <v>1235</v>
      </c>
      <c r="B596">
        <v>0</v>
      </c>
      <c r="C596">
        <v>0</v>
      </c>
      <c r="D596" t="s">
        <v>2125</v>
      </c>
    </row>
    <row r="597" spans="1:4">
      <c r="A597" t="s">
        <v>1237</v>
      </c>
      <c r="B597">
        <v>0</v>
      </c>
      <c r="C597">
        <v>0</v>
      </c>
      <c r="D597" t="s">
        <v>2125</v>
      </c>
    </row>
    <row r="598" spans="1:4">
      <c r="A598" t="s">
        <v>1239</v>
      </c>
      <c r="B598">
        <v>0</v>
      </c>
      <c r="C598">
        <v>0</v>
      </c>
      <c r="D598" t="s">
        <v>2125</v>
      </c>
    </row>
    <row r="599" spans="1:4">
      <c r="A599" t="s">
        <v>1241</v>
      </c>
      <c r="B599">
        <v>0</v>
      </c>
      <c r="C599">
        <v>0</v>
      </c>
      <c r="D599" t="s">
        <v>2125</v>
      </c>
    </row>
    <row r="600" spans="1:4">
      <c r="A600" t="s">
        <v>1243</v>
      </c>
      <c r="B600">
        <v>0</v>
      </c>
      <c r="C600">
        <v>0</v>
      </c>
      <c r="D600" t="s">
        <v>2125</v>
      </c>
    </row>
    <row r="601" spans="1:4">
      <c r="A601" t="s">
        <v>1245</v>
      </c>
      <c r="B601">
        <v>0</v>
      </c>
      <c r="C601">
        <v>0</v>
      </c>
      <c r="D601" t="s">
        <v>2125</v>
      </c>
    </row>
    <row r="602" spans="1:4">
      <c r="A602" t="s">
        <v>1247</v>
      </c>
      <c r="B602">
        <v>0</v>
      </c>
      <c r="C602">
        <v>0</v>
      </c>
      <c r="D602" t="s">
        <v>2125</v>
      </c>
    </row>
    <row r="603" spans="1:4">
      <c r="A603" t="s">
        <v>1249</v>
      </c>
      <c r="B603">
        <v>0</v>
      </c>
      <c r="C603">
        <v>0</v>
      </c>
      <c r="D603" t="s">
        <v>2125</v>
      </c>
    </row>
    <row r="604" spans="1:4">
      <c r="A604" t="s">
        <v>1251</v>
      </c>
      <c r="B604">
        <v>1</v>
      </c>
      <c r="C604">
        <v>3</v>
      </c>
      <c r="D604" t="s">
        <v>2129</v>
      </c>
    </row>
    <row r="605" spans="1:4">
      <c r="A605" t="s">
        <v>1253</v>
      </c>
      <c r="B605">
        <v>0</v>
      </c>
      <c r="C605">
        <v>0</v>
      </c>
      <c r="D605" t="s">
        <v>2125</v>
      </c>
    </row>
    <row r="606" spans="1:4">
      <c r="A606" t="s">
        <v>1255</v>
      </c>
      <c r="B606">
        <v>0</v>
      </c>
      <c r="C606">
        <v>0</v>
      </c>
      <c r="D606" t="s">
        <v>2125</v>
      </c>
    </row>
    <row r="607" spans="1:4">
      <c r="A607" t="s">
        <v>1257</v>
      </c>
      <c r="B607">
        <v>0</v>
      </c>
      <c r="C607">
        <v>0</v>
      </c>
      <c r="D607" t="s">
        <v>2125</v>
      </c>
    </row>
    <row r="608" spans="1:4">
      <c r="A608" t="s">
        <v>1259</v>
      </c>
      <c r="B608">
        <v>0</v>
      </c>
      <c r="C608">
        <v>0</v>
      </c>
      <c r="D608" t="s">
        <v>2125</v>
      </c>
    </row>
    <row r="609" spans="1:4">
      <c r="A609" t="s">
        <v>1261</v>
      </c>
      <c r="B609">
        <v>0</v>
      </c>
      <c r="C609">
        <v>0</v>
      </c>
      <c r="D609" t="s">
        <v>2125</v>
      </c>
    </row>
    <row r="610" spans="1:4">
      <c r="A610" t="s">
        <v>1263</v>
      </c>
      <c r="B610">
        <v>0</v>
      </c>
      <c r="C610">
        <v>0</v>
      </c>
      <c r="D610" t="s">
        <v>2125</v>
      </c>
    </row>
    <row r="611" spans="1:4">
      <c r="A611" t="s">
        <v>1265</v>
      </c>
      <c r="B611">
        <v>0</v>
      </c>
      <c r="C611">
        <v>0</v>
      </c>
      <c r="D611" t="s">
        <v>2125</v>
      </c>
    </row>
    <row r="612" spans="1:4">
      <c r="A612" t="s">
        <v>1267</v>
      </c>
      <c r="B612">
        <v>0</v>
      </c>
      <c r="C612">
        <v>0</v>
      </c>
      <c r="D612" t="s">
        <v>2125</v>
      </c>
    </row>
    <row r="613" spans="1:4">
      <c r="A613" t="s">
        <v>1269</v>
      </c>
      <c r="B613">
        <v>0</v>
      </c>
      <c r="C613">
        <v>0</v>
      </c>
      <c r="D613" t="s">
        <v>2125</v>
      </c>
    </row>
    <row r="614" spans="1:4">
      <c r="A614" t="s">
        <v>1271</v>
      </c>
      <c r="B614">
        <v>1</v>
      </c>
      <c r="C614">
        <v>4</v>
      </c>
      <c r="D614" t="s">
        <v>2126</v>
      </c>
    </row>
    <row r="615" spans="1:4">
      <c r="A615" t="s">
        <v>1273</v>
      </c>
      <c r="B615">
        <v>0</v>
      </c>
      <c r="C615">
        <v>0</v>
      </c>
      <c r="D615" t="s">
        <v>2125</v>
      </c>
    </row>
    <row r="616" spans="1:4">
      <c r="A616" t="s">
        <v>1275</v>
      </c>
      <c r="B616">
        <v>0</v>
      </c>
      <c r="C616">
        <v>0</v>
      </c>
      <c r="D616" t="s">
        <v>2125</v>
      </c>
    </row>
    <row r="617" spans="1:4">
      <c r="A617" t="s">
        <v>1277</v>
      </c>
      <c r="B617">
        <v>0</v>
      </c>
      <c r="C617">
        <v>0</v>
      </c>
      <c r="D617" t="s">
        <v>2125</v>
      </c>
    </row>
    <row r="618" spans="1:4">
      <c r="A618" t="s">
        <v>1279</v>
      </c>
      <c r="B618">
        <v>0</v>
      </c>
      <c r="C618">
        <v>0</v>
      </c>
      <c r="D618" t="s">
        <v>2125</v>
      </c>
    </row>
    <row r="619" spans="1:4">
      <c r="A619" t="s">
        <v>1281</v>
      </c>
      <c r="B619">
        <v>0</v>
      </c>
      <c r="C619">
        <v>0</v>
      </c>
      <c r="D619" t="s">
        <v>2125</v>
      </c>
    </row>
    <row r="620" spans="1:4">
      <c r="A620" t="s">
        <v>1283</v>
      </c>
      <c r="B620">
        <v>0</v>
      </c>
      <c r="C620">
        <v>0</v>
      </c>
      <c r="D620" t="s">
        <v>2125</v>
      </c>
    </row>
    <row r="621" spans="1:4">
      <c r="A621" t="s">
        <v>1285</v>
      </c>
      <c r="B621">
        <v>0</v>
      </c>
      <c r="C621">
        <v>0</v>
      </c>
      <c r="D621" t="s">
        <v>2125</v>
      </c>
    </row>
    <row r="622" spans="1:4">
      <c r="A622" t="s">
        <v>1287</v>
      </c>
      <c r="B622">
        <v>0</v>
      </c>
      <c r="C622">
        <v>0</v>
      </c>
      <c r="D622" t="s">
        <v>2125</v>
      </c>
    </row>
    <row r="623" spans="1:4">
      <c r="A623" t="s">
        <v>1289</v>
      </c>
      <c r="B623">
        <v>0</v>
      </c>
      <c r="C623">
        <v>0</v>
      </c>
      <c r="D623" t="s">
        <v>2125</v>
      </c>
    </row>
    <row r="624" spans="1:4">
      <c r="A624" t="s">
        <v>1291</v>
      </c>
      <c r="B624">
        <v>0</v>
      </c>
      <c r="C624">
        <v>0</v>
      </c>
      <c r="D624" t="s">
        <v>2125</v>
      </c>
    </row>
    <row r="625" spans="1:4">
      <c r="A625" t="s">
        <v>1293</v>
      </c>
      <c r="B625">
        <v>0</v>
      </c>
      <c r="C625">
        <v>0</v>
      </c>
      <c r="D625" t="s">
        <v>2125</v>
      </c>
    </row>
    <row r="626" spans="1:4">
      <c r="A626" t="s">
        <v>1295</v>
      </c>
      <c r="B626">
        <v>0</v>
      </c>
      <c r="C626">
        <v>0</v>
      </c>
      <c r="D626" t="s">
        <v>2125</v>
      </c>
    </row>
    <row r="627" spans="1:4">
      <c r="A627" t="s">
        <v>1297</v>
      </c>
      <c r="B627">
        <v>0</v>
      </c>
      <c r="C627">
        <v>0</v>
      </c>
      <c r="D627" t="s">
        <v>2125</v>
      </c>
    </row>
    <row r="628" spans="1:4">
      <c r="A628" t="s">
        <v>1299</v>
      </c>
      <c r="B628">
        <v>0</v>
      </c>
      <c r="C628">
        <v>0</v>
      </c>
      <c r="D628" t="s">
        <v>2125</v>
      </c>
    </row>
    <row r="629" spans="1:4">
      <c r="A629" t="s">
        <v>1301</v>
      </c>
      <c r="B629">
        <v>0</v>
      </c>
      <c r="C629">
        <v>0</v>
      </c>
      <c r="D629" t="s">
        <v>2125</v>
      </c>
    </row>
    <row r="630" spans="1:4">
      <c r="A630" t="s">
        <v>1303</v>
      </c>
      <c r="B630">
        <v>0</v>
      </c>
      <c r="C630">
        <v>0</v>
      </c>
      <c r="D630" t="s">
        <v>2125</v>
      </c>
    </row>
    <row r="631" spans="1:4">
      <c r="A631" t="s">
        <v>1305</v>
      </c>
      <c r="B631">
        <v>0</v>
      </c>
      <c r="C631">
        <v>0</v>
      </c>
      <c r="D631" t="s">
        <v>2125</v>
      </c>
    </row>
    <row r="632" spans="1:4">
      <c r="A632" t="s">
        <v>1307</v>
      </c>
      <c r="B632">
        <v>0</v>
      </c>
      <c r="C632">
        <v>0</v>
      </c>
      <c r="D632" t="s">
        <v>2125</v>
      </c>
    </row>
    <row r="633" spans="1:4">
      <c r="A633" t="s">
        <v>1309</v>
      </c>
      <c r="B633">
        <v>0</v>
      </c>
      <c r="C633">
        <v>0</v>
      </c>
      <c r="D633" t="s">
        <v>2125</v>
      </c>
    </row>
    <row r="634" spans="1:4">
      <c r="A634" t="s">
        <v>1311</v>
      </c>
      <c r="B634">
        <v>0</v>
      </c>
      <c r="C634">
        <v>0</v>
      </c>
      <c r="D634" t="s">
        <v>2125</v>
      </c>
    </row>
    <row r="635" spans="1:4">
      <c r="A635" t="s">
        <v>1313</v>
      </c>
      <c r="B635">
        <v>0</v>
      </c>
      <c r="C635">
        <v>0</v>
      </c>
      <c r="D635" t="s">
        <v>2125</v>
      </c>
    </row>
    <row r="636" spans="1:4">
      <c r="A636" t="s">
        <v>1315</v>
      </c>
      <c r="B636">
        <v>0</v>
      </c>
      <c r="C636">
        <v>0</v>
      </c>
      <c r="D636" t="s">
        <v>2125</v>
      </c>
    </row>
    <row r="637" spans="1:4">
      <c r="A637" t="s">
        <v>1317</v>
      </c>
      <c r="B637">
        <v>0</v>
      </c>
      <c r="C637">
        <v>0</v>
      </c>
      <c r="D637" t="s">
        <v>2125</v>
      </c>
    </row>
    <row r="638" spans="1:4">
      <c r="A638" t="s">
        <v>1319</v>
      </c>
      <c r="B638">
        <v>0</v>
      </c>
      <c r="C638">
        <v>0</v>
      </c>
      <c r="D638" t="s">
        <v>2125</v>
      </c>
    </row>
    <row r="639" spans="1:4">
      <c r="A639" t="s">
        <v>1321</v>
      </c>
      <c r="B639">
        <v>0</v>
      </c>
      <c r="C639">
        <v>0</v>
      </c>
      <c r="D639" t="s">
        <v>2125</v>
      </c>
    </row>
    <row r="640" spans="1:4">
      <c r="A640" t="s">
        <v>1323</v>
      </c>
      <c r="B640">
        <v>0</v>
      </c>
      <c r="C640">
        <v>0</v>
      </c>
      <c r="D640" t="s">
        <v>2125</v>
      </c>
    </row>
    <row r="641" spans="1:4">
      <c r="A641" t="s">
        <v>1325</v>
      </c>
      <c r="B641">
        <v>0</v>
      </c>
      <c r="C641">
        <v>0</v>
      </c>
      <c r="D641" t="s">
        <v>2125</v>
      </c>
    </row>
    <row r="642" spans="1:4">
      <c r="A642" t="s">
        <v>1327</v>
      </c>
      <c r="B642">
        <v>0</v>
      </c>
      <c r="C642">
        <v>0</v>
      </c>
      <c r="D642" t="s">
        <v>2125</v>
      </c>
    </row>
    <row r="643" spans="1:4">
      <c r="A643" t="s">
        <v>1329</v>
      </c>
      <c r="B643">
        <v>0</v>
      </c>
      <c r="C643">
        <v>0</v>
      </c>
      <c r="D643" t="s">
        <v>2125</v>
      </c>
    </row>
    <row r="644" spans="1:4">
      <c r="A644" t="s">
        <v>1331</v>
      </c>
      <c r="B644">
        <v>0</v>
      </c>
      <c r="C644">
        <v>0</v>
      </c>
      <c r="D644" t="s">
        <v>2125</v>
      </c>
    </row>
    <row r="645" spans="1:4">
      <c r="A645" t="s">
        <v>1333</v>
      </c>
      <c r="B645">
        <v>0</v>
      </c>
      <c r="C645">
        <v>0</v>
      </c>
      <c r="D645" t="s">
        <v>2125</v>
      </c>
    </row>
    <row r="646" spans="1:4">
      <c r="A646" t="s">
        <v>1335</v>
      </c>
      <c r="B646">
        <v>0</v>
      </c>
      <c r="C646">
        <v>0</v>
      </c>
      <c r="D646" t="s">
        <v>2125</v>
      </c>
    </row>
    <row r="647" spans="1:4">
      <c r="A647" t="s">
        <v>1337</v>
      </c>
      <c r="B647">
        <v>0</v>
      </c>
      <c r="C647">
        <v>0</v>
      </c>
      <c r="D647" t="s">
        <v>2125</v>
      </c>
    </row>
    <row r="648" spans="1:4">
      <c r="A648" t="s">
        <v>1339</v>
      </c>
      <c r="B648">
        <v>1</v>
      </c>
      <c r="C648">
        <v>2</v>
      </c>
      <c r="D648" t="s">
        <v>2128</v>
      </c>
    </row>
    <row r="649" spans="1:4">
      <c r="A649" t="s">
        <v>1341</v>
      </c>
      <c r="B649">
        <v>0</v>
      </c>
      <c r="C649">
        <v>0</v>
      </c>
      <c r="D649" t="s">
        <v>2125</v>
      </c>
    </row>
    <row r="650" spans="1:4">
      <c r="A650" t="s">
        <v>1343</v>
      </c>
      <c r="B650">
        <v>0</v>
      </c>
      <c r="C650">
        <v>0</v>
      </c>
      <c r="D650" t="s">
        <v>2125</v>
      </c>
    </row>
    <row r="651" spans="1:4">
      <c r="A651" t="s">
        <v>1345</v>
      </c>
      <c r="B651">
        <v>0</v>
      </c>
      <c r="C651">
        <v>0</v>
      </c>
      <c r="D651" t="s">
        <v>2125</v>
      </c>
    </row>
    <row r="652" spans="1:4">
      <c r="A652" t="s">
        <v>1347</v>
      </c>
      <c r="B652">
        <v>1</v>
      </c>
      <c r="C652">
        <v>1</v>
      </c>
      <c r="D652" t="s">
        <v>2127</v>
      </c>
    </row>
    <row r="653" spans="1:4">
      <c r="A653" t="s">
        <v>1349</v>
      </c>
      <c r="B653">
        <v>0</v>
      </c>
      <c r="C653">
        <v>0</v>
      </c>
      <c r="D653" t="s">
        <v>2125</v>
      </c>
    </row>
    <row r="654" spans="1:4">
      <c r="A654" t="s">
        <v>1351</v>
      </c>
      <c r="B654">
        <v>0</v>
      </c>
      <c r="C654">
        <v>0</v>
      </c>
      <c r="D654" t="s">
        <v>2125</v>
      </c>
    </row>
    <row r="655" spans="1:4">
      <c r="A655" t="s">
        <v>1353</v>
      </c>
      <c r="B655">
        <v>0</v>
      </c>
      <c r="C655">
        <v>0</v>
      </c>
      <c r="D655" t="s">
        <v>2125</v>
      </c>
    </row>
    <row r="656" spans="1:4">
      <c r="A656" t="s">
        <v>1355</v>
      </c>
      <c r="B656">
        <v>0</v>
      </c>
      <c r="C656">
        <v>0</v>
      </c>
      <c r="D656" t="s">
        <v>2125</v>
      </c>
    </row>
    <row r="657" spans="1:4">
      <c r="A657" t="s">
        <v>1357</v>
      </c>
      <c r="B657">
        <v>0</v>
      </c>
      <c r="C657">
        <v>0</v>
      </c>
      <c r="D657" t="s">
        <v>2125</v>
      </c>
    </row>
    <row r="658" spans="1:4">
      <c r="A658" t="s">
        <v>1359</v>
      </c>
      <c r="B658">
        <v>0</v>
      </c>
      <c r="C658">
        <v>0</v>
      </c>
      <c r="D658" t="s">
        <v>2125</v>
      </c>
    </row>
    <row r="659" spans="1:4">
      <c r="A659" t="s">
        <v>1361</v>
      </c>
      <c r="B659">
        <v>0</v>
      </c>
      <c r="C659">
        <v>0</v>
      </c>
      <c r="D659" t="s">
        <v>2125</v>
      </c>
    </row>
    <row r="660" spans="1:4">
      <c r="A660" t="s">
        <v>1363</v>
      </c>
      <c r="B660">
        <v>0</v>
      </c>
      <c r="C660">
        <v>0</v>
      </c>
      <c r="D660" t="s">
        <v>2125</v>
      </c>
    </row>
    <row r="661" spans="1:4">
      <c r="A661" t="s">
        <v>1365</v>
      </c>
      <c r="B661">
        <v>0</v>
      </c>
      <c r="C661">
        <v>0</v>
      </c>
      <c r="D661" t="s">
        <v>2125</v>
      </c>
    </row>
    <row r="662" spans="1:4">
      <c r="A662" t="s">
        <v>1367</v>
      </c>
      <c r="B662">
        <v>0</v>
      </c>
      <c r="C662">
        <v>0</v>
      </c>
      <c r="D662" t="s">
        <v>2125</v>
      </c>
    </row>
    <row r="663" spans="1:4">
      <c r="A663" t="s">
        <v>1369</v>
      </c>
      <c r="B663">
        <v>0</v>
      </c>
      <c r="C663">
        <v>0</v>
      </c>
      <c r="D663" t="s">
        <v>2125</v>
      </c>
    </row>
    <row r="664" spans="1:4">
      <c r="A664" t="s">
        <v>1371</v>
      </c>
      <c r="B664">
        <v>0</v>
      </c>
      <c r="C664">
        <v>0</v>
      </c>
      <c r="D664" t="s">
        <v>2125</v>
      </c>
    </row>
    <row r="665" spans="1:4">
      <c r="A665" t="s">
        <v>1373</v>
      </c>
      <c r="B665">
        <v>0</v>
      </c>
      <c r="C665">
        <v>0</v>
      </c>
      <c r="D665" t="s">
        <v>2125</v>
      </c>
    </row>
    <row r="666" spans="1:4">
      <c r="A666" t="s">
        <v>1375</v>
      </c>
      <c r="B666">
        <v>0</v>
      </c>
      <c r="C666">
        <v>0</v>
      </c>
      <c r="D666" t="s">
        <v>2125</v>
      </c>
    </row>
    <row r="667" spans="1:4">
      <c r="A667" t="s">
        <v>1377</v>
      </c>
      <c r="B667">
        <v>0</v>
      </c>
      <c r="C667">
        <v>0</v>
      </c>
      <c r="D667" t="s">
        <v>2125</v>
      </c>
    </row>
    <row r="668" spans="1:4">
      <c r="A668" t="s">
        <v>1379</v>
      </c>
      <c r="B668">
        <v>0</v>
      </c>
      <c r="C668">
        <v>0</v>
      </c>
      <c r="D668" t="s">
        <v>2125</v>
      </c>
    </row>
    <row r="669" spans="1:4">
      <c r="A669" t="s">
        <v>1381</v>
      </c>
      <c r="B669">
        <v>0</v>
      </c>
      <c r="C669">
        <v>0</v>
      </c>
      <c r="D669" t="s">
        <v>2125</v>
      </c>
    </row>
    <row r="670" spans="1:4">
      <c r="A670" t="s">
        <v>1383</v>
      </c>
      <c r="B670">
        <v>0</v>
      </c>
      <c r="C670">
        <v>0</v>
      </c>
      <c r="D670" t="s">
        <v>2125</v>
      </c>
    </row>
    <row r="671" spans="1:4">
      <c r="A671" t="s">
        <v>1385</v>
      </c>
      <c r="B671">
        <v>1</v>
      </c>
      <c r="C671">
        <v>1</v>
      </c>
      <c r="D671" t="s">
        <v>2127</v>
      </c>
    </row>
    <row r="672" spans="1:4">
      <c r="A672" t="s">
        <v>1387</v>
      </c>
      <c r="B672">
        <v>0</v>
      </c>
      <c r="C672">
        <v>0</v>
      </c>
      <c r="D672" t="s">
        <v>2125</v>
      </c>
    </row>
    <row r="673" spans="1:4">
      <c r="A673" t="s">
        <v>1389</v>
      </c>
      <c r="B673">
        <v>0</v>
      </c>
      <c r="C673">
        <v>0</v>
      </c>
      <c r="D673" t="s">
        <v>2125</v>
      </c>
    </row>
    <row r="674" spans="1:4">
      <c r="A674" t="s">
        <v>1391</v>
      </c>
      <c r="B674">
        <v>0</v>
      </c>
      <c r="C674">
        <v>0</v>
      </c>
      <c r="D674" t="s">
        <v>2125</v>
      </c>
    </row>
    <row r="675" spans="1:4">
      <c r="A675" t="s">
        <v>1393</v>
      </c>
      <c r="B675">
        <v>0</v>
      </c>
      <c r="C675">
        <v>0</v>
      </c>
      <c r="D675" t="s">
        <v>2125</v>
      </c>
    </row>
    <row r="676" spans="1:4">
      <c r="A676" t="s">
        <v>1395</v>
      </c>
      <c r="B676">
        <v>0</v>
      </c>
      <c r="C676">
        <v>0</v>
      </c>
      <c r="D676" t="s">
        <v>2125</v>
      </c>
    </row>
    <row r="677" spans="1:4">
      <c r="A677" t="s">
        <v>1397</v>
      </c>
      <c r="B677">
        <v>0</v>
      </c>
      <c r="C677">
        <v>0</v>
      </c>
      <c r="D677" t="s">
        <v>2125</v>
      </c>
    </row>
    <row r="678" spans="1:4">
      <c r="A678" t="s">
        <v>1399</v>
      </c>
      <c r="B678">
        <v>0</v>
      </c>
      <c r="C678">
        <v>0</v>
      </c>
      <c r="D678" t="s">
        <v>2125</v>
      </c>
    </row>
    <row r="679" spans="1:4">
      <c r="A679" t="s">
        <v>1401</v>
      </c>
      <c r="B679">
        <v>0</v>
      </c>
      <c r="C679">
        <v>0</v>
      </c>
      <c r="D679" t="s">
        <v>2125</v>
      </c>
    </row>
    <row r="680" spans="1:4">
      <c r="A680" t="s">
        <v>1403</v>
      </c>
      <c r="B680">
        <v>0</v>
      </c>
      <c r="C680">
        <v>0</v>
      </c>
      <c r="D680" t="s">
        <v>2125</v>
      </c>
    </row>
    <row r="681" spans="1:4">
      <c r="A681" t="s">
        <v>1405</v>
      </c>
      <c r="B681">
        <v>0</v>
      </c>
      <c r="C681">
        <v>0</v>
      </c>
      <c r="D681" t="s">
        <v>2125</v>
      </c>
    </row>
    <row r="682" spans="1:4">
      <c r="A682" t="s">
        <v>1407</v>
      </c>
      <c r="B682">
        <v>0</v>
      </c>
      <c r="C682">
        <v>0</v>
      </c>
      <c r="D682" t="s">
        <v>2125</v>
      </c>
    </row>
    <row r="683" spans="1:4">
      <c r="A683" t="s">
        <v>1409</v>
      </c>
      <c r="B683">
        <v>0</v>
      </c>
      <c r="C683">
        <v>0</v>
      </c>
      <c r="D683" t="s">
        <v>2125</v>
      </c>
    </row>
    <row r="684" spans="1:4">
      <c r="A684" t="s">
        <v>1411</v>
      </c>
      <c r="B684">
        <v>0</v>
      </c>
      <c r="C684">
        <v>0</v>
      </c>
      <c r="D684" t="s">
        <v>2125</v>
      </c>
    </row>
    <row r="685" spans="1:4">
      <c r="A685" t="s">
        <v>1413</v>
      </c>
      <c r="B685">
        <v>1</v>
      </c>
      <c r="C685">
        <v>1</v>
      </c>
      <c r="D685" t="s">
        <v>2127</v>
      </c>
    </row>
    <row r="686" spans="1:4">
      <c r="A686" t="s">
        <v>1415</v>
      </c>
      <c r="B686">
        <v>0</v>
      </c>
      <c r="C686">
        <v>0</v>
      </c>
      <c r="D686" t="s">
        <v>2125</v>
      </c>
    </row>
    <row r="687" spans="1:4">
      <c r="A687" t="s">
        <v>1417</v>
      </c>
      <c r="B687">
        <v>0</v>
      </c>
      <c r="C687">
        <v>0</v>
      </c>
      <c r="D687" t="s">
        <v>2125</v>
      </c>
    </row>
    <row r="688" spans="1:4">
      <c r="A688" t="s">
        <v>1419</v>
      </c>
      <c r="B688">
        <v>0</v>
      </c>
      <c r="C688">
        <v>0</v>
      </c>
      <c r="D688" t="s">
        <v>2125</v>
      </c>
    </row>
    <row r="689" spans="1:4">
      <c r="A689" t="s">
        <v>1421</v>
      </c>
      <c r="B689">
        <v>1</v>
      </c>
      <c r="C689">
        <v>1</v>
      </c>
      <c r="D689" t="s">
        <v>2127</v>
      </c>
    </row>
    <row r="690" spans="1:4">
      <c r="A690" t="s">
        <v>1423</v>
      </c>
      <c r="B690">
        <v>0</v>
      </c>
      <c r="C690">
        <v>0</v>
      </c>
      <c r="D690" t="s">
        <v>2125</v>
      </c>
    </row>
    <row r="691" spans="1:4">
      <c r="A691" t="s">
        <v>1425</v>
      </c>
      <c r="B691">
        <v>0</v>
      </c>
      <c r="C691">
        <v>0</v>
      </c>
      <c r="D691" t="s">
        <v>2125</v>
      </c>
    </row>
    <row r="692" spans="1:4">
      <c r="A692" t="s">
        <v>1427</v>
      </c>
      <c r="B692">
        <v>0</v>
      </c>
      <c r="C692">
        <v>0</v>
      </c>
      <c r="D692" t="s">
        <v>2125</v>
      </c>
    </row>
    <row r="693" spans="1:4">
      <c r="A693" t="s">
        <v>1429</v>
      </c>
      <c r="B693">
        <v>1</v>
      </c>
      <c r="C693">
        <v>1</v>
      </c>
      <c r="D693" t="s">
        <v>2127</v>
      </c>
    </row>
    <row r="694" spans="1:4">
      <c r="A694" t="s">
        <v>1431</v>
      </c>
      <c r="B694">
        <v>1</v>
      </c>
      <c r="C694">
        <v>2</v>
      </c>
      <c r="D694" t="s">
        <v>2128</v>
      </c>
    </row>
    <row r="695" spans="1:4">
      <c r="A695" t="s">
        <v>1433</v>
      </c>
      <c r="B695">
        <v>0</v>
      </c>
      <c r="C695">
        <v>0</v>
      </c>
      <c r="D695" t="s">
        <v>2125</v>
      </c>
    </row>
    <row r="696" spans="1:4">
      <c r="A696" t="s">
        <v>1435</v>
      </c>
      <c r="B696">
        <v>0</v>
      </c>
      <c r="C696">
        <v>0</v>
      </c>
      <c r="D696" t="s">
        <v>2125</v>
      </c>
    </row>
    <row r="697" spans="1:4">
      <c r="A697" t="s">
        <v>1437</v>
      </c>
      <c r="B697">
        <v>0</v>
      </c>
      <c r="C697">
        <v>0</v>
      </c>
      <c r="D697" t="s">
        <v>2125</v>
      </c>
    </row>
    <row r="698" spans="1:4">
      <c r="A698" t="s">
        <v>1439</v>
      </c>
      <c r="B698">
        <v>0</v>
      </c>
      <c r="C698">
        <v>0</v>
      </c>
      <c r="D698" t="s">
        <v>2125</v>
      </c>
    </row>
    <row r="699" spans="1:4">
      <c r="A699" t="s">
        <v>1441</v>
      </c>
      <c r="B699">
        <v>0</v>
      </c>
      <c r="C699">
        <v>0</v>
      </c>
      <c r="D699" t="s">
        <v>2125</v>
      </c>
    </row>
    <row r="700" spans="1:4">
      <c r="A700" t="s">
        <v>1443</v>
      </c>
      <c r="B700">
        <v>0</v>
      </c>
      <c r="C700">
        <v>0</v>
      </c>
      <c r="D700" t="s">
        <v>2125</v>
      </c>
    </row>
    <row r="701" spans="1:4">
      <c r="A701" t="s">
        <v>1445</v>
      </c>
      <c r="B701">
        <v>0</v>
      </c>
      <c r="C701">
        <v>0</v>
      </c>
      <c r="D701" t="s">
        <v>2125</v>
      </c>
    </row>
    <row r="702" spans="1:4">
      <c r="A702" t="s">
        <v>1447</v>
      </c>
      <c r="B702">
        <v>0</v>
      </c>
      <c r="C702">
        <v>0</v>
      </c>
      <c r="D702" t="s">
        <v>2125</v>
      </c>
    </row>
    <row r="703" spans="1:4">
      <c r="A703" t="s">
        <v>1449</v>
      </c>
      <c r="B703">
        <v>0</v>
      </c>
      <c r="C703">
        <v>0</v>
      </c>
      <c r="D703" t="s">
        <v>2125</v>
      </c>
    </row>
    <row r="704" spans="1:4">
      <c r="A704" t="s">
        <v>1451</v>
      </c>
      <c r="B704">
        <v>0</v>
      </c>
      <c r="C704">
        <v>0</v>
      </c>
      <c r="D704" t="s">
        <v>2125</v>
      </c>
    </row>
    <row r="705" spans="1:4">
      <c r="A705" t="s">
        <v>1453</v>
      </c>
      <c r="B705">
        <v>0</v>
      </c>
      <c r="C705">
        <v>0</v>
      </c>
      <c r="D705" t="s">
        <v>2125</v>
      </c>
    </row>
    <row r="706" spans="1:4">
      <c r="A706" t="s">
        <v>1455</v>
      </c>
      <c r="B706">
        <v>0</v>
      </c>
      <c r="C706">
        <v>0</v>
      </c>
      <c r="D706" t="s">
        <v>2125</v>
      </c>
    </row>
    <row r="707" spans="1:4">
      <c r="A707" t="s">
        <v>1457</v>
      </c>
      <c r="B707">
        <v>1</v>
      </c>
      <c r="C707">
        <v>3</v>
      </c>
      <c r="D707" t="s">
        <v>2129</v>
      </c>
    </row>
    <row r="708" spans="1:4">
      <c r="A708" t="s">
        <v>1459</v>
      </c>
      <c r="B708">
        <v>0</v>
      </c>
      <c r="C708">
        <v>0</v>
      </c>
      <c r="D708" t="s">
        <v>2125</v>
      </c>
    </row>
    <row r="709" spans="1:4">
      <c r="A709" t="s">
        <v>1461</v>
      </c>
      <c r="B709">
        <v>0</v>
      </c>
      <c r="C709">
        <v>0</v>
      </c>
      <c r="D709" t="s">
        <v>2125</v>
      </c>
    </row>
    <row r="710" spans="1:4">
      <c r="A710" t="s">
        <v>1463</v>
      </c>
      <c r="B710">
        <v>0</v>
      </c>
      <c r="C710">
        <v>0</v>
      </c>
      <c r="D710" t="s">
        <v>2125</v>
      </c>
    </row>
    <row r="711" spans="1:4">
      <c r="A711" t="s">
        <v>1465</v>
      </c>
      <c r="B711">
        <v>0</v>
      </c>
      <c r="C711">
        <v>0</v>
      </c>
      <c r="D711" t="s">
        <v>2125</v>
      </c>
    </row>
    <row r="712" spans="1:4">
      <c r="A712" t="s">
        <v>1467</v>
      </c>
      <c r="B712">
        <v>0</v>
      </c>
      <c r="C712">
        <v>0</v>
      </c>
      <c r="D712" t="s">
        <v>2125</v>
      </c>
    </row>
    <row r="713" spans="1:4">
      <c r="A713" t="s">
        <v>1469</v>
      </c>
      <c r="B713">
        <v>0</v>
      </c>
      <c r="C713">
        <v>0</v>
      </c>
      <c r="D713" t="s">
        <v>2125</v>
      </c>
    </row>
    <row r="714" spans="1:4">
      <c r="A714" t="s">
        <v>1471</v>
      </c>
      <c r="B714">
        <v>0</v>
      </c>
      <c r="C714">
        <v>0</v>
      </c>
      <c r="D714" t="s">
        <v>2125</v>
      </c>
    </row>
    <row r="715" spans="1:4">
      <c r="A715" t="s">
        <v>1473</v>
      </c>
      <c r="B715">
        <v>0</v>
      </c>
      <c r="C715">
        <v>0</v>
      </c>
      <c r="D715" t="s">
        <v>2125</v>
      </c>
    </row>
    <row r="716" spans="1:4">
      <c r="A716" t="s">
        <v>1475</v>
      </c>
      <c r="B716">
        <v>0</v>
      </c>
      <c r="C716">
        <v>0</v>
      </c>
      <c r="D716" t="s">
        <v>2125</v>
      </c>
    </row>
    <row r="717" spans="1:4">
      <c r="A717" t="s">
        <v>1477</v>
      </c>
      <c r="B717">
        <v>0</v>
      </c>
      <c r="C717">
        <v>0</v>
      </c>
      <c r="D717" t="s">
        <v>2125</v>
      </c>
    </row>
    <row r="718" spans="1:4">
      <c r="A718" t="s">
        <v>1479</v>
      </c>
      <c r="B718">
        <v>0</v>
      </c>
      <c r="C718">
        <v>0</v>
      </c>
      <c r="D718" t="s">
        <v>2125</v>
      </c>
    </row>
    <row r="719" spans="1:4">
      <c r="A719" t="s">
        <v>1481</v>
      </c>
      <c r="B719">
        <v>0</v>
      </c>
      <c r="C719">
        <v>0</v>
      </c>
      <c r="D719" t="s">
        <v>2125</v>
      </c>
    </row>
    <row r="720" spans="1:4">
      <c r="A720" t="s">
        <v>1483</v>
      </c>
      <c r="B720">
        <v>0</v>
      </c>
      <c r="C720">
        <v>0</v>
      </c>
      <c r="D720" t="s">
        <v>2125</v>
      </c>
    </row>
    <row r="721" spans="1:4">
      <c r="A721" t="s">
        <v>1485</v>
      </c>
      <c r="B721">
        <v>1</v>
      </c>
      <c r="C721">
        <v>3</v>
      </c>
      <c r="D721" t="s">
        <v>2129</v>
      </c>
    </row>
    <row r="722" spans="1:4">
      <c r="A722" t="s">
        <v>1487</v>
      </c>
      <c r="B722">
        <v>0</v>
      </c>
      <c r="C722">
        <v>0</v>
      </c>
      <c r="D722" t="s">
        <v>2125</v>
      </c>
    </row>
    <row r="723" spans="1:4">
      <c r="A723" t="s">
        <v>1489</v>
      </c>
      <c r="B723">
        <v>1</v>
      </c>
      <c r="C723">
        <v>1</v>
      </c>
      <c r="D723" t="s">
        <v>2127</v>
      </c>
    </row>
    <row r="724" spans="1:4">
      <c r="A724" t="s">
        <v>1491</v>
      </c>
      <c r="B724">
        <v>0</v>
      </c>
      <c r="C724">
        <v>0</v>
      </c>
      <c r="D724" t="s">
        <v>2125</v>
      </c>
    </row>
    <row r="725" spans="1:4">
      <c r="A725" t="s">
        <v>1493</v>
      </c>
      <c r="B725">
        <v>0</v>
      </c>
      <c r="C725">
        <v>0</v>
      </c>
      <c r="D725" t="s">
        <v>2125</v>
      </c>
    </row>
    <row r="726" spans="1:4">
      <c r="A726" t="s">
        <v>1495</v>
      </c>
      <c r="B726">
        <v>0</v>
      </c>
      <c r="C726">
        <v>0</v>
      </c>
      <c r="D726" t="s">
        <v>2125</v>
      </c>
    </row>
    <row r="727" spans="1:4">
      <c r="A727" t="s">
        <v>1497</v>
      </c>
      <c r="B727">
        <v>0</v>
      </c>
      <c r="C727">
        <v>0</v>
      </c>
      <c r="D727" t="s">
        <v>2125</v>
      </c>
    </row>
    <row r="728" spans="1:4">
      <c r="A728" t="s">
        <v>1499</v>
      </c>
      <c r="B728">
        <v>0</v>
      </c>
      <c r="C728">
        <v>0</v>
      </c>
      <c r="D728" t="s">
        <v>2125</v>
      </c>
    </row>
    <row r="729" spans="1:4">
      <c r="A729" t="s">
        <v>1501</v>
      </c>
      <c r="B729">
        <v>0</v>
      </c>
      <c r="C729">
        <v>0</v>
      </c>
      <c r="D729" t="s">
        <v>2125</v>
      </c>
    </row>
    <row r="730" spans="1:4">
      <c r="A730" t="s">
        <v>1503</v>
      </c>
      <c r="B730">
        <v>0</v>
      </c>
      <c r="C730">
        <v>0</v>
      </c>
      <c r="D730" t="s">
        <v>2125</v>
      </c>
    </row>
    <row r="731" spans="1:4">
      <c r="A731" t="s">
        <v>1505</v>
      </c>
      <c r="B731">
        <v>1</v>
      </c>
      <c r="C731">
        <v>1</v>
      </c>
      <c r="D731" t="s">
        <v>2127</v>
      </c>
    </row>
    <row r="732" spans="1:4">
      <c r="A732" t="s">
        <v>1507</v>
      </c>
      <c r="B732">
        <v>0</v>
      </c>
      <c r="C732">
        <v>0</v>
      </c>
      <c r="D732" t="s">
        <v>2125</v>
      </c>
    </row>
    <row r="733" spans="1:4">
      <c r="A733" t="s">
        <v>1509</v>
      </c>
      <c r="B733">
        <v>0</v>
      </c>
      <c r="C733">
        <v>0</v>
      </c>
      <c r="D733" t="s">
        <v>2125</v>
      </c>
    </row>
    <row r="734" spans="1:4">
      <c r="A734" t="s">
        <v>1511</v>
      </c>
      <c r="B734">
        <v>1</v>
      </c>
      <c r="C734">
        <v>4</v>
      </c>
      <c r="D734" t="s">
        <v>2126</v>
      </c>
    </row>
    <row r="735" spans="1:4">
      <c r="A735" t="s">
        <v>1513</v>
      </c>
      <c r="B735">
        <v>0</v>
      </c>
      <c r="C735">
        <v>0</v>
      </c>
      <c r="D735" t="s">
        <v>2125</v>
      </c>
    </row>
    <row r="736" spans="1:4">
      <c r="A736" t="s">
        <v>1515</v>
      </c>
      <c r="B736">
        <v>0</v>
      </c>
      <c r="C736">
        <v>0</v>
      </c>
      <c r="D736" t="s">
        <v>2125</v>
      </c>
    </row>
    <row r="737" spans="1:4">
      <c r="A737" t="s">
        <v>1517</v>
      </c>
      <c r="B737">
        <v>0</v>
      </c>
      <c r="C737">
        <v>0</v>
      </c>
      <c r="D737" t="s">
        <v>2125</v>
      </c>
    </row>
    <row r="738" spans="1:4">
      <c r="A738" t="s">
        <v>1519</v>
      </c>
      <c r="B738">
        <v>0</v>
      </c>
      <c r="C738">
        <v>0</v>
      </c>
      <c r="D738" t="s">
        <v>2125</v>
      </c>
    </row>
    <row r="739" spans="1:4">
      <c r="A739" t="s">
        <v>1521</v>
      </c>
      <c r="B739">
        <v>1</v>
      </c>
      <c r="C739">
        <v>2</v>
      </c>
      <c r="D739" t="s">
        <v>2128</v>
      </c>
    </row>
    <row r="740" spans="1:4">
      <c r="A740" t="s">
        <v>1523</v>
      </c>
      <c r="B740">
        <v>0</v>
      </c>
      <c r="C740">
        <v>0</v>
      </c>
      <c r="D740" t="s">
        <v>2125</v>
      </c>
    </row>
    <row r="741" spans="1:4">
      <c r="A741" t="s">
        <v>1525</v>
      </c>
      <c r="B741">
        <v>0</v>
      </c>
      <c r="C741">
        <v>0</v>
      </c>
      <c r="D741" t="s">
        <v>2125</v>
      </c>
    </row>
    <row r="742" spans="1:4">
      <c r="A742" t="s">
        <v>1527</v>
      </c>
      <c r="B742">
        <v>0</v>
      </c>
      <c r="C742">
        <v>0</v>
      </c>
      <c r="D742" t="s">
        <v>2125</v>
      </c>
    </row>
    <row r="743" spans="1:4">
      <c r="A743" t="s">
        <v>1529</v>
      </c>
      <c r="B743">
        <v>0</v>
      </c>
      <c r="C743">
        <v>0</v>
      </c>
      <c r="D743" t="s">
        <v>2125</v>
      </c>
    </row>
    <row r="744" spans="1:4">
      <c r="A744" t="s">
        <v>1531</v>
      </c>
      <c r="B744">
        <v>0</v>
      </c>
      <c r="C744">
        <v>0</v>
      </c>
      <c r="D744" t="s">
        <v>2125</v>
      </c>
    </row>
    <row r="745" spans="1:4">
      <c r="A745" t="s">
        <v>1533</v>
      </c>
      <c r="B745">
        <v>0</v>
      </c>
      <c r="C745">
        <v>0</v>
      </c>
      <c r="D745" t="s">
        <v>2125</v>
      </c>
    </row>
    <row r="746" spans="1:4">
      <c r="A746" t="s">
        <v>1535</v>
      </c>
      <c r="B746">
        <v>1</v>
      </c>
      <c r="C746">
        <v>4</v>
      </c>
      <c r="D746" t="s">
        <v>2126</v>
      </c>
    </row>
    <row r="747" spans="1:4">
      <c r="A747" t="s">
        <v>1537</v>
      </c>
      <c r="B747">
        <v>0</v>
      </c>
      <c r="C747">
        <v>0</v>
      </c>
      <c r="D747" t="s">
        <v>2125</v>
      </c>
    </row>
    <row r="748" spans="1:4">
      <c r="A748" t="s">
        <v>1539</v>
      </c>
      <c r="B748">
        <v>0</v>
      </c>
      <c r="C748">
        <v>0</v>
      </c>
      <c r="D748" t="s">
        <v>2125</v>
      </c>
    </row>
    <row r="749" spans="1:4">
      <c r="A749" t="s">
        <v>1541</v>
      </c>
      <c r="B749">
        <v>0</v>
      </c>
      <c r="C749">
        <v>0</v>
      </c>
      <c r="D749" t="s">
        <v>2125</v>
      </c>
    </row>
    <row r="750" spans="1:4">
      <c r="A750" t="s">
        <v>1543</v>
      </c>
      <c r="B750">
        <v>1</v>
      </c>
      <c r="C750">
        <v>2</v>
      </c>
      <c r="D750" t="s">
        <v>2128</v>
      </c>
    </row>
    <row r="751" spans="1:4">
      <c r="A751" t="s">
        <v>1545</v>
      </c>
      <c r="B751">
        <v>0</v>
      </c>
      <c r="C751">
        <v>0</v>
      </c>
      <c r="D751" t="s">
        <v>2125</v>
      </c>
    </row>
    <row r="752" spans="1:4">
      <c r="A752" t="s">
        <v>1547</v>
      </c>
      <c r="B752">
        <v>0</v>
      </c>
      <c r="C752">
        <v>0</v>
      </c>
      <c r="D752" t="s">
        <v>2125</v>
      </c>
    </row>
    <row r="753" spans="1:4">
      <c r="A753" t="s">
        <v>1549</v>
      </c>
      <c r="B753">
        <v>0</v>
      </c>
      <c r="C753">
        <v>0</v>
      </c>
      <c r="D753" t="s">
        <v>2125</v>
      </c>
    </row>
    <row r="754" spans="1:4">
      <c r="A754" t="s">
        <v>1551</v>
      </c>
      <c r="B754">
        <v>0</v>
      </c>
      <c r="C754">
        <v>0</v>
      </c>
      <c r="D754" t="s">
        <v>2125</v>
      </c>
    </row>
    <row r="755" spans="1:4">
      <c r="A755" t="s">
        <v>1553</v>
      </c>
      <c r="B755">
        <v>0</v>
      </c>
      <c r="C755">
        <v>0</v>
      </c>
      <c r="D755" t="s">
        <v>2125</v>
      </c>
    </row>
    <row r="756" spans="1:4">
      <c r="A756" t="s">
        <v>1555</v>
      </c>
      <c r="B756">
        <v>0</v>
      </c>
      <c r="C756">
        <v>0</v>
      </c>
      <c r="D756" t="s">
        <v>2125</v>
      </c>
    </row>
    <row r="757" spans="1:4">
      <c r="A757" t="s">
        <v>1557</v>
      </c>
      <c r="B757">
        <v>0</v>
      </c>
      <c r="C757">
        <v>0</v>
      </c>
      <c r="D757" t="s">
        <v>2125</v>
      </c>
    </row>
    <row r="758" spans="1:4">
      <c r="A758" t="s">
        <v>1559</v>
      </c>
      <c r="B758">
        <v>0</v>
      </c>
      <c r="C758">
        <v>0</v>
      </c>
      <c r="D758" t="s">
        <v>2125</v>
      </c>
    </row>
    <row r="759" spans="1:4">
      <c r="A759" t="s">
        <v>1561</v>
      </c>
      <c r="B759">
        <v>0</v>
      </c>
      <c r="C759">
        <v>0</v>
      </c>
      <c r="D759" t="s">
        <v>2125</v>
      </c>
    </row>
    <row r="760" spans="1:4">
      <c r="A760" t="s">
        <v>1563</v>
      </c>
      <c r="B760">
        <v>1</v>
      </c>
      <c r="C760">
        <v>4</v>
      </c>
      <c r="D760" t="s">
        <v>2126</v>
      </c>
    </row>
    <row r="761" spans="1:4">
      <c r="A761" t="s">
        <v>1565</v>
      </c>
      <c r="B761">
        <v>0</v>
      </c>
      <c r="C761">
        <v>0</v>
      </c>
      <c r="D761" t="s">
        <v>2125</v>
      </c>
    </row>
    <row r="762" spans="1:4">
      <c r="A762" t="s">
        <v>1567</v>
      </c>
      <c r="B762">
        <v>1</v>
      </c>
      <c r="C762">
        <v>2</v>
      </c>
      <c r="D762" t="s">
        <v>2128</v>
      </c>
    </row>
    <row r="763" spans="1:4">
      <c r="A763" t="s">
        <v>1569</v>
      </c>
      <c r="B763">
        <v>0</v>
      </c>
      <c r="C763">
        <v>0</v>
      </c>
      <c r="D763" t="s">
        <v>2125</v>
      </c>
    </row>
    <row r="764" spans="1:4">
      <c r="A764" t="s">
        <v>1571</v>
      </c>
      <c r="B764">
        <v>0</v>
      </c>
      <c r="C764">
        <v>0</v>
      </c>
      <c r="D764" t="s">
        <v>2125</v>
      </c>
    </row>
    <row r="765" spans="1:4">
      <c r="A765" t="s">
        <v>1573</v>
      </c>
      <c r="B765">
        <v>0</v>
      </c>
      <c r="C765">
        <v>0</v>
      </c>
      <c r="D765" t="s">
        <v>2125</v>
      </c>
    </row>
    <row r="766" spans="1:4">
      <c r="A766" t="s">
        <v>1575</v>
      </c>
      <c r="B766">
        <v>0</v>
      </c>
      <c r="C766">
        <v>0</v>
      </c>
      <c r="D766" t="s">
        <v>2125</v>
      </c>
    </row>
    <row r="767" spans="1:4">
      <c r="A767" t="s">
        <v>1577</v>
      </c>
      <c r="B767">
        <v>0</v>
      </c>
      <c r="C767">
        <v>0</v>
      </c>
      <c r="D767" t="s">
        <v>2125</v>
      </c>
    </row>
    <row r="768" spans="1:4">
      <c r="A768" t="s">
        <v>1579</v>
      </c>
      <c r="B768">
        <v>0</v>
      </c>
      <c r="C768">
        <v>0</v>
      </c>
      <c r="D768" t="s">
        <v>2125</v>
      </c>
    </row>
    <row r="769" spans="1:4">
      <c r="A769" t="s">
        <v>1581</v>
      </c>
      <c r="B769">
        <v>0</v>
      </c>
      <c r="C769">
        <v>0</v>
      </c>
      <c r="D769" t="s">
        <v>2125</v>
      </c>
    </row>
    <row r="770" spans="1:4">
      <c r="A770" t="s">
        <v>1583</v>
      </c>
      <c r="B770">
        <v>0</v>
      </c>
      <c r="C770">
        <v>0</v>
      </c>
      <c r="D770" t="s">
        <v>2125</v>
      </c>
    </row>
    <row r="771" spans="1:4">
      <c r="A771" t="s">
        <v>1585</v>
      </c>
      <c r="B771">
        <v>0</v>
      </c>
      <c r="C771">
        <v>0</v>
      </c>
      <c r="D771" t="s">
        <v>2125</v>
      </c>
    </row>
    <row r="772" spans="1:4">
      <c r="A772" t="s">
        <v>1587</v>
      </c>
      <c r="B772">
        <v>0</v>
      </c>
      <c r="C772">
        <v>0</v>
      </c>
      <c r="D772" t="s">
        <v>2125</v>
      </c>
    </row>
    <row r="773" spans="1:4">
      <c r="A773" t="s">
        <v>1589</v>
      </c>
      <c r="B773">
        <v>1</v>
      </c>
      <c r="C773">
        <v>3</v>
      </c>
      <c r="D773" t="s">
        <v>2129</v>
      </c>
    </row>
    <row r="774" spans="1:4">
      <c r="A774" t="s">
        <v>1591</v>
      </c>
      <c r="B774">
        <v>0</v>
      </c>
      <c r="C774">
        <v>0</v>
      </c>
      <c r="D774" t="s">
        <v>2125</v>
      </c>
    </row>
    <row r="775" spans="1:4">
      <c r="A775" t="s">
        <v>1593</v>
      </c>
      <c r="B775">
        <v>0</v>
      </c>
      <c r="C775">
        <v>0</v>
      </c>
      <c r="D775" t="s">
        <v>2125</v>
      </c>
    </row>
    <row r="776" spans="1:4">
      <c r="A776" t="s">
        <v>1595</v>
      </c>
      <c r="B776">
        <v>0</v>
      </c>
      <c r="C776">
        <v>0</v>
      </c>
      <c r="D776" t="s">
        <v>2125</v>
      </c>
    </row>
    <row r="777" spans="1:4">
      <c r="A777" t="s">
        <v>1597</v>
      </c>
      <c r="B777">
        <v>0</v>
      </c>
      <c r="C777">
        <v>0</v>
      </c>
      <c r="D777" t="s">
        <v>2125</v>
      </c>
    </row>
    <row r="778" spans="1:4">
      <c r="A778" t="s">
        <v>1599</v>
      </c>
      <c r="B778">
        <v>0</v>
      </c>
      <c r="C778">
        <v>0</v>
      </c>
      <c r="D778" t="s">
        <v>2125</v>
      </c>
    </row>
    <row r="779" spans="1:4">
      <c r="A779" t="s">
        <v>1601</v>
      </c>
      <c r="B779">
        <v>0</v>
      </c>
      <c r="C779">
        <v>0</v>
      </c>
      <c r="D779" t="s">
        <v>2125</v>
      </c>
    </row>
    <row r="780" spans="1:4">
      <c r="A780" t="s">
        <v>1603</v>
      </c>
      <c r="B780">
        <v>0</v>
      </c>
      <c r="C780">
        <v>0</v>
      </c>
      <c r="D780" t="s">
        <v>2125</v>
      </c>
    </row>
    <row r="781" spans="1:4">
      <c r="A781" t="s">
        <v>1605</v>
      </c>
      <c r="B781">
        <v>1</v>
      </c>
      <c r="C781">
        <v>3</v>
      </c>
      <c r="D781" t="s">
        <v>2129</v>
      </c>
    </row>
    <row r="782" spans="1:4">
      <c r="A782" t="s">
        <v>1607</v>
      </c>
      <c r="B782">
        <v>0</v>
      </c>
      <c r="C782">
        <v>0</v>
      </c>
      <c r="D782" t="s">
        <v>2125</v>
      </c>
    </row>
    <row r="783" spans="1:4">
      <c r="A783" t="s">
        <v>1609</v>
      </c>
      <c r="B783">
        <v>0</v>
      </c>
      <c r="C783">
        <v>0</v>
      </c>
      <c r="D783" t="s">
        <v>2125</v>
      </c>
    </row>
    <row r="784" spans="1:4">
      <c r="A784" t="s">
        <v>1611</v>
      </c>
      <c r="B784">
        <v>0</v>
      </c>
      <c r="C784">
        <v>0</v>
      </c>
      <c r="D784" t="s">
        <v>2125</v>
      </c>
    </row>
    <row r="785" spans="1:4">
      <c r="A785" t="s">
        <v>1613</v>
      </c>
      <c r="B785">
        <v>1</v>
      </c>
      <c r="C785">
        <v>2</v>
      </c>
      <c r="D785" t="s">
        <v>2128</v>
      </c>
    </row>
    <row r="786" spans="1:4">
      <c r="A786" t="s">
        <v>1615</v>
      </c>
      <c r="B786">
        <v>0</v>
      </c>
      <c r="C786">
        <v>0</v>
      </c>
      <c r="D786" t="s">
        <v>2125</v>
      </c>
    </row>
    <row r="787" spans="1:4">
      <c r="A787" t="s">
        <v>1617</v>
      </c>
      <c r="B787">
        <v>0</v>
      </c>
      <c r="C787">
        <v>0</v>
      </c>
      <c r="D787" t="s">
        <v>2125</v>
      </c>
    </row>
    <row r="788" spans="1:4">
      <c r="A788" t="s">
        <v>1619</v>
      </c>
      <c r="B788">
        <v>0</v>
      </c>
      <c r="C788">
        <v>0</v>
      </c>
      <c r="D788" t="s">
        <v>2125</v>
      </c>
    </row>
    <row r="789" spans="1:4">
      <c r="A789" t="s">
        <v>1621</v>
      </c>
      <c r="B789">
        <v>0</v>
      </c>
      <c r="C789">
        <v>0</v>
      </c>
      <c r="D789" t="s">
        <v>2125</v>
      </c>
    </row>
    <row r="790" spans="1:4">
      <c r="A790" t="s">
        <v>1623</v>
      </c>
      <c r="B790">
        <v>0</v>
      </c>
      <c r="C790">
        <v>0</v>
      </c>
      <c r="D790" t="s">
        <v>2125</v>
      </c>
    </row>
    <row r="791" spans="1:4">
      <c r="A791" t="s">
        <v>1625</v>
      </c>
      <c r="B791">
        <v>0</v>
      </c>
      <c r="C791">
        <v>0</v>
      </c>
      <c r="D791" t="s">
        <v>2125</v>
      </c>
    </row>
    <row r="792" spans="1:4">
      <c r="A792" t="s">
        <v>1627</v>
      </c>
      <c r="B792">
        <v>0</v>
      </c>
      <c r="C792">
        <v>0</v>
      </c>
      <c r="D792" t="s">
        <v>2125</v>
      </c>
    </row>
    <row r="793" spans="1:4">
      <c r="A793" t="s">
        <v>1629</v>
      </c>
      <c r="B793">
        <v>0</v>
      </c>
      <c r="C793">
        <v>0</v>
      </c>
      <c r="D793" t="s">
        <v>2125</v>
      </c>
    </row>
    <row r="794" spans="1:4">
      <c r="A794" t="s">
        <v>1631</v>
      </c>
      <c r="B794">
        <v>1</v>
      </c>
      <c r="C794">
        <v>1</v>
      </c>
      <c r="D794" t="s">
        <v>2127</v>
      </c>
    </row>
    <row r="795" spans="1:4">
      <c r="A795" t="s">
        <v>1633</v>
      </c>
      <c r="B795">
        <v>0</v>
      </c>
      <c r="C795">
        <v>0</v>
      </c>
      <c r="D795" t="s">
        <v>2125</v>
      </c>
    </row>
    <row r="796" spans="1:4">
      <c r="A796" t="s">
        <v>1635</v>
      </c>
      <c r="B796">
        <v>0</v>
      </c>
      <c r="C796">
        <v>0</v>
      </c>
      <c r="D796" t="s">
        <v>2125</v>
      </c>
    </row>
    <row r="797" spans="1:4">
      <c r="A797" t="s">
        <v>1637</v>
      </c>
      <c r="B797">
        <v>0</v>
      </c>
      <c r="C797">
        <v>0</v>
      </c>
      <c r="D797" t="s">
        <v>2125</v>
      </c>
    </row>
    <row r="798" spans="1:4">
      <c r="A798" t="s">
        <v>1639</v>
      </c>
      <c r="B798">
        <v>0</v>
      </c>
      <c r="C798">
        <v>0</v>
      </c>
      <c r="D798" t="s">
        <v>2125</v>
      </c>
    </row>
    <row r="799" spans="1:4">
      <c r="A799" t="s">
        <v>1641</v>
      </c>
      <c r="B799">
        <v>1</v>
      </c>
      <c r="C799">
        <v>1</v>
      </c>
      <c r="D799" t="s">
        <v>2127</v>
      </c>
    </row>
    <row r="800" spans="1:4">
      <c r="A800" t="s">
        <v>1643</v>
      </c>
      <c r="B800">
        <v>0</v>
      </c>
      <c r="C800">
        <v>0</v>
      </c>
      <c r="D800" t="s">
        <v>2125</v>
      </c>
    </row>
    <row r="801" spans="1:4">
      <c r="A801" t="s">
        <v>1645</v>
      </c>
      <c r="B801">
        <v>0</v>
      </c>
      <c r="C801">
        <v>0</v>
      </c>
      <c r="D801" t="s">
        <v>2125</v>
      </c>
    </row>
    <row r="802" spans="1:4">
      <c r="A802" t="s">
        <v>1647</v>
      </c>
      <c r="B802">
        <v>0</v>
      </c>
      <c r="C802">
        <v>0</v>
      </c>
      <c r="D802" t="s">
        <v>2125</v>
      </c>
    </row>
    <row r="803" spans="1:4">
      <c r="A803" t="s">
        <v>1649</v>
      </c>
      <c r="B803">
        <v>0</v>
      </c>
      <c r="C803">
        <v>0</v>
      </c>
      <c r="D803" t="s">
        <v>2125</v>
      </c>
    </row>
    <row r="804" spans="1:4">
      <c r="A804" t="s">
        <v>1651</v>
      </c>
      <c r="B804">
        <v>0</v>
      </c>
      <c r="C804">
        <v>0</v>
      </c>
      <c r="D804" t="s">
        <v>2125</v>
      </c>
    </row>
    <row r="805" spans="1:4">
      <c r="A805" t="s">
        <v>1653</v>
      </c>
      <c r="B805">
        <v>0</v>
      </c>
      <c r="C805">
        <v>0</v>
      </c>
      <c r="D805" t="s">
        <v>2125</v>
      </c>
    </row>
    <row r="806" spans="1:4">
      <c r="A806" t="s">
        <v>1655</v>
      </c>
      <c r="B806">
        <v>0</v>
      </c>
      <c r="C806">
        <v>0</v>
      </c>
      <c r="D806" t="s">
        <v>2125</v>
      </c>
    </row>
    <row r="807" spans="1:4">
      <c r="A807" t="s">
        <v>1657</v>
      </c>
      <c r="B807">
        <v>0</v>
      </c>
      <c r="C807">
        <v>0</v>
      </c>
      <c r="D807" t="s">
        <v>2125</v>
      </c>
    </row>
    <row r="808" spans="1:4">
      <c r="A808" t="s">
        <v>1659</v>
      </c>
      <c r="B808">
        <v>0</v>
      </c>
      <c r="C808">
        <v>0</v>
      </c>
      <c r="D808" t="s">
        <v>2125</v>
      </c>
    </row>
    <row r="809" spans="1:4">
      <c r="A809" t="s">
        <v>1661</v>
      </c>
      <c r="B809">
        <v>1</v>
      </c>
      <c r="C809">
        <v>3</v>
      </c>
      <c r="D809" t="s">
        <v>2129</v>
      </c>
    </row>
    <row r="810" spans="1:4">
      <c r="A810" t="s">
        <v>1663</v>
      </c>
      <c r="B810">
        <v>0</v>
      </c>
      <c r="C810">
        <v>0</v>
      </c>
      <c r="D810" t="s">
        <v>2125</v>
      </c>
    </row>
    <row r="811" spans="1:4">
      <c r="A811" t="s">
        <v>1665</v>
      </c>
      <c r="B811">
        <v>0</v>
      </c>
      <c r="C811">
        <v>0</v>
      </c>
      <c r="D811" t="s">
        <v>2125</v>
      </c>
    </row>
    <row r="812" spans="1:4">
      <c r="A812" t="s">
        <v>1667</v>
      </c>
      <c r="B812">
        <v>0</v>
      </c>
      <c r="C812">
        <v>0</v>
      </c>
      <c r="D812" t="s">
        <v>2125</v>
      </c>
    </row>
    <row r="813" spans="1:4">
      <c r="A813" t="s">
        <v>1669</v>
      </c>
      <c r="B813">
        <v>0</v>
      </c>
      <c r="C813">
        <v>0</v>
      </c>
      <c r="D813" t="s">
        <v>2125</v>
      </c>
    </row>
    <row r="814" spans="1:4">
      <c r="A814" t="s">
        <v>1671</v>
      </c>
      <c r="B814">
        <v>0</v>
      </c>
      <c r="C814">
        <v>0</v>
      </c>
      <c r="D814" t="s">
        <v>2125</v>
      </c>
    </row>
    <row r="815" spans="1:4">
      <c r="A815" t="s">
        <v>1673</v>
      </c>
      <c r="B815">
        <v>0</v>
      </c>
      <c r="C815">
        <v>0</v>
      </c>
      <c r="D815" t="s">
        <v>2125</v>
      </c>
    </row>
    <row r="816" spans="1:4">
      <c r="A816" t="s">
        <v>1675</v>
      </c>
      <c r="B816">
        <v>0</v>
      </c>
      <c r="C816">
        <v>0</v>
      </c>
      <c r="D816" t="s">
        <v>2125</v>
      </c>
    </row>
    <row r="817" spans="1:4">
      <c r="A817" t="s">
        <v>1677</v>
      </c>
      <c r="B817">
        <v>0</v>
      </c>
      <c r="C817">
        <v>0</v>
      </c>
      <c r="D817" t="s">
        <v>2125</v>
      </c>
    </row>
    <row r="818" spans="1:4">
      <c r="A818" t="s">
        <v>1679</v>
      </c>
      <c r="B818">
        <v>0</v>
      </c>
      <c r="C818">
        <v>0</v>
      </c>
      <c r="D818" t="s">
        <v>2125</v>
      </c>
    </row>
    <row r="819" spans="1:4">
      <c r="A819" t="s">
        <v>1681</v>
      </c>
      <c r="B819">
        <v>0</v>
      </c>
      <c r="C819">
        <v>0</v>
      </c>
      <c r="D819" t="s">
        <v>2125</v>
      </c>
    </row>
    <row r="820" spans="1:4">
      <c r="A820" t="s">
        <v>1683</v>
      </c>
      <c r="B820">
        <v>0</v>
      </c>
      <c r="C820">
        <v>0</v>
      </c>
      <c r="D820" t="s">
        <v>2125</v>
      </c>
    </row>
    <row r="821" spans="1:4">
      <c r="A821" t="s">
        <v>1685</v>
      </c>
      <c r="B821">
        <v>0</v>
      </c>
      <c r="C821">
        <v>0</v>
      </c>
      <c r="D821" t="s">
        <v>2125</v>
      </c>
    </row>
    <row r="822" spans="1:4">
      <c r="A822" t="s">
        <v>1687</v>
      </c>
      <c r="B822">
        <v>0</v>
      </c>
      <c r="C822">
        <v>0</v>
      </c>
      <c r="D822" t="s">
        <v>2125</v>
      </c>
    </row>
    <row r="823" spans="1:4">
      <c r="A823" t="s">
        <v>1689</v>
      </c>
      <c r="B823">
        <v>0</v>
      </c>
      <c r="C823">
        <v>0</v>
      </c>
      <c r="D823" t="s">
        <v>2125</v>
      </c>
    </row>
    <row r="824" spans="1:4">
      <c r="A824" t="s">
        <v>1691</v>
      </c>
      <c r="B824">
        <v>0</v>
      </c>
      <c r="C824">
        <v>0</v>
      </c>
      <c r="D824" t="s">
        <v>2125</v>
      </c>
    </row>
    <row r="825" spans="1:4">
      <c r="A825" t="s">
        <v>1693</v>
      </c>
      <c r="B825">
        <v>0</v>
      </c>
      <c r="C825">
        <v>0</v>
      </c>
      <c r="D825" t="s">
        <v>2125</v>
      </c>
    </row>
    <row r="826" spans="1:4">
      <c r="A826" t="s">
        <v>1695</v>
      </c>
      <c r="B826">
        <v>0</v>
      </c>
      <c r="C826">
        <v>0</v>
      </c>
      <c r="D826" t="s">
        <v>2125</v>
      </c>
    </row>
    <row r="827" spans="1:4">
      <c r="A827" t="s">
        <v>1697</v>
      </c>
      <c r="B827">
        <v>0</v>
      </c>
      <c r="C827">
        <v>0</v>
      </c>
      <c r="D827" t="s">
        <v>2125</v>
      </c>
    </row>
    <row r="828" spans="1:4">
      <c r="A828" t="s">
        <v>1699</v>
      </c>
      <c r="B828">
        <v>0</v>
      </c>
      <c r="C828">
        <v>0</v>
      </c>
      <c r="D828" t="s">
        <v>2125</v>
      </c>
    </row>
    <row r="829" spans="1:4">
      <c r="A829" t="s">
        <v>1701</v>
      </c>
      <c r="B829">
        <v>0</v>
      </c>
      <c r="C829">
        <v>0</v>
      </c>
      <c r="D829" t="s">
        <v>2125</v>
      </c>
    </row>
    <row r="830" spans="1:4">
      <c r="A830" t="s">
        <v>1703</v>
      </c>
      <c r="B830">
        <v>1</v>
      </c>
      <c r="C830">
        <v>2</v>
      </c>
      <c r="D830" t="s">
        <v>2128</v>
      </c>
    </row>
    <row r="831" spans="1:4">
      <c r="A831" t="s">
        <v>1705</v>
      </c>
      <c r="B831">
        <v>0</v>
      </c>
      <c r="C831">
        <v>0</v>
      </c>
      <c r="D831" t="s">
        <v>2125</v>
      </c>
    </row>
    <row r="832" spans="1:4">
      <c r="A832" t="s">
        <v>1707</v>
      </c>
      <c r="B832">
        <v>0</v>
      </c>
      <c r="C832">
        <v>0</v>
      </c>
      <c r="D832" t="s">
        <v>2125</v>
      </c>
    </row>
    <row r="833" spans="1:4">
      <c r="A833" t="s">
        <v>1709</v>
      </c>
      <c r="B833">
        <v>0</v>
      </c>
      <c r="C833">
        <v>0</v>
      </c>
      <c r="D833" t="s">
        <v>2125</v>
      </c>
    </row>
    <row r="834" spans="1:4">
      <c r="A834" t="s">
        <v>1711</v>
      </c>
      <c r="B834">
        <v>0</v>
      </c>
      <c r="C834">
        <v>0</v>
      </c>
      <c r="D834" t="s">
        <v>2125</v>
      </c>
    </row>
    <row r="835" spans="1:4">
      <c r="A835" t="s">
        <v>1713</v>
      </c>
      <c r="B835">
        <v>1</v>
      </c>
      <c r="C835">
        <v>2</v>
      </c>
      <c r="D835" t="s">
        <v>2128</v>
      </c>
    </row>
    <row r="836" spans="1:4">
      <c r="A836" t="s">
        <v>1715</v>
      </c>
      <c r="B836">
        <v>0</v>
      </c>
      <c r="C836">
        <v>0</v>
      </c>
      <c r="D836" t="s">
        <v>2125</v>
      </c>
    </row>
    <row r="837" spans="1:4">
      <c r="A837" t="s">
        <v>1717</v>
      </c>
      <c r="B837">
        <v>1</v>
      </c>
      <c r="C837">
        <v>3</v>
      </c>
      <c r="D837" t="s">
        <v>2129</v>
      </c>
    </row>
    <row r="838" spans="1:4">
      <c r="A838" t="s">
        <v>1719</v>
      </c>
      <c r="B838">
        <v>1</v>
      </c>
      <c r="C838">
        <v>2</v>
      </c>
      <c r="D838" t="s">
        <v>2128</v>
      </c>
    </row>
    <row r="839" spans="1:4">
      <c r="A839" t="s">
        <v>1721</v>
      </c>
      <c r="B839">
        <v>0</v>
      </c>
      <c r="C839">
        <v>0</v>
      </c>
      <c r="D839" t="s">
        <v>2125</v>
      </c>
    </row>
    <row r="840" spans="1:4">
      <c r="A840" t="s">
        <v>1723</v>
      </c>
      <c r="B840">
        <v>0</v>
      </c>
      <c r="C840">
        <v>0</v>
      </c>
      <c r="D840" t="s">
        <v>2125</v>
      </c>
    </row>
    <row r="841" spans="1:4">
      <c r="A841" t="s">
        <v>1725</v>
      </c>
      <c r="B841">
        <v>0</v>
      </c>
      <c r="C841">
        <v>0</v>
      </c>
      <c r="D841" t="s">
        <v>2125</v>
      </c>
    </row>
    <row r="842" spans="1:4">
      <c r="A842" t="s">
        <v>1727</v>
      </c>
      <c r="B842">
        <v>0</v>
      </c>
      <c r="C842">
        <v>0</v>
      </c>
      <c r="D842" t="s">
        <v>2125</v>
      </c>
    </row>
    <row r="843" spans="1:4">
      <c r="A843" t="s">
        <v>1729</v>
      </c>
      <c r="B843">
        <v>0</v>
      </c>
      <c r="C843">
        <v>0</v>
      </c>
      <c r="D843" t="s">
        <v>2125</v>
      </c>
    </row>
    <row r="844" spans="1:4">
      <c r="A844" t="s">
        <v>1731</v>
      </c>
      <c r="B844">
        <v>0</v>
      </c>
      <c r="C844">
        <v>0</v>
      </c>
      <c r="D844" t="s">
        <v>2125</v>
      </c>
    </row>
    <row r="845" spans="1:4">
      <c r="A845" t="s">
        <v>1733</v>
      </c>
      <c r="B845">
        <v>0</v>
      </c>
      <c r="C845">
        <v>0</v>
      </c>
      <c r="D845" t="s">
        <v>2125</v>
      </c>
    </row>
    <row r="846" spans="1:4">
      <c r="A846" t="s">
        <v>1735</v>
      </c>
      <c r="B846">
        <v>0</v>
      </c>
      <c r="C846">
        <v>0</v>
      </c>
      <c r="D846" t="s">
        <v>2125</v>
      </c>
    </row>
    <row r="847" spans="1:4">
      <c r="A847" t="s">
        <v>1737</v>
      </c>
      <c r="B847">
        <v>0</v>
      </c>
      <c r="C847">
        <v>0</v>
      </c>
      <c r="D847" t="s">
        <v>2125</v>
      </c>
    </row>
    <row r="848" spans="1:4">
      <c r="A848" t="s">
        <v>1739</v>
      </c>
      <c r="B848">
        <v>0</v>
      </c>
      <c r="C848">
        <v>0</v>
      </c>
      <c r="D848" t="s">
        <v>2125</v>
      </c>
    </row>
    <row r="849" spans="1:4">
      <c r="A849" t="s">
        <v>1741</v>
      </c>
      <c r="B849">
        <v>1</v>
      </c>
      <c r="C849">
        <v>3</v>
      </c>
      <c r="D849" t="s">
        <v>2129</v>
      </c>
    </row>
    <row r="850" spans="1:4">
      <c r="A850" t="s">
        <v>1743</v>
      </c>
      <c r="B850">
        <v>0</v>
      </c>
      <c r="C850">
        <v>0</v>
      </c>
      <c r="D850" t="s">
        <v>2125</v>
      </c>
    </row>
    <row r="851" spans="1:4">
      <c r="A851" t="s">
        <v>1745</v>
      </c>
      <c r="B851">
        <v>0</v>
      </c>
      <c r="C851">
        <v>0</v>
      </c>
      <c r="D851" t="s">
        <v>2125</v>
      </c>
    </row>
    <row r="852" spans="1:4">
      <c r="A852" t="s">
        <v>1747</v>
      </c>
      <c r="B852">
        <v>0</v>
      </c>
      <c r="C852">
        <v>0</v>
      </c>
      <c r="D852" t="s">
        <v>2125</v>
      </c>
    </row>
    <row r="853" spans="1:4">
      <c r="A853" t="s">
        <v>1749</v>
      </c>
      <c r="B853">
        <v>0</v>
      </c>
      <c r="C853">
        <v>0</v>
      </c>
      <c r="D853" t="s">
        <v>2125</v>
      </c>
    </row>
    <row r="854" spans="1:4">
      <c r="A854" t="s">
        <v>1751</v>
      </c>
      <c r="B854">
        <v>0</v>
      </c>
      <c r="C854">
        <v>0</v>
      </c>
      <c r="D854" t="s">
        <v>2125</v>
      </c>
    </row>
    <row r="855" spans="1:4">
      <c r="A855" t="s">
        <v>1753</v>
      </c>
      <c r="B855">
        <v>0</v>
      </c>
      <c r="C855">
        <v>0</v>
      </c>
      <c r="D855" t="s">
        <v>2125</v>
      </c>
    </row>
    <row r="856" spans="1:4">
      <c r="A856" t="s">
        <v>1755</v>
      </c>
      <c r="B856">
        <v>0</v>
      </c>
      <c r="C856">
        <v>0</v>
      </c>
      <c r="D856" t="s">
        <v>2125</v>
      </c>
    </row>
    <row r="857" spans="1:4">
      <c r="A857" t="s">
        <v>1757</v>
      </c>
      <c r="B857">
        <v>0</v>
      </c>
      <c r="C857">
        <v>0</v>
      </c>
      <c r="D857" t="s">
        <v>2125</v>
      </c>
    </row>
    <row r="858" spans="1:4">
      <c r="A858" t="s">
        <v>1759</v>
      </c>
      <c r="B858">
        <v>1</v>
      </c>
      <c r="C858">
        <v>3</v>
      </c>
      <c r="D858" t="s">
        <v>2129</v>
      </c>
    </row>
    <row r="859" spans="1:4">
      <c r="A859" t="s">
        <v>1761</v>
      </c>
      <c r="B859">
        <v>0</v>
      </c>
      <c r="C859">
        <v>0</v>
      </c>
      <c r="D859" t="s">
        <v>2125</v>
      </c>
    </row>
    <row r="860" spans="1:4">
      <c r="A860" t="s">
        <v>1763</v>
      </c>
      <c r="B860">
        <v>1</v>
      </c>
      <c r="C860">
        <v>1</v>
      </c>
      <c r="D860" t="s">
        <v>2127</v>
      </c>
    </row>
    <row r="861" spans="1:4">
      <c r="A861" t="s">
        <v>1765</v>
      </c>
      <c r="B861">
        <v>0</v>
      </c>
      <c r="C861">
        <v>0</v>
      </c>
      <c r="D861" t="s">
        <v>2125</v>
      </c>
    </row>
    <row r="862" spans="1:4">
      <c r="A862" t="s">
        <v>1767</v>
      </c>
      <c r="B862">
        <v>0</v>
      </c>
      <c r="C862">
        <v>0</v>
      </c>
      <c r="D862" t="s">
        <v>2125</v>
      </c>
    </row>
    <row r="863" spans="1:4">
      <c r="A863" t="s">
        <v>1769</v>
      </c>
      <c r="B863">
        <v>1</v>
      </c>
      <c r="C863">
        <v>2</v>
      </c>
      <c r="D863" t="s">
        <v>2128</v>
      </c>
    </row>
    <row r="864" spans="1:4">
      <c r="A864" t="s">
        <v>1771</v>
      </c>
      <c r="B864">
        <v>1</v>
      </c>
      <c r="C864">
        <v>2</v>
      </c>
      <c r="D864" t="s">
        <v>2128</v>
      </c>
    </row>
    <row r="865" spans="1:4">
      <c r="A865" t="s">
        <v>1773</v>
      </c>
      <c r="B865">
        <v>0</v>
      </c>
      <c r="C865">
        <v>0</v>
      </c>
      <c r="D865" t="s">
        <v>2125</v>
      </c>
    </row>
    <row r="866" spans="1:4">
      <c r="A866" t="s">
        <v>1775</v>
      </c>
      <c r="B866">
        <v>0</v>
      </c>
      <c r="C866">
        <v>0</v>
      </c>
      <c r="D866" t="s">
        <v>2125</v>
      </c>
    </row>
    <row r="867" spans="1:4">
      <c r="A867" t="s">
        <v>1777</v>
      </c>
      <c r="B867">
        <v>0</v>
      </c>
      <c r="C867">
        <v>0</v>
      </c>
      <c r="D867" t="s">
        <v>2125</v>
      </c>
    </row>
    <row r="868" spans="1:4">
      <c r="A868" t="s">
        <v>1779</v>
      </c>
      <c r="B868">
        <v>0</v>
      </c>
      <c r="C868">
        <v>0</v>
      </c>
      <c r="D868" t="s">
        <v>2125</v>
      </c>
    </row>
    <row r="869" spans="1:4">
      <c r="A869" t="s">
        <v>1781</v>
      </c>
      <c r="B869">
        <v>0</v>
      </c>
      <c r="C869">
        <v>0</v>
      </c>
      <c r="D869" t="s">
        <v>2125</v>
      </c>
    </row>
    <row r="870" spans="1:4">
      <c r="A870" t="s">
        <v>1783</v>
      </c>
      <c r="B870">
        <v>0</v>
      </c>
      <c r="C870">
        <v>0</v>
      </c>
      <c r="D870" t="s">
        <v>2125</v>
      </c>
    </row>
    <row r="871" spans="1:4">
      <c r="A871" t="s">
        <v>1785</v>
      </c>
      <c r="B871">
        <v>0</v>
      </c>
      <c r="C871">
        <v>0</v>
      </c>
      <c r="D871" t="s">
        <v>2125</v>
      </c>
    </row>
    <row r="872" spans="1:4">
      <c r="A872" t="s">
        <v>1787</v>
      </c>
      <c r="B872">
        <v>0</v>
      </c>
      <c r="C872">
        <v>0</v>
      </c>
      <c r="D872" t="s">
        <v>2125</v>
      </c>
    </row>
    <row r="873" spans="1:4">
      <c r="A873" t="s">
        <v>1789</v>
      </c>
      <c r="B873">
        <v>0</v>
      </c>
      <c r="C873">
        <v>0</v>
      </c>
      <c r="D873" t="s">
        <v>2125</v>
      </c>
    </row>
    <row r="874" spans="1:4">
      <c r="A874" t="s">
        <v>1791</v>
      </c>
      <c r="B874">
        <v>0</v>
      </c>
      <c r="C874">
        <v>0</v>
      </c>
      <c r="D874" t="s">
        <v>2125</v>
      </c>
    </row>
    <row r="875" spans="1:4">
      <c r="A875" t="s">
        <v>1793</v>
      </c>
      <c r="B875">
        <v>0</v>
      </c>
      <c r="C875">
        <v>0</v>
      </c>
      <c r="D875" t="s">
        <v>2125</v>
      </c>
    </row>
    <row r="876" spans="1:4">
      <c r="A876" t="s">
        <v>1795</v>
      </c>
      <c r="B876">
        <v>0</v>
      </c>
      <c r="C876">
        <v>0</v>
      </c>
      <c r="D876" t="s">
        <v>2125</v>
      </c>
    </row>
    <row r="877" spans="1:4">
      <c r="A877" t="s">
        <v>1797</v>
      </c>
      <c r="B877">
        <v>0</v>
      </c>
      <c r="C877">
        <v>0</v>
      </c>
      <c r="D877" t="s">
        <v>2125</v>
      </c>
    </row>
    <row r="878" spans="1:4">
      <c r="A878" t="s">
        <v>1799</v>
      </c>
      <c r="B878">
        <v>0</v>
      </c>
      <c r="C878">
        <v>0</v>
      </c>
      <c r="D878" t="s">
        <v>2125</v>
      </c>
    </row>
    <row r="879" spans="1:4">
      <c r="A879" t="s">
        <v>1801</v>
      </c>
      <c r="B879">
        <v>0</v>
      </c>
      <c r="C879">
        <v>0</v>
      </c>
      <c r="D879" t="s">
        <v>2125</v>
      </c>
    </row>
    <row r="880" spans="1:4">
      <c r="A880" t="s">
        <v>1803</v>
      </c>
      <c r="B880">
        <v>0</v>
      </c>
      <c r="C880">
        <v>0</v>
      </c>
      <c r="D880" t="s">
        <v>2125</v>
      </c>
    </row>
    <row r="881" spans="1:4">
      <c r="A881" t="s">
        <v>1805</v>
      </c>
      <c r="B881">
        <v>0</v>
      </c>
      <c r="C881">
        <v>0</v>
      </c>
      <c r="D881" t="s">
        <v>2125</v>
      </c>
    </row>
    <row r="882" spans="1:4">
      <c r="A882" t="s">
        <v>1807</v>
      </c>
      <c r="B882">
        <v>1</v>
      </c>
      <c r="C882">
        <v>1</v>
      </c>
      <c r="D882" t="s">
        <v>2127</v>
      </c>
    </row>
    <row r="883" spans="1:4">
      <c r="A883" t="s">
        <v>1809</v>
      </c>
      <c r="B883">
        <v>0</v>
      </c>
      <c r="C883">
        <v>0</v>
      </c>
      <c r="D883" t="s">
        <v>2125</v>
      </c>
    </row>
    <row r="884" spans="1:4">
      <c r="A884" t="s">
        <v>1811</v>
      </c>
      <c r="B884">
        <v>0</v>
      </c>
      <c r="C884">
        <v>0</v>
      </c>
      <c r="D884" t="s">
        <v>2125</v>
      </c>
    </row>
    <row r="885" spans="1:4">
      <c r="A885" t="s">
        <v>1813</v>
      </c>
      <c r="B885">
        <v>1</v>
      </c>
      <c r="C885">
        <v>2</v>
      </c>
      <c r="D885" t="s">
        <v>2128</v>
      </c>
    </row>
    <row r="886" spans="1:4">
      <c r="A886" t="s">
        <v>1815</v>
      </c>
      <c r="B886">
        <v>0</v>
      </c>
      <c r="C886">
        <v>0</v>
      </c>
      <c r="D886" t="s">
        <v>2125</v>
      </c>
    </row>
    <row r="887" spans="1:4">
      <c r="A887" t="s">
        <v>1817</v>
      </c>
      <c r="B887">
        <v>0</v>
      </c>
      <c r="C887">
        <v>0</v>
      </c>
      <c r="D887" t="s">
        <v>2125</v>
      </c>
    </row>
    <row r="888" spans="1:4">
      <c r="A888" t="s">
        <v>1819</v>
      </c>
      <c r="B888">
        <v>0</v>
      </c>
      <c r="C888">
        <v>0</v>
      </c>
      <c r="D888" t="s">
        <v>2125</v>
      </c>
    </row>
    <row r="889" spans="1:4">
      <c r="A889" t="s">
        <v>1821</v>
      </c>
      <c r="B889">
        <v>0</v>
      </c>
      <c r="C889">
        <v>0</v>
      </c>
      <c r="D889" t="s">
        <v>2125</v>
      </c>
    </row>
    <row r="890" spans="1:4">
      <c r="A890" t="s">
        <v>1823</v>
      </c>
      <c r="B890">
        <v>1</v>
      </c>
      <c r="C890">
        <v>2</v>
      </c>
      <c r="D890" t="s">
        <v>2128</v>
      </c>
    </row>
    <row r="891" spans="1:4">
      <c r="A891" t="s">
        <v>1825</v>
      </c>
      <c r="B891">
        <v>0</v>
      </c>
      <c r="C891">
        <v>0</v>
      </c>
      <c r="D891" t="s">
        <v>2125</v>
      </c>
    </row>
    <row r="892" spans="1:4">
      <c r="A892" t="s">
        <v>1827</v>
      </c>
      <c r="B892">
        <v>0</v>
      </c>
      <c r="C892">
        <v>0</v>
      </c>
      <c r="D892" t="s">
        <v>2125</v>
      </c>
    </row>
    <row r="893" spans="1:4">
      <c r="A893" t="s">
        <v>1829</v>
      </c>
      <c r="B893">
        <v>0</v>
      </c>
      <c r="C893">
        <v>0</v>
      </c>
      <c r="D893" t="s">
        <v>2125</v>
      </c>
    </row>
    <row r="894" spans="1:4">
      <c r="A894" t="s">
        <v>1831</v>
      </c>
      <c r="B894">
        <v>0</v>
      </c>
      <c r="C894">
        <v>0</v>
      </c>
      <c r="D894" t="s">
        <v>2125</v>
      </c>
    </row>
    <row r="895" spans="1:4">
      <c r="A895" t="s">
        <v>1833</v>
      </c>
      <c r="B895">
        <v>0</v>
      </c>
      <c r="C895">
        <v>0</v>
      </c>
      <c r="D895" t="s">
        <v>2125</v>
      </c>
    </row>
    <row r="896" spans="1:4">
      <c r="A896" t="s">
        <v>1835</v>
      </c>
      <c r="B896">
        <v>1</v>
      </c>
      <c r="C896">
        <v>2</v>
      </c>
      <c r="D896" t="s">
        <v>2128</v>
      </c>
    </row>
    <row r="897" spans="1:4">
      <c r="A897" t="s">
        <v>1837</v>
      </c>
      <c r="B897">
        <v>0</v>
      </c>
      <c r="C897">
        <v>0</v>
      </c>
      <c r="D897" t="s">
        <v>2125</v>
      </c>
    </row>
    <row r="898" spans="1:4">
      <c r="A898" t="s">
        <v>1839</v>
      </c>
      <c r="B898">
        <v>0</v>
      </c>
      <c r="C898">
        <v>0</v>
      </c>
      <c r="D898" t="s">
        <v>2125</v>
      </c>
    </row>
    <row r="899" spans="1:4">
      <c r="A899" t="s">
        <v>1841</v>
      </c>
      <c r="B899">
        <v>0</v>
      </c>
      <c r="C899">
        <v>0</v>
      </c>
      <c r="D899" t="s">
        <v>2125</v>
      </c>
    </row>
    <row r="900" spans="1:4">
      <c r="A900" t="s">
        <v>1843</v>
      </c>
      <c r="B900">
        <v>0</v>
      </c>
      <c r="C900">
        <v>0</v>
      </c>
      <c r="D900" t="s">
        <v>2125</v>
      </c>
    </row>
    <row r="901" spans="1:4">
      <c r="A901" t="s">
        <v>1845</v>
      </c>
      <c r="B901">
        <v>0</v>
      </c>
      <c r="C901">
        <v>0</v>
      </c>
      <c r="D901" t="s">
        <v>2125</v>
      </c>
    </row>
    <row r="902" spans="1:4">
      <c r="A902" t="s">
        <v>1847</v>
      </c>
      <c r="B902">
        <v>0</v>
      </c>
      <c r="C902">
        <v>0</v>
      </c>
      <c r="D902" t="s">
        <v>2125</v>
      </c>
    </row>
    <row r="903" spans="1:4">
      <c r="A903" t="s">
        <v>1849</v>
      </c>
      <c r="B903">
        <v>1</v>
      </c>
      <c r="C903">
        <v>1</v>
      </c>
      <c r="D903" t="s">
        <v>2127</v>
      </c>
    </row>
    <row r="904" spans="1:4">
      <c r="A904" t="s">
        <v>1851</v>
      </c>
      <c r="B904">
        <v>0</v>
      </c>
      <c r="C904">
        <v>0</v>
      </c>
      <c r="D904" t="s">
        <v>2125</v>
      </c>
    </row>
    <row r="905" spans="1:4">
      <c r="A905" t="s">
        <v>1853</v>
      </c>
      <c r="B905">
        <v>0</v>
      </c>
      <c r="C905">
        <v>0</v>
      </c>
      <c r="D905" t="s">
        <v>2125</v>
      </c>
    </row>
    <row r="906" spans="1:4">
      <c r="A906" t="s">
        <v>1855</v>
      </c>
      <c r="B906">
        <v>0</v>
      </c>
      <c r="C906">
        <v>0</v>
      </c>
      <c r="D906" t="s">
        <v>2125</v>
      </c>
    </row>
    <row r="907" spans="1:4">
      <c r="A907" t="s">
        <v>1857</v>
      </c>
      <c r="B907">
        <v>0</v>
      </c>
      <c r="C907">
        <v>0</v>
      </c>
      <c r="D907" t="s">
        <v>2125</v>
      </c>
    </row>
    <row r="908" spans="1:4">
      <c r="A908" t="s">
        <v>1859</v>
      </c>
      <c r="B908">
        <v>0</v>
      </c>
      <c r="C908">
        <v>0</v>
      </c>
      <c r="D908" t="s">
        <v>2125</v>
      </c>
    </row>
    <row r="909" spans="1:4">
      <c r="A909" t="s">
        <v>1861</v>
      </c>
      <c r="B909">
        <v>1</v>
      </c>
      <c r="C909">
        <v>2</v>
      </c>
      <c r="D909" t="s">
        <v>2128</v>
      </c>
    </row>
    <row r="910" spans="1:4">
      <c r="A910" t="s">
        <v>1863</v>
      </c>
      <c r="B910">
        <v>0</v>
      </c>
      <c r="C910">
        <v>0</v>
      </c>
      <c r="D910" t="s">
        <v>2125</v>
      </c>
    </row>
    <row r="911" spans="1:4">
      <c r="A911" t="s">
        <v>1865</v>
      </c>
      <c r="B911">
        <v>0</v>
      </c>
      <c r="C911">
        <v>0</v>
      </c>
      <c r="D911" t="s">
        <v>2125</v>
      </c>
    </row>
    <row r="912" spans="1:4">
      <c r="A912" t="s">
        <v>1867</v>
      </c>
      <c r="B912">
        <v>0</v>
      </c>
      <c r="C912">
        <v>0</v>
      </c>
      <c r="D912" t="s">
        <v>2125</v>
      </c>
    </row>
    <row r="913" spans="1:4">
      <c r="A913" t="s">
        <v>1869</v>
      </c>
      <c r="B913">
        <v>0</v>
      </c>
      <c r="C913">
        <v>0</v>
      </c>
      <c r="D913" t="s">
        <v>2125</v>
      </c>
    </row>
    <row r="914" spans="1:4">
      <c r="A914" t="s">
        <v>1871</v>
      </c>
      <c r="B914">
        <v>1</v>
      </c>
      <c r="C914">
        <v>4</v>
      </c>
      <c r="D914" t="s">
        <v>2126</v>
      </c>
    </row>
    <row r="915" spans="1:4">
      <c r="A915" t="s">
        <v>1873</v>
      </c>
      <c r="B915">
        <v>1</v>
      </c>
      <c r="C915">
        <v>1</v>
      </c>
      <c r="D915" t="s">
        <v>2127</v>
      </c>
    </row>
    <row r="916" spans="1:4">
      <c r="A916" t="s">
        <v>1875</v>
      </c>
      <c r="B916">
        <v>1</v>
      </c>
      <c r="C916">
        <v>2</v>
      </c>
      <c r="D916" t="s">
        <v>2128</v>
      </c>
    </row>
    <row r="917" spans="1:4">
      <c r="A917" t="s">
        <v>1877</v>
      </c>
      <c r="B917">
        <v>0</v>
      </c>
      <c r="C917">
        <v>0</v>
      </c>
      <c r="D917" t="s">
        <v>2125</v>
      </c>
    </row>
    <row r="918" spans="1:4">
      <c r="A918" t="s">
        <v>1879</v>
      </c>
      <c r="B918">
        <v>0</v>
      </c>
      <c r="C918">
        <v>0</v>
      </c>
      <c r="D918" t="s">
        <v>2125</v>
      </c>
    </row>
    <row r="919" spans="1:4">
      <c r="A919" t="s">
        <v>1881</v>
      </c>
      <c r="B919">
        <v>0</v>
      </c>
      <c r="C919">
        <v>0</v>
      </c>
      <c r="D919" t="s">
        <v>2125</v>
      </c>
    </row>
    <row r="920" spans="1:4">
      <c r="A920" t="s">
        <v>1883</v>
      </c>
      <c r="B920">
        <v>0</v>
      </c>
      <c r="C920">
        <v>0</v>
      </c>
      <c r="D920" t="s">
        <v>2125</v>
      </c>
    </row>
    <row r="921" spans="1:4">
      <c r="A921" t="s">
        <v>1885</v>
      </c>
      <c r="B921">
        <v>0</v>
      </c>
      <c r="C921">
        <v>0</v>
      </c>
      <c r="D921" t="s">
        <v>2125</v>
      </c>
    </row>
    <row r="922" spans="1:4">
      <c r="A922" t="s">
        <v>1887</v>
      </c>
      <c r="B922">
        <v>0</v>
      </c>
      <c r="C922">
        <v>0</v>
      </c>
      <c r="D922" t="s">
        <v>2125</v>
      </c>
    </row>
    <row r="923" spans="1:4">
      <c r="A923" t="s">
        <v>1889</v>
      </c>
      <c r="B923">
        <v>0</v>
      </c>
      <c r="C923">
        <v>0</v>
      </c>
      <c r="D923" t="s">
        <v>2125</v>
      </c>
    </row>
    <row r="924" spans="1:4">
      <c r="A924" t="s">
        <v>1891</v>
      </c>
      <c r="B924">
        <v>0</v>
      </c>
      <c r="C924">
        <v>0</v>
      </c>
      <c r="D924" t="s">
        <v>2125</v>
      </c>
    </row>
    <row r="925" spans="1:4">
      <c r="A925" t="s">
        <v>1893</v>
      </c>
      <c r="B925">
        <v>0</v>
      </c>
      <c r="C925">
        <v>0</v>
      </c>
      <c r="D925" t="s">
        <v>2125</v>
      </c>
    </row>
    <row r="926" spans="1:4">
      <c r="A926" t="s">
        <v>1895</v>
      </c>
      <c r="B926">
        <v>0</v>
      </c>
      <c r="C926">
        <v>0</v>
      </c>
      <c r="D926" t="s">
        <v>2125</v>
      </c>
    </row>
    <row r="927" spans="1:4">
      <c r="A927" t="s">
        <v>1897</v>
      </c>
      <c r="B927">
        <v>1</v>
      </c>
      <c r="C927">
        <v>1</v>
      </c>
      <c r="D927" t="s">
        <v>2127</v>
      </c>
    </row>
    <row r="928" spans="1:4">
      <c r="A928" t="s">
        <v>1899</v>
      </c>
      <c r="B928">
        <v>0</v>
      </c>
      <c r="C928">
        <v>0</v>
      </c>
      <c r="D928" t="s">
        <v>2125</v>
      </c>
    </row>
    <row r="929" spans="1:4">
      <c r="A929" t="s">
        <v>1901</v>
      </c>
      <c r="B929">
        <v>1</v>
      </c>
      <c r="C929">
        <v>4</v>
      </c>
      <c r="D929" t="s">
        <v>2126</v>
      </c>
    </row>
    <row r="930" spans="1:4">
      <c r="A930" t="s">
        <v>1903</v>
      </c>
      <c r="B930">
        <v>1</v>
      </c>
      <c r="C930">
        <v>2</v>
      </c>
      <c r="D930" t="s">
        <v>2128</v>
      </c>
    </row>
    <row r="931" spans="1:4">
      <c r="A931" t="s">
        <v>1905</v>
      </c>
      <c r="B931">
        <v>0</v>
      </c>
      <c r="C931">
        <v>0</v>
      </c>
      <c r="D931" t="s">
        <v>2125</v>
      </c>
    </row>
    <row r="932" spans="1:4">
      <c r="A932" t="s">
        <v>1907</v>
      </c>
      <c r="B932">
        <v>0</v>
      </c>
      <c r="C932">
        <v>0</v>
      </c>
      <c r="D932" t="s">
        <v>2125</v>
      </c>
    </row>
    <row r="933" spans="1:4">
      <c r="A933" t="s">
        <v>1909</v>
      </c>
      <c r="B933">
        <v>0</v>
      </c>
      <c r="C933">
        <v>0</v>
      </c>
      <c r="D933" t="s">
        <v>2125</v>
      </c>
    </row>
    <row r="934" spans="1:4">
      <c r="A934" t="s">
        <v>1911</v>
      </c>
      <c r="B934">
        <v>0</v>
      </c>
      <c r="C934">
        <v>0</v>
      </c>
      <c r="D934" t="s">
        <v>2125</v>
      </c>
    </row>
    <row r="935" spans="1:4">
      <c r="A935" t="s">
        <v>1913</v>
      </c>
      <c r="B935">
        <v>1</v>
      </c>
      <c r="C935">
        <v>4</v>
      </c>
      <c r="D935" t="s">
        <v>2126</v>
      </c>
    </row>
    <row r="936" spans="1:4">
      <c r="A936" t="s">
        <v>1915</v>
      </c>
      <c r="B936">
        <v>0</v>
      </c>
      <c r="C936">
        <v>0</v>
      </c>
      <c r="D936" t="s">
        <v>2125</v>
      </c>
    </row>
    <row r="937" spans="1:4">
      <c r="A937" t="s">
        <v>1917</v>
      </c>
      <c r="B937">
        <v>0</v>
      </c>
      <c r="C937">
        <v>0</v>
      </c>
      <c r="D937" t="s">
        <v>2125</v>
      </c>
    </row>
    <row r="938" spans="1:4">
      <c r="A938" t="s">
        <v>1919</v>
      </c>
      <c r="B938">
        <v>0</v>
      </c>
      <c r="C938">
        <v>0</v>
      </c>
      <c r="D938" t="s">
        <v>2125</v>
      </c>
    </row>
    <row r="939" spans="1:4">
      <c r="A939" t="s">
        <v>1921</v>
      </c>
      <c r="B939">
        <v>0</v>
      </c>
      <c r="C939">
        <v>0</v>
      </c>
      <c r="D939" t="s">
        <v>2125</v>
      </c>
    </row>
    <row r="940" spans="1:4">
      <c r="A940" t="s">
        <v>1923</v>
      </c>
      <c r="B940">
        <v>0</v>
      </c>
      <c r="C940">
        <v>0</v>
      </c>
      <c r="D940" t="s">
        <v>2125</v>
      </c>
    </row>
    <row r="941" spans="1:4">
      <c r="A941" t="s">
        <v>1925</v>
      </c>
      <c r="B941">
        <v>0</v>
      </c>
      <c r="C941">
        <v>0</v>
      </c>
      <c r="D941" t="s">
        <v>2125</v>
      </c>
    </row>
    <row r="942" spans="1:4">
      <c r="A942" t="s">
        <v>1927</v>
      </c>
      <c r="B942">
        <v>0</v>
      </c>
      <c r="C942">
        <v>0</v>
      </c>
      <c r="D942" t="s">
        <v>2125</v>
      </c>
    </row>
    <row r="943" spans="1:4">
      <c r="A943" t="s">
        <v>1929</v>
      </c>
      <c r="B943">
        <v>0</v>
      </c>
      <c r="C943">
        <v>0</v>
      </c>
      <c r="D943" t="s">
        <v>2125</v>
      </c>
    </row>
    <row r="944" spans="1:4">
      <c r="A944" t="s">
        <v>1931</v>
      </c>
      <c r="B944">
        <v>0</v>
      </c>
      <c r="C944">
        <v>0</v>
      </c>
      <c r="D944" t="s">
        <v>2125</v>
      </c>
    </row>
    <row r="945" spans="1:4">
      <c r="A945" t="s">
        <v>1933</v>
      </c>
      <c r="B945">
        <v>0</v>
      </c>
      <c r="C945">
        <v>0</v>
      </c>
      <c r="D945" t="s">
        <v>2125</v>
      </c>
    </row>
    <row r="946" spans="1:4">
      <c r="A946" t="s">
        <v>1935</v>
      </c>
      <c r="B946">
        <v>0</v>
      </c>
      <c r="C946">
        <v>0</v>
      </c>
      <c r="D946" t="s">
        <v>2125</v>
      </c>
    </row>
    <row r="947" spans="1:4">
      <c r="A947" t="s">
        <v>1937</v>
      </c>
      <c r="B947">
        <v>0</v>
      </c>
      <c r="C947">
        <v>0</v>
      </c>
      <c r="D947" t="s">
        <v>2125</v>
      </c>
    </row>
    <row r="948" spans="1:4">
      <c r="A948" t="s">
        <v>1939</v>
      </c>
      <c r="B948">
        <v>0</v>
      </c>
      <c r="C948">
        <v>0</v>
      </c>
      <c r="D948" t="s">
        <v>2125</v>
      </c>
    </row>
    <row r="949" spans="1:4">
      <c r="A949" t="s">
        <v>1941</v>
      </c>
      <c r="B949">
        <v>0</v>
      </c>
      <c r="C949">
        <v>0</v>
      </c>
      <c r="D949" t="s">
        <v>2125</v>
      </c>
    </row>
    <row r="950" spans="1:4">
      <c r="A950" t="s">
        <v>1943</v>
      </c>
      <c r="B950">
        <v>0</v>
      </c>
      <c r="C950">
        <v>0</v>
      </c>
      <c r="D950" t="s">
        <v>2125</v>
      </c>
    </row>
    <row r="951" spans="1:4">
      <c r="A951" t="s">
        <v>1945</v>
      </c>
      <c r="B951">
        <v>0</v>
      </c>
      <c r="C951">
        <v>0</v>
      </c>
      <c r="D951" t="s">
        <v>2125</v>
      </c>
    </row>
    <row r="952" spans="1:4">
      <c r="A952" t="s">
        <v>1947</v>
      </c>
      <c r="B952">
        <v>0</v>
      </c>
      <c r="C952">
        <v>0</v>
      </c>
      <c r="D952" t="s">
        <v>2125</v>
      </c>
    </row>
    <row r="953" spans="1:4">
      <c r="A953" t="s">
        <v>1949</v>
      </c>
      <c r="B953">
        <v>0</v>
      </c>
      <c r="C953">
        <v>0</v>
      </c>
      <c r="D953" t="s">
        <v>2125</v>
      </c>
    </row>
    <row r="954" spans="1:4">
      <c r="A954" t="s">
        <v>1951</v>
      </c>
      <c r="B954">
        <v>0</v>
      </c>
      <c r="C954">
        <v>0</v>
      </c>
      <c r="D954" t="s">
        <v>2125</v>
      </c>
    </row>
    <row r="955" spans="1:4">
      <c r="A955" t="s">
        <v>1953</v>
      </c>
      <c r="B955">
        <v>0</v>
      </c>
      <c r="C955">
        <v>0</v>
      </c>
      <c r="D955" t="s">
        <v>2125</v>
      </c>
    </row>
    <row r="956" spans="1:4">
      <c r="A956" t="s">
        <v>1955</v>
      </c>
      <c r="B956">
        <v>0</v>
      </c>
      <c r="C956">
        <v>0</v>
      </c>
      <c r="D956" t="s">
        <v>2125</v>
      </c>
    </row>
    <row r="957" spans="1:4">
      <c r="A957" t="s">
        <v>1957</v>
      </c>
      <c r="B957">
        <v>0</v>
      </c>
      <c r="C957">
        <v>0</v>
      </c>
      <c r="D957" t="s">
        <v>2125</v>
      </c>
    </row>
    <row r="958" spans="1:4">
      <c r="A958" t="s">
        <v>1959</v>
      </c>
      <c r="B958">
        <v>1</v>
      </c>
      <c r="C958">
        <v>1</v>
      </c>
      <c r="D958" t="s">
        <v>2127</v>
      </c>
    </row>
    <row r="959" spans="1:4">
      <c r="A959" t="s">
        <v>1961</v>
      </c>
      <c r="B959">
        <v>0</v>
      </c>
      <c r="C959">
        <v>0</v>
      </c>
      <c r="D959" t="s">
        <v>2125</v>
      </c>
    </row>
    <row r="960" spans="1:4">
      <c r="A960" t="s">
        <v>1963</v>
      </c>
      <c r="B960">
        <v>0</v>
      </c>
      <c r="C960">
        <v>0</v>
      </c>
      <c r="D960" t="s">
        <v>2125</v>
      </c>
    </row>
    <row r="961" spans="1:4">
      <c r="A961" t="s">
        <v>1965</v>
      </c>
      <c r="B961">
        <v>0</v>
      </c>
      <c r="C961">
        <v>0</v>
      </c>
      <c r="D961" t="s">
        <v>2125</v>
      </c>
    </row>
    <row r="962" spans="1:4">
      <c r="A962" t="s">
        <v>1967</v>
      </c>
      <c r="B962">
        <v>0</v>
      </c>
      <c r="C962">
        <v>0</v>
      </c>
      <c r="D962" t="s">
        <v>2125</v>
      </c>
    </row>
    <row r="963" spans="1:4">
      <c r="A963" t="s">
        <v>1969</v>
      </c>
      <c r="B963">
        <v>0</v>
      </c>
      <c r="C963">
        <v>0</v>
      </c>
      <c r="D963" t="s">
        <v>2125</v>
      </c>
    </row>
    <row r="964" spans="1:4">
      <c r="A964" t="s">
        <v>1971</v>
      </c>
      <c r="B964">
        <v>1</v>
      </c>
      <c r="C964">
        <v>4</v>
      </c>
      <c r="D964" t="s">
        <v>2126</v>
      </c>
    </row>
    <row r="965" spans="1:4">
      <c r="A965" t="s">
        <v>1973</v>
      </c>
      <c r="B965">
        <v>0</v>
      </c>
      <c r="C965">
        <v>0</v>
      </c>
      <c r="D965" t="s">
        <v>2125</v>
      </c>
    </row>
    <row r="966" spans="1:4">
      <c r="A966" t="s">
        <v>1975</v>
      </c>
      <c r="B966">
        <v>0</v>
      </c>
      <c r="C966">
        <v>0</v>
      </c>
      <c r="D966" t="s">
        <v>2125</v>
      </c>
    </row>
    <row r="967" spans="1:4">
      <c r="A967" t="s">
        <v>1977</v>
      </c>
      <c r="B967">
        <v>0</v>
      </c>
      <c r="C967">
        <v>0</v>
      </c>
      <c r="D967" t="s">
        <v>2125</v>
      </c>
    </row>
    <row r="968" spans="1:4">
      <c r="A968" t="s">
        <v>1979</v>
      </c>
      <c r="B968">
        <v>0</v>
      </c>
      <c r="C968">
        <v>0</v>
      </c>
      <c r="D968" t="s">
        <v>2125</v>
      </c>
    </row>
    <row r="969" spans="1:4">
      <c r="A969" t="s">
        <v>1981</v>
      </c>
      <c r="B969">
        <v>0</v>
      </c>
      <c r="C969">
        <v>0</v>
      </c>
      <c r="D969" t="s">
        <v>2125</v>
      </c>
    </row>
    <row r="970" spans="1:4">
      <c r="A970" t="s">
        <v>1983</v>
      </c>
      <c r="B970">
        <v>0</v>
      </c>
      <c r="C970">
        <v>0</v>
      </c>
      <c r="D970" t="s">
        <v>2125</v>
      </c>
    </row>
    <row r="971" spans="1:4">
      <c r="A971" t="s">
        <v>1985</v>
      </c>
      <c r="B971">
        <v>0</v>
      </c>
      <c r="C971">
        <v>0</v>
      </c>
      <c r="D971" t="s">
        <v>2125</v>
      </c>
    </row>
    <row r="972" spans="1:4">
      <c r="A972" t="s">
        <v>1987</v>
      </c>
      <c r="B972">
        <v>0</v>
      </c>
      <c r="C972">
        <v>0</v>
      </c>
      <c r="D972" t="s">
        <v>2125</v>
      </c>
    </row>
    <row r="973" spans="1:4">
      <c r="A973" t="s">
        <v>1989</v>
      </c>
      <c r="B973">
        <v>0</v>
      </c>
      <c r="C973">
        <v>0</v>
      </c>
      <c r="D973" t="s">
        <v>2125</v>
      </c>
    </row>
    <row r="974" spans="1:4">
      <c r="A974" t="s">
        <v>1991</v>
      </c>
      <c r="B974">
        <v>0</v>
      </c>
      <c r="C974">
        <v>0</v>
      </c>
      <c r="D974" t="s">
        <v>2125</v>
      </c>
    </row>
    <row r="975" spans="1:4">
      <c r="A975" t="s">
        <v>1993</v>
      </c>
      <c r="B975">
        <v>0</v>
      </c>
      <c r="C975">
        <v>0</v>
      </c>
      <c r="D975" t="s">
        <v>2125</v>
      </c>
    </row>
    <row r="976" spans="1:4">
      <c r="A976" t="s">
        <v>1995</v>
      </c>
      <c r="B976">
        <v>0</v>
      </c>
      <c r="C976">
        <v>0</v>
      </c>
      <c r="D976" t="s">
        <v>2125</v>
      </c>
    </row>
    <row r="977" spans="1:4">
      <c r="A977" t="s">
        <v>1997</v>
      </c>
      <c r="B977">
        <v>0</v>
      </c>
      <c r="C977">
        <v>0</v>
      </c>
      <c r="D977" t="s">
        <v>2125</v>
      </c>
    </row>
    <row r="978" spans="1:4">
      <c r="A978" t="s">
        <v>1999</v>
      </c>
      <c r="B978">
        <v>0</v>
      </c>
      <c r="C978">
        <v>0</v>
      </c>
      <c r="D978" t="s">
        <v>2125</v>
      </c>
    </row>
    <row r="979" spans="1:4">
      <c r="A979" t="s">
        <v>2001</v>
      </c>
      <c r="B979">
        <v>0</v>
      </c>
      <c r="C979">
        <v>0</v>
      </c>
      <c r="D979" t="s">
        <v>2125</v>
      </c>
    </row>
    <row r="980" spans="1:4">
      <c r="A980" t="s">
        <v>2003</v>
      </c>
      <c r="B980">
        <v>0</v>
      </c>
      <c r="C980">
        <v>0</v>
      </c>
      <c r="D980" t="s">
        <v>2125</v>
      </c>
    </row>
    <row r="981" spans="1:4">
      <c r="A981" t="s">
        <v>2005</v>
      </c>
      <c r="B981">
        <v>0</v>
      </c>
      <c r="C981">
        <v>0</v>
      </c>
      <c r="D981" t="s">
        <v>2125</v>
      </c>
    </row>
    <row r="982" spans="1:4">
      <c r="A982" t="s">
        <v>2007</v>
      </c>
      <c r="B982">
        <v>0</v>
      </c>
      <c r="C982">
        <v>0</v>
      </c>
      <c r="D982" t="s">
        <v>2125</v>
      </c>
    </row>
    <row r="983" spans="1:4">
      <c r="A983" t="s">
        <v>2009</v>
      </c>
      <c r="B983">
        <v>0</v>
      </c>
      <c r="C983">
        <v>0</v>
      </c>
      <c r="D983" t="s">
        <v>2125</v>
      </c>
    </row>
    <row r="984" spans="1:4">
      <c r="A984" t="s">
        <v>2011</v>
      </c>
      <c r="B984">
        <v>0</v>
      </c>
      <c r="C984">
        <v>0</v>
      </c>
      <c r="D984" t="s">
        <v>2125</v>
      </c>
    </row>
    <row r="985" spans="1:4">
      <c r="A985" t="s">
        <v>2013</v>
      </c>
      <c r="B985">
        <v>0</v>
      </c>
      <c r="C985">
        <v>0</v>
      </c>
      <c r="D985" t="s">
        <v>2125</v>
      </c>
    </row>
    <row r="986" spans="1:4">
      <c r="A986" t="s">
        <v>2015</v>
      </c>
      <c r="B986">
        <v>1</v>
      </c>
      <c r="C986">
        <v>4</v>
      </c>
      <c r="D986" t="s">
        <v>2126</v>
      </c>
    </row>
    <row r="987" spans="1:4">
      <c r="A987" t="s">
        <v>2017</v>
      </c>
      <c r="B987">
        <v>0</v>
      </c>
      <c r="C987">
        <v>0</v>
      </c>
      <c r="D987" t="s">
        <v>2125</v>
      </c>
    </row>
    <row r="988" spans="1:4">
      <c r="A988" t="s">
        <v>2019</v>
      </c>
      <c r="B988">
        <v>0</v>
      </c>
      <c r="C988">
        <v>0</v>
      </c>
      <c r="D988" t="s">
        <v>2125</v>
      </c>
    </row>
    <row r="989" spans="1:4">
      <c r="A989" t="s">
        <v>2021</v>
      </c>
      <c r="B989">
        <v>0</v>
      </c>
      <c r="C989">
        <v>0</v>
      </c>
      <c r="D989" t="s">
        <v>2125</v>
      </c>
    </row>
    <row r="990" spans="1:4">
      <c r="A990" t="s">
        <v>2023</v>
      </c>
      <c r="B990">
        <v>0</v>
      </c>
      <c r="C990">
        <v>0</v>
      </c>
      <c r="D990" t="s">
        <v>2125</v>
      </c>
    </row>
    <row r="991" spans="1:4">
      <c r="A991" t="s">
        <v>2025</v>
      </c>
      <c r="B991">
        <v>0</v>
      </c>
      <c r="C991">
        <v>0</v>
      </c>
      <c r="D991" t="s">
        <v>2125</v>
      </c>
    </row>
    <row r="992" spans="1:4">
      <c r="A992" t="s">
        <v>2027</v>
      </c>
      <c r="B992">
        <v>0</v>
      </c>
      <c r="C992">
        <v>0</v>
      </c>
      <c r="D992" t="s">
        <v>2125</v>
      </c>
    </row>
    <row r="993" spans="1:4">
      <c r="A993" t="s">
        <v>2029</v>
      </c>
      <c r="B993">
        <v>0</v>
      </c>
      <c r="C993">
        <v>0</v>
      </c>
      <c r="D993" t="s">
        <v>2125</v>
      </c>
    </row>
    <row r="994" spans="1:4">
      <c r="A994" t="s">
        <v>2031</v>
      </c>
      <c r="B994">
        <v>0</v>
      </c>
      <c r="C994">
        <v>0</v>
      </c>
      <c r="D994" t="s">
        <v>2125</v>
      </c>
    </row>
    <row r="995" spans="1:4">
      <c r="A995" t="s">
        <v>2033</v>
      </c>
      <c r="B995">
        <v>0</v>
      </c>
      <c r="C995">
        <v>0</v>
      </c>
      <c r="D995" t="s">
        <v>2125</v>
      </c>
    </row>
    <row r="996" spans="1:4">
      <c r="A996" t="s">
        <v>2035</v>
      </c>
      <c r="B996">
        <v>0</v>
      </c>
      <c r="C996">
        <v>0</v>
      </c>
      <c r="D996" t="s">
        <v>2125</v>
      </c>
    </row>
    <row r="997" spans="1:4">
      <c r="A997" t="s">
        <v>2037</v>
      </c>
      <c r="B997">
        <v>0</v>
      </c>
      <c r="C997">
        <v>0</v>
      </c>
      <c r="D997" t="s">
        <v>2125</v>
      </c>
    </row>
    <row r="998" spans="1:4">
      <c r="A998" t="s">
        <v>2039</v>
      </c>
      <c r="B998">
        <v>0</v>
      </c>
      <c r="C998">
        <v>0</v>
      </c>
      <c r="D998" t="s">
        <v>2125</v>
      </c>
    </row>
    <row r="999" spans="1:4">
      <c r="A999" t="s">
        <v>2041</v>
      </c>
      <c r="B999">
        <v>0</v>
      </c>
      <c r="C999">
        <v>0</v>
      </c>
      <c r="D999" t="s">
        <v>2125</v>
      </c>
    </row>
    <row r="1000" spans="1:4">
      <c r="A1000" t="s">
        <v>2043</v>
      </c>
      <c r="B1000">
        <v>0</v>
      </c>
      <c r="C1000">
        <v>0</v>
      </c>
      <c r="D1000" t="s">
        <v>2125</v>
      </c>
    </row>
    <row r="1001" spans="1:4">
      <c r="A1001" t="s">
        <v>2045</v>
      </c>
      <c r="B1001">
        <v>0</v>
      </c>
      <c r="C1001">
        <v>0</v>
      </c>
      <c r="D1001" t="s">
        <v>2125</v>
      </c>
    </row>
    <row r="1002" spans="1:4">
      <c r="A1002" t="s">
        <v>2047</v>
      </c>
      <c r="B1002">
        <v>0</v>
      </c>
      <c r="C1002">
        <v>0</v>
      </c>
      <c r="D1002" t="s">
        <v>2125</v>
      </c>
    </row>
    <row r="1003" spans="1:4">
      <c r="A1003" t="s">
        <v>2049</v>
      </c>
      <c r="B1003">
        <v>0</v>
      </c>
      <c r="C1003">
        <v>0</v>
      </c>
      <c r="D1003" t="s">
        <v>2125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Umbrales</vt:lpstr>
      <vt:lpstr>Flags</vt:lpstr>
      <vt:lpstr>Selección empresas</vt:lpstr>
      <vt:lpstr>Diccionario</vt:lpstr>
      <vt:lpstr>Información</vt:lpstr>
      <vt:lpstr>Etiquetas - usar al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Daniela Cortinovis</cp:lastModifiedBy>
  <dcterms:created xsi:type="dcterms:W3CDTF">2026-08-26T22:02:56Z</dcterms:created>
  <dcterms:modified xsi:type="dcterms:W3CDTF">2026-08-31T22:56:55Z</dcterms:modified>
</cp:coreProperties>
</file>