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Nichols\Desktop\CCdecision\1_decision-analysis-workbooks\"/>
    </mc:Choice>
  </mc:AlternateContent>
  <xr:revisionPtr revIDLastSave="0" documentId="13_ncr:1_{3DE7E8AA-4F10-4BD1-9FA0-259497C2CFC4}" xr6:coauthVersionLast="47" xr6:coauthVersionMax="47" xr10:uidLastSave="{00000000-0000-0000-0000-000000000000}"/>
  <bookViews>
    <workbookView xWindow="-120" yWindow="-120" windowWidth="29040" windowHeight="15840" activeTab="4" xr2:uid="{0A9FA9F1-4125-41FC-ABAC-F88D198466FE}"/>
  </bookViews>
  <sheets>
    <sheet name="Maize-no-societal-benefits-SA" sheetId="10" r:id="rId1"/>
    <sheet name="Maize-yield-drag-SA" sheetId="15" r:id="rId2"/>
    <sheet name="Maize-yield-drag-perfect-info" sheetId="17" r:id="rId3"/>
    <sheet name="Maize-yield-drag-chance-SA" sheetId="16" r:id="rId4"/>
    <sheet name="Soy-no-societal-benefits-S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6" l="1"/>
  <c r="X38" i="17"/>
  <c r="U34" i="17"/>
  <c r="R29" i="17"/>
  <c r="AA27" i="17"/>
  <c r="AG24" i="17"/>
  <c r="AG20" i="17"/>
  <c r="AD18" i="17"/>
  <c r="AA13" i="17"/>
  <c r="U7" i="17"/>
  <c r="AW56" i="17"/>
  <c r="AS56" i="17"/>
  <c r="AT56" i="17" s="1"/>
  <c r="AU56" i="17" s="1"/>
  <c r="AX56" i="17" s="1"/>
  <c r="X56" i="17" s="1"/>
  <c r="AW55" i="17"/>
  <c r="AU55" i="17"/>
  <c r="AX55" i="17" s="1"/>
  <c r="X55" i="17" s="1"/>
  <c r="AT55" i="17"/>
  <c r="AS55" i="17"/>
  <c r="V55" i="17"/>
  <c r="V56" i="17" s="1"/>
  <c r="S55" i="17"/>
  <c r="AW54" i="17"/>
  <c r="AS54" i="17"/>
  <c r="AT54" i="17" s="1"/>
  <c r="AU54" i="17" s="1"/>
  <c r="AX54" i="17" s="1"/>
  <c r="U54" i="17" s="1"/>
  <c r="S54" i="17"/>
  <c r="P54" i="17"/>
  <c r="AW53" i="17"/>
  <c r="AT53" i="17"/>
  <c r="AU53" i="17" s="1"/>
  <c r="AX53" i="17" s="1"/>
  <c r="R53" i="17" s="1"/>
  <c r="AS53" i="17"/>
  <c r="P53" i="17"/>
  <c r="M53" i="17"/>
  <c r="AX52" i="17"/>
  <c r="O52" i="17" s="1"/>
  <c r="AW52" i="17"/>
  <c r="AU52" i="17"/>
  <c r="AT52" i="17"/>
  <c r="AS52" i="17"/>
  <c r="M52" i="17"/>
  <c r="AW51" i="17"/>
  <c r="AV51" i="17"/>
  <c r="AS51" i="17"/>
  <c r="AT51" i="17" s="1"/>
  <c r="AU51" i="17" s="1"/>
  <c r="AQ51" i="17"/>
  <c r="AW50" i="17"/>
  <c r="AV50" i="17"/>
  <c r="AS50" i="17"/>
  <c r="AT50" i="17" s="1"/>
  <c r="AU50" i="17" s="1"/>
  <c r="AQ50" i="17"/>
  <c r="V50" i="17"/>
  <c r="V51" i="17" s="1"/>
  <c r="AW49" i="17"/>
  <c r="AV49" i="17"/>
  <c r="AS49" i="17"/>
  <c r="AT49" i="17" s="1"/>
  <c r="AU49" i="17" s="1"/>
  <c r="AQ49" i="17"/>
  <c r="S49" i="17"/>
  <c r="S50" i="17" s="1"/>
  <c r="P49" i="17"/>
  <c r="AW48" i="17"/>
  <c r="AV48" i="17"/>
  <c r="AS48" i="17"/>
  <c r="AT48" i="17" s="1"/>
  <c r="AU48" i="17" s="1"/>
  <c r="AQ48" i="17"/>
  <c r="AX48" i="17" s="1"/>
  <c r="R48" i="17" s="1"/>
  <c r="P48" i="17"/>
  <c r="M48" i="17"/>
  <c r="AW47" i="17"/>
  <c r="AV47" i="17"/>
  <c r="AT47" i="17"/>
  <c r="AU47" i="17" s="1"/>
  <c r="AS47" i="17"/>
  <c r="AQ47" i="17"/>
  <c r="M47" i="17"/>
  <c r="D47" i="17"/>
  <c r="AW46" i="17"/>
  <c r="AV46" i="17"/>
  <c r="AT46" i="17"/>
  <c r="AU46" i="17" s="1"/>
  <c r="AX46" i="17" s="1"/>
  <c r="X46" i="17" s="1"/>
  <c r="AS46" i="17"/>
  <c r="AQ46" i="17"/>
  <c r="V46" i="17"/>
  <c r="AW45" i="17"/>
  <c r="AV45" i="17"/>
  <c r="AS45" i="17"/>
  <c r="AT45" i="17" s="1"/>
  <c r="AU45" i="17" s="1"/>
  <c r="AQ45" i="17"/>
  <c r="V45" i="17"/>
  <c r="AW44" i="17"/>
  <c r="AV44" i="17"/>
  <c r="AT44" i="17"/>
  <c r="AU44" i="17" s="1"/>
  <c r="AX44" i="17" s="1"/>
  <c r="U44" i="17" s="1"/>
  <c r="AS44" i="17"/>
  <c r="AQ44" i="17"/>
  <c r="S44" i="17"/>
  <c r="S45" i="17" s="1"/>
  <c r="AW43" i="17"/>
  <c r="AV43" i="17"/>
  <c r="AS43" i="17"/>
  <c r="AT43" i="17" s="1"/>
  <c r="AU43" i="17" s="1"/>
  <c r="AX43" i="17" s="1"/>
  <c r="R43" i="17" s="1"/>
  <c r="AQ43" i="17"/>
  <c r="P43" i="17"/>
  <c r="P44" i="17" s="1"/>
  <c r="M43" i="17"/>
  <c r="AW42" i="17"/>
  <c r="AV42" i="17"/>
  <c r="AS42" i="17"/>
  <c r="AT42" i="17" s="1"/>
  <c r="AU42" i="17" s="1"/>
  <c r="AQ42" i="17"/>
  <c r="AX42" i="17" s="1"/>
  <c r="O42" i="17" s="1"/>
  <c r="M42" i="17"/>
  <c r="AW41" i="17"/>
  <c r="AV41" i="17"/>
  <c r="AS41" i="17"/>
  <c r="AT41" i="17" s="1"/>
  <c r="AU41" i="17" s="1"/>
  <c r="AQ41" i="17"/>
  <c r="AW40" i="17"/>
  <c r="AV40" i="17"/>
  <c r="AS40" i="17"/>
  <c r="AT40" i="17" s="1"/>
  <c r="AU40" i="17" s="1"/>
  <c r="AX40" i="17" s="1"/>
  <c r="X40" i="17" s="1"/>
  <c r="AQ40" i="17"/>
  <c r="V40" i="17"/>
  <c r="AW39" i="17"/>
  <c r="AV39" i="17"/>
  <c r="AT39" i="17"/>
  <c r="AU39" i="17" s="1"/>
  <c r="AX39" i="17" s="1"/>
  <c r="Z39" i="17" s="1"/>
  <c r="AS39" i="17"/>
  <c r="AQ39" i="17"/>
  <c r="AW38" i="17"/>
  <c r="AV38" i="17"/>
  <c r="AT38" i="17"/>
  <c r="AU38" i="17" s="1"/>
  <c r="AX38" i="17" s="1"/>
  <c r="Z38" i="17" s="1"/>
  <c r="AS38" i="17"/>
  <c r="AQ38" i="17"/>
  <c r="V38" i="17"/>
  <c r="S38" i="17"/>
  <c r="S41" i="17" s="1"/>
  <c r="AW37" i="17"/>
  <c r="AV37" i="17"/>
  <c r="AS37" i="17"/>
  <c r="AT37" i="17" s="1"/>
  <c r="AU37" i="17" s="1"/>
  <c r="AQ37" i="17"/>
  <c r="AX37" i="17" s="1"/>
  <c r="X37" i="17" s="1"/>
  <c r="AW36" i="17"/>
  <c r="AV36" i="17"/>
  <c r="AS36" i="17"/>
  <c r="AT36" i="17" s="1"/>
  <c r="AU36" i="17" s="1"/>
  <c r="AX36" i="17" s="1"/>
  <c r="X36" i="17" s="1"/>
  <c r="AQ36" i="17"/>
  <c r="V36" i="17"/>
  <c r="V37" i="17" s="1"/>
  <c r="S36" i="17"/>
  <c r="AW35" i="17"/>
  <c r="AV35" i="17"/>
  <c r="AS35" i="17"/>
  <c r="AT35" i="17" s="1"/>
  <c r="AU35" i="17" s="1"/>
  <c r="AQ35" i="17"/>
  <c r="AX35" i="17" s="1"/>
  <c r="W35" i="17" s="1"/>
  <c r="AW34" i="17"/>
  <c r="AV34" i="17"/>
  <c r="AS34" i="17"/>
  <c r="AT34" i="17" s="1"/>
  <c r="AU34" i="17" s="1"/>
  <c r="AQ34" i="17"/>
  <c r="AX34" i="17" s="1"/>
  <c r="W34" i="17" s="1"/>
  <c r="S34" i="17"/>
  <c r="P34" i="17"/>
  <c r="P38" i="17" s="1"/>
  <c r="M34" i="17"/>
  <c r="AW33" i="17"/>
  <c r="AV33" i="17"/>
  <c r="AT33" i="17"/>
  <c r="AU33" i="17" s="1"/>
  <c r="AX33" i="17" s="1"/>
  <c r="X33" i="17" s="1"/>
  <c r="AS33" i="17"/>
  <c r="AQ33" i="17"/>
  <c r="V33" i="17"/>
  <c r="AW32" i="17"/>
  <c r="AV32" i="17"/>
  <c r="AS32" i="17"/>
  <c r="AT32" i="17" s="1"/>
  <c r="AU32" i="17" s="1"/>
  <c r="AQ32" i="17"/>
  <c r="V32" i="17"/>
  <c r="AW31" i="17"/>
  <c r="AV31" i="17"/>
  <c r="AT31" i="17"/>
  <c r="AU31" i="17" s="1"/>
  <c r="AX31" i="17" s="1"/>
  <c r="U31" i="17" s="1"/>
  <c r="AS31" i="17"/>
  <c r="AQ31" i="17"/>
  <c r="S31" i="17"/>
  <c r="S32" i="17" s="1"/>
  <c r="AW30" i="17"/>
  <c r="AV30" i="17"/>
  <c r="AS30" i="17"/>
  <c r="AT30" i="17" s="1"/>
  <c r="AU30" i="17" s="1"/>
  <c r="AX30" i="17" s="1"/>
  <c r="T30" i="17" s="1"/>
  <c r="AQ30" i="17"/>
  <c r="AW29" i="17"/>
  <c r="AV29" i="17"/>
  <c r="AS29" i="17"/>
  <c r="AT29" i="17" s="1"/>
  <c r="AU29" i="17" s="1"/>
  <c r="AX29" i="17" s="1"/>
  <c r="T29" i="17" s="1"/>
  <c r="AQ29" i="17"/>
  <c r="P29" i="17"/>
  <c r="M29" i="17"/>
  <c r="AW28" i="17"/>
  <c r="AV28" i="17"/>
  <c r="AT28" i="17"/>
  <c r="AU28" i="17" s="1"/>
  <c r="AX28" i="17" s="1"/>
  <c r="AC28" i="17" s="1"/>
  <c r="AS28" i="17"/>
  <c r="AQ28" i="17"/>
  <c r="AW27" i="17"/>
  <c r="AV27" i="17"/>
  <c r="AT27" i="17"/>
  <c r="AU27" i="17" s="1"/>
  <c r="AX27" i="17" s="1"/>
  <c r="AC27" i="17" s="1"/>
  <c r="AS27" i="17"/>
  <c r="AQ27" i="17"/>
  <c r="AW26" i="17"/>
  <c r="AV26" i="17"/>
  <c r="AS26" i="17"/>
  <c r="AT26" i="17" s="1"/>
  <c r="AU26" i="17" s="1"/>
  <c r="AQ26" i="17"/>
  <c r="AX26" i="17" s="1"/>
  <c r="AG26" i="17" s="1"/>
  <c r="AW25" i="17"/>
  <c r="AV25" i="17"/>
  <c r="AS25" i="17"/>
  <c r="AT25" i="17" s="1"/>
  <c r="AU25" i="17" s="1"/>
  <c r="AX25" i="17" s="1"/>
  <c r="AI25" i="17" s="1"/>
  <c r="AQ25" i="17"/>
  <c r="AW24" i="17"/>
  <c r="AV24" i="17"/>
  <c r="AS24" i="17"/>
  <c r="AT24" i="17" s="1"/>
  <c r="AU24" i="17" s="1"/>
  <c r="AX24" i="17" s="1"/>
  <c r="AI24" i="17" s="1"/>
  <c r="AQ24" i="17"/>
  <c r="AE24" i="17"/>
  <c r="Y24" i="17"/>
  <c r="Y27" i="17" s="1"/>
  <c r="AW23" i="17"/>
  <c r="AV23" i="17"/>
  <c r="AU23" i="17"/>
  <c r="AT23" i="17"/>
  <c r="AS23" i="17"/>
  <c r="AQ23" i="17"/>
  <c r="AX23" i="17" s="1"/>
  <c r="AW22" i="17"/>
  <c r="AV22" i="17"/>
  <c r="AU22" i="17"/>
  <c r="AT22" i="17"/>
  <c r="AS22" i="17"/>
  <c r="AQ22" i="17"/>
  <c r="AX22" i="17" s="1"/>
  <c r="AH22" i="17"/>
  <c r="AH23" i="17" s="1"/>
  <c r="AE22" i="17"/>
  <c r="AW21" i="17"/>
  <c r="AV21" i="17"/>
  <c r="AT21" i="17"/>
  <c r="AU21" i="17" s="1"/>
  <c r="AX21" i="17" s="1"/>
  <c r="AI21" i="17" s="1"/>
  <c r="AS21" i="17"/>
  <c r="AQ21" i="17"/>
  <c r="AW20" i="17"/>
  <c r="AV20" i="17"/>
  <c r="AT20" i="17"/>
  <c r="AU20" i="17" s="1"/>
  <c r="AX20" i="17" s="1"/>
  <c r="AI20" i="17" s="1"/>
  <c r="AS20" i="17"/>
  <c r="AQ20" i="17"/>
  <c r="AE20" i="17"/>
  <c r="AB20" i="17"/>
  <c r="AW19" i="17"/>
  <c r="AV19" i="17"/>
  <c r="AT19" i="17"/>
  <c r="AU19" i="17" s="1"/>
  <c r="AS19" i="17"/>
  <c r="AQ19" i="17"/>
  <c r="AX19" i="17" s="1"/>
  <c r="AF19" i="17" s="1"/>
  <c r="AW18" i="17"/>
  <c r="AV18" i="17"/>
  <c r="AU18" i="17"/>
  <c r="AT18" i="17"/>
  <c r="AS18" i="17"/>
  <c r="AQ18" i="17"/>
  <c r="AX18" i="17" s="1"/>
  <c r="AF18" i="17" s="1"/>
  <c r="AB18" i="17"/>
  <c r="V18" i="17"/>
  <c r="AW17" i="17"/>
  <c r="AV17" i="17"/>
  <c r="AU17" i="17"/>
  <c r="AT17" i="17"/>
  <c r="AS17" i="17"/>
  <c r="AQ17" i="17"/>
  <c r="AX17" i="17" s="1"/>
  <c r="AG17" i="17" s="1"/>
  <c r="AW16" i="17"/>
  <c r="AV16" i="17"/>
  <c r="AU16" i="17"/>
  <c r="AT16" i="17"/>
  <c r="AS16" i="17"/>
  <c r="AQ16" i="17"/>
  <c r="AX16" i="17" s="1"/>
  <c r="AG16" i="17" s="1"/>
  <c r="AE16" i="17"/>
  <c r="AB16" i="17"/>
  <c r="AW15" i="17"/>
  <c r="AV15" i="17"/>
  <c r="AU15" i="17"/>
  <c r="AT15" i="17"/>
  <c r="AS15" i="17"/>
  <c r="AQ15" i="17"/>
  <c r="AX15" i="17" s="1"/>
  <c r="AD15" i="17" s="1"/>
  <c r="AB15" i="17"/>
  <c r="Y15" i="17"/>
  <c r="AW14" i="17"/>
  <c r="AV14" i="17"/>
  <c r="AS14" i="17"/>
  <c r="AT14" i="17" s="1"/>
  <c r="AU14" i="17" s="1"/>
  <c r="AQ14" i="17"/>
  <c r="AX14" i="17" s="1"/>
  <c r="AC14" i="17" s="1"/>
  <c r="AW13" i="17"/>
  <c r="AV13" i="17"/>
  <c r="AU13" i="17"/>
  <c r="AT13" i="17"/>
  <c r="AS13" i="17"/>
  <c r="AQ13" i="17"/>
  <c r="AX13" i="17" s="1"/>
  <c r="AC13" i="17" s="1"/>
  <c r="Y13" i="17"/>
  <c r="S13" i="17"/>
  <c r="AW12" i="17"/>
  <c r="AV12" i="17"/>
  <c r="AS12" i="17"/>
  <c r="AT12" i="17" s="1"/>
  <c r="AU12" i="17" s="1"/>
  <c r="AX12" i="17" s="1"/>
  <c r="AD12" i="17" s="1"/>
  <c r="AQ12" i="17"/>
  <c r="AB12" i="17"/>
  <c r="AW11" i="17"/>
  <c r="AV11" i="17"/>
  <c r="AS11" i="17"/>
  <c r="AT11" i="17" s="1"/>
  <c r="AU11" i="17" s="1"/>
  <c r="AQ11" i="17"/>
  <c r="AX11" i="17" s="1"/>
  <c r="AD11" i="17" s="1"/>
  <c r="AB11" i="17"/>
  <c r="AW10" i="17"/>
  <c r="AV10" i="17"/>
  <c r="AS10" i="17"/>
  <c r="AT10" i="17" s="1"/>
  <c r="AU10" i="17" s="1"/>
  <c r="AX10" i="17" s="1"/>
  <c r="AA10" i="17" s="1"/>
  <c r="AQ10" i="17"/>
  <c r="Y10" i="17"/>
  <c r="Y11" i="17" s="1"/>
  <c r="V10" i="17"/>
  <c r="BB9" i="17"/>
  <c r="BB10" i="17" s="1"/>
  <c r="BB11" i="17" s="1"/>
  <c r="BB12" i="17" s="1"/>
  <c r="BB13" i="17" s="1"/>
  <c r="BB14" i="17" s="1"/>
  <c r="BB15" i="17" s="1"/>
  <c r="BB16" i="17" s="1"/>
  <c r="BB17" i="17" s="1"/>
  <c r="AW9" i="17"/>
  <c r="AV9" i="17"/>
  <c r="AT9" i="17"/>
  <c r="AU9" i="17" s="1"/>
  <c r="AS9" i="17"/>
  <c r="AQ9" i="17"/>
  <c r="V9" i="17"/>
  <c r="AW8" i="17"/>
  <c r="AV8" i="17"/>
  <c r="AT8" i="17"/>
  <c r="AU8" i="17" s="1"/>
  <c r="AX8" i="17" s="1"/>
  <c r="W8" i="17" s="1"/>
  <c r="AS8" i="17"/>
  <c r="AR8" i="17"/>
  <c r="AQ8" i="17"/>
  <c r="BB7" i="17"/>
  <c r="AW7" i="17"/>
  <c r="AV7" i="17"/>
  <c r="AS7" i="17"/>
  <c r="AT7" i="17" s="1"/>
  <c r="AU7" i="17" s="1"/>
  <c r="AX7" i="17" s="1"/>
  <c r="AR7" i="17"/>
  <c r="AQ7" i="17"/>
  <c r="S7" i="17"/>
  <c r="M7" i="17"/>
  <c r="M13" i="17" s="1"/>
  <c r="G7" i="17"/>
  <c r="G42" i="17" s="1"/>
  <c r="D7" i="17"/>
  <c r="AW56" i="16"/>
  <c r="AS56" i="16"/>
  <c r="AT56" i="16" s="1"/>
  <c r="AU56" i="16" s="1"/>
  <c r="AX56" i="16" s="1"/>
  <c r="X56" i="16" s="1"/>
  <c r="AW55" i="16"/>
  <c r="AS55" i="16"/>
  <c r="AT55" i="16" s="1"/>
  <c r="AU55" i="16" s="1"/>
  <c r="AX55" i="16" s="1"/>
  <c r="X55" i="16" s="1"/>
  <c r="V55" i="16"/>
  <c r="V56" i="16" s="1"/>
  <c r="S55" i="16"/>
  <c r="AW54" i="16"/>
  <c r="AS54" i="16"/>
  <c r="AT54" i="16" s="1"/>
  <c r="AU54" i="16" s="1"/>
  <c r="AX54" i="16" s="1"/>
  <c r="U54" i="16" s="1"/>
  <c r="S54" i="16"/>
  <c r="AW53" i="16"/>
  <c r="AS53" i="16"/>
  <c r="AT53" i="16" s="1"/>
  <c r="AU53" i="16" s="1"/>
  <c r="AX53" i="16" s="1"/>
  <c r="R53" i="16" s="1"/>
  <c r="P53" i="16"/>
  <c r="P54" i="16" s="1"/>
  <c r="AW52" i="16"/>
  <c r="AT52" i="16"/>
  <c r="AU52" i="16" s="1"/>
  <c r="AX52" i="16" s="1"/>
  <c r="O52" i="16" s="1"/>
  <c r="AS52" i="16"/>
  <c r="M52" i="16"/>
  <c r="M53" i="16" s="1"/>
  <c r="AW51" i="16"/>
  <c r="AV51" i="16"/>
  <c r="AS51" i="16"/>
  <c r="AT51" i="16" s="1"/>
  <c r="AU51" i="16" s="1"/>
  <c r="AX51" i="16" s="1"/>
  <c r="X51" i="16" s="1"/>
  <c r="AQ51" i="16"/>
  <c r="V51" i="16"/>
  <c r="AW50" i="16"/>
  <c r="AV50" i="16"/>
  <c r="AS50" i="16"/>
  <c r="AT50" i="16" s="1"/>
  <c r="AU50" i="16" s="1"/>
  <c r="AQ50" i="16"/>
  <c r="V50" i="16"/>
  <c r="AW49" i="16"/>
  <c r="AV49" i="16"/>
  <c r="AT49" i="16"/>
  <c r="AU49" i="16" s="1"/>
  <c r="AX49" i="16" s="1"/>
  <c r="U49" i="16" s="1"/>
  <c r="AS49" i="16"/>
  <c r="AQ49" i="16"/>
  <c r="S49" i="16"/>
  <c r="AW48" i="16"/>
  <c r="AV48" i="16"/>
  <c r="AS48" i="16"/>
  <c r="AT48" i="16" s="1"/>
  <c r="AU48" i="16" s="1"/>
  <c r="AX48" i="16" s="1"/>
  <c r="R48" i="16" s="1"/>
  <c r="AQ48" i="16"/>
  <c r="P48" i="16"/>
  <c r="P49" i="16" s="1"/>
  <c r="AW47" i="16"/>
  <c r="AV47" i="16"/>
  <c r="AS47" i="16"/>
  <c r="AT47" i="16" s="1"/>
  <c r="AU47" i="16" s="1"/>
  <c r="AX47" i="16" s="1"/>
  <c r="O47" i="16" s="1"/>
  <c r="AQ47" i="16"/>
  <c r="M47" i="16"/>
  <c r="M48" i="16" s="1"/>
  <c r="AW46" i="16"/>
  <c r="AV46" i="16"/>
  <c r="AT46" i="16"/>
  <c r="AU46" i="16" s="1"/>
  <c r="AS46" i="16"/>
  <c r="AQ46" i="16"/>
  <c r="AW45" i="16"/>
  <c r="AV45" i="16"/>
  <c r="AS45" i="16"/>
  <c r="AT45" i="16" s="1"/>
  <c r="AU45" i="16" s="1"/>
  <c r="AX45" i="16" s="1"/>
  <c r="X45" i="16" s="1"/>
  <c r="AQ45" i="16"/>
  <c r="V45" i="16"/>
  <c r="V46" i="16" s="1"/>
  <c r="AW44" i="16"/>
  <c r="AV44" i="16"/>
  <c r="AS44" i="16"/>
  <c r="AT44" i="16" s="1"/>
  <c r="AU44" i="16" s="1"/>
  <c r="AX44" i="16" s="1"/>
  <c r="U44" i="16" s="1"/>
  <c r="AQ44" i="16"/>
  <c r="S44" i="16"/>
  <c r="S45" i="16" s="1"/>
  <c r="P44" i="16"/>
  <c r="AW43" i="16"/>
  <c r="AV43" i="16"/>
  <c r="AS43" i="16"/>
  <c r="AT43" i="16" s="1"/>
  <c r="AU43" i="16" s="1"/>
  <c r="AQ43" i="16"/>
  <c r="P43" i="16"/>
  <c r="AW42" i="16"/>
  <c r="AV42" i="16"/>
  <c r="AT42" i="16"/>
  <c r="AU42" i="16" s="1"/>
  <c r="AS42" i="16"/>
  <c r="AQ42" i="16"/>
  <c r="M42" i="16"/>
  <c r="M43" i="16" s="1"/>
  <c r="AW41" i="16"/>
  <c r="AV41" i="16"/>
  <c r="AS41" i="16"/>
  <c r="AT41" i="16" s="1"/>
  <c r="AU41" i="16" s="1"/>
  <c r="AX41" i="16" s="1"/>
  <c r="U41" i="16" s="1"/>
  <c r="AQ41" i="16"/>
  <c r="S41" i="16"/>
  <c r="AW40" i="16"/>
  <c r="AV40" i="16"/>
  <c r="AS40" i="16"/>
  <c r="AT40" i="16" s="1"/>
  <c r="AU40" i="16" s="1"/>
  <c r="AQ40" i="16"/>
  <c r="AW39" i="16"/>
  <c r="AV39" i="16"/>
  <c r="AT39" i="16"/>
  <c r="AU39" i="16" s="1"/>
  <c r="AS39" i="16"/>
  <c r="AQ39" i="16"/>
  <c r="AW38" i="16"/>
  <c r="AV38" i="16"/>
  <c r="AT38" i="16"/>
  <c r="AU38" i="16" s="1"/>
  <c r="AS38" i="16"/>
  <c r="AQ38" i="16"/>
  <c r="AX38" i="16" s="1"/>
  <c r="Z38" i="16" s="1"/>
  <c r="V38" i="16"/>
  <c r="V40" i="16" s="1"/>
  <c r="S38" i="16"/>
  <c r="AW37" i="16"/>
  <c r="AV37" i="16"/>
  <c r="AS37" i="16"/>
  <c r="AT37" i="16" s="1"/>
  <c r="AU37" i="16" s="1"/>
  <c r="AX37" i="16" s="1"/>
  <c r="X37" i="16" s="1"/>
  <c r="AQ37" i="16"/>
  <c r="V37" i="16"/>
  <c r="AW36" i="16"/>
  <c r="AV36" i="16"/>
  <c r="AS36" i="16"/>
  <c r="AT36" i="16" s="1"/>
  <c r="AU36" i="16" s="1"/>
  <c r="AQ36" i="16"/>
  <c r="V36" i="16"/>
  <c r="S36" i="16"/>
  <c r="AW35" i="16"/>
  <c r="AV35" i="16"/>
  <c r="AT35" i="16"/>
  <c r="AU35" i="16" s="1"/>
  <c r="AS35" i="16"/>
  <c r="AQ35" i="16"/>
  <c r="AW34" i="16"/>
  <c r="AV34" i="16"/>
  <c r="AT34" i="16"/>
  <c r="AU34" i="16" s="1"/>
  <c r="AS34" i="16"/>
  <c r="AQ34" i="16"/>
  <c r="AX34" i="16" s="1"/>
  <c r="W34" i="16" s="1"/>
  <c r="S34" i="16"/>
  <c r="P34" i="16"/>
  <c r="P38" i="16" s="1"/>
  <c r="AW33" i="16"/>
  <c r="AV33" i="16"/>
  <c r="AS33" i="16"/>
  <c r="AT33" i="16" s="1"/>
  <c r="AU33" i="16" s="1"/>
  <c r="AQ33" i="16"/>
  <c r="V33" i="16"/>
  <c r="AW32" i="16"/>
  <c r="AV32" i="16"/>
  <c r="AS32" i="16"/>
  <c r="AT32" i="16" s="1"/>
  <c r="AU32" i="16" s="1"/>
  <c r="AX32" i="16" s="1"/>
  <c r="X32" i="16" s="1"/>
  <c r="AQ32" i="16"/>
  <c r="V32" i="16"/>
  <c r="AW31" i="16"/>
  <c r="AV31" i="16"/>
  <c r="AS31" i="16"/>
  <c r="AT31" i="16" s="1"/>
  <c r="AU31" i="16" s="1"/>
  <c r="AX31" i="16" s="1"/>
  <c r="U31" i="16" s="1"/>
  <c r="AQ31" i="16"/>
  <c r="S31" i="16"/>
  <c r="S32" i="16" s="1"/>
  <c r="P31" i="16"/>
  <c r="AW30" i="16"/>
  <c r="AV30" i="16"/>
  <c r="AS30" i="16"/>
  <c r="AT30" i="16" s="1"/>
  <c r="AU30" i="16" s="1"/>
  <c r="AQ30" i="16"/>
  <c r="AX30" i="16" s="1"/>
  <c r="T30" i="16" s="1"/>
  <c r="AW29" i="16"/>
  <c r="AV29" i="16"/>
  <c r="AS29" i="16"/>
  <c r="AT29" i="16" s="1"/>
  <c r="AU29" i="16" s="1"/>
  <c r="AQ29" i="16"/>
  <c r="P29" i="16"/>
  <c r="M29" i="16"/>
  <c r="M34" i="16" s="1"/>
  <c r="AW28" i="16"/>
  <c r="AV28" i="16"/>
  <c r="AT28" i="16"/>
  <c r="AU28" i="16" s="1"/>
  <c r="AX28" i="16" s="1"/>
  <c r="AC28" i="16" s="1"/>
  <c r="AS28" i="16"/>
  <c r="AQ28" i="16"/>
  <c r="AW27" i="16"/>
  <c r="AV27" i="16"/>
  <c r="AT27" i="16"/>
  <c r="AU27" i="16" s="1"/>
  <c r="AX27" i="16" s="1"/>
  <c r="AC27" i="16" s="1"/>
  <c r="AS27" i="16"/>
  <c r="AQ27" i="16"/>
  <c r="Y27" i="16"/>
  <c r="AW26" i="16"/>
  <c r="AV26" i="16"/>
  <c r="AS26" i="16"/>
  <c r="AT26" i="16" s="1"/>
  <c r="AU26" i="16" s="1"/>
  <c r="AX26" i="16" s="1"/>
  <c r="AG26" i="16" s="1"/>
  <c r="AQ26" i="16"/>
  <c r="AE26" i="16"/>
  <c r="AW25" i="16"/>
  <c r="AV25" i="16"/>
  <c r="AS25" i="16"/>
  <c r="AT25" i="16" s="1"/>
  <c r="AU25" i="16" s="1"/>
  <c r="AQ25" i="16"/>
  <c r="AX25" i="16" s="1"/>
  <c r="AI25" i="16" s="1"/>
  <c r="AW24" i="16"/>
  <c r="AV24" i="16"/>
  <c r="AS24" i="16"/>
  <c r="AT24" i="16" s="1"/>
  <c r="AU24" i="16" s="1"/>
  <c r="AQ24" i="16"/>
  <c r="AE24" i="16"/>
  <c r="Y24" i="16"/>
  <c r="AW23" i="16"/>
  <c r="AV23" i="16"/>
  <c r="AS23" i="16"/>
  <c r="AT23" i="16" s="1"/>
  <c r="AU23" i="16" s="1"/>
  <c r="AX23" i="16" s="1"/>
  <c r="AQ23" i="16"/>
  <c r="AW22" i="16"/>
  <c r="AV22" i="16"/>
  <c r="AT22" i="16"/>
  <c r="AU22" i="16" s="1"/>
  <c r="AX22" i="16" s="1"/>
  <c r="AS22" i="16"/>
  <c r="AQ22" i="16"/>
  <c r="AH22" i="16"/>
  <c r="AH23" i="16" s="1"/>
  <c r="AW21" i="16"/>
  <c r="AV21" i="16"/>
  <c r="AS21" i="16"/>
  <c r="AT21" i="16" s="1"/>
  <c r="AU21" i="16" s="1"/>
  <c r="AQ21" i="16"/>
  <c r="AW20" i="16"/>
  <c r="AV20" i="16"/>
  <c r="AS20" i="16"/>
  <c r="AT20" i="16" s="1"/>
  <c r="AU20" i="16" s="1"/>
  <c r="AQ20" i="16"/>
  <c r="AE20" i="16"/>
  <c r="AE22" i="16" s="1"/>
  <c r="AW19" i="16"/>
  <c r="AV19" i="16"/>
  <c r="AS19" i="16"/>
  <c r="AT19" i="16" s="1"/>
  <c r="AU19" i="16" s="1"/>
  <c r="AX19" i="16" s="1"/>
  <c r="AF19" i="16" s="1"/>
  <c r="AQ19" i="16"/>
  <c r="BG18" i="16"/>
  <c r="AW18" i="16"/>
  <c r="AV18" i="16"/>
  <c r="AS18" i="16"/>
  <c r="AT18" i="16" s="1"/>
  <c r="AU18" i="16" s="1"/>
  <c r="AX18" i="16" s="1"/>
  <c r="AF18" i="16" s="1"/>
  <c r="AQ18" i="16"/>
  <c r="AB18" i="16"/>
  <c r="V18" i="16"/>
  <c r="V24" i="16" s="1"/>
  <c r="BG17" i="16"/>
  <c r="AW17" i="16"/>
  <c r="AV17" i="16"/>
  <c r="AS17" i="16"/>
  <c r="AT17" i="16" s="1"/>
  <c r="AU17" i="16" s="1"/>
  <c r="AX17" i="16" s="1"/>
  <c r="AG17" i="16" s="1"/>
  <c r="AQ17" i="16"/>
  <c r="AE17" i="16"/>
  <c r="BG16" i="16"/>
  <c r="AW16" i="16"/>
  <c r="AV16" i="16"/>
  <c r="AS16" i="16"/>
  <c r="AT16" i="16" s="1"/>
  <c r="AU16" i="16" s="1"/>
  <c r="AX16" i="16" s="1"/>
  <c r="AG16" i="16" s="1"/>
  <c r="AQ16" i="16"/>
  <c r="AE16" i="16"/>
  <c r="BG15" i="16"/>
  <c r="AW15" i="16"/>
  <c r="AV15" i="16"/>
  <c r="AT15" i="16"/>
  <c r="AU15" i="16" s="1"/>
  <c r="AX15" i="16" s="1"/>
  <c r="AD15" i="16" s="1"/>
  <c r="AS15" i="16"/>
  <c r="AQ15" i="16"/>
  <c r="AB15" i="16"/>
  <c r="BG14" i="16"/>
  <c r="AW14" i="16"/>
  <c r="AV14" i="16"/>
  <c r="AS14" i="16"/>
  <c r="AT14" i="16" s="1"/>
  <c r="AU14" i="16" s="1"/>
  <c r="AQ14" i="16"/>
  <c r="BG13" i="16"/>
  <c r="AW13" i="16"/>
  <c r="AV13" i="16"/>
  <c r="AS13" i="16"/>
  <c r="AT13" i="16" s="1"/>
  <c r="AU13" i="16" s="1"/>
  <c r="AX13" i="16" s="1"/>
  <c r="AC13" i="16" s="1"/>
  <c r="AQ13" i="16"/>
  <c r="Y13" i="16"/>
  <c r="S13" i="16"/>
  <c r="S18" i="16" s="1"/>
  <c r="BG12" i="16"/>
  <c r="AW12" i="16"/>
  <c r="AV12" i="16"/>
  <c r="AS12" i="16"/>
  <c r="AT12" i="16" s="1"/>
  <c r="AU12" i="16" s="1"/>
  <c r="AQ12" i="16"/>
  <c r="AX12" i="16" s="1"/>
  <c r="AD12" i="16" s="1"/>
  <c r="BG11" i="16"/>
  <c r="AW11" i="16"/>
  <c r="AV11" i="16"/>
  <c r="AS11" i="16"/>
  <c r="AT11" i="16" s="1"/>
  <c r="AU11" i="16" s="1"/>
  <c r="AQ11" i="16"/>
  <c r="AB11" i="16"/>
  <c r="AB12" i="16" s="1"/>
  <c r="Y11" i="16"/>
  <c r="BG10" i="16"/>
  <c r="BB10" i="16"/>
  <c r="BB11" i="16" s="1"/>
  <c r="BB12" i="16" s="1"/>
  <c r="BB13" i="16" s="1"/>
  <c r="BB14" i="16" s="1"/>
  <c r="BB15" i="16" s="1"/>
  <c r="BB16" i="16" s="1"/>
  <c r="BB17" i="16" s="1"/>
  <c r="AW10" i="16"/>
  <c r="AV10" i="16"/>
  <c r="AS10" i="16"/>
  <c r="AT10" i="16" s="1"/>
  <c r="AU10" i="16" s="1"/>
  <c r="AQ10" i="16"/>
  <c r="Y10" i="16"/>
  <c r="BG9" i="16"/>
  <c r="BB9" i="16"/>
  <c r="AW9" i="16"/>
  <c r="AV9" i="16"/>
  <c r="AS9" i="16"/>
  <c r="AT9" i="16" s="1"/>
  <c r="AU9" i="16" s="1"/>
  <c r="AX9" i="16" s="1"/>
  <c r="X9" i="16" s="1"/>
  <c r="AQ9" i="16"/>
  <c r="V9" i="16"/>
  <c r="V10" i="16" s="1"/>
  <c r="S9" i="16"/>
  <c r="BG8" i="16"/>
  <c r="AW8" i="16"/>
  <c r="AV8" i="16"/>
  <c r="AS8" i="16"/>
  <c r="AT8" i="16" s="1"/>
  <c r="AU8" i="16" s="1"/>
  <c r="AR8" i="16"/>
  <c r="AQ8" i="16"/>
  <c r="BB7" i="16"/>
  <c r="AW7" i="16"/>
  <c r="AV7" i="16"/>
  <c r="AS7" i="16"/>
  <c r="AT7" i="16" s="1"/>
  <c r="AU7" i="16" s="1"/>
  <c r="AR7" i="16"/>
  <c r="AQ7" i="16"/>
  <c r="S7" i="16"/>
  <c r="M7" i="16"/>
  <c r="M13" i="16" s="1"/>
  <c r="G7" i="16"/>
  <c r="G42" i="16" s="1"/>
  <c r="D7" i="16"/>
  <c r="D47" i="16" s="1"/>
  <c r="BG8" i="15"/>
  <c r="BG9" i="15"/>
  <c r="BG10" i="15"/>
  <c r="BG11" i="15"/>
  <c r="BG12" i="15"/>
  <c r="BG13" i="15"/>
  <c r="BG14" i="15"/>
  <c r="BG15" i="15"/>
  <c r="BG16" i="15"/>
  <c r="BG17" i="15"/>
  <c r="BG18" i="15"/>
  <c r="BB10" i="15"/>
  <c r="BB11" i="15" s="1"/>
  <c r="BB12" i="15" s="1"/>
  <c r="BB13" i="15" s="1"/>
  <c r="BB14" i="15" s="1"/>
  <c r="BB15" i="15" s="1"/>
  <c r="BB16" i="15" s="1"/>
  <c r="BB17" i="15" s="1"/>
  <c r="BB9" i="15"/>
  <c r="AW56" i="15"/>
  <c r="AS56" i="15"/>
  <c r="AT56" i="15" s="1"/>
  <c r="AU56" i="15" s="1"/>
  <c r="AX56" i="15" s="1"/>
  <c r="X56" i="15" s="1"/>
  <c r="AW55" i="15"/>
  <c r="AS55" i="15"/>
  <c r="AT55" i="15" s="1"/>
  <c r="AU55" i="15" s="1"/>
  <c r="AX55" i="15" s="1"/>
  <c r="X55" i="15" s="1"/>
  <c r="V55" i="15"/>
  <c r="S55" i="15"/>
  <c r="AW54" i="15"/>
  <c r="AS54" i="15"/>
  <c r="AT54" i="15" s="1"/>
  <c r="AU54" i="15" s="1"/>
  <c r="AX54" i="15" s="1"/>
  <c r="U54" i="15" s="1"/>
  <c r="S54" i="15"/>
  <c r="AW53" i="15"/>
  <c r="AS53" i="15"/>
  <c r="AT53" i="15" s="1"/>
  <c r="AU53" i="15" s="1"/>
  <c r="AX53" i="15" s="1"/>
  <c r="R53" i="15" s="1"/>
  <c r="P53" i="15"/>
  <c r="P54" i="15" s="1"/>
  <c r="M53" i="15"/>
  <c r="AW52" i="15"/>
  <c r="AS52" i="15"/>
  <c r="AT52" i="15" s="1"/>
  <c r="AU52" i="15" s="1"/>
  <c r="AX52" i="15" s="1"/>
  <c r="O52" i="15" s="1"/>
  <c r="M52" i="15"/>
  <c r="AW51" i="15"/>
  <c r="AV51" i="15"/>
  <c r="AT51" i="15"/>
  <c r="AU51" i="15" s="1"/>
  <c r="AX51" i="15" s="1"/>
  <c r="X51" i="15" s="1"/>
  <c r="AS51" i="15"/>
  <c r="AQ51" i="15"/>
  <c r="V51" i="15"/>
  <c r="AW50" i="15"/>
  <c r="AV50" i="15"/>
  <c r="AS50" i="15"/>
  <c r="AT50" i="15" s="1"/>
  <c r="AU50" i="15" s="1"/>
  <c r="AQ50" i="15"/>
  <c r="V50" i="15"/>
  <c r="AW49" i="15"/>
  <c r="AV49" i="15"/>
  <c r="AS49" i="15"/>
  <c r="AT49" i="15" s="1"/>
  <c r="AU49" i="15" s="1"/>
  <c r="AQ49" i="15"/>
  <c r="S49" i="15"/>
  <c r="S50" i="15" s="1"/>
  <c r="P49" i="15"/>
  <c r="AW48" i="15"/>
  <c r="AV48" i="15"/>
  <c r="AS48" i="15"/>
  <c r="AT48" i="15" s="1"/>
  <c r="AU48" i="15" s="1"/>
  <c r="AQ48" i="15"/>
  <c r="P48" i="15"/>
  <c r="AW47" i="15"/>
  <c r="AV47" i="15"/>
  <c r="AS47" i="15"/>
  <c r="AT47" i="15" s="1"/>
  <c r="AU47" i="15" s="1"/>
  <c r="AX47" i="15" s="1"/>
  <c r="O47" i="15" s="1"/>
  <c r="AQ47" i="15"/>
  <c r="M47" i="15"/>
  <c r="M48" i="15" s="1"/>
  <c r="AW46" i="15"/>
  <c r="AV46" i="15"/>
  <c r="AS46" i="15"/>
  <c r="AT46" i="15" s="1"/>
  <c r="AU46" i="15" s="1"/>
  <c r="AQ46" i="15"/>
  <c r="V46" i="15"/>
  <c r="AW45" i="15"/>
  <c r="AV45" i="15"/>
  <c r="AS45" i="15"/>
  <c r="AT45" i="15" s="1"/>
  <c r="AU45" i="15" s="1"/>
  <c r="AQ45" i="15"/>
  <c r="V45" i="15"/>
  <c r="AW44" i="15"/>
  <c r="AV44" i="15"/>
  <c r="AS44" i="15"/>
  <c r="AT44" i="15" s="1"/>
  <c r="AU44" i="15" s="1"/>
  <c r="AX44" i="15" s="1"/>
  <c r="U44" i="15" s="1"/>
  <c r="AQ44" i="15"/>
  <c r="S44" i="15"/>
  <c r="S45" i="15" s="1"/>
  <c r="P44" i="15"/>
  <c r="AW43" i="15"/>
  <c r="AV43" i="15"/>
  <c r="AS43" i="15"/>
  <c r="AT43" i="15" s="1"/>
  <c r="AU43" i="15" s="1"/>
  <c r="AQ43" i="15"/>
  <c r="P43" i="15"/>
  <c r="AW42" i="15"/>
  <c r="AV42" i="15"/>
  <c r="AS42" i="15"/>
  <c r="AT42" i="15" s="1"/>
  <c r="AU42" i="15" s="1"/>
  <c r="AQ42" i="15"/>
  <c r="M42" i="15"/>
  <c r="M43" i="15" s="1"/>
  <c r="AW41" i="15"/>
  <c r="AV41" i="15"/>
  <c r="AS41" i="15"/>
  <c r="AT41" i="15" s="1"/>
  <c r="AU41" i="15" s="1"/>
  <c r="AQ41" i="15"/>
  <c r="S41" i="15"/>
  <c r="AW40" i="15"/>
  <c r="AV40" i="15"/>
  <c r="AS40" i="15"/>
  <c r="AT40" i="15" s="1"/>
  <c r="AU40" i="15" s="1"/>
  <c r="AQ40" i="15"/>
  <c r="AW39" i="15"/>
  <c r="AV39" i="15"/>
  <c r="AS39" i="15"/>
  <c r="AT39" i="15" s="1"/>
  <c r="AU39" i="15" s="1"/>
  <c r="AQ39" i="15"/>
  <c r="AW38" i="15"/>
  <c r="AV38" i="15"/>
  <c r="AS38" i="15"/>
  <c r="AT38" i="15" s="1"/>
  <c r="AU38" i="15" s="1"/>
  <c r="AX38" i="15" s="1"/>
  <c r="Z38" i="15" s="1"/>
  <c r="AQ38" i="15"/>
  <c r="V38" i="15"/>
  <c r="V40" i="15" s="1"/>
  <c r="S38" i="15"/>
  <c r="AW37" i="15"/>
  <c r="AV37" i="15"/>
  <c r="AS37" i="15"/>
  <c r="AT37" i="15" s="1"/>
  <c r="AU37" i="15" s="1"/>
  <c r="AX37" i="15" s="1"/>
  <c r="X37" i="15" s="1"/>
  <c r="AQ37" i="15"/>
  <c r="V37" i="15"/>
  <c r="AW36" i="15"/>
  <c r="AV36" i="15"/>
  <c r="AS36" i="15"/>
  <c r="AT36" i="15" s="1"/>
  <c r="AU36" i="15" s="1"/>
  <c r="AQ36" i="15"/>
  <c r="V36" i="15"/>
  <c r="AW35" i="15"/>
  <c r="AV35" i="15"/>
  <c r="AS35" i="15"/>
  <c r="AT35" i="15" s="1"/>
  <c r="AU35" i="15" s="1"/>
  <c r="AX35" i="15" s="1"/>
  <c r="W35" i="15" s="1"/>
  <c r="AQ35" i="15"/>
  <c r="AW34" i="15"/>
  <c r="AV34" i="15"/>
  <c r="AS34" i="15"/>
  <c r="AT34" i="15" s="1"/>
  <c r="AU34" i="15" s="1"/>
  <c r="AQ34" i="15"/>
  <c r="S34" i="15"/>
  <c r="S36" i="15" s="1"/>
  <c r="P34" i="15"/>
  <c r="P38" i="15" s="1"/>
  <c r="AW33" i="15"/>
  <c r="AV33" i="15"/>
  <c r="AS33" i="15"/>
  <c r="AT33" i="15" s="1"/>
  <c r="AU33" i="15" s="1"/>
  <c r="AX33" i="15" s="1"/>
  <c r="X33" i="15" s="1"/>
  <c r="AQ33" i="15"/>
  <c r="V33" i="15"/>
  <c r="AW32" i="15"/>
  <c r="AV32" i="15"/>
  <c r="AS32" i="15"/>
  <c r="AT32" i="15" s="1"/>
  <c r="AU32" i="15" s="1"/>
  <c r="AQ32" i="15"/>
  <c r="AX32" i="15" s="1"/>
  <c r="X32" i="15" s="1"/>
  <c r="V32" i="15"/>
  <c r="AW31" i="15"/>
  <c r="AV31" i="15"/>
  <c r="AS31" i="15"/>
  <c r="AT31" i="15" s="1"/>
  <c r="AU31" i="15" s="1"/>
  <c r="AX31" i="15" s="1"/>
  <c r="U31" i="15" s="1"/>
  <c r="AQ31" i="15"/>
  <c r="S31" i="15"/>
  <c r="S32" i="15" s="1"/>
  <c r="AW30" i="15"/>
  <c r="AV30" i="15"/>
  <c r="AS30" i="15"/>
  <c r="AT30" i="15" s="1"/>
  <c r="AU30" i="15" s="1"/>
  <c r="AX30" i="15" s="1"/>
  <c r="T30" i="15" s="1"/>
  <c r="AQ30" i="15"/>
  <c r="AW29" i="15"/>
  <c r="AV29" i="15"/>
  <c r="AS29" i="15"/>
  <c r="AT29" i="15" s="1"/>
  <c r="AU29" i="15" s="1"/>
  <c r="AX29" i="15" s="1"/>
  <c r="T29" i="15" s="1"/>
  <c r="AQ29" i="15"/>
  <c r="P29" i="15"/>
  <c r="M29" i="15"/>
  <c r="AW28" i="15"/>
  <c r="AV28" i="15"/>
  <c r="AS28" i="15"/>
  <c r="AT28" i="15" s="1"/>
  <c r="AU28" i="15" s="1"/>
  <c r="AQ28" i="15"/>
  <c r="AW27" i="15"/>
  <c r="AV27" i="15"/>
  <c r="AS27" i="15"/>
  <c r="AT27" i="15" s="1"/>
  <c r="AU27" i="15" s="1"/>
  <c r="AQ27" i="15"/>
  <c r="AW26" i="15"/>
  <c r="AV26" i="15"/>
  <c r="AS26" i="15"/>
  <c r="AT26" i="15" s="1"/>
  <c r="AU26" i="15" s="1"/>
  <c r="AQ26" i="15"/>
  <c r="AW25" i="15"/>
  <c r="AV25" i="15"/>
  <c r="AS25" i="15"/>
  <c r="AT25" i="15" s="1"/>
  <c r="AU25" i="15" s="1"/>
  <c r="AQ25" i="15"/>
  <c r="AW24" i="15"/>
  <c r="AV24" i="15"/>
  <c r="AS24" i="15"/>
  <c r="AT24" i="15" s="1"/>
  <c r="AU24" i="15" s="1"/>
  <c r="AQ24" i="15"/>
  <c r="AE24" i="15"/>
  <c r="Y24" i="15"/>
  <c r="Y27" i="15" s="1"/>
  <c r="V24" i="15"/>
  <c r="AW23" i="15"/>
  <c r="AV23" i="15"/>
  <c r="AS23" i="15"/>
  <c r="AT23" i="15" s="1"/>
  <c r="AU23" i="15" s="1"/>
  <c r="AQ23" i="15"/>
  <c r="AH23" i="15"/>
  <c r="AW22" i="15"/>
  <c r="AV22" i="15"/>
  <c r="AS22" i="15"/>
  <c r="AT22" i="15" s="1"/>
  <c r="AU22" i="15" s="1"/>
  <c r="AQ22" i="15"/>
  <c r="AH22" i="15"/>
  <c r="AE22" i="15"/>
  <c r="AW21" i="15"/>
  <c r="AV21" i="15"/>
  <c r="AS21" i="15"/>
  <c r="AT21" i="15" s="1"/>
  <c r="AU21" i="15" s="1"/>
  <c r="AX21" i="15" s="1"/>
  <c r="AI21" i="15" s="1"/>
  <c r="AQ21" i="15"/>
  <c r="AW20" i="15"/>
  <c r="AV20" i="15"/>
  <c r="AS20" i="15"/>
  <c r="AT20" i="15" s="1"/>
  <c r="AU20" i="15" s="1"/>
  <c r="AQ20" i="15"/>
  <c r="AE20" i="15"/>
  <c r="AB20" i="15"/>
  <c r="AW19" i="15"/>
  <c r="AV19" i="15"/>
  <c r="AS19" i="15"/>
  <c r="AT19" i="15" s="1"/>
  <c r="AU19" i="15" s="1"/>
  <c r="AQ19" i="15"/>
  <c r="AW18" i="15"/>
  <c r="AV18" i="15"/>
  <c r="AS18" i="15"/>
  <c r="AT18" i="15" s="1"/>
  <c r="AU18" i="15" s="1"/>
  <c r="AQ18" i="15"/>
  <c r="AX18" i="15" s="1"/>
  <c r="AF18" i="15" s="1"/>
  <c r="AB18" i="15"/>
  <c r="V18" i="15"/>
  <c r="S18" i="15"/>
  <c r="AW17" i="15"/>
  <c r="AV17" i="15"/>
  <c r="AS17" i="15"/>
  <c r="AT17" i="15" s="1"/>
  <c r="AU17" i="15" s="1"/>
  <c r="AQ17" i="15"/>
  <c r="AW16" i="15"/>
  <c r="AV16" i="15"/>
  <c r="AS16" i="15"/>
  <c r="AT16" i="15" s="1"/>
  <c r="AU16" i="15" s="1"/>
  <c r="AX16" i="15" s="1"/>
  <c r="AG16" i="15" s="1"/>
  <c r="AQ16" i="15"/>
  <c r="AE16" i="15"/>
  <c r="AE17" i="15" s="1"/>
  <c r="AB16" i="15"/>
  <c r="AW15" i="15"/>
  <c r="AV15" i="15"/>
  <c r="AS15" i="15"/>
  <c r="AT15" i="15" s="1"/>
  <c r="AU15" i="15" s="1"/>
  <c r="AQ15" i="15"/>
  <c r="AB15" i="15"/>
  <c r="Y15" i="15"/>
  <c r="AW14" i="15"/>
  <c r="AV14" i="15"/>
  <c r="AS14" i="15"/>
  <c r="AT14" i="15" s="1"/>
  <c r="AU14" i="15" s="1"/>
  <c r="AX14" i="15" s="1"/>
  <c r="AC14" i="15" s="1"/>
  <c r="AQ14" i="15"/>
  <c r="AW13" i="15"/>
  <c r="AV13" i="15"/>
  <c r="AS13" i="15"/>
  <c r="AT13" i="15" s="1"/>
  <c r="AU13" i="15" s="1"/>
  <c r="AQ13" i="15"/>
  <c r="Y13" i="15"/>
  <c r="S13" i="15"/>
  <c r="AW12" i="15"/>
  <c r="AV12" i="15"/>
  <c r="AS12" i="15"/>
  <c r="AT12" i="15" s="1"/>
  <c r="AU12" i="15" s="1"/>
  <c r="AQ12" i="15"/>
  <c r="AW11" i="15"/>
  <c r="AV11" i="15"/>
  <c r="AS11" i="15"/>
  <c r="AT11" i="15" s="1"/>
  <c r="AU11" i="15" s="1"/>
  <c r="AX11" i="15" s="1"/>
  <c r="AD11" i="15" s="1"/>
  <c r="AQ11" i="15"/>
  <c r="AB11" i="15"/>
  <c r="AB12" i="15" s="1"/>
  <c r="AW10" i="15"/>
  <c r="AV10" i="15"/>
  <c r="AT10" i="15"/>
  <c r="AU10" i="15" s="1"/>
  <c r="AS10" i="15"/>
  <c r="AQ10" i="15"/>
  <c r="Y10" i="15"/>
  <c r="V10" i="15"/>
  <c r="AW9" i="15"/>
  <c r="AV9" i="15"/>
  <c r="AS9" i="15"/>
  <c r="AT9" i="15" s="1"/>
  <c r="AU9" i="15" s="1"/>
  <c r="AQ9" i="15"/>
  <c r="AX9" i="15" s="1"/>
  <c r="X9" i="15" s="1"/>
  <c r="V9" i="15"/>
  <c r="AW8" i="15"/>
  <c r="AV8" i="15"/>
  <c r="AS8" i="15"/>
  <c r="AT8" i="15" s="1"/>
  <c r="AU8" i="15" s="1"/>
  <c r="AR8" i="15"/>
  <c r="AQ8" i="15"/>
  <c r="BB7" i="15"/>
  <c r="AW7" i="15"/>
  <c r="AV7" i="15"/>
  <c r="AS7" i="15"/>
  <c r="AT7" i="15" s="1"/>
  <c r="AU7" i="15" s="1"/>
  <c r="AR7" i="15"/>
  <c r="AQ7" i="15"/>
  <c r="S7" i="15"/>
  <c r="S9" i="15" s="1"/>
  <c r="M7" i="15"/>
  <c r="M13" i="15" s="1"/>
  <c r="G7" i="15"/>
  <c r="G42" i="15" s="1"/>
  <c r="D7" i="15"/>
  <c r="D47" i="15" s="1"/>
  <c r="AW39" i="10"/>
  <c r="AV39" i="10"/>
  <c r="AS39" i="10"/>
  <c r="AT39" i="10" s="1"/>
  <c r="AU39" i="10" s="1"/>
  <c r="AQ39" i="10"/>
  <c r="AW35" i="10"/>
  <c r="AV35" i="10"/>
  <c r="AS35" i="10"/>
  <c r="AT35" i="10" s="1"/>
  <c r="AU35" i="10" s="1"/>
  <c r="AQ35" i="10"/>
  <c r="AW30" i="10"/>
  <c r="AV30" i="10"/>
  <c r="AS30" i="10"/>
  <c r="AT30" i="10" s="1"/>
  <c r="AU30" i="10" s="1"/>
  <c r="AQ30" i="10"/>
  <c r="AW28" i="10"/>
  <c r="AV28" i="10"/>
  <c r="AS28" i="10"/>
  <c r="AT28" i="10" s="1"/>
  <c r="AU28" i="10" s="1"/>
  <c r="AQ28" i="10"/>
  <c r="AW25" i="10"/>
  <c r="AV25" i="10"/>
  <c r="AS25" i="10"/>
  <c r="AT25" i="10" s="1"/>
  <c r="AU25" i="10" s="1"/>
  <c r="AQ25" i="10"/>
  <c r="AW21" i="10"/>
  <c r="AV21" i="10"/>
  <c r="AS21" i="10"/>
  <c r="AT21" i="10" s="1"/>
  <c r="AU21" i="10" s="1"/>
  <c r="AQ21" i="10"/>
  <c r="AW19" i="10"/>
  <c r="AV19" i="10"/>
  <c r="AS19" i="10"/>
  <c r="AT19" i="10" s="1"/>
  <c r="AU19" i="10" s="1"/>
  <c r="AQ19" i="10"/>
  <c r="AW14" i="10"/>
  <c r="AV14" i="10"/>
  <c r="AS14" i="10"/>
  <c r="AT14" i="10" s="1"/>
  <c r="AU14" i="10" s="1"/>
  <c r="AQ14" i="10"/>
  <c r="AW8" i="10"/>
  <c r="AV8" i="10"/>
  <c r="AS8" i="10"/>
  <c r="AT8" i="10" s="1"/>
  <c r="AU8" i="10" s="1"/>
  <c r="AR8" i="10"/>
  <c r="AQ8" i="10"/>
  <c r="BJ9" i="6"/>
  <c r="BJ10" i="6"/>
  <c r="BJ11" i="6"/>
  <c r="BJ12" i="6"/>
  <c r="BJ13" i="6"/>
  <c r="BJ14" i="6"/>
  <c r="BJ15" i="6"/>
  <c r="BJ16" i="6"/>
  <c r="BJ17" i="6"/>
  <c r="BJ18" i="6"/>
  <c r="BJ19" i="6"/>
  <c r="BJ20" i="6"/>
  <c r="BJ21" i="6"/>
  <c r="BJ22" i="6"/>
  <c r="BJ23" i="6"/>
  <c r="BJ24" i="6"/>
  <c r="BJ25" i="6"/>
  <c r="BJ26" i="6"/>
  <c r="BJ27" i="6"/>
  <c r="BJ28" i="6"/>
  <c r="BJ29" i="6"/>
  <c r="BJ30" i="6"/>
  <c r="BJ31" i="6"/>
  <c r="BJ32" i="6"/>
  <c r="BJ33" i="6"/>
  <c r="BJ34" i="6"/>
  <c r="BJ35" i="6"/>
  <c r="BJ36" i="6"/>
  <c r="BJ37" i="6"/>
  <c r="BJ38" i="6"/>
  <c r="BJ39" i="6"/>
  <c r="BJ40" i="6"/>
  <c r="BJ41" i="6"/>
  <c r="BJ42" i="6"/>
  <c r="BJ43" i="6"/>
  <c r="BJ44" i="6"/>
  <c r="BJ45" i="6"/>
  <c r="BJ46" i="6"/>
  <c r="BJ47" i="6"/>
  <c r="BJ48" i="6"/>
  <c r="BJ49" i="6"/>
  <c r="BJ50" i="6"/>
  <c r="BJ51" i="6"/>
  <c r="BJ52" i="6"/>
  <c r="BJ53" i="6"/>
  <c r="BJ54" i="6"/>
  <c r="BJ55" i="6"/>
  <c r="BJ56" i="6"/>
  <c r="BJ57" i="6"/>
  <c r="BJ58" i="6"/>
  <c r="BJ59" i="6"/>
  <c r="BJ60" i="6"/>
  <c r="BJ61" i="6"/>
  <c r="BJ62" i="6"/>
  <c r="BJ63" i="6"/>
  <c r="BJ64" i="6"/>
  <c r="BJ65" i="6"/>
  <c r="BJ66" i="6"/>
  <c r="BJ67" i="6"/>
  <c r="BJ68" i="6"/>
  <c r="BJ69" i="6"/>
  <c r="BJ70" i="6"/>
  <c r="BJ71" i="6"/>
  <c r="BJ72" i="6"/>
  <c r="BJ73" i="6"/>
  <c r="BJ74" i="6"/>
  <c r="BJ75" i="6"/>
  <c r="BJ76" i="6"/>
  <c r="BJ77" i="6"/>
  <c r="BJ78" i="6"/>
  <c r="BJ79" i="6"/>
  <c r="BJ80" i="6"/>
  <c r="BJ81" i="6"/>
  <c r="BJ82" i="6"/>
  <c r="BJ83" i="6"/>
  <c r="BJ8" i="6"/>
  <c r="BG8" i="10"/>
  <c r="BG9" i="10"/>
  <c r="BG10" i="10"/>
  <c r="BG11" i="10"/>
  <c r="BG12" i="10"/>
  <c r="BG13" i="10"/>
  <c r="BG14" i="10"/>
  <c r="BG15" i="10"/>
  <c r="BG16" i="10"/>
  <c r="BG17" i="10"/>
  <c r="BG18" i="10"/>
  <c r="BG19" i="10"/>
  <c r="BG20" i="10"/>
  <c r="BG21" i="10"/>
  <c r="BG22" i="10"/>
  <c r="BG23" i="10"/>
  <c r="BG24" i="10"/>
  <c r="BG25" i="10"/>
  <c r="BG26" i="10"/>
  <c r="BG27" i="10"/>
  <c r="BG28" i="10"/>
  <c r="BG29" i="10"/>
  <c r="BG30" i="10"/>
  <c r="BG31" i="10"/>
  <c r="BG32" i="10"/>
  <c r="BG33" i="10"/>
  <c r="BG34" i="10"/>
  <c r="BG35" i="10"/>
  <c r="BG36" i="10"/>
  <c r="BG37" i="10"/>
  <c r="BG38" i="10"/>
  <c r="BG39" i="10"/>
  <c r="BG40" i="10"/>
  <c r="BG41" i="10"/>
  <c r="BG42" i="10"/>
  <c r="BG43" i="10"/>
  <c r="BG44" i="10"/>
  <c r="BG45" i="10"/>
  <c r="BG46" i="10"/>
  <c r="BG47" i="10"/>
  <c r="BG48" i="10"/>
  <c r="BG49" i="10"/>
  <c r="BG50" i="10"/>
  <c r="BG51" i="10"/>
  <c r="BG52" i="10"/>
  <c r="BG53" i="10"/>
  <c r="BG54" i="10"/>
  <c r="BG55" i="10"/>
  <c r="BG56" i="10"/>
  <c r="BG57" i="10"/>
  <c r="BG58" i="10"/>
  <c r="BG59" i="10"/>
  <c r="BG60" i="10"/>
  <c r="BG61" i="10"/>
  <c r="BG62" i="10"/>
  <c r="BG63" i="10"/>
  <c r="BG64" i="10"/>
  <c r="BG65" i="10"/>
  <c r="BG66" i="10"/>
  <c r="BG67" i="10"/>
  <c r="BG68" i="10"/>
  <c r="BG69" i="10"/>
  <c r="BG70" i="10"/>
  <c r="BG71" i="10"/>
  <c r="BG72" i="10"/>
  <c r="BG73" i="10"/>
  <c r="BG74" i="10"/>
  <c r="BG75" i="10"/>
  <c r="BG76" i="10"/>
  <c r="BG77" i="10"/>
  <c r="BG78" i="10"/>
  <c r="BB7" i="10"/>
  <c r="AW7" i="10"/>
  <c r="BB9" i="10"/>
  <c r="BB10" i="10" s="1"/>
  <c r="BB11" i="10" s="1"/>
  <c r="BB12" i="10" s="1"/>
  <c r="BB13" i="10" s="1"/>
  <c r="BB14" i="10" s="1"/>
  <c r="BB15" i="10" s="1"/>
  <c r="BB16" i="10" s="1"/>
  <c r="BB17" i="10" s="1"/>
  <c r="BB18" i="10" s="1"/>
  <c r="BB19" i="10" s="1"/>
  <c r="BB20" i="10" s="1"/>
  <c r="BB21" i="10" s="1"/>
  <c r="BB22" i="10" s="1"/>
  <c r="BB23" i="10" s="1"/>
  <c r="BB24" i="10" s="1"/>
  <c r="BB25" i="10" s="1"/>
  <c r="BB26" i="10" s="1"/>
  <c r="BB27" i="10" s="1"/>
  <c r="BB28" i="10" s="1"/>
  <c r="BB29" i="10" s="1"/>
  <c r="BB30" i="10" s="1"/>
  <c r="BB31" i="10" s="1"/>
  <c r="BB32" i="10" s="1"/>
  <c r="BB33" i="10" s="1"/>
  <c r="BB34" i="10" s="1"/>
  <c r="BB35" i="10" s="1"/>
  <c r="BB36" i="10" s="1"/>
  <c r="BB37" i="10" s="1"/>
  <c r="BB38" i="10" s="1"/>
  <c r="BB39" i="10" s="1"/>
  <c r="BB40" i="10" s="1"/>
  <c r="BB41" i="10" s="1"/>
  <c r="BB42" i="10" s="1"/>
  <c r="BB43" i="10" s="1"/>
  <c r="BB44" i="10" s="1"/>
  <c r="BB45" i="10" s="1"/>
  <c r="BB46" i="10" s="1"/>
  <c r="BB47" i="10" s="1"/>
  <c r="BB48" i="10" s="1"/>
  <c r="BB49" i="10" s="1"/>
  <c r="BB50" i="10" s="1"/>
  <c r="BB51" i="10" s="1"/>
  <c r="BB52" i="10" s="1"/>
  <c r="BB53" i="10" s="1"/>
  <c r="BB54" i="10" s="1"/>
  <c r="BB55" i="10" s="1"/>
  <c r="BB56" i="10" s="1"/>
  <c r="BB57" i="10" s="1"/>
  <c r="BB58" i="10" s="1"/>
  <c r="BB59" i="10" s="1"/>
  <c r="BB60" i="10" s="1"/>
  <c r="BB61" i="10" s="1"/>
  <c r="BB62" i="10" s="1"/>
  <c r="BB63" i="10" s="1"/>
  <c r="BB64" i="10" s="1"/>
  <c r="BB65" i="10" s="1"/>
  <c r="BB66" i="10" s="1"/>
  <c r="BB67" i="10" s="1"/>
  <c r="BB68" i="10" s="1"/>
  <c r="BB69" i="10" s="1"/>
  <c r="BB70" i="10" s="1"/>
  <c r="BB71" i="10" s="1"/>
  <c r="BB72" i="10" s="1"/>
  <c r="BB73" i="10" s="1"/>
  <c r="BB74" i="10" s="1"/>
  <c r="BB75" i="10" s="1"/>
  <c r="BB76" i="10" s="1"/>
  <c r="BB77" i="10" s="1"/>
  <c r="BB78" i="10" s="1"/>
  <c r="AW56" i="10"/>
  <c r="AS56" i="10"/>
  <c r="AT56" i="10" s="1"/>
  <c r="AU56" i="10" s="1"/>
  <c r="AW55" i="10"/>
  <c r="AS55" i="10"/>
  <c r="AT55" i="10" s="1"/>
  <c r="AU55" i="10" s="1"/>
  <c r="V55" i="10"/>
  <c r="AW54" i="10"/>
  <c r="AS54" i="10"/>
  <c r="AT54" i="10" s="1"/>
  <c r="AU54" i="10" s="1"/>
  <c r="S54" i="10"/>
  <c r="S55" i="10" s="1"/>
  <c r="AW53" i="10"/>
  <c r="AS53" i="10"/>
  <c r="AT53" i="10" s="1"/>
  <c r="AU53" i="10" s="1"/>
  <c r="P53" i="10"/>
  <c r="P54" i="10" s="1"/>
  <c r="AW52" i="10"/>
  <c r="AS52" i="10"/>
  <c r="AT52" i="10" s="1"/>
  <c r="AU52" i="10" s="1"/>
  <c r="M52" i="10"/>
  <c r="M53" i="10" s="1"/>
  <c r="AW51" i="10"/>
  <c r="AV51" i="10"/>
  <c r="AS51" i="10"/>
  <c r="AT51" i="10" s="1"/>
  <c r="AU51" i="10" s="1"/>
  <c r="AQ51" i="10"/>
  <c r="AW50" i="10"/>
  <c r="AV50" i="10"/>
  <c r="AS50" i="10"/>
  <c r="AT50" i="10" s="1"/>
  <c r="AU50" i="10" s="1"/>
  <c r="AQ50" i="10"/>
  <c r="V50" i="10"/>
  <c r="V51" i="10" s="1"/>
  <c r="S50" i="10"/>
  <c r="AW49" i="10"/>
  <c r="AV49" i="10"/>
  <c r="AS49" i="10"/>
  <c r="AT49" i="10" s="1"/>
  <c r="AU49" i="10" s="1"/>
  <c r="AQ49" i="10"/>
  <c r="S49" i="10"/>
  <c r="AW48" i="10"/>
  <c r="AV48" i="10"/>
  <c r="AS48" i="10"/>
  <c r="AT48" i="10" s="1"/>
  <c r="AU48" i="10" s="1"/>
  <c r="AQ48" i="10"/>
  <c r="P48" i="10"/>
  <c r="P49" i="10" s="1"/>
  <c r="AW47" i="10"/>
  <c r="AV47" i="10"/>
  <c r="AS47" i="10"/>
  <c r="AT47" i="10" s="1"/>
  <c r="AU47" i="10" s="1"/>
  <c r="AQ47" i="10"/>
  <c r="M47" i="10"/>
  <c r="M48" i="10" s="1"/>
  <c r="AW46" i="10"/>
  <c r="AV46" i="10"/>
  <c r="AS46" i="10"/>
  <c r="AT46" i="10" s="1"/>
  <c r="AU46" i="10" s="1"/>
  <c r="AQ46" i="10"/>
  <c r="AW45" i="10"/>
  <c r="AV45" i="10"/>
  <c r="AS45" i="10"/>
  <c r="AT45" i="10" s="1"/>
  <c r="AU45" i="10" s="1"/>
  <c r="AQ45" i="10"/>
  <c r="V45" i="10"/>
  <c r="V46" i="10" s="1"/>
  <c r="AW44" i="10"/>
  <c r="AV44" i="10"/>
  <c r="AS44" i="10"/>
  <c r="AT44" i="10" s="1"/>
  <c r="AU44" i="10" s="1"/>
  <c r="AQ44" i="10"/>
  <c r="S44" i="10"/>
  <c r="S45" i="10" s="1"/>
  <c r="AW43" i="10"/>
  <c r="AV43" i="10"/>
  <c r="AS43" i="10"/>
  <c r="AT43" i="10" s="1"/>
  <c r="AU43" i="10" s="1"/>
  <c r="AQ43" i="10"/>
  <c r="P43" i="10"/>
  <c r="P44" i="10" s="1"/>
  <c r="AW42" i="10"/>
  <c r="AV42" i="10"/>
  <c r="AS42" i="10"/>
  <c r="AT42" i="10" s="1"/>
  <c r="AU42" i="10" s="1"/>
  <c r="AQ42" i="10"/>
  <c r="M42" i="10"/>
  <c r="M43" i="10" s="1"/>
  <c r="AW41" i="10"/>
  <c r="AV41" i="10"/>
  <c r="AS41" i="10"/>
  <c r="AT41" i="10" s="1"/>
  <c r="AU41" i="10" s="1"/>
  <c r="AQ41" i="10"/>
  <c r="AW40" i="10"/>
  <c r="AV40" i="10"/>
  <c r="AS40" i="10"/>
  <c r="AT40" i="10" s="1"/>
  <c r="AU40" i="10" s="1"/>
  <c r="AQ40" i="10"/>
  <c r="AW38" i="10"/>
  <c r="AV38" i="10"/>
  <c r="AS38" i="10"/>
  <c r="AT38" i="10" s="1"/>
  <c r="AU38" i="10" s="1"/>
  <c r="AQ38" i="10"/>
  <c r="V38" i="10"/>
  <c r="V40" i="10" s="1"/>
  <c r="S38" i="10"/>
  <c r="S41" i="10" s="1"/>
  <c r="AW37" i="10"/>
  <c r="AV37" i="10"/>
  <c r="AS37" i="10"/>
  <c r="AT37" i="10" s="1"/>
  <c r="AU37" i="10" s="1"/>
  <c r="AQ37" i="10"/>
  <c r="AW36" i="10"/>
  <c r="AV36" i="10"/>
  <c r="AS36" i="10"/>
  <c r="AT36" i="10" s="1"/>
  <c r="AU36" i="10" s="1"/>
  <c r="AQ36" i="10"/>
  <c r="V36" i="10"/>
  <c r="V37" i="10" s="1"/>
  <c r="AW34" i="10"/>
  <c r="AV34" i="10"/>
  <c r="AS34" i="10"/>
  <c r="AT34" i="10" s="1"/>
  <c r="AU34" i="10" s="1"/>
  <c r="AQ34" i="10"/>
  <c r="S34" i="10"/>
  <c r="S36" i="10" s="1"/>
  <c r="P34" i="10"/>
  <c r="P38" i="10" s="1"/>
  <c r="AW33" i="10"/>
  <c r="AV33" i="10"/>
  <c r="AS33" i="10"/>
  <c r="AT33" i="10" s="1"/>
  <c r="AU33" i="10" s="1"/>
  <c r="AQ33" i="10"/>
  <c r="AW32" i="10"/>
  <c r="AV32" i="10"/>
  <c r="AS32" i="10"/>
  <c r="AT32" i="10" s="1"/>
  <c r="AU32" i="10" s="1"/>
  <c r="AQ32" i="10"/>
  <c r="V32" i="10"/>
  <c r="V33" i="10" s="1"/>
  <c r="AW31" i="10"/>
  <c r="AV31" i="10"/>
  <c r="AS31" i="10"/>
  <c r="AT31" i="10" s="1"/>
  <c r="AU31" i="10" s="1"/>
  <c r="AQ31" i="10"/>
  <c r="S31" i="10"/>
  <c r="S32" i="10" s="1"/>
  <c r="AW29" i="10"/>
  <c r="AV29" i="10"/>
  <c r="AS29" i="10"/>
  <c r="AT29" i="10" s="1"/>
  <c r="AU29" i="10" s="1"/>
  <c r="AQ29" i="10"/>
  <c r="P29" i="10"/>
  <c r="P31" i="10" s="1"/>
  <c r="M29" i="10"/>
  <c r="M34" i="10" s="1"/>
  <c r="AW27" i="10"/>
  <c r="AV27" i="10"/>
  <c r="AS27" i="10"/>
  <c r="AT27" i="10" s="1"/>
  <c r="AU27" i="10" s="1"/>
  <c r="AQ27" i="10"/>
  <c r="AW26" i="10"/>
  <c r="AV26" i="10"/>
  <c r="AS26" i="10"/>
  <c r="AT26" i="10" s="1"/>
  <c r="AU26" i="10" s="1"/>
  <c r="AQ26" i="10"/>
  <c r="AW24" i="10"/>
  <c r="AV24" i="10"/>
  <c r="AS24" i="10"/>
  <c r="AT24" i="10" s="1"/>
  <c r="AU24" i="10" s="1"/>
  <c r="AQ24" i="10"/>
  <c r="AE24" i="10"/>
  <c r="AE26" i="10" s="1"/>
  <c r="Y24" i="10"/>
  <c r="AW23" i="10"/>
  <c r="AV23" i="10"/>
  <c r="AS23" i="10"/>
  <c r="AT23" i="10" s="1"/>
  <c r="AU23" i="10" s="1"/>
  <c r="AQ23" i="10"/>
  <c r="AW22" i="10"/>
  <c r="AV22" i="10"/>
  <c r="AS22" i="10"/>
  <c r="AT22" i="10" s="1"/>
  <c r="AU22" i="10" s="1"/>
  <c r="AQ22" i="10"/>
  <c r="AH22" i="10"/>
  <c r="AH23" i="10" s="1"/>
  <c r="AW20" i="10"/>
  <c r="AV20" i="10"/>
  <c r="AS20" i="10"/>
  <c r="AT20" i="10" s="1"/>
  <c r="AU20" i="10" s="1"/>
  <c r="AQ20" i="10"/>
  <c r="AE20" i="10"/>
  <c r="AE22" i="10" s="1"/>
  <c r="AW18" i="10"/>
  <c r="AV18" i="10"/>
  <c r="AS18" i="10"/>
  <c r="AT18" i="10" s="1"/>
  <c r="AU18" i="10" s="1"/>
  <c r="AQ18" i="10"/>
  <c r="AB18" i="10"/>
  <c r="AB20" i="10" s="1"/>
  <c r="V18" i="10"/>
  <c r="V24" i="10" s="1"/>
  <c r="AW17" i="10"/>
  <c r="AV17" i="10"/>
  <c r="AS17" i="10"/>
  <c r="AT17" i="10" s="1"/>
  <c r="AU17" i="10" s="1"/>
  <c r="AQ17" i="10"/>
  <c r="AW16" i="10"/>
  <c r="AV16" i="10"/>
  <c r="AS16" i="10"/>
  <c r="AT16" i="10" s="1"/>
  <c r="AU16" i="10" s="1"/>
  <c r="AQ16" i="10"/>
  <c r="AE16" i="10"/>
  <c r="AE17" i="10" s="1"/>
  <c r="AW15" i="10"/>
  <c r="AV15" i="10"/>
  <c r="AS15" i="10"/>
  <c r="AT15" i="10" s="1"/>
  <c r="AU15" i="10" s="1"/>
  <c r="AQ15" i="10"/>
  <c r="AB15" i="10"/>
  <c r="AB16" i="10" s="1"/>
  <c r="AW13" i="10"/>
  <c r="AV13" i="10"/>
  <c r="AS13" i="10"/>
  <c r="AT13" i="10" s="1"/>
  <c r="AU13" i="10" s="1"/>
  <c r="AQ13" i="10"/>
  <c r="Y13" i="10"/>
  <c r="Y15" i="10" s="1"/>
  <c r="S13" i="10"/>
  <c r="AW12" i="10"/>
  <c r="AV12" i="10"/>
  <c r="AS12" i="10"/>
  <c r="AT12" i="10" s="1"/>
  <c r="AU12" i="10" s="1"/>
  <c r="AQ12" i="10"/>
  <c r="AW11" i="10"/>
  <c r="AV11" i="10"/>
  <c r="AS11" i="10"/>
  <c r="AT11" i="10" s="1"/>
  <c r="AU11" i="10" s="1"/>
  <c r="AQ11" i="10"/>
  <c r="AB11" i="10"/>
  <c r="AB12" i="10" s="1"/>
  <c r="AW10" i="10"/>
  <c r="AV10" i="10"/>
  <c r="AS10" i="10"/>
  <c r="AT10" i="10" s="1"/>
  <c r="AU10" i="10" s="1"/>
  <c r="AQ10" i="10"/>
  <c r="Y10" i="10"/>
  <c r="Y11" i="10" s="1"/>
  <c r="AW9" i="10"/>
  <c r="AV9" i="10"/>
  <c r="AS9" i="10"/>
  <c r="AT9" i="10" s="1"/>
  <c r="AU9" i="10" s="1"/>
  <c r="AQ9" i="10"/>
  <c r="V9" i="10"/>
  <c r="V10" i="10" s="1"/>
  <c r="AV7" i="10"/>
  <c r="AS7" i="10"/>
  <c r="AT7" i="10" s="1"/>
  <c r="AU7" i="10" s="1"/>
  <c r="AR7" i="10"/>
  <c r="AQ7" i="10"/>
  <c r="S7" i="10"/>
  <c r="S9" i="10" s="1"/>
  <c r="M7" i="10"/>
  <c r="M13" i="10" s="1"/>
  <c r="G7" i="10"/>
  <c r="G42" i="10" s="1"/>
  <c r="D7" i="10"/>
  <c r="D47" i="10" s="1"/>
  <c r="AQ8" i="6"/>
  <c r="AQ9" i="6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7" i="6"/>
  <c r="AT7" i="6"/>
  <c r="AS10" i="6"/>
  <c r="AV47" i="6"/>
  <c r="AR47" i="6"/>
  <c r="AS47" i="6" s="1"/>
  <c r="AT47" i="6" s="1"/>
  <c r="AV46" i="6"/>
  <c r="AR46" i="6"/>
  <c r="AS46" i="6" s="1"/>
  <c r="AT46" i="6" s="1"/>
  <c r="V46" i="6"/>
  <c r="V47" i="6" s="1"/>
  <c r="AV45" i="6"/>
  <c r="AR45" i="6"/>
  <c r="AS45" i="6" s="1"/>
  <c r="AT45" i="6" s="1"/>
  <c r="S45" i="6"/>
  <c r="S46" i="6" s="1"/>
  <c r="AV44" i="6"/>
  <c r="AR44" i="6"/>
  <c r="AS44" i="6" s="1"/>
  <c r="AT44" i="6" s="1"/>
  <c r="P44" i="6"/>
  <c r="P45" i="6" s="1"/>
  <c r="AV43" i="6"/>
  <c r="AR43" i="6"/>
  <c r="AS43" i="6" s="1"/>
  <c r="AT43" i="6" s="1"/>
  <c r="M43" i="6"/>
  <c r="M44" i="6" s="1"/>
  <c r="AV42" i="6"/>
  <c r="AU42" i="6"/>
  <c r="AR42" i="6"/>
  <c r="AS42" i="6" s="1"/>
  <c r="AT42" i="6" s="1"/>
  <c r="AV41" i="6"/>
  <c r="AU41" i="6"/>
  <c r="AR41" i="6"/>
  <c r="AS41" i="6" s="1"/>
  <c r="AT41" i="6" s="1"/>
  <c r="V41" i="6"/>
  <c r="V42" i="6" s="1"/>
  <c r="AV40" i="6"/>
  <c r="AU40" i="6"/>
  <c r="AR40" i="6"/>
  <c r="AS40" i="6" s="1"/>
  <c r="AT40" i="6" s="1"/>
  <c r="S40" i="6"/>
  <c r="AV39" i="6"/>
  <c r="AU39" i="6"/>
  <c r="AR39" i="6"/>
  <c r="AS39" i="6" s="1"/>
  <c r="AT39" i="6" s="1"/>
  <c r="P39" i="6"/>
  <c r="P40" i="6" s="1"/>
  <c r="AV38" i="6"/>
  <c r="AU38" i="6"/>
  <c r="AR38" i="6"/>
  <c r="AS38" i="6" s="1"/>
  <c r="AT38" i="6" s="1"/>
  <c r="M38" i="6"/>
  <c r="AV37" i="6"/>
  <c r="AU37" i="6"/>
  <c r="AR37" i="6"/>
  <c r="AS37" i="6" s="1"/>
  <c r="AT37" i="6" s="1"/>
  <c r="AV36" i="6"/>
  <c r="AU36" i="6"/>
  <c r="AR36" i="6"/>
  <c r="AS36" i="6" s="1"/>
  <c r="AT36" i="6" s="1"/>
  <c r="V36" i="6"/>
  <c r="V37" i="6" s="1"/>
  <c r="AV35" i="6"/>
  <c r="AU35" i="6"/>
  <c r="AR35" i="6"/>
  <c r="AS35" i="6" s="1"/>
  <c r="AT35" i="6" s="1"/>
  <c r="S35" i="6"/>
  <c r="AV34" i="6"/>
  <c r="AU34" i="6"/>
  <c r="AR34" i="6"/>
  <c r="AS34" i="6" s="1"/>
  <c r="AT34" i="6" s="1"/>
  <c r="P34" i="6"/>
  <c r="P35" i="6" s="1"/>
  <c r="AV33" i="6"/>
  <c r="AU33" i="6"/>
  <c r="AR33" i="6"/>
  <c r="AS33" i="6" s="1"/>
  <c r="AT33" i="6" s="1"/>
  <c r="M33" i="6"/>
  <c r="M34" i="6" s="1"/>
  <c r="AV32" i="6"/>
  <c r="AU32" i="6"/>
  <c r="AR32" i="6"/>
  <c r="AS32" i="6" s="1"/>
  <c r="AT32" i="6" s="1"/>
  <c r="AV31" i="6"/>
  <c r="AU31" i="6"/>
  <c r="AR31" i="6"/>
  <c r="AS31" i="6" s="1"/>
  <c r="AT31" i="6" s="1"/>
  <c r="AV30" i="6"/>
  <c r="AU30" i="6"/>
  <c r="AR30" i="6"/>
  <c r="AS30" i="6" s="1"/>
  <c r="AT30" i="6" s="1"/>
  <c r="V30" i="6"/>
  <c r="V31" i="6" s="1"/>
  <c r="S30" i="6"/>
  <c r="S32" i="6" s="1"/>
  <c r="AV29" i="6"/>
  <c r="AU29" i="6"/>
  <c r="AR29" i="6"/>
  <c r="AS29" i="6" s="1"/>
  <c r="AT29" i="6" s="1"/>
  <c r="AV28" i="6"/>
  <c r="AU28" i="6"/>
  <c r="AR28" i="6"/>
  <c r="AS28" i="6" s="1"/>
  <c r="AT28" i="6" s="1"/>
  <c r="V28" i="6"/>
  <c r="V29" i="6" s="1"/>
  <c r="AV27" i="6"/>
  <c r="AU27" i="6"/>
  <c r="AR27" i="6"/>
  <c r="AS27" i="6" s="1"/>
  <c r="AT27" i="6" s="1"/>
  <c r="S27" i="6"/>
  <c r="S28" i="6" s="1"/>
  <c r="P27" i="6"/>
  <c r="P30" i="6" s="1"/>
  <c r="AV26" i="6"/>
  <c r="AU26" i="6"/>
  <c r="AR26" i="6"/>
  <c r="AS26" i="6" s="1"/>
  <c r="AT26" i="6" s="1"/>
  <c r="AV25" i="6"/>
  <c r="AU25" i="6"/>
  <c r="AR25" i="6"/>
  <c r="AS25" i="6" s="1"/>
  <c r="AT25" i="6" s="1"/>
  <c r="V25" i="6"/>
  <c r="V26" i="6" s="1"/>
  <c r="AV24" i="6"/>
  <c r="AU24" i="6"/>
  <c r="AR24" i="6"/>
  <c r="AS24" i="6" s="1"/>
  <c r="AT24" i="6" s="1"/>
  <c r="S24" i="6"/>
  <c r="S25" i="6" s="1"/>
  <c r="AV23" i="6"/>
  <c r="AU23" i="6"/>
  <c r="AR23" i="6"/>
  <c r="AS23" i="6" s="1"/>
  <c r="AT23" i="6" s="1"/>
  <c r="P23" i="6"/>
  <c r="P24" i="6" s="1"/>
  <c r="M23" i="6"/>
  <c r="M27" i="6" s="1"/>
  <c r="AV22" i="6"/>
  <c r="AU22" i="6"/>
  <c r="AR22" i="6"/>
  <c r="AS22" i="6" s="1"/>
  <c r="AT22" i="6" s="1"/>
  <c r="AV21" i="6"/>
  <c r="AU21" i="6"/>
  <c r="AR21" i="6"/>
  <c r="AS21" i="6" s="1"/>
  <c r="AT21" i="6" s="1"/>
  <c r="AV20" i="6"/>
  <c r="AU20" i="6"/>
  <c r="AR20" i="6"/>
  <c r="AS20" i="6" s="1"/>
  <c r="AT20" i="6" s="1"/>
  <c r="AE20" i="6"/>
  <c r="AE21" i="6" s="1"/>
  <c r="Y20" i="6"/>
  <c r="Y22" i="6" s="1"/>
  <c r="AV19" i="6"/>
  <c r="AU19" i="6"/>
  <c r="AR19" i="6"/>
  <c r="AS19" i="6" s="1"/>
  <c r="AT19" i="6" s="1"/>
  <c r="AV18" i="6"/>
  <c r="AU18" i="6"/>
  <c r="AR18" i="6"/>
  <c r="AS18" i="6" s="1"/>
  <c r="AT18" i="6" s="1"/>
  <c r="AH18" i="6"/>
  <c r="AH19" i="6" s="1"/>
  <c r="AV17" i="6"/>
  <c r="AU17" i="6"/>
  <c r="AR17" i="6"/>
  <c r="AS17" i="6" s="1"/>
  <c r="AT17" i="6" s="1"/>
  <c r="AE17" i="6"/>
  <c r="AE18" i="6" s="1"/>
  <c r="AV16" i="6"/>
  <c r="AU16" i="6"/>
  <c r="AR16" i="6"/>
  <c r="AS16" i="6" s="1"/>
  <c r="AT16" i="6" s="1"/>
  <c r="AB16" i="6"/>
  <c r="AB17" i="6" s="1"/>
  <c r="V16" i="6"/>
  <c r="V20" i="6" s="1"/>
  <c r="AV15" i="6"/>
  <c r="AU15" i="6"/>
  <c r="AR15" i="6"/>
  <c r="AS15" i="6" s="1"/>
  <c r="AT15" i="6" s="1"/>
  <c r="AV14" i="6"/>
  <c r="AU14" i="6"/>
  <c r="AR14" i="6"/>
  <c r="AS14" i="6" s="1"/>
  <c r="AT14" i="6" s="1"/>
  <c r="AE14" i="6"/>
  <c r="AE15" i="6" s="1"/>
  <c r="AV13" i="6"/>
  <c r="AU13" i="6"/>
  <c r="AR13" i="6"/>
  <c r="AS13" i="6" s="1"/>
  <c r="AT13" i="6" s="1"/>
  <c r="AB13" i="6"/>
  <c r="AB14" i="6" s="1"/>
  <c r="AV12" i="6"/>
  <c r="AU12" i="6"/>
  <c r="AR12" i="6"/>
  <c r="AS12" i="6" s="1"/>
  <c r="AT12" i="6" s="1"/>
  <c r="Y12" i="6"/>
  <c r="S12" i="6"/>
  <c r="S16" i="6" s="1"/>
  <c r="AV11" i="6"/>
  <c r="AU11" i="6"/>
  <c r="AR11" i="6"/>
  <c r="AS11" i="6" s="1"/>
  <c r="AT11" i="6" s="1"/>
  <c r="AV10" i="6"/>
  <c r="AU10" i="6"/>
  <c r="AR10" i="6"/>
  <c r="AT10" i="6" s="1"/>
  <c r="AB10" i="6"/>
  <c r="AB11" i="6" s="1"/>
  <c r="BE9" i="6"/>
  <c r="BE10" i="6" s="1"/>
  <c r="BE11" i="6" s="1"/>
  <c r="BE12" i="6" s="1"/>
  <c r="BE13" i="6" s="1"/>
  <c r="BE14" i="6" s="1"/>
  <c r="BE15" i="6" s="1"/>
  <c r="BE16" i="6" s="1"/>
  <c r="BE17" i="6" s="1"/>
  <c r="BE18" i="6" s="1"/>
  <c r="BE19" i="6" s="1"/>
  <c r="BE20" i="6" s="1"/>
  <c r="BE21" i="6" s="1"/>
  <c r="BE22" i="6" s="1"/>
  <c r="BE23" i="6" s="1"/>
  <c r="BE24" i="6" s="1"/>
  <c r="BE25" i="6" s="1"/>
  <c r="BE26" i="6" s="1"/>
  <c r="BE27" i="6" s="1"/>
  <c r="BE28" i="6" s="1"/>
  <c r="BE29" i="6" s="1"/>
  <c r="BE30" i="6" s="1"/>
  <c r="BE31" i="6" s="1"/>
  <c r="BE32" i="6" s="1"/>
  <c r="BE33" i="6" s="1"/>
  <c r="BE34" i="6" s="1"/>
  <c r="BE35" i="6" s="1"/>
  <c r="BE36" i="6" s="1"/>
  <c r="BE37" i="6" s="1"/>
  <c r="BE38" i="6" s="1"/>
  <c r="BE39" i="6" s="1"/>
  <c r="BE40" i="6" s="1"/>
  <c r="BE41" i="6" s="1"/>
  <c r="BE42" i="6" s="1"/>
  <c r="BE43" i="6" s="1"/>
  <c r="BE44" i="6" s="1"/>
  <c r="BE45" i="6" s="1"/>
  <c r="BE46" i="6" s="1"/>
  <c r="BE47" i="6" s="1"/>
  <c r="BE48" i="6" s="1"/>
  <c r="BE49" i="6" s="1"/>
  <c r="BE50" i="6" s="1"/>
  <c r="BE51" i="6" s="1"/>
  <c r="BE52" i="6" s="1"/>
  <c r="BE53" i="6" s="1"/>
  <c r="BE54" i="6" s="1"/>
  <c r="BE55" i="6" s="1"/>
  <c r="BE56" i="6" s="1"/>
  <c r="BE57" i="6" s="1"/>
  <c r="BE58" i="6" s="1"/>
  <c r="BE59" i="6" s="1"/>
  <c r="BE60" i="6" s="1"/>
  <c r="BE61" i="6" s="1"/>
  <c r="BE62" i="6" s="1"/>
  <c r="BE63" i="6" s="1"/>
  <c r="BE64" i="6" s="1"/>
  <c r="BE65" i="6" s="1"/>
  <c r="BE66" i="6" s="1"/>
  <c r="BE67" i="6" s="1"/>
  <c r="BE68" i="6" s="1"/>
  <c r="BE69" i="6" s="1"/>
  <c r="BE70" i="6" s="1"/>
  <c r="BE71" i="6" s="1"/>
  <c r="BE72" i="6" s="1"/>
  <c r="BE73" i="6" s="1"/>
  <c r="BE74" i="6" s="1"/>
  <c r="BE75" i="6" s="1"/>
  <c r="BE76" i="6" s="1"/>
  <c r="BE77" i="6" s="1"/>
  <c r="BE78" i="6" s="1"/>
  <c r="BE79" i="6" s="1"/>
  <c r="BE80" i="6" s="1"/>
  <c r="BE81" i="6" s="1"/>
  <c r="BE82" i="6" s="1"/>
  <c r="BE83" i="6" s="1"/>
  <c r="AV9" i="6"/>
  <c r="AU9" i="6"/>
  <c r="AR9" i="6"/>
  <c r="AS9" i="6" s="1"/>
  <c r="AT9" i="6" s="1"/>
  <c r="Y9" i="6"/>
  <c r="Y10" i="6" s="1"/>
  <c r="AV8" i="6"/>
  <c r="AU8" i="6"/>
  <c r="AR8" i="6"/>
  <c r="AS8" i="6" s="1"/>
  <c r="AT8" i="6" s="1"/>
  <c r="V8" i="6"/>
  <c r="V9" i="6" s="1"/>
  <c r="AV7" i="6"/>
  <c r="AU7" i="6"/>
  <c r="AR7" i="6"/>
  <c r="AS7" i="6" s="1"/>
  <c r="S7" i="6"/>
  <c r="S8" i="6" s="1"/>
  <c r="M7" i="6"/>
  <c r="M12" i="6" s="1"/>
  <c r="G7" i="6"/>
  <c r="G33" i="6" s="1"/>
  <c r="D7" i="6"/>
  <c r="D38" i="6" s="1"/>
  <c r="AP42" i="6"/>
  <c r="AA11" i="17" l="1"/>
  <c r="AX50" i="17"/>
  <c r="X50" i="17" s="1"/>
  <c r="U50" i="17" s="1"/>
  <c r="U9" i="17"/>
  <c r="R34" i="17"/>
  <c r="AX9" i="17"/>
  <c r="X9" i="17" s="1"/>
  <c r="AD20" i="17"/>
  <c r="AA18" i="17" s="1"/>
  <c r="X18" i="17" s="1"/>
  <c r="AX45" i="17"/>
  <c r="X45" i="17" s="1"/>
  <c r="U45" i="17"/>
  <c r="AX49" i="17"/>
  <c r="U49" i="17" s="1"/>
  <c r="X10" i="17"/>
  <c r="AD16" i="17"/>
  <c r="AA15" i="17" s="1"/>
  <c r="AX32" i="17"/>
  <c r="X32" i="17" s="1"/>
  <c r="U32" i="17" s="1"/>
  <c r="R31" i="17" s="1"/>
  <c r="U36" i="17"/>
  <c r="U38" i="17"/>
  <c r="AX41" i="17"/>
  <c r="U41" i="17" s="1"/>
  <c r="AX51" i="17"/>
  <c r="X51" i="17" s="1"/>
  <c r="W7" i="17"/>
  <c r="AD24" i="17"/>
  <c r="AA24" i="17" s="1"/>
  <c r="AX47" i="17"/>
  <c r="O47" i="17" s="1"/>
  <c r="S9" i="17"/>
  <c r="AE17" i="17"/>
  <c r="AG22" i="17"/>
  <c r="AE26" i="17"/>
  <c r="P31" i="17"/>
  <c r="V24" i="17"/>
  <c r="R44" i="17"/>
  <c r="O43" i="17" s="1"/>
  <c r="L42" i="17" s="1"/>
  <c r="I42" i="17" s="1"/>
  <c r="U55" i="17"/>
  <c r="R54" i="17" s="1"/>
  <c r="O53" i="17" s="1"/>
  <c r="L52" i="17" s="1"/>
  <c r="C52" i="17" s="1"/>
  <c r="BD7" i="17" s="1"/>
  <c r="S18" i="17"/>
  <c r="AG22" i="16"/>
  <c r="AX35" i="16"/>
  <c r="W35" i="16" s="1"/>
  <c r="AX39" i="16"/>
  <c r="Z39" i="16" s="1"/>
  <c r="AX42" i="16"/>
  <c r="O42" i="16" s="1"/>
  <c r="AX21" i="16"/>
  <c r="AI21" i="16" s="1"/>
  <c r="AX8" i="16"/>
  <c r="W8" i="16" s="1"/>
  <c r="AX10" i="16"/>
  <c r="AA10" i="16" s="1"/>
  <c r="AX11" i="16"/>
  <c r="AD11" i="16" s="1"/>
  <c r="AA11" i="16" s="1"/>
  <c r="AD16" i="16"/>
  <c r="AX20" i="16"/>
  <c r="AI20" i="16" s="1"/>
  <c r="AX40" i="16"/>
  <c r="X40" i="16" s="1"/>
  <c r="AD18" i="16"/>
  <c r="U34" i="16"/>
  <c r="R34" i="16" s="1"/>
  <c r="X38" i="16"/>
  <c r="U38" i="16" s="1"/>
  <c r="R38" i="16" s="1"/>
  <c r="AX24" i="16"/>
  <c r="AI24" i="16" s="1"/>
  <c r="AG24" i="16" s="1"/>
  <c r="AD24" i="16" s="1"/>
  <c r="AA24" i="16" s="1"/>
  <c r="X24" i="16" s="1"/>
  <c r="AX33" i="16"/>
  <c r="X33" i="16" s="1"/>
  <c r="U32" i="16" s="1"/>
  <c r="R31" i="16" s="1"/>
  <c r="AX50" i="16"/>
  <c r="X50" i="16" s="1"/>
  <c r="U50" i="16" s="1"/>
  <c r="AG20" i="16"/>
  <c r="AD20" i="16" s="1"/>
  <c r="AA27" i="16"/>
  <c r="AX7" i="16"/>
  <c r="AX43" i="16"/>
  <c r="R43" i="16" s="1"/>
  <c r="AX46" i="16"/>
  <c r="X46" i="16" s="1"/>
  <c r="U45" i="16" s="1"/>
  <c r="R44" i="16" s="1"/>
  <c r="AX14" i="16"/>
  <c r="AC14" i="16" s="1"/>
  <c r="AA13" i="16" s="1"/>
  <c r="AX29" i="16"/>
  <c r="T29" i="16" s="1"/>
  <c r="R29" i="16" s="1"/>
  <c r="AX36" i="16"/>
  <c r="X36" i="16" s="1"/>
  <c r="U36" i="16" s="1"/>
  <c r="S50" i="16"/>
  <c r="U55" i="16"/>
  <c r="R54" i="16" s="1"/>
  <c r="O53" i="16" s="1"/>
  <c r="L52" i="16" s="1"/>
  <c r="C52" i="16" s="1"/>
  <c r="BD7" i="16" s="1"/>
  <c r="AB16" i="16"/>
  <c r="AA15" i="16" s="1"/>
  <c r="AB20" i="16"/>
  <c r="Y15" i="16"/>
  <c r="AX17" i="15"/>
  <c r="AG17" i="15" s="1"/>
  <c r="AD16" i="15" s="1"/>
  <c r="AX24" i="15"/>
  <c r="AI24" i="15" s="1"/>
  <c r="AG24" i="15" s="1"/>
  <c r="AX36" i="15"/>
  <c r="X36" i="15" s="1"/>
  <c r="U36" i="15" s="1"/>
  <c r="AX12" i="15"/>
  <c r="AD12" i="15" s="1"/>
  <c r="AX23" i="15"/>
  <c r="R29" i="15"/>
  <c r="AX22" i="15"/>
  <c r="AX10" i="15"/>
  <c r="AA10" i="15" s="1"/>
  <c r="AX48" i="15"/>
  <c r="R48" i="15" s="1"/>
  <c r="AX13" i="15"/>
  <c r="AC13" i="15" s="1"/>
  <c r="AA13" i="15" s="1"/>
  <c r="AX50" i="15"/>
  <c r="X50" i="15" s="1"/>
  <c r="U50" i="15" s="1"/>
  <c r="AX19" i="15"/>
  <c r="AF19" i="15" s="1"/>
  <c r="AX25" i="15"/>
  <c r="AI25" i="15" s="1"/>
  <c r="AX34" i="15"/>
  <c r="W34" i="15" s="1"/>
  <c r="U34" i="15" s="1"/>
  <c r="AD18" i="15"/>
  <c r="AX28" i="15"/>
  <c r="AC28" i="15" s="1"/>
  <c r="AA27" i="15" s="1"/>
  <c r="AX49" i="15"/>
  <c r="U49" i="15" s="1"/>
  <c r="AX42" i="15"/>
  <c r="O42" i="15" s="1"/>
  <c r="AX27" i="15"/>
  <c r="AC27" i="15" s="1"/>
  <c r="AX41" i="15"/>
  <c r="U41" i="15" s="1"/>
  <c r="AX46" i="15"/>
  <c r="X46" i="15" s="1"/>
  <c r="AX39" i="15"/>
  <c r="Z39" i="15" s="1"/>
  <c r="X38" i="15" s="1"/>
  <c r="AX43" i="15"/>
  <c r="R43" i="15" s="1"/>
  <c r="U32" i="15"/>
  <c r="R31" i="15" s="1"/>
  <c r="AA11" i="15"/>
  <c r="X10" i="15" s="1"/>
  <c r="U9" i="15" s="1"/>
  <c r="AG22" i="15"/>
  <c r="AX8" i="15"/>
  <c r="W8" i="15" s="1"/>
  <c r="AX15" i="15"/>
  <c r="AD15" i="15" s="1"/>
  <c r="AX26" i="15"/>
  <c r="AG26" i="15" s="1"/>
  <c r="AX40" i="15"/>
  <c r="X40" i="15" s="1"/>
  <c r="AX7" i="15"/>
  <c r="AX20" i="15"/>
  <c r="AI20" i="15" s="1"/>
  <c r="AG20" i="15" s="1"/>
  <c r="AX45" i="15"/>
  <c r="X45" i="15" s="1"/>
  <c r="P31" i="15"/>
  <c r="V56" i="15"/>
  <c r="U55" i="15" s="1"/>
  <c r="R54" i="15" s="1"/>
  <c r="O53" i="15" s="1"/>
  <c r="L52" i="15" s="1"/>
  <c r="C52" i="15" s="1"/>
  <c r="BD7" i="15" s="1"/>
  <c r="Y11" i="15"/>
  <c r="M34" i="15"/>
  <c r="AE26" i="15"/>
  <c r="AX39" i="10"/>
  <c r="Z39" i="10" s="1"/>
  <c r="AX35" i="10"/>
  <c r="W35" i="10" s="1"/>
  <c r="AX30" i="10"/>
  <c r="T30" i="10" s="1"/>
  <c r="AX28" i="10"/>
  <c r="AC28" i="10" s="1"/>
  <c r="AX25" i="10"/>
  <c r="AI25" i="10" s="1"/>
  <c r="AX21" i="10"/>
  <c r="AI21" i="10" s="1"/>
  <c r="AX19" i="10"/>
  <c r="AF19" i="10" s="1"/>
  <c r="AX54" i="10"/>
  <c r="U54" i="10" s="1"/>
  <c r="AX14" i="10"/>
  <c r="AC14" i="10" s="1"/>
  <c r="AX52" i="10"/>
  <c r="O52" i="10" s="1"/>
  <c r="AX8" i="10"/>
  <c r="W8" i="10" s="1"/>
  <c r="AX55" i="10"/>
  <c r="X55" i="10" s="1"/>
  <c r="AX53" i="10"/>
  <c r="R53" i="10" s="1"/>
  <c r="AX56" i="10"/>
  <c r="X56" i="10" s="1"/>
  <c r="AX36" i="10"/>
  <c r="X36" i="10" s="1"/>
  <c r="AX11" i="10"/>
  <c r="AD11" i="10" s="1"/>
  <c r="AX26" i="10"/>
  <c r="AG26" i="10" s="1"/>
  <c r="AX45" i="10"/>
  <c r="X45" i="10" s="1"/>
  <c r="AX22" i="10"/>
  <c r="AX27" i="10"/>
  <c r="AC27" i="10" s="1"/>
  <c r="AA27" i="10" s="1"/>
  <c r="AX12" i="10"/>
  <c r="AD12" i="10" s="1"/>
  <c r="AX29" i="10"/>
  <c r="T29" i="10" s="1"/>
  <c r="AX51" i="10"/>
  <c r="X51" i="10" s="1"/>
  <c r="AX34" i="10"/>
  <c r="W34" i="10" s="1"/>
  <c r="AX9" i="10"/>
  <c r="X9" i="10" s="1"/>
  <c r="AX23" i="10"/>
  <c r="AX31" i="10"/>
  <c r="U31" i="10" s="1"/>
  <c r="AX42" i="10"/>
  <c r="O42" i="10" s="1"/>
  <c r="AX47" i="10"/>
  <c r="O47" i="10" s="1"/>
  <c r="AX49" i="10"/>
  <c r="U49" i="10" s="1"/>
  <c r="AX15" i="10"/>
  <c r="AD15" i="10" s="1"/>
  <c r="AX32" i="10"/>
  <c r="X32" i="10" s="1"/>
  <c r="AX43" i="10"/>
  <c r="R43" i="10" s="1"/>
  <c r="AX44" i="10"/>
  <c r="U44" i="10" s="1"/>
  <c r="AX13" i="10"/>
  <c r="AX24" i="10"/>
  <c r="AI24" i="10" s="1"/>
  <c r="AX41" i="10"/>
  <c r="U41" i="10" s="1"/>
  <c r="AX46" i="10"/>
  <c r="X46" i="10" s="1"/>
  <c r="AX7" i="10"/>
  <c r="AX17" i="10"/>
  <c r="AG17" i="10" s="1"/>
  <c r="AX37" i="10"/>
  <c r="X37" i="10" s="1"/>
  <c r="AX16" i="10"/>
  <c r="AG16" i="10" s="1"/>
  <c r="AX50" i="10"/>
  <c r="X50" i="10" s="1"/>
  <c r="AX18" i="10"/>
  <c r="AF18" i="10" s="1"/>
  <c r="AX38" i="10"/>
  <c r="Z38" i="10" s="1"/>
  <c r="AX33" i="10"/>
  <c r="X33" i="10" s="1"/>
  <c r="AX40" i="10"/>
  <c r="X40" i="10" s="1"/>
  <c r="AX10" i="10"/>
  <c r="AA10" i="10" s="1"/>
  <c r="AX48" i="10"/>
  <c r="R48" i="10" s="1"/>
  <c r="AX20" i="10"/>
  <c r="AI20" i="10" s="1"/>
  <c r="V56" i="10"/>
  <c r="S18" i="10"/>
  <c r="Y27" i="10"/>
  <c r="AW47" i="6"/>
  <c r="X47" i="6" s="1"/>
  <c r="AP15" i="6"/>
  <c r="AW46" i="6"/>
  <c r="X46" i="6" s="1"/>
  <c r="AP29" i="6"/>
  <c r="AW29" i="6" s="1"/>
  <c r="X29" i="6" s="1"/>
  <c r="AP10" i="6"/>
  <c r="AP11" i="6"/>
  <c r="AP20" i="6"/>
  <c r="AP34" i="6"/>
  <c r="AW34" i="6" s="1"/>
  <c r="R34" i="6" s="1"/>
  <c r="AP13" i="6"/>
  <c r="AW13" i="6" s="1"/>
  <c r="AD13" i="6" s="1"/>
  <c r="AP14" i="6"/>
  <c r="AW14" i="6" s="1"/>
  <c r="AG14" i="6" s="1"/>
  <c r="AP18" i="6"/>
  <c r="AW18" i="6" s="1"/>
  <c r="AP31" i="6"/>
  <c r="AW31" i="6" s="1"/>
  <c r="X31" i="6" s="1"/>
  <c r="AP35" i="6"/>
  <c r="AW35" i="6" s="1"/>
  <c r="U35" i="6" s="1"/>
  <c r="AW45" i="6"/>
  <c r="U45" i="6" s="1"/>
  <c r="AW43" i="6"/>
  <c r="O43" i="6" s="1"/>
  <c r="AW44" i="6"/>
  <c r="R44" i="6" s="1"/>
  <c r="S41" i="6"/>
  <c r="S36" i="6"/>
  <c r="Y13" i="6"/>
  <c r="M39" i="6"/>
  <c r="AW42" i="6"/>
  <c r="X42" i="6" s="1"/>
  <c r="AP41" i="6"/>
  <c r="AW41" i="6" s="1"/>
  <c r="X41" i="6" s="1"/>
  <c r="AP40" i="6"/>
  <c r="AW40" i="6" s="1"/>
  <c r="U40" i="6" s="1"/>
  <c r="AP39" i="6"/>
  <c r="AW39" i="6" s="1"/>
  <c r="R39" i="6" s="1"/>
  <c r="AP38" i="6"/>
  <c r="AW38" i="6" s="1"/>
  <c r="O38" i="6" s="1"/>
  <c r="AP32" i="6"/>
  <c r="AW32" i="6" s="1"/>
  <c r="U32" i="6" s="1"/>
  <c r="AP30" i="6"/>
  <c r="AW30" i="6" s="1"/>
  <c r="X30" i="6" s="1"/>
  <c r="AP28" i="6"/>
  <c r="AW28" i="6" s="1"/>
  <c r="X28" i="6" s="1"/>
  <c r="AP27" i="6"/>
  <c r="AW27" i="6" s="1"/>
  <c r="U27" i="6" s="1"/>
  <c r="AP25" i="6"/>
  <c r="AW25" i="6" s="1"/>
  <c r="X25" i="6" s="1"/>
  <c r="AP24" i="6"/>
  <c r="AW24" i="6" s="1"/>
  <c r="U24" i="6" s="1"/>
  <c r="AP23" i="6"/>
  <c r="AW23" i="6" s="1"/>
  <c r="R23" i="6" s="1"/>
  <c r="AP19" i="6"/>
  <c r="AP17" i="6"/>
  <c r="AW17" i="6" s="1"/>
  <c r="AG17" i="6" s="1"/>
  <c r="AP16" i="6"/>
  <c r="AP8" i="6"/>
  <c r="AW8" i="6" s="1"/>
  <c r="X8" i="6" s="1"/>
  <c r="AP9" i="6"/>
  <c r="AW9" i="6" s="1"/>
  <c r="AA9" i="6" s="1"/>
  <c r="AP12" i="6"/>
  <c r="AP21" i="6"/>
  <c r="AW21" i="6" s="1"/>
  <c r="AG21" i="6" s="1"/>
  <c r="AP22" i="6"/>
  <c r="AW22" i="6" s="1"/>
  <c r="AA22" i="6" s="1"/>
  <c r="AP36" i="6"/>
  <c r="AW36" i="6" s="1"/>
  <c r="X36" i="6" s="1"/>
  <c r="AP37" i="6"/>
  <c r="AW37" i="6" s="1"/>
  <c r="X37" i="6" s="1"/>
  <c r="AP7" i="6"/>
  <c r="AW7" i="6" s="1"/>
  <c r="AP26" i="6"/>
  <c r="AW26" i="6" s="1"/>
  <c r="X26" i="6" s="1"/>
  <c r="AP33" i="6"/>
  <c r="AW33" i="6" s="1"/>
  <c r="O33" i="6" s="1"/>
  <c r="X24" i="17" l="1"/>
  <c r="U18" i="17" s="1"/>
  <c r="R7" i="17"/>
  <c r="O7" i="17" s="1"/>
  <c r="O29" i="17"/>
  <c r="L47" i="17"/>
  <c r="F47" i="17" s="1"/>
  <c r="R49" i="17"/>
  <c r="O48" i="17" s="1"/>
  <c r="X13" i="17"/>
  <c r="U13" i="17" s="1"/>
  <c r="R38" i="17"/>
  <c r="O34" i="17" s="1"/>
  <c r="X10" i="16"/>
  <c r="U9" i="16" s="1"/>
  <c r="R49" i="16"/>
  <c r="O48" i="16" s="1"/>
  <c r="L47" i="16" s="1"/>
  <c r="F47" i="16" s="1"/>
  <c r="AA18" i="16"/>
  <c r="X18" i="16" s="1"/>
  <c r="U18" i="16" s="1"/>
  <c r="X13" i="16"/>
  <c r="U13" i="16" s="1"/>
  <c r="O29" i="16"/>
  <c r="O34" i="16"/>
  <c r="L29" i="16" s="1"/>
  <c r="BF7" i="16" s="1"/>
  <c r="O43" i="16"/>
  <c r="L42" i="16" s="1"/>
  <c r="I42" i="16" s="1"/>
  <c r="W7" i="16"/>
  <c r="U7" i="16"/>
  <c r="R7" i="16" s="1"/>
  <c r="O7" i="16" s="1"/>
  <c r="R34" i="15"/>
  <c r="R49" i="15"/>
  <c r="O48" i="15" s="1"/>
  <c r="L47" i="15" s="1"/>
  <c r="F47" i="15" s="1"/>
  <c r="AD24" i="15"/>
  <c r="AA24" i="15" s="1"/>
  <c r="X24" i="15" s="1"/>
  <c r="U38" i="15"/>
  <c r="R38" i="15" s="1"/>
  <c r="O29" i="15"/>
  <c r="AA15" i="15"/>
  <c r="U45" i="15"/>
  <c r="R44" i="15" s="1"/>
  <c r="O43" i="15" s="1"/>
  <c r="L42" i="15" s="1"/>
  <c r="I42" i="15" s="1"/>
  <c r="X13" i="15"/>
  <c r="U13" i="15" s="1"/>
  <c r="AD20" i="15"/>
  <c r="AA18" i="15" s="1"/>
  <c r="X18" i="15" s="1"/>
  <c r="W7" i="15"/>
  <c r="U7" i="15"/>
  <c r="R7" i="15" s="1"/>
  <c r="O7" i="15" s="1"/>
  <c r="X38" i="10"/>
  <c r="U38" i="10" s="1"/>
  <c r="R38" i="10" s="1"/>
  <c r="U34" i="10"/>
  <c r="R29" i="10"/>
  <c r="AD18" i="10"/>
  <c r="AG24" i="10"/>
  <c r="AD24" i="10" s="1"/>
  <c r="AA24" i="10" s="1"/>
  <c r="X24" i="10" s="1"/>
  <c r="AG20" i="10"/>
  <c r="U55" i="10"/>
  <c r="R54" i="10" s="1"/>
  <c r="O53" i="10" s="1"/>
  <c r="L52" i="10" s="1"/>
  <c r="C52" i="10" s="1"/>
  <c r="BD7" i="10" s="1"/>
  <c r="U7" i="10"/>
  <c r="AC13" i="10"/>
  <c r="AA13" i="10" s="1"/>
  <c r="W7" i="10"/>
  <c r="U50" i="10"/>
  <c r="R49" i="10" s="1"/>
  <c r="O48" i="10" s="1"/>
  <c r="L47" i="10" s="1"/>
  <c r="F47" i="10" s="1"/>
  <c r="U7" i="6"/>
  <c r="U36" i="10"/>
  <c r="AG22" i="10"/>
  <c r="AA11" i="10"/>
  <c r="X10" i="10" s="1"/>
  <c r="U9" i="10" s="1"/>
  <c r="U45" i="10"/>
  <c r="R44" i="10" s="1"/>
  <c r="O43" i="10" s="1"/>
  <c r="L42" i="10" s="1"/>
  <c r="I42" i="10" s="1"/>
  <c r="AD16" i="10"/>
  <c r="AA15" i="10" s="1"/>
  <c r="U32" i="10"/>
  <c r="R31" i="10" s="1"/>
  <c r="AW10" i="6"/>
  <c r="AD10" i="6" s="1"/>
  <c r="U46" i="6"/>
  <c r="R45" i="6" s="1"/>
  <c r="O44" i="6" s="1"/>
  <c r="L43" i="6" s="1"/>
  <c r="C43" i="6" s="1"/>
  <c r="BG7" i="6" s="1"/>
  <c r="U41" i="6"/>
  <c r="R40" i="6" s="1"/>
  <c r="O39" i="6" s="1"/>
  <c r="L38" i="6" s="1"/>
  <c r="F38" i="6" s="1"/>
  <c r="U25" i="6"/>
  <c r="R24" i="6" s="1"/>
  <c r="O23" i="6" s="1"/>
  <c r="U36" i="6"/>
  <c r="R35" i="6" s="1"/>
  <c r="O34" i="6" s="1"/>
  <c r="L33" i="6" s="1"/>
  <c r="I33" i="6" s="1"/>
  <c r="U28" i="6"/>
  <c r="R27" i="6" s="1"/>
  <c r="U30" i="6"/>
  <c r="R30" i="6" s="1"/>
  <c r="R13" i="17" l="1"/>
  <c r="O13" i="17" s="1"/>
  <c r="L7" i="17" s="1"/>
  <c r="BE7" i="17" s="1"/>
  <c r="L29" i="17"/>
  <c r="BF7" i="17" s="1"/>
  <c r="R13" i="16"/>
  <c r="O13" i="16" s="1"/>
  <c r="L7" i="16"/>
  <c r="BE7" i="16" s="1"/>
  <c r="O34" i="15"/>
  <c r="L29" i="15" s="1"/>
  <c r="BF7" i="15" s="1"/>
  <c r="U18" i="15"/>
  <c r="R13" i="15" s="1"/>
  <c r="O13" i="15" s="1"/>
  <c r="L7" i="15"/>
  <c r="R34" i="10"/>
  <c r="O34" i="10" s="1"/>
  <c r="O29" i="10"/>
  <c r="AD20" i="10"/>
  <c r="AA18" i="10" s="1"/>
  <c r="X18" i="10" s="1"/>
  <c r="U18" i="10" s="1"/>
  <c r="X13" i="10"/>
  <c r="U13" i="10" s="1"/>
  <c r="R7" i="10"/>
  <c r="O7" i="10" s="1"/>
  <c r="O27" i="6"/>
  <c r="L23" i="6" s="1"/>
  <c r="BI7" i="6" s="1"/>
  <c r="J7" i="17" l="1"/>
  <c r="F7" i="17" s="1"/>
  <c r="C7" i="17" s="1"/>
  <c r="A7" i="17" s="1"/>
  <c r="J7" i="16"/>
  <c r="F7" i="16" s="1"/>
  <c r="C7" i="16" s="1"/>
  <c r="A7" i="16"/>
  <c r="BC7" i="16"/>
  <c r="BG7" i="16" s="1"/>
  <c r="J7" i="15"/>
  <c r="F7" i="15" s="1"/>
  <c r="C7" i="15" s="1"/>
  <c r="BC7" i="15" s="1"/>
  <c r="BE7" i="15"/>
  <c r="L29" i="10"/>
  <c r="BF7" i="10" s="1"/>
  <c r="R13" i="10"/>
  <c r="O13" i="10" s="1"/>
  <c r="L7" i="10" s="1"/>
  <c r="BE7" i="10" s="1"/>
  <c r="BC7" i="17" l="1"/>
  <c r="BG7" i="17" s="1"/>
  <c r="A7" i="15"/>
  <c r="BG7" i="15"/>
  <c r="J7" i="10"/>
  <c r="F7" i="10" s="1"/>
  <c r="C7" i="10" s="1"/>
  <c r="BC7" i="10" s="1"/>
  <c r="BG7" i="10" s="1"/>
  <c r="A7" i="10" l="1"/>
  <c r="AW20" i="6"/>
  <c r="AG20" i="6" s="1"/>
  <c r="AD20" i="6" s="1"/>
  <c r="AA20" i="6" s="1"/>
  <c r="X20" i="6" s="1"/>
  <c r="AW15" i="6"/>
  <c r="AG15" i="6" s="1"/>
  <c r="AD14" i="6" s="1"/>
  <c r="AA13" i="6" s="1"/>
  <c r="AW12" i="6"/>
  <c r="AA12" i="6" s="1"/>
  <c r="AW16" i="6"/>
  <c r="AD16" i="6" s="1"/>
  <c r="AW19" i="6"/>
  <c r="AG18" i="6" s="1"/>
  <c r="AD17" i="6" s="1"/>
  <c r="AW11" i="6"/>
  <c r="AD11" i="6" s="1"/>
  <c r="AA10" i="6" s="1"/>
  <c r="X9" i="6" s="1"/>
  <c r="U8" i="6" s="1"/>
  <c r="R7" i="6" s="1"/>
  <c r="O7" i="6" s="1"/>
  <c r="AA16" i="6" l="1"/>
  <c r="X16" i="6" s="1"/>
  <c r="U16" i="6" s="1"/>
  <c r="X12" i="6"/>
  <c r="U12" i="6" s="1"/>
  <c r="R12" i="6" l="1"/>
  <c r="O12" i="6" s="1"/>
  <c r="L7" i="6" s="1"/>
  <c r="BH7" i="6" s="1"/>
  <c r="J7" i="6" l="1"/>
  <c r="F7" i="6" s="1"/>
  <c r="C7" i="6" s="1"/>
  <c r="BF7" i="6" s="1"/>
  <c r="A7" i="6" l="1"/>
</calcChain>
</file>

<file path=xl/sharedStrings.xml><?xml version="1.0" encoding="utf-8"?>
<sst xmlns="http://schemas.openxmlformats.org/spreadsheetml/2006/main" count="1339" uniqueCount="136">
  <si>
    <t>plant rye</t>
  </si>
  <si>
    <t>gain &gt;200gdds</t>
  </si>
  <si>
    <t>rains &gt;0.5"</t>
  </si>
  <si>
    <t>cost of planting rye</t>
  </si>
  <si>
    <t>rye planting cost</t>
  </si>
  <si>
    <t>don't plant rye</t>
  </si>
  <si>
    <t>rains &lt;0.5"</t>
  </si>
  <si>
    <t>gain &lt;200gdds</t>
  </si>
  <si>
    <t>only 2 days</t>
  </si>
  <si>
    <t>&lt;2 days late april</t>
  </si>
  <si>
    <t>2 ore more days late april</t>
  </si>
  <si>
    <t>2 or more days early may</t>
  </si>
  <si>
    <t>&lt;2 days early may</t>
  </si>
  <si>
    <t>plant corn, early may</t>
  </si>
  <si>
    <t>plant corn, late april</t>
  </si>
  <si>
    <t>plant corn, early april</t>
  </si>
  <si>
    <t>add'l 2 days</t>
  </si>
  <si>
    <t>&lt; 2 days early may</t>
  </si>
  <si>
    <t>plant corn, late may</t>
  </si>
  <si>
    <t>small rye-corn window penalty</t>
  </si>
  <si>
    <t>kill cc early may</t>
  </si>
  <si>
    <t>2 or more days early april</t>
  </si>
  <si>
    <t>cc killed early april</t>
  </si>
  <si>
    <t>&lt;2 days early april</t>
  </si>
  <si>
    <t>kill cc late april</t>
  </si>
  <si>
    <t>2 days late may</t>
  </si>
  <si>
    <t>palnt corn, late may</t>
  </si>
  <si>
    <t>&lt;2 days late may</t>
  </si>
  <si>
    <t>plant corn, june</t>
  </si>
  <si>
    <t>kill cc, late may</t>
  </si>
  <si>
    <t>add'l 2 days late may</t>
  </si>
  <si>
    <t>&lt;2 add'l days late may</t>
  </si>
  <si>
    <t>kill cc, june</t>
  </si>
  <si>
    <t>kill cc, early apil</t>
  </si>
  <si>
    <t>kill cc, late april</t>
  </si>
  <si>
    <t>kill cc, early may</t>
  </si>
  <si>
    <t>cc kill timing</t>
  </si>
  <si>
    <t>corn planting timing</t>
  </si>
  <si>
    <t>winter killed</t>
  </si>
  <si>
    <t>2 days late april</t>
  </si>
  <si>
    <t>2 days early may</t>
  </si>
  <si>
    <t>-</t>
  </si>
  <si>
    <t>rye decision</t>
  </si>
  <si>
    <t>fall rain uncertainty</t>
  </si>
  <si>
    <t>fall gdd uncertainty</t>
  </si>
  <si>
    <t>spring</t>
  </si>
  <si>
    <t>&lt;2 week termination-planting gap corn yield penalty</t>
  </si>
  <si>
    <t>corn early may planting penalty</t>
  </si>
  <si>
    <t>corn late may planting penalty</t>
  </si>
  <si>
    <t>corn june planting penalty</t>
  </si>
  <si>
    <t>ins discount w/cover crop planting</t>
  </si>
  <si>
    <t>corn yield potential, bu/ac</t>
  </si>
  <si>
    <t>profit per bushel of corn</t>
  </si>
  <si>
    <t>late may corn penalty</t>
  </si>
  <si>
    <t>june corn penalty</t>
  </si>
  <si>
    <t>herbicide cost w/cover</t>
  </si>
  <si>
    <t>herbicide cost w/0 cover</t>
  </si>
  <si>
    <t>yield1</t>
  </si>
  <si>
    <t>yield2</t>
  </si>
  <si>
    <t>corn rev</t>
  </si>
  <si>
    <t>value</t>
  </si>
  <si>
    <t>rains</t>
  </si>
  <si>
    <t>gdds</t>
  </si>
  <si>
    <t>eApr2</t>
  </si>
  <si>
    <t>eApr4</t>
  </si>
  <si>
    <t>lApr2</t>
  </si>
  <si>
    <t>lApr4</t>
  </si>
  <si>
    <t>eMay2</t>
  </si>
  <si>
    <t>eMay4</t>
  </si>
  <si>
    <t>lMay2</t>
  </si>
  <si>
    <t>lMay4</t>
  </si>
  <si>
    <t>E[]</t>
  </si>
  <si>
    <t>cover crop dies</t>
  </si>
  <si>
    <t>E[max]</t>
  </si>
  <si>
    <t>cover crop survives winter, plant as early as possible</t>
  </si>
  <si>
    <t>cover crop survives winter, delay termination until late april</t>
  </si>
  <si>
    <t>2 or more days late april</t>
  </si>
  <si>
    <t>add'l 2 days late april</t>
  </si>
  <si>
    <t>kill cc, late apil</t>
  </si>
  <si>
    <t>2+ days early may</t>
  </si>
  <si>
    <t>only 2 days early may</t>
  </si>
  <si>
    <t>only 2 days late april</t>
  </si>
  <si>
    <t>2+ days late may</t>
  </si>
  <si>
    <t>add'l 2 days early may</t>
  </si>
  <si>
    <t>palnt corn early may</t>
  </si>
  <si>
    <t>only 2 days late may</t>
  </si>
  <si>
    <t>plant corn late may</t>
  </si>
  <si>
    <t>plant corn june</t>
  </si>
  <si>
    <t>kill cc late may</t>
  </si>
  <si>
    <t>kill cc june</t>
  </si>
  <si>
    <t>payment for reducing water pollution</t>
  </si>
  <si>
    <t>water quality incentive</t>
  </si>
  <si>
    <t>rye reduces early april nitrate leaching</t>
  </si>
  <si>
    <t>E[max] Terminate early vs wait</t>
  </si>
  <si>
    <t>herbicide savings</t>
  </si>
  <si>
    <t>ins savings</t>
  </si>
  <si>
    <t>flat_payment</t>
  </si>
  <si>
    <t>Plant, Kill Early Spring</t>
  </si>
  <si>
    <t>Plant, Delay Kill</t>
  </si>
  <si>
    <t>Plant Cover Crop</t>
  </si>
  <si>
    <t>Don't Plant Cover Crop</t>
  </si>
  <si>
    <t>soy yield potential, bu/ac</t>
  </si>
  <si>
    <t>profit per bushel of soy</t>
  </si>
  <si>
    <t>soy planting timing</t>
  </si>
  <si>
    <t>small rye-soy window penalty</t>
  </si>
  <si>
    <t>late may soy penalty</t>
  </si>
  <si>
    <t>june soy penalty</t>
  </si>
  <si>
    <t>soy rev</t>
  </si>
  <si>
    <t>plant soy, early april</t>
  </si>
  <si>
    <t>plant soy, late april</t>
  </si>
  <si>
    <t>plant soy, early may</t>
  </si>
  <si>
    <t>palnt soy, late may</t>
  </si>
  <si>
    <t>plant soy, june</t>
  </si>
  <si>
    <t>plant soy, late may</t>
  </si>
  <si>
    <t>palnt soy early may</t>
  </si>
  <si>
    <t>plant soy late may</t>
  </si>
  <si>
    <t>plant soy june</t>
  </si>
  <si>
    <t>&lt;2 week termination-planting gap soy yield penalty</t>
  </si>
  <si>
    <t>soy early may planting penalty</t>
  </si>
  <si>
    <t>soy late may planting penalty</t>
  </si>
  <si>
    <t>soy june planting penalty</t>
  </si>
  <si>
    <t>NA</t>
  </si>
  <si>
    <t>E[cover crop decision]</t>
  </si>
  <si>
    <t>prob_rains</t>
  </si>
  <si>
    <t>prob_gdds</t>
  </si>
  <si>
    <t>E1</t>
  </si>
  <si>
    <t>10day penalty</t>
  </si>
  <si>
    <t>late planting on top of 10day penalty</t>
  </si>
  <si>
    <t>Decision values</t>
  </si>
  <si>
    <t>early may corn penalty</t>
  </si>
  <si>
    <t>50% chance no penalty</t>
  </si>
  <si>
    <t>50% chance yield pen</t>
  </si>
  <si>
    <t>50% chance pnealty</t>
  </si>
  <si>
    <t>chance of &lt;2 week penalty</t>
  </si>
  <si>
    <t>pct total yield &lt;14 days</t>
  </si>
  <si>
    <t>chance of yield 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</si>
</sst>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96AA-38C7-4758-AC3D-83CF52917714}">
  <dimension ref="A1:BG78"/>
  <sheetViews>
    <sheetView topLeftCell="A34" zoomScale="80" zoomScaleNormal="80" workbookViewId="0">
      <selection activeCell="I43" sqref="I43"/>
    </sheetView>
  </sheetViews>
  <sheetFormatPr defaultColWidth="8.85546875" defaultRowHeight="15" x14ac:dyDescent="0.25"/>
  <cols>
    <col min="1" max="1" width="12.5703125" style="1" bestFit="1" customWidth="1"/>
    <col min="2" max="2" width="14.28515625" style="1" customWidth="1"/>
    <col min="3" max="3" width="12.5703125" style="1" bestFit="1" customWidth="1"/>
    <col min="4" max="5" width="8.85546875" style="1"/>
    <col min="6" max="6" width="12.5703125" style="1" bestFit="1" customWidth="1"/>
    <col min="7" max="8" width="8.85546875" style="1"/>
    <col min="9" max="10" width="11.85546875" style="1" bestFit="1" customWidth="1"/>
    <col min="11" max="11" width="8.85546875" style="1"/>
    <col min="12" max="12" width="12.5703125" style="1" bestFit="1" customWidth="1"/>
    <col min="13" max="14" width="8.85546875" style="1"/>
    <col min="15" max="15" width="11.85546875" style="1" bestFit="1" customWidth="1"/>
    <col min="16" max="17" width="8.85546875" style="1"/>
    <col min="18" max="18" width="12.42578125" style="1" bestFit="1" customWidth="1"/>
    <col min="19" max="20" width="8.85546875" style="1"/>
    <col min="21" max="21" width="11.85546875" style="1" bestFit="1" customWidth="1"/>
    <col min="22" max="23" width="8.85546875" style="1"/>
    <col min="24" max="24" width="9.85546875" style="1" bestFit="1" customWidth="1"/>
    <col min="25" max="26" width="8.85546875" style="1"/>
    <col min="27" max="27" width="10.5703125" style="1" bestFit="1" customWidth="1"/>
    <col min="28" max="35" width="8.85546875" style="1"/>
    <col min="36" max="36" width="12.5703125" style="1" customWidth="1"/>
    <col min="37" max="37" width="11" style="1" bestFit="1" customWidth="1"/>
    <col min="38" max="38" width="11" style="1" customWidth="1"/>
    <col min="39" max="42" width="8.85546875" style="1"/>
    <col min="43" max="43" width="14.42578125" style="1" customWidth="1"/>
    <col min="44" max="44" width="15.5703125" style="1" customWidth="1"/>
    <col min="45" max="45" width="11.7109375" style="1" customWidth="1"/>
    <col min="46" max="46" width="11" style="1" customWidth="1"/>
    <col min="47" max="47" width="12.140625" style="1" customWidth="1"/>
    <col min="48" max="48" width="10.7109375" style="1" customWidth="1"/>
    <col min="49" max="49" width="14.85546875" style="1" customWidth="1"/>
    <col min="50" max="54" width="8.85546875" style="1"/>
    <col min="55" max="55" width="13.28515625" style="1" bestFit="1" customWidth="1"/>
    <col min="56" max="56" width="12.7109375" style="1" bestFit="1" customWidth="1"/>
    <col min="57" max="57" width="13" style="1" bestFit="1" customWidth="1"/>
    <col min="58" max="58" width="13.28515625" style="1" bestFit="1" customWidth="1"/>
    <col min="59" max="62" width="11.85546875" style="1" bestFit="1" customWidth="1"/>
    <col min="63" max="16384" width="8.85546875" style="1"/>
  </cols>
  <sheetData>
    <row r="1" spans="1:59" x14ac:dyDescent="0.25">
      <c r="A1" s="1" t="s">
        <v>61</v>
      </c>
      <c r="B1" s="1">
        <v>0.97</v>
      </c>
      <c r="D1" s="11" t="s">
        <v>63</v>
      </c>
      <c r="E1" s="1">
        <v>0.69</v>
      </c>
      <c r="G1" s="1" t="s">
        <v>65</v>
      </c>
      <c r="H1" s="1">
        <v>0.71</v>
      </c>
      <c r="J1" s="1" t="s">
        <v>67</v>
      </c>
      <c r="K1" s="1">
        <v>0.89</v>
      </c>
      <c r="M1" s="1" t="s">
        <v>69</v>
      </c>
      <c r="N1" s="1">
        <v>0.87</v>
      </c>
    </row>
    <row r="2" spans="1:59" ht="15.75" thickBot="1" x14ac:dyDescent="0.3">
      <c r="A2" s="1" t="s">
        <v>62</v>
      </c>
      <c r="B2" s="1">
        <v>1</v>
      </c>
      <c r="D2" s="1" t="s">
        <v>64</v>
      </c>
      <c r="E2" s="1">
        <v>0.48</v>
      </c>
      <c r="G2" s="1" t="s">
        <v>66</v>
      </c>
      <c r="H2" s="1">
        <v>0.37</v>
      </c>
      <c r="J2" s="1" t="s">
        <v>68</v>
      </c>
      <c r="K2" s="1">
        <v>0.45</v>
      </c>
      <c r="M2" s="1" t="s">
        <v>70</v>
      </c>
      <c r="N2" s="1">
        <v>0.55000000000000004</v>
      </c>
    </row>
    <row r="3" spans="1:59" ht="105.75" thickBot="1" x14ac:dyDescent="0.3">
      <c r="A3" s="3" t="s">
        <v>3</v>
      </c>
      <c r="B3" s="4">
        <v>21</v>
      </c>
      <c r="C3" s="4"/>
      <c r="D3" s="4" t="s">
        <v>46</v>
      </c>
      <c r="E3" s="4">
        <v>0.9</v>
      </c>
      <c r="F3" s="4"/>
      <c r="G3" s="4" t="s">
        <v>47</v>
      </c>
      <c r="H3" s="4">
        <v>0.95</v>
      </c>
      <c r="I3" s="4"/>
      <c r="J3" s="4" t="s">
        <v>48</v>
      </c>
      <c r="K3" s="4">
        <v>0.9</v>
      </c>
      <c r="L3" s="4"/>
      <c r="M3" s="4" t="s">
        <v>49</v>
      </c>
      <c r="N3" s="4">
        <v>0.8</v>
      </c>
      <c r="O3" s="4"/>
      <c r="P3" s="4" t="s">
        <v>50</v>
      </c>
      <c r="Q3" s="4">
        <v>0</v>
      </c>
      <c r="R3" s="4"/>
      <c r="S3" s="4"/>
      <c r="T3" s="4" t="s">
        <v>55</v>
      </c>
      <c r="U3" s="5">
        <v>83</v>
      </c>
    </row>
    <row r="4" spans="1:59" ht="90.75" thickBot="1" x14ac:dyDescent="0.3">
      <c r="A4" s="6" t="s">
        <v>51</v>
      </c>
      <c r="B4" s="7">
        <v>200</v>
      </c>
      <c r="C4" s="7"/>
      <c r="D4" s="7" t="s">
        <v>52</v>
      </c>
      <c r="E4" s="7">
        <v>2.14</v>
      </c>
      <c r="F4" s="7"/>
      <c r="G4" s="7" t="s">
        <v>133</v>
      </c>
      <c r="H4" s="7">
        <v>0.5</v>
      </c>
      <c r="I4" s="7"/>
      <c r="J4" s="7"/>
      <c r="K4" s="7"/>
      <c r="L4" s="7"/>
      <c r="M4" s="7"/>
      <c r="N4" s="7"/>
      <c r="O4" s="7"/>
      <c r="P4" s="7" t="s">
        <v>90</v>
      </c>
      <c r="Q4" s="7">
        <v>0</v>
      </c>
      <c r="R4" s="7"/>
      <c r="S4" s="7"/>
      <c r="T4" s="7" t="s">
        <v>56</v>
      </c>
      <c r="U4" s="8">
        <v>83</v>
      </c>
      <c r="AJ4" s="3" t="s">
        <v>128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5"/>
    </row>
    <row r="5" spans="1:59" ht="75" x14ac:dyDescent="0.25">
      <c r="AJ5" s="20"/>
      <c r="AS5" s="1" t="s">
        <v>126</v>
      </c>
      <c r="AT5" s="1" t="s">
        <v>127</v>
      </c>
      <c r="AX5" s="21"/>
    </row>
    <row r="6" spans="1:59" ht="75" x14ac:dyDescent="0.25">
      <c r="A6" s="2" t="s">
        <v>73</v>
      </c>
      <c r="B6" s="2" t="s">
        <v>42</v>
      </c>
      <c r="C6" s="1" t="s">
        <v>122</v>
      </c>
      <c r="D6" s="1" t="s">
        <v>123</v>
      </c>
      <c r="E6" s="2" t="s">
        <v>43</v>
      </c>
      <c r="F6" s="1" t="s">
        <v>125</v>
      </c>
      <c r="G6" s="1" t="s">
        <v>124</v>
      </c>
      <c r="H6" s="2" t="s">
        <v>44</v>
      </c>
      <c r="J6" s="2" t="s">
        <v>93</v>
      </c>
      <c r="K6" s="2" t="s">
        <v>45</v>
      </c>
      <c r="L6" s="2" t="s">
        <v>71</v>
      </c>
      <c r="R6" s="1" t="s">
        <v>71</v>
      </c>
      <c r="AJ6" s="22" t="s">
        <v>36</v>
      </c>
      <c r="AK6" s="2" t="s">
        <v>37</v>
      </c>
      <c r="AL6" s="1" t="s">
        <v>92</v>
      </c>
      <c r="AM6" s="1" t="s">
        <v>19</v>
      </c>
      <c r="AN6" s="1" t="s">
        <v>129</v>
      </c>
      <c r="AO6" s="1" t="s">
        <v>53</v>
      </c>
      <c r="AP6" s="1" t="s">
        <v>54</v>
      </c>
      <c r="AQ6" s="9" t="s">
        <v>4</v>
      </c>
      <c r="AR6" s="9" t="s">
        <v>94</v>
      </c>
      <c r="AS6" s="1" t="s">
        <v>57</v>
      </c>
      <c r="AT6" s="1" t="s">
        <v>58</v>
      </c>
      <c r="AU6" s="9" t="s">
        <v>59</v>
      </c>
      <c r="AV6" s="9" t="s">
        <v>95</v>
      </c>
      <c r="AW6" s="9" t="s">
        <v>91</v>
      </c>
      <c r="AX6" s="23" t="s">
        <v>60</v>
      </c>
      <c r="BB6" s="1" t="s">
        <v>96</v>
      </c>
      <c r="BC6" s="1" t="s">
        <v>99</v>
      </c>
      <c r="BD6" s="1" t="s">
        <v>100</v>
      </c>
      <c r="BE6" s="1" t="s">
        <v>97</v>
      </c>
      <c r="BF6" s="1" t="s">
        <v>98</v>
      </c>
    </row>
    <row r="7" spans="1:59" ht="105" x14ac:dyDescent="0.25">
      <c r="A7" s="10">
        <f>MAX(C7, C52)</f>
        <v>423.24131238799998</v>
      </c>
      <c r="B7" s="1" t="s">
        <v>0</v>
      </c>
      <c r="C7" s="19">
        <f>D7*F7+D47*F47</f>
        <v>388.62793461501457</v>
      </c>
      <c r="D7" s="1">
        <f>B1</f>
        <v>0.97</v>
      </c>
      <c r="E7" s="1" t="s">
        <v>2</v>
      </c>
      <c r="F7" s="10">
        <f>G7*J7+G42*I42</f>
        <v>388.12747404628306</v>
      </c>
      <c r="G7" s="1">
        <f>B2</f>
        <v>1</v>
      </c>
      <c r="H7" s="1" t="s">
        <v>1</v>
      </c>
      <c r="J7" s="1">
        <f>MAX(L7, L29)</f>
        <v>388.12747404628306</v>
      </c>
      <c r="K7" s="1" t="s">
        <v>74</v>
      </c>
      <c r="L7" s="1">
        <f>M7*O7+M13*O13</f>
        <v>388.12747404628306</v>
      </c>
      <c r="M7" s="1">
        <f>E1</f>
        <v>0.69</v>
      </c>
      <c r="N7" s="12" t="s">
        <v>21</v>
      </c>
      <c r="O7" s="1">
        <f>R7</f>
        <v>393.053601168</v>
      </c>
      <c r="Q7" s="1" t="s">
        <v>22</v>
      </c>
      <c r="R7" s="10">
        <f>S7*U7+S9*U9</f>
        <v>393.053601168</v>
      </c>
      <c r="S7" s="1">
        <f>E2</f>
        <v>0.48</v>
      </c>
      <c r="T7" s="1" t="s">
        <v>16</v>
      </c>
      <c r="U7" s="1">
        <f>$H$4*AX7 + (1-$H$4)*W8</f>
        <v>385.6</v>
      </c>
      <c r="V7" s="28" t="s">
        <v>131</v>
      </c>
      <c r="W7" s="28">
        <f>AX7</f>
        <v>364.20000000000005</v>
      </c>
      <c r="AJ7" s="20" t="s">
        <v>33</v>
      </c>
      <c r="AK7" s="1" t="s">
        <v>15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9">
        <f>-$B$3</f>
        <v>-21</v>
      </c>
      <c r="AR7" s="9">
        <f>0</f>
        <v>0</v>
      </c>
      <c r="AS7" s="1">
        <f t="shared" ref="AS7:AS29" si="0">IF(AM7=1, $B$4*$E$3, $B$4)</f>
        <v>180</v>
      </c>
      <c r="AT7" s="1">
        <f>IF(AN7=1, AS7*$H$3, IF(AO7=1, AS7*$K$3, IF(AP7=1, AS7*$N$3, AS7)))</f>
        <v>180</v>
      </c>
      <c r="AU7" s="9">
        <f>AT7*$E$4</f>
        <v>385.20000000000005</v>
      </c>
      <c r="AV7" s="9">
        <f>$Q$3</f>
        <v>0</v>
      </c>
      <c r="AW7" s="9">
        <f>AL7*$Q$4</f>
        <v>0</v>
      </c>
      <c r="AX7" s="21">
        <f>AQ7+AR7+AU7+AV7+AW7</f>
        <v>364.20000000000005</v>
      </c>
      <c r="BB7" s="1">
        <f>$Q$3</f>
        <v>0</v>
      </c>
      <c r="BC7" s="1">
        <f>C7</f>
        <v>388.62793461501457</v>
      </c>
      <c r="BD7" s="1">
        <f>C52</f>
        <v>423.24131238799998</v>
      </c>
      <c r="BE7" s="1">
        <f>L7</f>
        <v>388.12747404628306</v>
      </c>
      <c r="BF7" s="1">
        <f>L29</f>
        <v>376.25373264899997</v>
      </c>
      <c r="BG7" s="1">
        <f>BD7-BC7</f>
        <v>34.613377772985416</v>
      </c>
    </row>
    <row r="8" spans="1:59" ht="60" x14ac:dyDescent="0.25">
      <c r="A8" s="10"/>
      <c r="C8" s="19"/>
      <c r="F8" s="10"/>
      <c r="N8" s="12"/>
      <c r="R8" s="10"/>
      <c r="V8" s="28" t="s">
        <v>130</v>
      </c>
      <c r="W8" s="28">
        <f>AX8</f>
        <v>407</v>
      </c>
      <c r="AJ8" s="20" t="s">
        <v>33</v>
      </c>
      <c r="AK8" s="1" t="s">
        <v>15</v>
      </c>
      <c r="AL8" s="1">
        <v>0</v>
      </c>
      <c r="AM8" s="28">
        <v>0</v>
      </c>
      <c r="AN8" s="1">
        <v>0</v>
      </c>
      <c r="AO8" s="1">
        <v>0</v>
      </c>
      <c r="AP8" s="1">
        <v>0</v>
      </c>
      <c r="AQ8" s="9">
        <f>-$B$3</f>
        <v>-21</v>
      </c>
      <c r="AR8" s="9">
        <f>0</f>
        <v>0</v>
      </c>
      <c r="AS8" s="1">
        <f t="shared" ref="AS8" si="1">IF(AM8=1, $B$4*$E$3, $B$4)</f>
        <v>200</v>
      </c>
      <c r="AT8" s="1">
        <f>IF(AN8=1, AS8*$H$3, IF(AO8=1, AS8*$K$3, IF(AP8=1, AS8*$N$3, AS8)))</f>
        <v>200</v>
      </c>
      <c r="AU8" s="9">
        <f>AT8*$E$4</f>
        <v>428</v>
      </c>
      <c r="AV8" s="9">
        <f>$Q$3</f>
        <v>0</v>
      </c>
      <c r="AW8" s="9">
        <f>AL8*$Q$4</f>
        <v>0</v>
      </c>
      <c r="AX8" s="21">
        <f>AQ8+AR8+AU8+AV8+AW8</f>
        <v>407</v>
      </c>
      <c r="BB8" s="1">
        <v>0</v>
      </c>
      <c r="BC8" s="1">
        <f t="dataTable" ref="BC8:BF78" dt2D="0" dtr="0" r1="Q3"/>
        <v>388.62793461501457</v>
      </c>
      <c r="BD8" s="1">
        <v>423.24131238799998</v>
      </c>
      <c r="BE8" s="1">
        <v>388.12747404628306</v>
      </c>
      <c r="BF8" s="1">
        <v>376.25373264899997</v>
      </c>
      <c r="BG8" s="1">
        <f t="shared" ref="BG8:BG71" si="2">BD8-BC8</f>
        <v>34.613377772985416</v>
      </c>
    </row>
    <row r="9" spans="1:59" ht="60" x14ac:dyDescent="0.25">
      <c r="S9" s="1">
        <f>1-S7</f>
        <v>0.52</v>
      </c>
      <c r="T9" s="1" t="s">
        <v>8</v>
      </c>
      <c r="U9" s="10">
        <f>V9*X9+V10*X10</f>
        <v>399.93384839999999</v>
      </c>
      <c r="V9" s="1">
        <f>H1</f>
        <v>0.71</v>
      </c>
      <c r="W9" s="1" t="s">
        <v>10</v>
      </c>
      <c r="X9" s="10">
        <f>AX9</f>
        <v>407</v>
      </c>
      <c r="AJ9" s="20" t="s">
        <v>33</v>
      </c>
      <c r="AK9" s="1" t="s">
        <v>14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9">
        <f>-$B$3</f>
        <v>-21</v>
      </c>
      <c r="AR9" s="9">
        <v>0</v>
      </c>
      <c r="AS9" s="1">
        <f t="shared" si="0"/>
        <v>200</v>
      </c>
      <c r="AT9" s="1">
        <f t="shared" ref="AT9:AT17" si="3">IF(AN9=1, AS9*$H$3, IF(AO9=1, AS9*$K$3, IF(AP9=1, AS9*$N$3, AS9)))</f>
        <v>200</v>
      </c>
      <c r="AU9" s="9">
        <f>AT9*$E$4</f>
        <v>428</v>
      </c>
      <c r="AV9" s="9">
        <f t="shared" ref="AV9:AV51" si="4">$Q$3</f>
        <v>0</v>
      </c>
      <c r="AW9" s="9">
        <f>AL9*$Q$4</f>
        <v>0</v>
      </c>
      <c r="AX9" s="21">
        <f t="shared" ref="AX9:AX56" si="5">AQ9+AR9+AU9+AV9+AW9</f>
        <v>407</v>
      </c>
      <c r="BB9" s="1">
        <f>BB8+1</f>
        <v>1</v>
      </c>
      <c r="BC9" s="1">
        <v>389.62793461501457</v>
      </c>
      <c r="BD9" s="1">
        <v>423.24131238799998</v>
      </c>
      <c r="BE9" s="1">
        <v>389.12747404628306</v>
      </c>
      <c r="BF9" s="1">
        <v>377.25373264899997</v>
      </c>
      <c r="BG9" s="1">
        <f t="shared" si="2"/>
        <v>33.613377772985416</v>
      </c>
    </row>
    <row r="10" spans="1:59" ht="75" x14ac:dyDescent="0.25">
      <c r="V10" s="1">
        <f>1-V9</f>
        <v>0.29000000000000004</v>
      </c>
      <c r="W10" s="1" t="s">
        <v>9</v>
      </c>
      <c r="X10" s="10">
        <f>Y10*AA10+Y11*AA11</f>
        <v>382.63396</v>
      </c>
      <c r="Y10" s="1">
        <f>K1</f>
        <v>0.89</v>
      </c>
      <c r="Z10" s="1" t="s">
        <v>11</v>
      </c>
      <c r="AA10" s="10">
        <f>AX10</f>
        <v>385.6</v>
      </c>
      <c r="AJ10" s="20" t="s">
        <v>33</v>
      </c>
      <c r="AK10" s="1" t="s">
        <v>13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9">
        <f t="shared" ref="AQ10:AQ51" si="6">-$B$3</f>
        <v>-21</v>
      </c>
      <c r="AR10" s="9">
        <v>0</v>
      </c>
      <c r="AS10" s="1">
        <f t="shared" si="0"/>
        <v>200</v>
      </c>
      <c r="AT10" s="1">
        <f t="shared" si="3"/>
        <v>190</v>
      </c>
      <c r="AU10" s="9">
        <f t="shared" ref="AU10:AU56" si="7">AT10*$E$4</f>
        <v>406.6</v>
      </c>
      <c r="AV10" s="9">
        <f t="shared" si="4"/>
        <v>0</v>
      </c>
      <c r="AW10" s="9">
        <f t="shared" ref="AW10:AW56" si="8">AL10*$Q$4</f>
        <v>0</v>
      </c>
      <c r="AX10" s="21">
        <f t="shared" si="5"/>
        <v>385.6</v>
      </c>
      <c r="BB10" s="1">
        <f t="shared" ref="BB10:BB73" si="9">BB9+1</f>
        <v>2</v>
      </c>
      <c r="BC10" s="1">
        <v>390.62793461501457</v>
      </c>
      <c r="BD10" s="1">
        <v>423.24131238799998</v>
      </c>
      <c r="BE10" s="1">
        <v>390.12747404628306</v>
      </c>
      <c r="BF10" s="1">
        <v>378.25373264899997</v>
      </c>
      <c r="BG10" s="1">
        <f t="shared" si="2"/>
        <v>32.613377772985416</v>
      </c>
    </row>
    <row r="11" spans="1:59" ht="46.35" customHeight="1" x14ac:dyDescent="0.25">
      <c r="Y11" s="1">
        <f>1-Y10</f>
        <v>0.10999999999999999</v>
      </c>
      <c r="Z11" s="1" t="s">
        <v>12</v>
      </c>
      <c r="AA11" s="10">
        <f>AB11*AD11+AB12*AD12</f>
        <v>358.63600000000002</v>
      </c>
      <c r="AB11" s="1">
        <f>N1</f>
        <v>0.87</v>
      </c>
      <c r="AC11" s="1" t="s">
        <v>25</v>
      </c>
      <c r="AD11" s="10">
        <f>AX11</f>
        <v>364.20000000000005</v>
      </c>
      <c r="AJ11" s="20" t="s">
        <v>33</v>
      </c>
      <c r="AK11" s="1" t="s">
        <v>26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9">
        <f t="shared" si="6"/>
        <v>-21</v>
      </c>
      <c r="AR11" s="9">
        <v>0</v>
      </c>
      <c r="AS11" s="1">
        <f t="shared" si="0"/>
        <v>200</v>
      </c>
      <c r="AT11" s="1">
        <f t="shared" si="3"/>
        <v>180</v>
      </c>
      <c r="AU11" s="9">
        <f>AT11*$E$4</f>
        <v>385.20000000000005</v>
      </c>
      <c r="AV11" s="9">
        <f t="shared" si="4"/>
        <v>0</v>
      </c>
      <c r="AW11" s="9">
        <f t="shared" si="8"/>
        <v>0</v>
      </c>
      <c r="AX11" s="21">
        <f t="shared" si="5"/>
        <v>364.20000000000005</v>
      </c>
      <c r="BB11" s="1">
        <f t="shared" si="9"/>
        <v>3</v>
      </c>
      <c r="BC11" s="1">
        <v>391.62793461501457</v>
      </c>
      <c r="BD11" s="1">
        <v>423.24131238799998</v>
      </c>
      <c r="BE11" s="1">
        <v>391.12747404628306</v>
      </c>
      <c r="BF11" s="1">
        <v>379.25373264900009</v>
      </c>
      <c r="BG11" s="1">
        <f t="shared" si="2"/>
        <v>31.613377772985416</v>
      </c>
    </row>
    <row r="12" spans="1:59" ht="63" customHeight="1" x14ac:dyDescent="0.25">
      <c r="AB12" s="1">
        <f>1-AB11</f>
        <v>0.13</v>
      </c>
      <c r="AC12" s="1" t="s">
        <v>27</v>
      </c>
      <c r="AD12" s="10">
        <f>AX12</f>
        <v>321.40000000000003</v>
      </c>
      <c r="AJ12" s="20" t="s">
        <v>33</v>
      </c>
      <c r="AK12" s="1" t="s">
        <v>28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9">
        <f t="shared" si="6"/>
        <v>-21</v>
      </c>
      <c r="AR12" s="9">
        <v>0</v>
      </c>
      <c r="AS12" s="1">
        <f t="shared" si="0"/>
        <v>200</v>
      </c>
      <c r="AT12" s="1">
        <f t="shared" si="3"/>
        <v>160</v>
      </c>
      <c r="AU12" s="9">
        <f t="shared" si="7"/>
        <v>342.40000000000003</v>
      </c>
      <c r="AV12" s="9">
        <f t="shared" si="4"/>
        <v>0</v>
      </c>
      <c r="AW12" s="9">
        <f t="shared" si="8"/>
        <v>0</v>
      </c>
      <c r="AX12" s="21">
        <f t="shared" si="5"/>
        <v>321.40000000000003</v>
      </c>
      <c r="BB12" s="1">
        <f t="shared" si="9"/>
        <v>4</v>
      </c>
      <c r="BC12" s="1">
        <v>392.62793461501457</v>
      </c>
      <c r="BD12" s="1">
        <v>423.24131238799998</v>
      </c>
      <c r="BE12" s="1">
        <v>392.12747404628306</v>
      </c>
      <c r="BF12" s="1">
        <v>380.25373264900009</v>
      </c>
      <c r="BG12" s="1">
        <f t="shared" si="2"/>
        <v>30.613377772985416</v>
      </c>
    </row>
    <row r="13" spans="1:59" ht="60" x14ac:dyDescent="0.25">
      <c r="M13" s="1">
        <f>1-M7</f>
        <v>0.31000000000000005</v>
      </c>
      <c r="N13" s="12" t="s">
        <v>23</v>
      </c>
      <c r="O13" s="1">
        <f>R13</f>
        <v>377.16286851730001</v>
      </c>
      <c r="R13" s="1">
        <f>S13*U13+S18*U18</f>
        <v>377.16286851730001</v>
      </c>
      <c r="S13" s="1">
        <f>H1</f>
        <v>0.71</v>
      </c>
      <c r="T13" s="1" t="s">
        <v>10</v>
      </c>
      <c r="U13" s="10">
        <f>X13</f>
        <v>383.73139479999998</v>
      </c>
      <c r="W13" s="1" t="s">
        <v>24</v>
      </c>
      <c r="X13" s="10">
        <f>Y13*AA13+Y15*AA15</f>
        <v>383.73139479999998</v>
      </c>
      <c r="Y13" s="1">
        <f>H2</f>
        <v>0.37</v>
      </c>
      <c r="Z13" s="1" t="s">
        <v>16</v>
      </c>
      <c r="AA13" s="1">
        <f>$H$4*AC13 + (1-$H$4)*AC14</f>
        <v>385.6</v>
      </c>
      <c r="AB13" s="28" t="s">
        <v>132</v>
      </c>
      <c r="AC13" s="28">
        <f>AX13</f>
        <v>364.20000000000005</v>
      </c>
      <c r="AJ13" s="20" t="s">
        <v>34</v>
      </c>
      <c r="AK13" s="1" t="s">
        <v>14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9">
        <f t="shared" si="6"/>
        <v>-21</v>
      </c>
      <c r="AR13" s="9">
        <v>0</v>
      </c>
      <c r="AS13" s="1">
        <f t="shared" si="0"/>
        <v>180</v>
      </c>
      <c r="AT13" s="1">
        <f t="shared" si="3"/>
        <v>180</v>
      </c>
      <c r="AU13" s="9">
        <f t="shared" si="7"/>
        <v>385.20000000000005</v>
      </c>
      <c r="AV13" s="9">
        <f t="shared" si="4"/>
        <v>0</v>
      </c>
      <c r="AW13" s="9">
        <f t="shared" si="8"/>
        <v>0</v>
      </c>
      <c r="AX13" s="21">
        <f t="shared" si="5"/>
        <v>364.20000000000005</v>
      </c>
      <c r="BB13" s="1">
        <f t="shared" si="9"/>
        <v>5</v>
      </c>
      <c r="BC13" s="1">
        <v>393.62793461501451</v>
      </c>
      <c r="BD13" s="1">
        <v>423.24131238799998</v>
      </c>
      <c r="BE13" s="1">
        <v>393.127474046283</v>
      </c>
      <c r="BF13" s="1">
        <v>381.25373264900003</v>
      </c>
      <c r="BG13" s="1">
        <f t="shared" si="2"/>
        <v>29.613377772985473</v>
      </c>
    </row>
    <row r="14" spans="1:59" ht="60" x14ac:dyDescent="0.25">
      <c r="N14" s="12"/>
      <c r="U14" s="10"/>
      <c r="X14" s="10"/>
      <c r="AA14" s="10"/>
      <c r="AB14" s="28" t="s">
        <v>130</v>
      </c>
      <c r="AC14" s="28">
        <f>AX14</f>
        <v>407</v>
      </c>
      <c r="AJ14" s="20" t="s">
        <v>34</v>
      </c>
      <c r="AK14" s="1" t="s">
        <v>14</v>
      </c>
      <c r="AL14" s="1">
        <v>1</v>
      </c>
      <c r="AM14" s="28">
        <v>0</v>
      </c>
      <c r="AN14" s="1">
        <v>0</v>
      </c>
      <c r="AO14" s="1">
        <v>0</v>
      </c>
      <c r="AP14" s="1">
        <v>0</v>
      </c>
      <c r="AQ14" s="9">
        <f t="shared" si="6"/>
        <v>-21</v>
      </c>
      <c r="AR14" s="9">
        <v>0</v>
      </c>
      <c r="AS14" s="1">
        <f t="shared" ref="AS14" si="10">IF(AM14=1, $B$4*$E$3, $B$4)</f>
        <v>200</v>
      </c>
      <c r="AT14" s="1">
        <f t="shared" ref="AT14" si="11">IF(AN14=1, AS14*$H$3, IF(AO14=1, AS14*$K$3, IF(AP14=1, AS14*$N$3, AS14)))</f>
        <v>200</v>
      </c>
      <c r="AU14" s="9">
        <f t="shared" ref="AU14" si="12">AT14*$E$4</f>
        <v>428</v>
      </c>
      <c r="AV14" s="9">
        <f t="shared" si="4"/>
        <v>0</v>
      </c>
      <c r="AW14" s="9">
        <f t="shared" ref="AW14" si="13">AL14*$Q$4</f>
        <v>0</v>
      </c>
      <c r="AX14" s="21">
        <f t="shared" ref="AX14" si="14">AQ14+AR14+AU14+AV14+AW14</f>
        <v>407</v>
      </c>
      <c r="BB14" s="1">
        <f t="shared" si="9"/>
        <v>6</v>
      </c>
      <c r="BC14" s="1">
        <v>394.62793461501451</v>
      </c>
      <c r="BD14" s="1">
        <v>423.24131238799998</v>
      </c>
      <c r="BE14" s="1">
        <v>394.127474046283</v>
      </c>
      <c r="BF14" s="1">
        <v>382.25373264900003</v>
      </c>
      <c r="BG14" s="1">
        <f t="shared" si="2"/>
        <v>28.613377772985473</v>
      </c>
    </row>
    <row r="15" spans="1:59" ht="75" x14ac:dyDescent="0.25">
      <c r="Y15" s="1">
        <f>1-Y13</f>
        <v>0.63</v>
      </c>
      <c r="Z15" s="1" t="s">
        <v>8</v>
      </c>
      <c r="AA15" s="10">
        <f>AB15*AD15+AB16*AD16</f>
        <v>382.63396</v>
      </c>
      <c r="AB15" s="1">
        <f>K1</f>
        <v>0.89</v>
      </c>
      <c r="AC15" s="1" t="s">
        <v>11</v>
      </c>
      <c r="AD15" s="10">
        <f>AX15</f>
        <v>385.6</v>
      </c>
      <c r="AJ15" s="20" t="s">
        <v>34</v>
      </c>
      <c r="AK15" s="1" t="s">
        <v>13</v>
      </c>
      <c r="AL15" s="1">
        <v>1</v>
      </c>
      <c r="AM15" s="1">
        <v>0</v>
      </c>
      <c r="AN15" s="1">
        <v>1</v>
      </c>
      <c r="AO15" s="1">
        <v>0</v>
      </c>
      <c r="AP15" s="1">
        <v>0</v>
      </c>
      <c r="AQ15" s="9">
        <f t="shared" si="6"/>
        <v>-21</v>
      </c>
      <c r="AR15" s="9">
        <v>0</v>
      </c>
      <c r="AS15" s="1">
        <f t="shared" si="0"/>
        <v>200</v>
      </c>
      <c r="AT15" s="1">
        <f t="shared" si="3"/>
        <v>190</v>
      </c>
      <c r="AU15" s="9">
        <f t="shared" si="7"/>
        <v>406.6</v>
      </c>
      <c r="AV15" s="9">
        <f t="shared" si="4"/>
        <v>0</v>
      </c>
      <c r="AW15" s="9">
        <f t="shared" si="8"/>
        <v>0</v>
      </c>
      <c r="AX15" s="21">
        <f t="shared" si="5"/>
        <v>385.6</v>
      </c>
      <c r="BB15" s="1">
        <f t="shared" si="9"/>
        <v>7</v>
      </c>
      <c r="BC15" s="1">
        <v>395.62793461501451</v>
      </c>
      <c r="BD15" s="1">
        <v>423.24131238799998</v>
      </c>
      <c r="BE15" s="1">
        <v>395.127474046283</v>
      </c>
      <c r="BF15" s="1">
        <v>383.25373264900003</v>
      </c>
      <c r="BG15" s="1">
        <f t="shared" si="2"/>
        <v>27.613377772985473</v>
      </c>
    </row>
    <row r="16" spans="1:59" ht="55.7" customHeight="1" x14ac:dyDescent="0.25">
      <c r="AB16" s="1">
        <f>1-AB15</f>
        <v>0.10999999999999999</v>
      </c>
      <c r="AC16" s="1" t="s">
        <v>17</v>
      </c>
      <c r="AD16" s="10">
        <f>AE16*AG16+AE17*AG17</f>
        <v>358.63600000000002</v>
      </c>
      <c r="AE16" s="1">
        <f>N1</f>
        <v>0.87</v>
      </c>
      <c r="AF16" s="1" t="s">
        <v>25</v>
      </c>
      <c r="AG16" s="10">
        <f>AX16</f>
        <v>364.20000000000005</v>
      </c>
      <c r="AJ16" s="20" t="s">
        <v>34</v>
      </c>
      <c r="AK16" s="1" t="s">
        <v>18</v>
      </c>
      <c r="AL16" s="1">
        <v>1</v>
      </c>
      <c r="AM16" s="1">
        <v>0</v>
      </c>
      <c r="AN16" s="1">
        <v>0</v>
      </c>
      <c r="AO16" s="1">
        <v>1</v>
      </c>
      <c r="AP16" s="1">
        <v>0</v>
      </c>
      <c r="AQ16" s="9">
        <f t="shared" si="6"/>
        <v>-21</v>
      </c>
      <c r="AR16" s="9">
        <v>0</v>
      </c>
      <c r="AS16" s="1">
        <f t="shared" si="0"/>
        <v>200</v>
      </c>
      <c r="AT16" s="1">
        <f t="shared" si="3"/>
        <v>180</v>
      </c>
      <c r="AU16" s="9">
        <f t="shared" si="7"/>
        <v>385.20000000000005</v>
      </c>
      <c r="AV16" s="9">
        <f t="shared" si="4"/>
        <v>0</v>
      </c>
      <c r="AW16" s="9">
        <f t="shared" si="8"/>
        <v>0</v>
      </c>
      <c r="AX16" s="21">
        <f t="shared" si="5"/>
        <v>364.20000000000005</v>
      </c>
      <c r="BB16" s="1">
        <f t="shared" si="9"/>
        <v>8</v>
      </c>
      <c r="BC16" s="1">
        <v>396.62793461501451</v>
      </c>
      <c r="BD16" s="1">
        <v>423.24131238799998</v>
      </c>
      <c r="BE16" s="1">
        <v>396.127474046283</v>
      </c>
      <c r="BF16" s="1">
        <v>384.25373264899997</v>
      </c>
      <c r="BG16" s="1">
        <f t="shared" si="2"/>
        <v>26.613377772985473</v>
      </c>
    </row>
    <row r="17" spans="1:59" ht="49.7" customHeight="1" x14ac:dyDescent="0.25">
      <c r="AE17" s="1">
        <f>1-AE16</f>
        <v>0.13</v>
      </c>
      <c r="AF17" s="1" t="s">
        <v>27</v>
      </c>
      <c r="AG17" s="10">
        <f>AX17</f>
        <v>321.40000000000003</v>
      </c>
      <c r="AJ17" s="20" t="s">
        <v>34</v>
      </c>
      <c r="AK17" s="1" t="s">
        <v>28</v>
      </c>
      <c r="AL17" s="1">
        <v>1</v>
      </c>
      <c r="AM17" s="1">
        <v>0</v>
      </c>
      <c r="AN17" s="1">
        <v>0</v>
      </c>
      <c r="AO17" s="1">
        <v>0</v>
      </c>
      <c r="AP17" s="1">
        <v>1</v>
      </c>
      <c r="AQ17" s="9">
        <f t="shared" si="6"/>
        <v>-21</v>
      </c>
      <c r="AR17" s="9">
        <v>0</v>
      </c>
      <c r="AS17" s="1">
        <f t="shared" si="0"/>
        <v>200</v>
      </c>
      <c r="AT17" s="1">
        <f t="shared" si="3"/>
        <v>160</v>
      </c>
      <c r="AU17" s="9">
        <f t="shared" si="7"/>
        <v>342.40000000000003</v>
      </c>
      <c r="AV17" s="9">
        <f t="shared" si="4"/>
        <v>0</v>
      </c>
      <c r="AW17" s="9">
        <f t="shared" si="8"/>
        <v>0</v>
      </c>
      <c r="AX17" s="21">
        <f t="shared" si="5"/>
        <v>321.40000000000003</v>
      </c>
      <c r="BB17" s="1">
        <f t="shared" si="9"/>
        <v>9</v>
      </c>
      <c r="BC17" s="1">
        <v>397.62793461501457</v>
      </c>
      <c r="BD17" s="1">
        <v>423.24131238799998</v>
      </c>
      <c r="BE17" s="1">
        <v>397.12747404628306</v>
      </c>
      <c r="BF17" s="1">
        <v>385.25373264900003</v>
      </c>
      <c r="BG17" s="1">
        <f t="shared" si="2"/>
        <v>25.613377772985416</v>
      </c>
    </row>
    <row r="18" spans="1:59" ht="75" x14ac:dyDescent="0.25">
      <c r="S18" s="1">
        <f>1-S13</f>
        <v>0.29000000000000004</v>
      </c>
      <c r="T18" s="1" t="s">
        <v>9</v>
      </c>
      <c r="U18" s="10">
        <f>V18*X18+V24*X24</f>
        <v>361.08130417000007</v>
      </c>
      <c r="V18" s="1">
        <f>K1</f>
        <v>0.89</v>
      </c>
      <c r="W18" s="1" t="s">
        <v>11</v>
      </c>
      <c r="X18" s="1">
        <f>AA18</f>
        <v>364.86864300000002</v>
      </c>
      <c r="Z18" s="1" t="s">
        <v>20</v>
      </c>
      <c r="AA18" s="10">
        <f>AB18*AD18+AB20*AD20</f>
        <v>364.86864300000002</v>
      </c>
      <c r="AB18" s="1">
        <f>K2</f>
        <v>0.45</v>
      </c>
      <c r="AC18" s="1" t="s">
        <v>16</v>
      </c>
      <c r="AD18" s="1">
        <f>$H$4*AF18 + (1-$H$4)*AF19</f>
        <v>365.27</v>
      </c>
      <c r="AE18" s="28" t="s">
        <v>132</v>
      </c>
      <c r="AF18" s="28">
        <f>AX18</f>
        <v>344.94</v>
      </c>
      <c r="AJ18" s="20" t="s">
        <v>35</v>
      </c>
      <c r="AK18" s="1" t="s">
        <v>13</v>
      </c>
      <c r="AL18" s="1">
        <v>1</v>
      </c>
      <c r="AM18" s="1">
        <v>1</v>
      </c>
      <c r="AN18" s="1">
        <v>1</v>
      </c>
      <c r="AO18" s="1">
        <v>0</v>
      </c>
      <c r="AP18" s="1">
        <v>0</v>
      </c>
      <c r="AQ18" s="9">
        <f t="shared" si="6"/>
        <v>-21</v>
      </c>
      <c r="AR18" s="9">
        <v>0</v>
      </c>
      <c r="AS18" s="1">
        <f t="shared" si="0"/>
        <v>180</v>
      </c>
      <c r="AT18" s="1">
        <f>IF(AN18=1, AS18*$H$3, IF(AO18=1, AS18*$K$3, IF(AP18=1, AS18*$N$3, AS18)))</f>
        <v>171</v>
      </c>
      <c r="AU18" s="9">
        <f t="shared" si="7"/>
        <v>365.94</v>
      </c>
      <c r="AV18" s="9">
        <f t="shared" si="4"/>
        <v>0</v>
      </c>
      <c r="AW18" s="9">
        <f t="shared" si="8"/>
        <v>0</v>
      </c>
      <c r="AX18" s="21">
        <f t="shared" si="5"/>
        <v>344.94</v>
      </c>
      <c r="BB18" s="1">
        <f t="shared" si="9"/>
        <v>10</v>
      </c>
      <c r="BC18" s="1">
        <v>398.62793461501451</v>
      </c>
      <c r="BD18" s="1">
        <v>423.24131238799998</v>
      </c>
      <c r="BE18" s="1">
        <v>398.127474046283</v>
      </c>
      <c r="BF18" s="1">
        <v>386.25373264899997</v>
      </c>
      <c r="BG18" s="1">
        <f t="shared" si="2"/>
        <v>24.613377772985473</v>
      </c>
    </row>
    <row r="19" spans="1:59" ht="60" x14ac:dyDescent="0.25">
      <c r="U19" s="10"/>
      <c r="AA19" s="10"/>
      <c r="AD19" s="10"/>
      <c r="AE19" s="28" t="s">
        <v>130</v>
      </c>
      <c r="AF19" s="28">
        <f>AX19</f>
        <v>385.6</v>
      </c>
      <c r="AJ19" s="20" t="s">
        <v>35</v>
      </c>
      <c r="AK19" s="1" t="s">
        <v>13</v>
      </c>
      <c r="AL19" s="1">
        <v>1</v>
      </c>
      <c r="AM19" s="28">
        <v>0</v>
      </c>
      <c r="AN19" s="1">
        <v>1</v>
      </c>
      <c r="AO19" s="1">
        <v>0</v>
      </c>
      <c r="AP19" s="1">
        <v>0</v>
      </c>
      <c r="AQ19" s="9">
        <f t="shared" si="6"/>
        <v>-21</v>
      </c>
      <c r="AR19" s="9">
        <v>0</v>
      </c>
      <c r="AS19" s="1">
        <f t="shared" ref="AS19" si="15">IF(AM19=1, $B$4*$E$3, $B$4)</f>
        <v>200</v>
      </c>
      <c r="AT19" s="1">
        <f>IF(AN19=1, AS19*$H$3, IF(AO19=1, AS19*$K$3, IF(AP19=1, AS19*$N$3, AS19)))</f>
        <v>190</v>
      </c>
      <c r="AU19" s="9">
        <f t="shared" ref="AU19" si="16">AT19*$E$4</f>
        <v>406.6</v>
      </c>
      <c r="AV19" s="9">
        <f t="shared" si="4"/>
        <v>0</v>
      </c>
      <c r="AW19" s="9">
        <f t="shared" ref="AW19" si="17">AL19*$Q$4</f>
        <v>0</v>
      </c>
      <c r="AX19" s="21">
        <f t="shared" si="5"/>
        <v>385.6</v>
      </c>
      <c r="BB19" s="1">
        <f t="shared" si="9"/>
        <v>11</v>
      </c>
      <c r="BC19" s="1">
        <v>399.62793461501451</v>
      </c>
      <c r="BD19" s="1">
        <v>423.24131238799998</v>
      </c>
      <c r="BE19" s="1">
        <v>399.127474046283</v>
      </c>
      <c r="BF19" s="1">
        <v>387.25373264900009</v>
      </c>
      <c r="BG19" s="1">
        <f t="shared" si="2"/>
        <v>23.613377772985473</v>
      </c>
    </row>
    <row r="20" spans="1:59" ht="75" x14ac:dyDescent="0.25">
      <c r="AB20" s="1">
        <f>1-AB18</f>
        <v>0.55000000000000004</v>
      </c>
      <c r="AC20" s="1" t="s">
        <v>8</v>
      </c>
      <c r="AD20" s="10">
        <f>AE20*AG20+AE22*AG22</f>
        <v>364.54025999999999</v>
      </c>
      <c r="AE20" s="1">
        <f>K1</f>
        <v>0.89</v>
      </c>
      <c r="AF20" s="1" t="s">
        <v>11</v>
      </c>
      <c r="AG20" s="1">
        <f>$H$4*AI20 + (1-$H$4)*AI21</f>
        <v>365.27</v>
      </c>
      <c r="AH20" s="28" t="s">
        <v>132</v>
      </c>
      <c r="AI20" s="28">
        <f>AX20</f>
        <v>344.94</v>
      </c>
      <c r="AJ20" s="20" t="s">
        <v>35</v>
      </c>
      <c r="AK20" s="1" t="s">
        <v>13</v>
      </c>
      <c r="AL20" s="1">
        <v>1</v>
      </c>
      <c r="AM20" s="1">
        <v>1</v>
      </c>
      <c r="AN20" s="1">
        <v>1</v>
      </c>
      <c r="AO20" s="1">
        <v>0</v>
      </c>
      <c r="AP20" s="1">
        <v>0</v>
      </c>
      <c r="AQ20" s="9">
        <f t="shared" si="6"/>
        <v>-21</v>
      </c>
      <c r="AR20" s="9">
        <v>0</v>
      </c>
      <c r="AS20" s="1">
        <f t="shared" si="0"/>
        <v>180</v>
      </c>
      <c r="AT20" s="1">
        <f>IF(AN20=1, AS20*$H$3, IF(AO20=1, AS20*$K$3, IF(AP20=1, AS20*$N$3, AS20)))</f>
        <v>171</v>
      </c>
      <c r="AU20" s="9">
        <f t="shared" si="7"/>
        <v>365.94</v>
      </c>
      <c r="AV20" s="9">
        <f t="shared" si="4"/>
        <v>0</v>
      </c>
      <c r="AW20" s="9">
        <f t="shared" si="8"/>
        <v>0</v>
      </c>
      <c r="AX20" s="21">
        <f t="shared" si="5"/>
        <v>344.94</v>
      </c>
      <c r="BB20" s="1">
        <f t="shared" si="9"/>
        <v>12</v>
      </c>
      <c r="BC20" s="1">
        <v>400.62793461501451</v>
      </c>
      <c r="BD20" s="1">
        <v>423.24131238799998</v>
      </c>
      <c r="BE20" s="1">
        <v>400.12747404628306</v>
      </c>
      <c r="BF20" s="1">
        <v>388.25373264899997</v>
      </c>
      <c r="BG20" s="1">
        <f t="shared" si="2"/>
        <v>22.613377772985473</v>
      </c>
    </row>
    <row r="21" spans="1:59" ht="60" x14ac:dyDescent="0.25">
      <c r="AD21" s="10"/>
      <c r="AG21" s="10"/>
      <c r="AH21" s="28" t="s">
        <v>130</v>
      </c>
      <c r="AI21" s="28">
        <f>AX21</f>
        <v>385.6</v>
      </c>
      <c r="AJ21" s="20" t="s">
        <v>35</v>
      </c>
      <c r="AK21" s="1" t="s">
        <v>13</v>
      </c>
      <c r="AL21" s="1">
        <v>1</v>
      </c>
      <c r="AM21" s="28">
        <v>0</v>
      </c>
      <c r="AN21" s="1">
        <v>1</v>
      </c>
      <c r="AO21" s="1">
        <v>0</v>
      </c>
      <c r="AP21" s="1">
        <v>0</v>
      </c>
      <c r="AQ21" s="9">
        <f t="shared" si="6"/>
        <v>-21</v>
      </c>
      <c r="AR21" s="9">
        <v>0</v>
      </c>
      <c r="AS21" s="1">
        <f t="shared" ref="AS21" si="18">IF(AM21=1, $B$4*$E$3, $B$4)</f>
        <v>200</v>
      </c>
      <c r="AT21" s="1">
        <f>IF(AN21=1, AS21*$H$3, IF(AO21=1, AS21*$K$3, IF(AP21=1, AS21*$N$3, AS21)))</f>
        <v>190</v>
      </c>
      <c r="AU21" s="9">
        <f t="shared" ref="AU21" si="19">AT21*$E$4</f>
        <v>406.6</v>
      </c>
      <c r="AV21" s="9">
        <f t="shared" si="4"/>
        <v>0</v>
      </c>
      <c r="AW21" s="9">
        <f t="shared" ref="AW21" si="20">AL21*$Q$4</f>
        <v>0</v>
      </c>
      <c r="AX21" s="21">
        <f t="shared" ref="AX21" si="21">AQ21+AR21+AU21+AV21+AW21</f>
        <v>385.6</v>
      </c>
      <c r="BB21" s="1">
        <f t="shared" si="9"/>
        <v>13</v>
      </c>
      <c r="BC21" s="1">
        <v>401.62793461501451</v>
      </c>
      <c r="BD21" s="1">
        <v>423.24131238799998</v>
      </c>
      <c r="BE21" s="1">
        <v>401.127474046283</v>
      </c>
      <c r="BF21" s="1">
        <v>389.25373264899997</v>
      </c>
      <c r="BG21" s="1">
        <f t="shared" si="2"/>
        <v>21.613377772985473</v>
      </c>
    </row>
    <row r="22" spans="1:59" ht="45" x14ac:dyDescent="0.25">
      <c r="AE22" s="1">
        <f>1-AE20</f>
        <v>0.10999999999999999</v>
      </c>
      <c r="AF22" s="1" t="s">
        <v>17</v>
      </c>
      <c r="AG22" s="10">
        <f>AH22*AX22+AH23*AX23</f>
        <v>358.63600000000002</v>
      </c>
      <c r="AH22" s="1">
        <f>N1</f>
        <v>0.87</v>
      </c>
      <c r="AI22" s="1" t="s">
        <v>25</v>
      </c>
      <c r="AJ22" s="20" t="s">
        <v>35</v>
      </c>
      <c r="AK22" s="1" t="s">
        <v>18</v>
      </c>
      <c r="AL22" s="1">
        <v>1</v>
      </c>
      <c r="AM22" s="1">
        <v>0</v>
      </c>
      <c r="AN22" s="1">
        <v>0</v>
      </c>
      <c r="AO22" s="1">
        <v>1</v>
      </c>
      <c r="AP22" s="1">
        <v>0</v>
      </c>
      <c r="AQ22" s="9">
        <f t="shared" si="6"/>
        <v>-21</v>
      </c>
      <c r="AR22" s="9">
        <v>0</v>
      </c>
      <c r="AS22" s="1">
        <f t="shared" si="0"/>
        <v>200</v>
      </c>
      <c r="AT22" s="1">
        <f t="shared" ref="AT22:AT27" si="22">IF(AN22=1, AS22*$H$3, IF(AO22=1, AS22*$K$3, IF(AP22=1, AS22*$N$3, AS22)))</f>
        <v>180</v>
      </c>
      <c r="AU22" s="9">
        <f t="shared" si="7"/>
        <v>385.20000000000005</v>
      </c>
      <c r="AV22" s="9">
        <f t="shared" si="4"/>
        <v>0</v>
      </c>
      <c r="AW22" s="9">
        <f t="shared" si="8"/>
        <v>0</v>
      </c>
      <c r="AX22" s="21">
        <f t="shared" si="5"/>
        <v>364.20000000000005</v>
      </c>
      <c r="BB22" s="1">
        <f t="shared" si="9"/>
        <v>14</v>
      </c>
      <c r="BC22" s="1">
        <v>402.62793461501445</v>
      </c>
      <c r="BD22" s="1">
        <v>423.24131238799998</v>
      </c>
      <c r="BE22" s="1">
        <v>402.12747404628294</v>
      </c>
      <c r="BF22" s="1">
        <v>390.25373264899997</v>
      </c>
      <c r="BG22" s="1">
        <f t="shared" si="2"/>
        <v>20.61337777298553</v>
      </c>
    </row>
    <row r="23" spans="1:59" ht="30" x14ac:dyDescent="0.25">
      <c r="AH23" s="1">
        <f>1-AH22</f>
        <v>0.13</v>
      </c>
      <c r="AI23" s="1" t="s">
        <v>27</v>
      </c>
      <c r="AJ23" s="20" t="s">
        <v>35</v>
      </c>
      <c r="AK23" s="1" t="s">
        <v>28</v>
      </c>
      <c r="AL23" s="1">
        <v>1</v>
      </c>
      <c r="AM23" s="1">
        <v>0</v>
      </c>
      <c r="AN23" s="1">
        <v>0</v>
      </c>
      <c r="AO23" s="1">
        <v>0</v>
      </c>
      <c r="AP23" s="1">
        <v>1</v>
      </c>
      <c r="AQ23" s="9">
        <f t="shared" si="6"/>
        <v>-21</v>
      </c>
      <c r="AR23" s="9">
        <v>0</v>
      </c>
      <c r="AS23" s="1">
        <f t="shared" si="0"/>
        <v>200</v>
      </c>
      <c r="AT23" s="1">
        <f t="shared" si="22"/>
        <v>160</v>
      </c>
      <c r="AU23" s="9">
        <f t="shared" si="7"/>
        <v>342.40000000000003</v>
      </c>
      <c r="AV23" s="9">
        <f t="shared" si="4"/>
        <v>0</v>
      </c>
      <c r="AW23" s="9">
        <f t="shared" si="8"/>
        <v>0</v>
      </c>
      <c r="AX23" s="21">
        <f t="shared" si="5"/>
        <v>321.40000000000003</v>
      </c>
      <c r="BB23" s="1">
        <f t="shared" si="9"/>
        <v>15</v>
      </c>
      <c r="BC23" s="16">
        <v>403.62793461501451</v>
      </c>
      <c r="BD23" s="16">
        <v>423.24131238799998</v>
      </c>
      <c r="BE23" s="16">
        <v>403.127474046283</v>
      </c>
      <c r="BF23" s="1">
        <v>391.25373264900009</v>
      </c>
      <c r="BG23" s="1">
        <f t="shared" si="2"/>
        <v>19.613377772985473</v>
      </c>
    </row>
    <row r="24" spans="1:59" ht="45" x14ac:dyDescent="0.25">
      <c r="V24" s="1">
        <f>1-V18</f>
        <v>0.10999999999999999</v>
      </c>
      <c r="W24" s="1" t="s">
        <v>17</v>
      </c>
      <c r="X24" s="10">
        <f>Y24*AA24+Y27*AA27</f>
        <v>330.43829000000005</v>
      </c>
      <c r="Y24" s="1">
        <f>N1</f>
        <v>0.87</v>
      </c>
      <c r="Z24" s="1" t="s">
        <v>25</v>
      </c>
      <c r="AA24" s="10">
        <f>AD24</f>
        <v>334.34700000000004</v>
      </c>
      <c r="AC24" s="1" t="s">
        <v>29</v>
      </c>
      <c r="AD24" s="10">
        <f>AE24*AG24+AE26*AG26</f>
        <v>334.34700000000004</v>
      </c>
      <c r="AE24" s="1">
        <f>N2</f>
        <v>0.55000000000000004</v>
      </c>
      <c r="AF24" s="1" t="s">
        <v>30</v>
      </c>
      <c r="AG24" s="1">
        <f>$H$4*AI24 + (1-$H$4)*AI25</f>
        <v>344.94000000000005</v>
      </c>
      <c r="AH24" s="28" t="s">
        <v>132</v>
      </c>
      <c r="AI24" s="28">
        <f>AX24</f>
        <v>325.68</v>
      </c>
      <c r="AJ24" s="20" t="s">
        <v>29</v>
      </c>
      <c r="AK24" s="1" t="s">
        <v>18</v>
      </c>
      <c r="AL24" s="1">
        <v>1</v>
      </c>
      <c r="AM24" s="1">
        <v>1</v>
      </c>
      <c r="AN24" s="1">
        <v>0</v>
      </c>
      <c r="AO24" s="1">
        <v>1</v>
      </c>
      <c r="AP24" s="1">
        <v>0</v>
      </c>
      <c r="AQ24" s="9">
        <f t="shared" si="6"/>
        <v>-21</v>
      </c>
      <c r="AR24" s="9">
        <v>0</v>
      </c>
      <c r="AS24" s="1">
        <f t="shared" si="0"/>
        <v>180</v>
      </c>
      <c r="AT24" s="1">
        <f t="shared" si="22"/>
        <v>162</v>
      </c>
      <c r="AU24" s="9">
        <f t="shared" si="7"/>
        <v>346.68</v>
      </c>
      <c r="AV24" s="9">
        <f t="shared" si="4"/>
        <v>0</v>
      </c>
      <c r="AW24" s="9">
        <f t="shared" si="8"/>
        <v>0</v>
      </c>
      <c r="AX24" s="21">
        <f t="shared" si="5"/>
        <v>325.68</v>
      </c>
      <c r="BB24" s="1">
        <f t="shared" si="9"/>
        <v>16</v>
      </c>
      <c r="BC24" s="1">
        <v>404.62793461501451</v>
      </c>
      <c r="BD24" s="1">
        <v>423.24131238799998</v>
      </c>
      <c r="BE24" s="1">
        <v>404.127474046283</v>
      </c>
      <c r="BF24" s="1">
        <v>392.25373264900009</v>
      </c>
      <c r="BG24" s="1">
        <f t="shared" si="2"/>
        <v>18.613377772985473</v>
      </c>
    </row>
    <row r="25" spans="1:59" ht="60" x14ac:dyDescent="0.25">
      <c r="X25" s="10"/>
      <c r="AA25" s="10"/>
      <c r="AD25" s="10"/>
      <c r="AG25" s="10"/>
      <c r="AH25" s="28" t="s">
        <v>130</v>
      </c>
      <c r="AI25" s="28">
        <f>AX25</f>
        <v>364.20000000000005</v>
      </c>
      <c r="AJ25" s="20" t="s">
        <v>29</v>
      </c>
      <c r="AK25" s="1" t="s">
        <v>18</v>
      </c>
      <c r="AL25" s="1">
        <v>1</v>
      </c>
      <c r="AM25" s="28">
        <v>0</v>
      </c>
      <c r="AN25" s="1">
        <v>0</v>
      </c>
      <c r="AO25" s="1">
        <v>1</v>
      </c>
      <c r="AP25" s="1">
        <v>0</v>
      </c>
      <c r="AQ25" s="9">
        <f t="shared" si="6"/>
        <v>-21</v>
      </c>
      <c r="AR25" s="9">
        <v>0</v>
      </c>
      <c r="AS25" s="1">
        <f t="shared" ref="AS25" si="23">IF(AM25=1, $B$4*$E$3, $B$4)</f>
        <v>200</v>
      </c>
      <c r="AT25" s="1">
        <f t="shared" ref="AT25" si="24">IF(AN25=1, AS25*$H$3, IF(AO25=1, AS25*$K$3, IF(AP25=1, AS25*$N$3, AS25)))</f>
        <v>180</v>
      </c>
      <c r="AU25" s="9">
        <f t="shared" ref="AU25" si="25">AT25*$E$4</f>
        <v>385.20000000000005</v>
      </c>
      <c r="AV25" s="9">
        <f t="shared" si="4"/>
        <v>0</v>
      </c>
      <c r="AW25" s="9">
        <f t="shared" ref="AW25" si="26">AL25*$Q$4</f>
        <v>0</v>
      </c>
      <c r="AX25" s="21">
        <f t="shared" ref="AX25" si="27">AQ25+AR25+AU25+AV25+AW25</f>
        <v>364.20000000000005</v>
      </c>
      <c r="BB25" s="1">
        <f t="shared" si="9"/>
        <v>17</v>
      </c>
      <c r="BC25" s="1">
        <v>405.62793461501451</v>
      </c>
      <c r="BD25" s="1">
        <v>423.24131238799998</v>
      </c>
      <c r="BE25" s="1">
        <v>405.127474046283</v>
      </c>
      <c r="BF25" s="1">
        <v>393.25373264900003</v>
      </c>
      <c r="BG25" s="1">
        <f t="shared" si="2"/>
        <v>17.613377772985473</v>
      </c>
    </row>
    <row r="26" spans="1:59" ht="45" x14ac:dyDescent="0.25">
      <c r="AA26" s="10"/>
      <c r="AE26" s="1">
        <f>1-AE24</f>
        <v>0.44999999999999996</v>
      </c>
      <c r="AF26" s="1" t="s">
        <v>31</v>
      </c>
      <c r="AG26" s="10">
        <f>AX26</f>
        <v>321.40000000000003</v>
      </c>
      <c r="AJ26" s="20" t="s">
        <v>29</v>
      </c>
      <c r="AK26" s="1" t="s">
        <v>28</v>
      </c>
      <c r="AL26" s="1">
        <v>1</v>
      </c>
      <c r="AM26" s="1">
        <v>0</v>
      </c>
      <c r="AN26" s="1">
        <v>0</v>
      </c>
      <c r="AO26" s="1">
        <v>0</v>
      </c>
      <c r="AP26" s="1">
        <v>1</v>
      </c>
      <c r="AQ26" s="9">
        <f t="shared" si="6"/>
        <v>-21</v>
      </c>
      <c r="AR26" s="9">
        <v>0</v>
      </c>
      <c r="AS26" s="1">
        <f t="shared" si="0"/>
        <v>200</v>
      </c>
      <c r="AT26" s="1">
        <f t="shared" si="22"/>
        <v>160</v>
      </c>
      <c r="AU26" s="9">
        <f t="shared" si="7"/>
        <v>342.40000000000003</v>
      </c>
      <c r="AV26" s="9">
        <f t="shared" si="4"/>
        <v>0</v>
      </c>
      <c r="AW26" s="9">
        <f t="shared" si="8"/>
        <v>0</v>
      </c>
      <c r="AX26" s="21">
        <f t="shared" si="5"/>
        <v>321.40000000000003</v>
      </c>
      <c r="BB26" s="1">
        <f t="shared" si="9"/>
        <v>18</v>
      </c>
      <c r="BC26" s="1">
        <v>406.62793461501451</v>
      </c>
      <c r="BD26" s="1">
        <v>423.24131238799998</v>
      </c>
      <c r="BE26" s="1">
        <v>406.127474046283</v>
      </c>
      <c r="BF26" s="1">
        <v>394.25373264899997</v>
      </c>
      <c r="BG26" s="1">
        <f t="shared" si="2"/>
        <v>16.613377772985473</v>
      </c>
    </row>
    <row r="27" spans="1:59" s="16" customFormat="1" ht="45" x14ac:dyDescent="0.25">
      <c r="Y27" s="16">
        <f>1-Y24</f>
        <v>0.13</v>
      </c>
      <c r="Z27" s="16" t="s">
        <v>27</v>
      </c>
      <c r="AA27" s="1">
        <f>$H$4*AC27 + (1-$H$4)*AC28</f>
        <v>304.28000000000003</v>
      </c>
      <c r="AB27" s="28" t="s">
        <v>132</v>
      </c>
      <c r="AC27" s="28">
        <f>AX27</f>
        <v>287.16000000000003</v>
      </c>
      <c r="AJ27" s="24" t="s">
        <v>32</v>
      </c>
      <c r="AK27" s="16" t="s">
        <v>28</v>
      </c>
      <c r="AL27" s="16">
        <v>1</v>
      </c>
      <c r="AM27" s="16">
        <v>1</v>
      </c>
      <c r="AN27" s="16">
        <v>0</v>
      </c>
      <c r="AO27" s="16">
        <v>0</v>
      </c>
      <c r="AP27" s="16">
        <v>1</v>
      </c>
      <c r="AQ27" s="9">
        <f t="shared" si="6"/>
        <v>-21</v>
      </c>
      <c r="AR27" s="18">
        <v>0</v>
      </c>
      <c r="AS27" s="16">
        <f t="shared" si="0"/>
        <v>180</v>
      </c>
      <c r="AT27" s="1">
        <f t="shared" si="22"/>
        <v>144</v>
      </c>
      <c r="AU27" s="18">
        <f t="shared" si="7"/>
        <v>308.16000000000003</v>
      </c>
      <c r="AV27" s="18">
        <f t="shared" si="4"/>
        <v>0</v>
      </c>
      <c r="AW27" s="9">
        <f t="shared" si="8"/>
        <v>0</v>
      </c>
      <c r="AX27" s="21">
        <f t="shared" si="5"/>
        <v>287.16000000000003</v>
      </c>
      <c r="BB27" s="1">
        <f t="shared" si="9"/>
        <v>19</v>
      </c>
      <c r="BC27" s="1">
        <v>407.62793461501451</v>
      </c>
      <c r="BD27" s="1">
        <v>423.24131238799998</v>
      </c>
      <c r="BE27" s="1">
        <v>407.127474046283</v>
      </c>
      <c r="BF27" s="1">
        <v>395.25373264900003</v>
      </c>
      <c r="BG27" s="1">
        <f t="shared" si="2"/>
        <v>15.613377772985473</v>
      </c>
    </row>
    <row r="28" spans="1:59" ht="60" x14ac:dyDescent="0.25">
      <c r="AA28" s="10"/>
      <c r="AB28" s="28" t="s">
        <v>130</v>
      </c>
      <c r="AC28" s="28">
        <f>AX28</f>
        <v>321.40000000000003</v>
      </c>
      <c r="AJ28" s="24" t="s">
        <v>32</v>
      </c>
      <c r="AK28" s="16" t="s">
        <v>28</v>
      </c>
      <c r="AL28" s="16">
        <v>1</v>
      </c>
      <c r="AM28" s="29">
        <v>0</v>
      </c>
      <c r="AN28" s="16">
        <v>0</v>
      </c>
      <c r="AO28" s="16">
        <v>0</v>
      </c>
      <c r="AP28" s="16">
        <v>1</v>
      </c>
      <c r="AQ28" s="9">
        <f t="shared" si="6"/>
        <v>-21</v>
      </c>
      <c r="AR28" s="18">
        <v>0</v>
      </c>
      <c r="AS28" s="16">
        <f t="shared" ref="AS28" si="28">IF(AM28=1, $B$4*$E$3, $B$4)</f>
        <v>200</v>
      </c>
      <c r="AT28" s="1">
        <f t="shared" ref="AT28" si="29">IF(AN28=1, AS28*$H$3, IF(AO28=1, AS28*$K$3, IF(AP28=1, AS28*$N$3, AS28)))</f>
        <v>160</v>
      </c>
      <c r="AU28" s="18">
        <f t="shared" ref="AU28" si="30">AT28*$E$4</f>
        <v>342.40000000000003</v>
      </c>
      <c r="AV28" s="18">
        <f t="shared" si="4"/>
        <v>0</v>
      </c>
      <c r="AW28" s="9">
        <f t="shared" ref="AW28" si="31">AL28*$Q$4</f>
        <v>0</v>
      </c>
      <c r="AX28" s="21">
        <f t="shared" ref="AX28" si="32">AQ28+AR28+AU28+AV28+AW28</f>
        <v>321.40000000000003</v>
      </c>
      <c r="BB28" s="1">
        <f t="shared" si="9"/>
        <v>20</v>
      </c>
      <c r="BC28" s="1">
        <v>408.62793461501451</v>
      </c>
      <c r="BD28" s="1">
        <v>423.24131238799998</v>
      </c>
      <c r="BE28" s="1">
        <v>408.127474046283</v>
      </c>
      <c r="BF28" s="1">
        <v>396.25373264900003</v>
      </c>
      <c r="BG28" s="1">
        <f t="shared" si="2"/>
        <v>14.613377772985473</v>
      </c>
    </row>
    <row r="29" spans="1:59" ht="142.35" customHeight="1" x14ac:dyDescent="0.25">
      <c r="A29" s="10"/>
      <c r="C29" s="10"/>
      <c r="F29" s="10"/>
      <c r="K29" s="1" t="s">
        <v>75</v>
      </c>
      <c r="L29" s="19">
        <f>M29*O29+M34*O34</f>
        <v>376.25373264899997</v>
      </c>
      <c r="M29" s="1">
        <f>H1</f>
        <v>0.71</v>
      </c>
      <c r="N29" s="12" t="s">
        <v>76</v>
      </c>
      <c r="O29" s="10">
        <f>P29*R29+P31*R31</f>
        <v>383.73139479999998</v>
      </c>
      <c r="P29" s="1">
        <f>$H$2</f>
        <v>0.37</v>
      </c>
      <c r="Q29" s="1" t="s">
        <v>77</v>
      </c>
      <c r="R29" s="1">
        <f>$H$4*T29 + (1-$H$4)*T30</f>
        <v>385.6</v>
      </c>
      <c r="S29" s="28" t="s">
        <v>132</v>
      </c>
      <c r="T29" s="28">
        <f>AX29</f>
        <v>364.20000000000005</v>
      </c>
      <c r="AJ29" s="20" t="s">
        <v>78</v>
      </c>
      <c r="AK29" s="1" t="s">
        <v>14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9">
        <f t="shared" si="6"/>
        <v>-21</v>
      </c>
      <c r="AR29" s="9">
        <v>0</v>
      </c>
      <c r="AS29" s="1">
        <f t="shared" si="0"/>
        <v>180</v>
      </c>
      <c r="AT29" s="1">
        <f>IF(AN29=1, AS29*$H$3, IF(AO29=1, AS29*$K$3, IF(AP29=1, AS29*$N$3, AS29)))</f>
        <v>180</v>
      </c>
      <c r="AU29" s="9">
        <f>AT29*$E$4</f>
        <v>385.20000000000005</v>
      </c>
      <c r="AV29" s="9">
        <f>$Q$3</f>
        <v>0</v>
      </c>
      <c r="AW29" s="9">
        <f t="shared" si="8"/>
        <v>0</v>
      </c>
      <c r="AX29" s="21">
        <f t="shared" si="5"/>
        <v>364.20000000000005</v>
      </c>
      <c r="BB29" s="1">
        <f t="shared" si="9"/>
        <v>21</v>
      </c>
      <c r="BC29" s="1">
        <v>409.62793461501451</v>
      </c>
      <c r="BD29" s="1">
        <v>423.24131238799998</v>
      </c>
      <c r="BE29" s="1">
        <v>409.127474046283</v>
      </c>
      <c r="BF29" s="1">
        <v>397.25373264899997</v>
      </c>
      <c r="BG29" s="1">
        <f t="shared" si="2"/>
        <v>13.613377772985473</v>
      </c>
    </row>
    <row r="30" spans="1:59" ht="142.35" customHeight="1" x14ac:dyDescent="0.25">
      <c r="A30" s="10"/>
      <c r="C30" s="10"/>
      <c r="F30" s="10"/>
      <c r="L30" s="19"/>
      <c r="N30" s="12"/>
      <c r="O30" s="10"/>
      <c r="R30" s="10"/>
      <c r="S30" s="28" t="s">
        <v>130</v>
      </c>
      <c r="T30" s="28">
        <f>AX30</f>
        <v>407</v>
      </c>
      <c r="AJ30" s="20" t="s">
        <v>78</v>
      </c>
      <c r="AK30" s="1" t="s">
        <v>14</v>
      </c>
      <c r="AL30" s="1">
        <v>1</v>
      </c>
      <c r="AM30" s="28">
        <v>0</v>
      </c>
      <c r="AN30" s="1">
        <v>0</v>
      </c>
      <c r="AO30" s="1">
        <v>0</v>
      </c>
      <c r="AP30" s="1">
        <v>0</v>
      </c>
      <c r="AQ30" s="9">
        <f t="shared" si="6"/>
        <v>-21</v>
      </c>
      <c r="AR30" s="9">
        <v>0</v>
      </c>
      <c r="AS30" s="1">
        <f t="shared" ref="AS30" si="33">IF(AM30=1, $B$4*$E$3, $B$4)</f>
        <v>200</v>
      </c>
      <c r="AT30" s="1">
        <f>IF(AN30=1, AS30*$H$3, IF(AO30=1, AS30*$K$3, IF(AP30=1, AS30*$N$3, AS30)))</f>
        <v>200</v>
      </c>
      <c r="AU30" s="9">
        <f>AT30*$E$4</f>
        <v>428</v>
      </c>
      <c r="AV30" s="9">
        <f>$Q$3</f>
        <v>0</v>
      </c>
      <c r="AW30" s="9">
        <f t="shared" ref="AW30" si="34">AL30*$Q$4</f>
        <v>0</v>
      </c>
      <c r="AX30" s="21">
        <f t="shared" ref="AX30" si="35">AQ30+AR30+AU30+AV30+AW30</f>
        <v>407</v>
      </c>
      <c r="BB30" s="1">
        <f t="shared" si="9"/>
        <v>22</v>
      </c>
      <c r="BC30" s="1">
        <v>410.62793461501445</v>
      </c>
      <c r="BD30" s="1">
        <v>423.24131238799998</v>
      </c>
      <c r="BE30" s="1">
        <v>410.12747404628294</v>
      </c>
      <c r="BF30" s="1">
        <v>398.25373264899997</v>
      </c>
      <c r="BG30" s="1">
        <f t="shared" si="2"/>
        <v>12.61337777298553</v>
      </c>
    </row>
    <row r="31" spans="1:59" ht="82.35" customHeight="1" x14ac:dyDescent="0.25">
      <c r="P31" s="1">
        <f>1-P29</f>
        <v>0.63</v>
      </c>
      <c r="Q31" s="1" t="s">
        <v>81</v>
      </c>
      <c r="R31" s="10">
        <f>S31*U31+S32*U32</f>
        <v>382.63396</v>
      </c>
      <c r="S31" s="1">
        <f>K1</f>
        <v>0.89</v>
      </c>
      <c r="T31" s="1" t="s">
        <v>79</v>
      </c>
      <c r="U31" s="10">
        <f>AX31</f>
        <v>385.6</v>
      </c>
      <c r="AA31" s="10"/>
      <c r="AD31" s="10"/>
      <c r="AJ31" s="20" t="s">
        <v>34</v>
      </c>
      <c r="AK31" s="1" t="s">
        <v>13</v>
      </c>
      <c r="AL31" s="1">
        <v>1</v>
      </c>
      <c r="AM31" s="1">
        <v>0</v>
      </c>
      <c r="AN31" s="1">
        <v>1</v>
      </c>
      <c r="AO31" s="1">
        <v>0</v>
      </c>
      <c r="AP31" s="1">
        <v>0</v>
      </c>
      <c r="AQ31" s="9">
        <f t="shared" si="6"/>
        <v>-21</v>
      </c>
      <c r="AR31" s="9">
        <v>0</v>
      </c>
      <c r="AS31" s="1">
        <f t="shared" ref="AS31:AS41" si="36">IF(AM31=1, $B$4*$E$3, $B$4)</f>
        <v>200</v>
      </c>
      <c r="AT31" s="1">
        <f t="shared" ref="AT31:AT40" si="37">IF(AN31=1, AS31*$H$3, IF(AO31=1, AS31*$K$3, IF(AP31=1, AS31*$N$3, AS31)))</f>
        <v>190</v>
      </c>
      <c r="AU31" s="9">
        <f t="shared" ref="AU31:AU41" si="38">AT31*$E$4</f>
        <v>406.6</v>
      </c>
      <c r="AV31" s="9">
        <f t="shared" si="4"/>
        <v>0</v>
      </c>
      <c r="AW31" s="9">
        <f t="shared" si="8"/>
        <v>0</v>
      </c>
      <c r="AX31" s="21">
        <f t="shared" si="5"/>
        <v>385.6</v>
      </c>
      <c r="BB31" s="1">
        <f t="shared" si="9"/>
        <v>23</v>
      </c>
      <c r="BC31" s="1">
        <v>411.62793461501457</v>
      </c>
      <c r="BD31" s="1">
        <v>423.24131238799998</v>
      </c>
      <c r="BE31" s="1">
        <v>411.12747404628306</v>
      </c>
      <c r="BF31" s="1">
        <v>399.25373264900009</v>
      </c>
      <c r="BG31" s="1">
        <f t="shared" si="2"/>
        <v>11.613377772985416</v>
      </c>
    </row>
    <row r="32" spans="1:59" ht="60" x14ac:dyDescent="0.25">
      <c r="S32" s="1">
        <f>1-S31</f>
        <v>0.10999999999999999</v>
      </c>
      <c r="T32" s="1" t="s">
        <v>80</v>
      </c>
      <c r="U32" s="10">
        <f>V32*X32+V33*X33</f>
        <v>358.63600000000002</v>
      </c>
      <c r="V32" s="1">
        <f>N1</f>
        <v>0.87</v>
      </c>
      <c r="W32" s="1" t="s">
        <v>82</v>
      </c>
      <c r="X32" s="10">
        <f>AX32</f>
        <v>364.20000000000005</v>
      </c>
      <c r="AD32" s="10"/>
      <c r="AG32" s="10"/>
      <c r="AJ32" s="20" t="s">
        <v>34</v>
      </c>
      <c r="AK32" s="1" t="s">
        <v>18</v>
      </c>
      <c r="AL32" s="1">
        <v>1</v>
      </c>
      <c r="AM32" s="1">
        <v>0</v>
      </c>
      <c r="AN32" s="1">
        <v>0</v>
      </c>
      <c r="AO32" s="1">
        <v>1</v>
      </c>
      <c r="AP32" s="1">
        <v>0</v>
      </c>
      <c r="AQ32" s="9">
        <f t="shared" si="6"/>
        <v>-21</v>
      </c>
      <c r="AR32" s="9">
        <v>0</v>
      </c>
      <c r="AS32" s="1">
        <f t="shared" si="36"/>
        <v>200</v>
      </c>
      <c r="AT32" s="1">
        <f t="shared" si="37"/>
        <v>180</v>
      </c>
      <c r="AU32" s="9">
        <f t="shared" si="38"/>
        <v>385.20000000000005</v>
      </c>
      <c r="AV32" s="9">
        <f t="shared" si="4"/>
        <v>0</v>
      </c>
      <c r="AW32" s="9">
        <f t="shared" si="8"/>
        <v>0</v>
      </c>
      <c r="AX32" s="21">
        <f t="shared" si="5"/>
        <v>364.20000000000005</v>
      </c>
      <c r="BB32" s="1">
        <f t="shared" si="9"/>
        <v>24</v>
      </c>
      <c r="BC32" s="1">
        <v>412.62793461501457</v>
      </c>
      <c r="BD32" s="1">
        <v>423.24131238799998</v>
      </c>
      <c r="BE32" s="1">
        <v>412.12747404628306</v>
      </c>
      <c r="BF32" s="1">
        <v>400.25373264899997</v>
      </c>
      <c r="BG32" s="1">
        <f t="shared" si="2"/>
        <v>10.613377772985416</v>
      </c>
    </row>
    <row r="33" spans="4:59" ht="63.6" customHeight="1" x14ac:dyDescent="0.25">
      <c r="V33" s="1">
        <f>1-V32</f>
        <v>0.13</v>
      </c>
      <c r="W33" s="1" t="s">
        <v>27</v>
      </c>
      <c r="X33" s="10">
        <f>AX33</f>
        <v>321.40000000000003</v>
      </c>
      <c r="AG33" s="10"/>
      <c r="AJ33" s="20" t="s">
        <v>34</v>
      </c>
      <c r="AK33" s="1" t="s">
        <v>28</v>
      </c>
      <c r="AL33" s="1">
        <v>1</v>
      </c>
      <c r="AM33" s="1">
        <v>0</v>
      </c>
      <c r="AN33" s="1">
        <v>0</v>
      </c>
      <c r="AO33" s="1">
        <v>0</v>
      </c>
      <c r="AP33" s="1">
        <v>1</v>
      </c>
      <c r="AQ33" s="9">
        <f t="shared" si="6"/>
        <v>-21</v>
      </c>
      <c r="AR33" s="9">
        <v>0</v>
      </c>
      <c r="AS33" s="1">
        <f t="shared" si="36"/>
        <v>200</v>
      </c>
      <c r="AT33" s="1">
        <f t="shared" si="37"/>
        <v>160</v>
      </c>
      <c r="AU33" s="9">
        <f t="shared" si="38"/>
        <v>342.40000000000003</v>
      </c>
      <c r="AV33" s="9">
        <f t="shared" si="4"/>
        <v>0</v>
      </c>
      <c r="AW33" s="9">
        <f t="shared" si="8"/>
        <v>0</v>
      </c>
      <c r="AX33" s="21">
        <f t="shared" si="5"/>
        <v>321.40000000000003</v>
      </c>
      <c r="BB33" s="1">
        <f t="shared" si="9"/>
        <v>25</v>
      </c>
      <c r="BC33" s="1">
        <v>413.62793461501457</v>
      </c>
      <c r="BD33" s="1">
        <v>423.24131238799998</v>
      </c>
      <c r="BE33" s="1">
        <v>413.12747404628306</v>
      </c>
      <c r="BF33" s="1">
        <v>401.25373264899997</v>
      </c>
      <c r="BG33" s="1">
        <f t="shared" si="2"/>
        <v>9.613377772985416</v>
      </c>
    </row>
    <row r="34" spans="4:59" ht="61.7" customHeight="1" x14ac:dyDescent="0.25">
      <c r="M34" s="1">
        <f>1-M29</f>
        <v>0.29000000000000004</v>
      </c>
      <c r="N34" s="12" t="s">
        <v>9</v>
      </c>
      <c r="O34" s="1">
        <f>P34*R34+P38*R38</f>
        <v>357.94635290000002</v>
      </c>
      <c r="P34" s="1">
        <f>K1</f>
        <v>0.89</v>
      </c>
      <c r="Q34" s="1" t="s">
        <v>40</v>
      </c>
      <c r="R34" s="10">
        <f>S34*U34+S36*U36</f>
        <v>361.62130000000002</v>
      </c>
      <c r="S34" s="1">
        <f>K2</f>
        <v>0.45</v>
      </c>
      <c r="T34" s="1" t="s">
        <v>83</v>
      </c>
      <c r="U34" s="1">
        <f>$H$4*W34 + (1-$H$4)*W35</f>
        <v>365.27</v>
      </c>
      <c r="V34" s="28" t="s">
        <v>132</v>
      </c>
      <c r="W34" s="28">
        <f>AX34</f>
        <v>344.94</v>
      </c>
      <c r="AJ34" s="20" t="s">
        <v>20</v>
      </c>
      <c r="AK34" s="1" t="s">
        <v>84</v>
      </c>
      <c r="AL34" s="1">
        <v>1</v>
      </c>
      <c r="AM34" s="1">
        <v>1</v>
      </c>
      <c r="AN34" s="1">
        <v>1</v>
      </c>
      <c r="AO34" s="1">
        <v>0</v>
      </c>
      <c r="AP34" s="1">
        <v>0</v>
      </c>
      <c r="AQ34" s="9">
        <f t="shared" si="6"/>
        <v>-21</v>
      </c>
      <c r="AR34" s="9">
        <v>0</v>
      </c>
      <c r="AS34" s="1">
        <f t="shared" si="36"/>
        <v>180</v>
      </c>
      <c r="AT34" s="1">
        <f t="shared" si="37"/>
        <v>171</v>
      </c>
      <c r="AU34" s="9">
        <f t="shared" si="38"/>
        <v>365.94</v>
      </c>
      <c r="AV34" s="9">
        <f t="shared" si="4"/>
        <v>0</v>
      </c>
      <c r="AW34" s="9">
        <f t="shared" si="8"/>
        <v>0</v>
      </c>
      <c r="AX34" s="21">
        <f t="shared" si="5"/>
        <v>344.94</v>
      </c>
      <c r="BB34" s="1">
        <f t="shared" si="9"/>
        <v>26</v>
      </c>
      <c r="BC34" s="13">
        <v>414.62793461501457</v>
      </c>
      <c r="BD34" s="13">
        <v>423.24131238799998</v>
      </c>
      <c r="BE34" s="13">
        <v>414.12747404628306</v>
      </c>
      <c r="BF34" s="13">
        <v>402.25373264899997</v>
      </c>
      <c r="BG34" s="1">
        <f t="shared" si="2"/>
        <v>8.613377772985416</v>
      </c>
    </row>
    <row r="35" spans="4:59" ht="61.7" customHeight="1" x14ac:dyDescent="0.25">
      <c r="N35" s="12"/>
      <c r="R35" s="10"/>
      <c r="U35" s="10"/>
      <c r="V35" s="28" t="s">
        <v>130</v>
      </c>
      <c r="W35" s="28">
        <f>AX35</f>
        <v>385.6</v>
      </c>
      <c r="AJ35" s="20" t="s">
        <v>20</v>
      </c>
      <c r="AK35" s="1" t="s">
        <v>84</v>
      </c>
      <c r="AL35" s="1">
        <v>1</v>
      </c>
      <c r="AM35" s="28">
        <v>0</v>
      </c>
      <c r="AN35" s="1">
        <v>1</v>
      </c>
      <c r="AO35" s="1">
        <v>0</v>
      </c>
      <c r="AP35" s="1">
        <v>0</v>
      </c>
      <c r="AQ35" s="9">
        <f t="shared" si="6"/>
        <v>-21</v>
      </c>
      <c r="AR35" s="9">
        <v>0</v>
      </c>
      <c r="AS35" s="1">
        <f t="shared" ref="AS35" si="39">IF(AM35=1, $B$4*$E$3, $B$4)</f>
        <v>200</v>
      </c>
      <c r="AT35" s="1">
        <f t="shared" ref="AT35" si="40">IF(AN35=1, AS35*$H$3, IF(AO35=1, AS35*$K$3, IF(AP35=1, AS35*$N$3, AS35)))</f>
        <v>190</v>
      </c>
      <c r="AU35" s="9">
        <f t="shared" ref="AU35" si="41">AT35*$E$4</f>
        <v>406.6</v>
      </c>
      <c r="AV35" s="9">
        <f t="shared" si="4"/>
        <v>0</v>
      </c>
      <c r="AW35" s="9">
        <f t="shared" ref="AW35" si="42">AL35*$Q$4</f>
        <v>0</v>
      </c>
      <c r="AX35" s="21">
        <f t="shared" ref="AX35" si="43">AQ35+AR35+AU35+AV35+AW35</f>
        <v>385.6</v>
      </c>
      <c r="BB35" s="1">
        <f t="shared" si="9"/>
        <v>27</v>
      </c>
      <c r="BC35" s="1">
        <v>415.62793461501457</v>
      </c>
      <c r="BD35" s="1">
        <v>423.24131238799998</v>
      </c>
      <c r="BE35" s="1">
        <v>415.12747404628306</v>
      </c>
      <c r="BF35" s="1">
        <v>403.25373264899997</v>
      </c>
      <c r="BG35" s="1">
        <f t="shared" si="2"/>
        <v>7.613377772985416</v>
      </c>
    </row>
    <row r="36" spans="4:59" ht="67.349999999999994" customHeight="1" x14ac:dyDescent="0.25">
      <c r="S36" s="1">
        <f>1-S34</f>
        <v>0.55000000000000004</v>
      </c>
      <c r="T36" s="1" t="s">
        <v>80</v>
      </c>
      <c r="U36" s="10">
        <f>V36*X36+V37*X37</f>
        <v>358.63600000000002</v>
      </c>
      <c r="V36" s="1">
        <f>N1</f>
        <v>0.87</v>
      </c>
      <c r="W36" s="1" t="s">
        <v>82</v>
      </c>
      <c r="X36" s="10">
        <f>AX36</f>
        <v>364.20000000000005</v>
      </c>
      <c r="AA36" s="10"/>
      <c r="AD36" s="10"/>
      <c r="AG36" s="10"/>
      <c r="AJ36" s="20" t="s">
        <v>20</v>
      </c>
      <c r="AK36" s="1" t="s">
        <v>86</v>
      </c>
      <c r="AL36" s="1">
        <v>1</v>
      </c>
      <c r="AM36" s="1">
        <v>0</v>
      </c>
      <c r="AN36" s="1">
        <v>0</v>
      </c>
      <c r="AO36" s="1">
        <v>1</v>
      </c>
      <c r="AP36" s="1">
        <v>0</v>
      </c>
      <c r="AQ36" s="9">
        <f t="shared" si="6"/>
        <v>-21</v>
      </c>
      <c r="AR36" s="9">
        <v>0</v>
      </c>
      <c r="AS36" s="1">
        <f t="shared" si="36"/>
        <v>200</v>
      </c>
      <c r="AT36" s="1">
        <f t="shared" si="37"/>
        <v>180</v>
      </c>
      <c r="AU36" s="9">
        <f t="shared" si="38"/>
        <v>385.20000000000005</v>
      </c>
      <c r="AV36" s="9">
        <f t="shared" si="4"/>
        <v>0</v>
      </c>
      <c r="AW36" s="9">
        <f t="shared" si="8"/>
        <v>0</v>
      </c>
      <c r="AX36" s="21">
        <f t="shared" si="5"/>
        <v>364.20000000000005</v>
      </c>
      <c r="BB36" s="1">
        <f t="shared" si="9"/>
        <v>28</v>
      </c>
      <c r="BC36" s="1">
        <v>416.62793461501457</v>
      </c>
      <c r="BD36" s="1">
        <v>423.24131238799998</v>
      </c>
      <c r="BE36" s="1">
        <v>416.12747404628306</v>
      </c>
      <c r="BF36" s="1">
        <v>404.25373264900009</v>
      </c>
      <c r="BG36" s="1">
        <f t="shared" si="2"/>
        <v>6.613377772985416</v>
      </c>
    </row>
    <row r="37" spans="4:59" ht="45" x14ac:dyDescent="0.25">
      <c r="V37" s="1">
        <f>1-V36</f>
        <v>0.13</v>
      </c>
      <c r="W37" s="1" t="s">
        <v>85</v>
      </c>
      <c r="X37" s="10">
        <f t="shared" ref="X37:X40" si="44">AX37</f>
        <v>321.40000000000003</v>
      </c>
      <c r="AA37" s="10"/>
      <c r="AG37" s="10"/>
      <c r="AJ37" s="20" t="s">
        <v>20</v>
      </c>
      <c r="AK37" s="1" t="s">
        <v>87</v>
      </c>
      <c r="AL37" s="1">
        <v>1</v>
      </c>
      <c r="AM37" s="1">
        <v>0</v>
      </c>
      <c r="AN37" s="1">
        <v>0</v>
      </c>
      <c r="AO37" s="1">
        <v>0</v>
      </c>
      <c r="AP37" s="1">
        <v>1</v>
      </c>
      <c r="AQ37" s="9">
        <f t="shared" si="6"/>
        <v>-21</v>
      </c>
      <c r="AR37" s="9">
        <v>0</v>
      </c>
      <c r="AS37" s="1">
        <f t="shared" si="36"/>
        <v>200</v>
      </c>
      <c r="AT37" s="1">
        <f t="shared" si="37"/>
        <v>160</v>
      </c>
      <c r="AU37" s="9">
        <f t="shared" si="38"/>
        <v>342.40000000000003</v>
      </c>
      <c r="AV37" s="9">
        <f t="shared" si="4"/>
        <v>0</v>
      </c>
      <c r="AW37" s="9">
        <f t="shared" si="8"/>
        <v>0</v>
      </c>
      <c r="AX37" s="21">
        <f t="shared" si="5"/>
        <v>321.40000000000003</v>
      </c>
      <c r="BB37" s="1">
        <f t="shared" si="9"/>
        <v>29</v>
      </c>
      <c r="BC37" s="1">
        <v>417.62793461501451</v>
      </c>
      <c r="BD37" s="1">
        <v>423.24131238799998</v>
      </c>
      <c r="BE37" s="1">
        <v>417.127474046283</v>
      </c>
      <c r="BF37" s="1">
        <v>405.25373264900003</v>
      </c>
      <c r="BG37" s="1">
        <f t="shared" si="2"/>
        <v>5.6133777729854728</v>
      </c>
    </row>
    <row r="38" spans="4:59" ht="54" customHeight="1" x14ac:dyDescent="0.25">
      <c r="P38" s="1">
        <f>1-P34</f>
        <v>0.10999999999999999</v>
      </c>
      <c r="Q38" s="1" t="s">
        <v>12</v>
      </c>
      <c r="R38" s="10">
        <f>S38*U38+S41*U41</f>
        <v>328.21269000000007</v>
      </c>
      <c r="S38" s="1">
        <f>N1</f>
        <v>0.87</v>
      </c>
      <c r="T38" s="1" t="s">
        <v>25</v>
      </c>
      <c r="U38" s="1">
        <f>V38*X38+V40*X40</f>
        <v>334.34700000000004</v>
      </c>
      <c r="V38" s="1">
        <f>N2</f>
        <v>0.55000000000000004</v>
      </c>
      <c r="W38" s="1" t="s">
        <v>30</v>
      </c>
      <c r="X38" s="1">
        <f>$H$4*Z38 + (1-$H$4)*Z39</f>
        <v>344.94000000000005</v>
      </c>
      <c r="Y38" s="28" t="s">
        <v>132</v>
      </c>
      <c r="Z38" s="28">
        <f>AX38</f>
        <v>325.68</v>
      </c>
      <c r="AA38" s="10"/>
      <c r="AG38" s="10"/>
      <c r="AJ38" s="20" t="s">
        <v>88</v>
      </c>
      <c r="AK38" s="1" t="s">
        <v>86</v>
      </c>
      <c r="AL38" s="1">
        <v>1</v>
      </c>
      <c r="AM38" s="1">
        <v>1</v>
      </c>
      <c r="AN38" s="1">
        <v>0</v>
      </c>
      <c r="AO38" s="1">
        <v>1</v>
      </c>
      <c r="AP38" s="1">
        <v>0</v>
      </c>
      <c r="AQ38" s="9">
        <f t="shared" si="6"/>
        <v>-21</v>
      </c>
      <c r="AR38" s="9">
        <v>0</v>
      </c>
      <c r="AS38" s="1">
        <f t="shared" si="36"/>
        <v>180</v>
      </c>
      <c r="AT38" s="1">
        <f t="shared" si="37"/>
        <v>162</v>
      </c>
      <c r="AU38" s="9">
        <f t="shared" si="38"/>
        <v>346.68</v>
      </c>
      <c r="AV38" s="9">
        <f t="shared" si="4"/>
        <v>0</v>
      </c>
      <c r="AW38" s="9">
        <f t="shared" si="8"/>
        <v>0</v>
      </c>
      <c r="AX38" s="21">
        <f t="shared" si="5"/>
        <v>325.68</v>
      </c>
      <c r="BB38" s="1">
        <f t="shared" si="9"/>
        <v>30</v>
      </c>
      <c r="BC38" s="1">
        <v>418.62793461501451</v>
      </c>
      <c r="BD38" s="1">
        <v>423.24131238799998</v>
      </c>
      <c r="BE38" s="1">
        <v>418.127474046283</v>
      </c>
      <c r="BF38" s="1">
        <v>406.25373264899997</v>
      </c>
      <c r="BG38" s="1">
        <f t="shared" si="2"/>
        <v>4.6133777729854728</v>
      </c>
    </row>
    <row r="39" spans="4:59" ht="54" customHeight="1" x14ac:dyDescent="0.25">
      <c r="R39" s="10"/>
      <c r="X39" s="10"/>
      <c r="Y39" s="28" t="s">
        <v>130</v>
      </c>
      <c r="Z39" s="28">
        <f>AX39</f>
        <v>364.20000000000005</v>
      </c>
      <c r="AA39" s="10"/>
      <c r="AG39" s="10"/>
      <c r="AJ39" s="20" t="s">
        <v>88</v>
      </c>
      <c r="AK39" s="1" t="s">
        <v>86</v>
      </c>
      <c r="AL39" s="1">
        <v>1</v>
      </c>
      <c r="AM39" s="28">
        <v>0</v>
      </c>
      <c r="AN39" s="1">
        <v>0</v>
      </c>
      <c r="AO39" s="1">
        <v>1</v>
      </c>
      <c r="AP39" s="1">
        <v>0</v>
      </c>
      <c r="AQ39" s="9">
        <f t="shared" si="6"/>
        <v>-21</v>
      </c>
      <c r="AR39" s="9">
        <v>0</v>
      </c>
      <c r="AS39" s="1">
        <f t="shared" ref="AS39" si="45">IF(AM39=1, $B$4*$E$3, $B$4)</f>
        <v>200</v>
      </c>
      <c r="AT39" s="1">
        <f t="shared" ref="AT39" si="46">IF(AN39=1, AS39*$H$3, IF(AO39=1, AS39*$K$3, IF(AP39=1, AS39*$N$3, AS39)))</f>
        <v>180</v>
      </c>
      <c r="AU39" s="9">
        <f t="shared" ref="AU39" si="47">AT39*$E$4</f>
        <v>385.20000000000005</v>
      </c>
      <c r="AV39" s="9">
        <f t="shared" si="4"/>
        <v>0</v>
      </c>
      <c r="AW39" s="9">
        <f t="shared" ref="AW39" si="48">AL39*$Q$4</f>
        <v>0</v>
      </c>
      <c r="AX39" s="21">
        <f t="shared" ref="AX39" si="49">AQ39+AR39+AU39+AV39+AW39</f>
        <v>364.20000000000005</v>
      </c>
      <c r="BB39" s="1">
        <f t="shared" si="9"/>
        <v>31</v>
      </c>
      <c r="BC39" s="1">
        <v>419.62793461501451</v>
      </c>
      <c r="BD39" s="1">
        <v>423.24131238799998</v>
      </c>
      <c r="BE39" s="1">
        <v>419.127474046283</v>
      </c>
      <c r="BF39" s="1">
        <v>407.25373264900003</v>
      </c>
      <c r="BG39" s="1">
        <f t="shared" si="2"/>
        <v>3.6133777729854728</v>
      </c>
    </row>
    <row r="40" spans="4:59" ht="45" x14ac:dyDescent="0.25">
      <c r="V40" s="1">
        <f>1-V38</f>
        <v>0.44999999999999996</v>
      </c>
      <c r="W40" s="1" t="s">
        <v>85</v>
      </c>
      <c r="X40" s="10">
        <f t="shared" si="44"/>
        <v>321.40000000000003</v>
      </c>
      <c r="AA40" s="10"/>
      <c r="AG40" s="10"/>
      <c r="AJ40" s="20" t="s">
        <v>88</v>
      </c>
      <c r="AK40" s="1" t="s">
        <v>87</v>
      </c>
      <c r="AL40" s="1">
        <v>1</v>
      </c>
      <c r="AM40" s="1">
        <v>0</v>
      </c>
      <c r="AN40" s="1">
        <v>0</v>
      </c>
      <c r="AO40" s="1">
        <v>0</v>
      </c>
      <c r="AP40" s="1">
        <v>1</v>
      </c>
      <c r="AQ40" s="9">
        <f t="shared" si="6"/>
        <v>-21</v>
      </c>
      <c r="AR40" s="9">
        <v>0</v>
      </c>
      <c r="AS40" s="1">
        <f t="shared" si="36"/>
        <v>200</v>
      </c>
      <c r="AT40" s="1">
        <f t="shared" si="37"/>
        <v>160</v>
      </c>
      <c r="AU40" s="9">
        <f t="shared" si="38"/>
        <v>342.40000000000003</v>
      </c>
      <c r="AV40" s="9">
        <f t="shared" si="4"/>
        <v>0</v>
      </c>
      <c r="AW40" s="9">
        <f t="shared" si="8"/>
        <v>0</v>
      </c>
      <c r="AX40" s="21">
        <f t="shared" si="5"/>
        <v>321.40000000000003</v>
      </c>
      <c r="BB40" s="1">
        <f t="shared" si="9"/>
        <v>32</v>
      </c>
      <c r="BC40" s="1">
        <v>420.62793461501451</v>
      </c>
      <c r="BD40" s="1">
        <v>423.24131238799998</v>
      </c>
      <c r="BE40" s="1">
        <v>420.127474046283</v>
      </c>
      <c r="BF40" s="1">
        <v>408.25373264900003</v>
      </c>
      <c r="BG40" s="1">
        <f t="shared" si="2"/>
        <v>2.6133777729854728</v>
      </c>
    </row>
    <row r="41" spans="4:59" ht="30" x14ac:dyDescent="0.25">
      <c r="S41" s="1">
        <f>1-S38</f>
        <v>0.13</v>
      </c>
      <c r="T41" s="1" t="s">
        <v>27</v>
      </c>
      <c r="U41" s="1">
        <f>AX41</f>
        <v>287.16000000000003</v>
      </c>
      <c r="AA41" s="10"/>
      <c r="AG41" s="10"/>
      <c r="AJ41" s="20" t="s">
        <v>89</v>
      </c>
      <c r="AK41" s="1" t="s">
        <v>87</v>
      </c>
      <c r="AL41" s="1">
        <v>1</v>
      </c>
      <c r="AM41" s="1">
        <v>1</v>
      </c>
      <c r="AN41" s="1">
        <v>0</v>
      </c>
      <c r="AO41" s="1">
        <v>0</v>
      </c>
      <c r="AP41" s="1">
        <v>1</v>
      </c>
      <c r="AQ41" s="9">
        <f t="shared" si="6"/>
        <v>-21</v>
      </c>
      <c r="AR41" s="9">
        <v>0</v>
      </c>
      <c r="AS41" s="1">
        <f t="shared" si="36"/>
        <v>180</v>
      </c>
      <c r="AT41" s="1">
        <f>IF(AN41=1, AS41*$H$3, IF(AO41=1, AS41*$K$3, IF(AP41=1, AS41*$N$3, AS41)))</f>
        <v>144</v>
      </c>
      <c r="AU41" s="9">
        <f t="shared" si="38"/>
        <v>308.16000000000003</v>
      </c>
      <c r="AV41" s="9">
        <f t="shared" si="4"/>
        <v>0</v>
      </c>
      <c r="AW41" s="9">
        <f t="shared" si="8"/>
        <v>0</v>
      </c>
      <c r="AX41" s="21">
        <f t="shared" si="5"/>
        <v>287.16000000000003</v>
      </c>
      <c r="BB41" s="1">
        <f t="shared" si="9"/>
        <v>33</v>
      </c>
      <c r="BC41" s="1">
        <v>421.62793461501451</v>
      </c>
      <c r="BD41" s="1">
        <v>423.24131238799998</v>
      </c>
      <c r="BE41" s="1">
        <v>421.127474046283</v>
      </c>
      <c r="BF41" s="1">
        <v>409.25373264900003</v>
      </c>
      <c r="BG41" s="1">
        <f t="shared" si="2"/>
        <v>1.6133777729854728</v>
      </c>
    </row>
    <row r="42" spans="4:59" s="13" customFormat="1" ht="75" x14ac:dyDescent="0.25">
      <c r="G42" s="13">
        <f>1-G7</f>
        <v>0</v>
      </c>
      <c r="H42" s="13" t="s">
        <v>7</v>
      </c>
      <c r="I42" s="13">
        <f>L42</f>
        <v>404.80949300399999</v>
      </c>
      <c r="K42" s="13" t="s">
        <v>72</v>
      </c>
      <c r="L42" s="14">
        <f>M42*O42+M43*O43</f>
        <v>404.80949300399999</v>
      </c>
      <c r="M42" s="13">
        <f>E1</f>
        <v>0.69</v>
      </c>
      <c r="N42" s="13" t="s">
        <v>21</v>
      </c>
      <c r="O42" s="14">
        <f>AX42</f>
        <v>407</v>
      </c>
      <c r="Q42" s="13" t="s">
        <v>15</v>
      </c>
      <c r="AJ42" s="25" t="s">
        <v>38</v>
      </c>
      <c r="AK42" s="13" t="s">
        <v>15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9">
        <f t="shared" si="6"/>
        <v>-21</v>
      </c>
      <c r="AR42" s="15">
        <v>0</v>
      </c>
      <c r="AS42" s="13">
        <f t="shared" ref="AS42:AS56" si="50">IF(AM42=1, $B$4*$E$3, $B$4)</f>
        <v>200</v>
      </c>
      <c r="AT42" s="1">
        <f>IF(AN42=1, AS42*$H$3, IF(AO42=1, AS42*$K$3, IF(AP42=1, AS42*$N$3, AS42)))</f>
        <v>200</v>
      </c>
      <c r="AU42" s="15">
        <f t="shared" si="7"/>
        <v>428</v>
      </c>
      <c r="AV42" s="15">
        <f t="shared" si="4"/>
        <v>0</v>
      </c>
      <c r="AW42" s="9">
        <f>AL42*$Q$4</f>
        <v>0</v>
      </c>
      <c r="AX42" s="21">
        <f t="shared" si="5"/>
        <v>407</v>
      </c>
      <c r="BB42" s="1">
        <f t="shared" si="9"/>
        <v>34</v>
      </c>
      <c r="BC42" s="1">
        <v>422.62793461501451</v>
      </c>
      <c r="BD42" s="1">
        <v>423.24131238799998</v>
      </c>
      <c r="BE42" s="1">
        <v>422.127474046283</v>
      </c>
      <c r="BF42" s="1">
        <v>410.25373264900003</v>
      </c>
      <c r="BG42" s="1">
        <f t="shared" si="2"/>
        <v>0.6133777729854728</v>
      </c>
    </row>
    <row r="43" spans="4:59" ht="45" x14ac:dyDescent="0.25">
      <c r="M43" s="1">
        <f>1-M42</f>
        <v>0.31000000000000005</v>
      </c>
      <c r="N43" s="1" t="s">
        <v>23</v>
      </c>
      <c r="O43" s="10">
        <f>P43*R43+P44*R44</f>
        <v>399.93384839999999</v>
      </c>
      <c r="P43" s="1">
        <f>H1</f>
        <v>0.71</v>
      </c>
      <c r="Q43" s="1" t="s">
        <v>39</v>
      </c>
      <c r="R43" s="10">
        <f>AX43</f>
        <v>407</v>
      </c>
      <c r="T43" s="1" t="s">
        <v>14</v>
      </c>
      <c r="AJ43" s="20" t="s">
        <v>38</v>
      </c>
      <c r="AK43" s="1" t="s">
        <v>14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9">
        <f t="shared" si="6"/>
        <v>-21</v>
      </c>
      <c r="AR43" s="9">
        <v>0</v>
      </c>
      <c r="AS43" s="1">
        <f t="shared" si="50"/>
        <v>200</v>
      </c>
      <c r="AT43" s="1">
        <f t="shared" ref="AT43:AT50" si="51">IF(AN43=1, AS43*$H$3, IF(AO43=1, AS43*$K$3, IF(AP43=1, AS43*$N$3, AS43)))</f>
        <v>200</v>
      </c>
      <c r="AU43" s="9">
        <f t="shared" si="7"/>
        <v>428</v>
      </c>
      <c r="AV43" s="9">
        <f t="shared" si="4"/>
        <v>0</v>
      </c>
      <c r="AW43" s="9">
        <f t="shared" si="8"/>
        <v>0</v>
      </c>
      <c r="AX43" s="21">
        <f t="shared" si="5"/>
        <v>407</v>
      </c>
      <c r="BB43" s="1">
        <f t="shared" si="9"/>
        <v>35</v>
      </c>
      <c r="BC43" s="1">
        <v>423.62793461501451</v>
      </c>
      <c r="BD43" s="1">
        <v>423.24131238799998</v>
      </c>
      <c r="BE43" s="1">
        <v>423.127474046283</v>
      </c>
      <c r="BF43" s="1">
        <v>411.25373264900009</v>
      </c>
      <c r="BG43" s="1">
        <f t="shared" si="2"/>
        <v>-0.3866222270145272</v>
      </c>
    </row>
    <row r="44" spans="4:59" ht="60" x14ac:dyDescent="0.25">
      <c r="P44" s="1">
        <f>1-P43</f>
        <v>0.29000000000000004</v>
      </c>
      <c r="Q44" s="1" t="s">
        <v>9</v>
      </c>
      <c r="R44" s="10">
        <f>S44*U44+S45*U45</f>
        <v>382.63396</v>
      </c>
      <c r="S44" s="1">
        <f>K1</f>
        <v>0.89</v>
      </c>
      <c r="T44" s="1" t="s">
        <v>40</v>
      </c>
      <c r="U44" s="10">
        <f>AX44</f>
        <v>385.6</v>
      </c>
      <c r="W44" s="1" t="s">
        <v>13</v>
      </c>
      <c r="AJ44" s="20" t="s">
        <v>38</v>
      </c>
      <c r="AK44" s="1" t="s">
        <v>13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9">
        <f t="shared" si="6"/>
        <v>-21</v>
      </c>
      <c r="AR44" s="9">
        <v>0</v>
      </c>
      <c r="AS44" s="1">
        <f t="shared" si="50"/>
        <v>200</v>
      </c>
      <c r="AT44" s="1">
        <f t="shared" si="51"/>
        <v>190</v>
      </c>
      <c r="AU44" s="9">
        <f t="shared" si="7"/>
        <v>406.6</v>
      </c>
      <c r="AV44" s="9">
        <f t="shared" si="4"/>
        <v>0</v>
      </c>
      <c r="AW44" s="9">
        <f t="shared" si="8"/>
        <v>0</v>
      </c>
      <c r="AX44" s="21">
        <f t="shared" si="5"/>
        <v>385.6</v>
      </c>
      <c r="BB44" s="1">
        <f t="shared" si="9"/>
        <v>36</v>
      </c>
      <c r="BC44" s="13">
        <v>424.62793461501451</v>
      </c>
      <c r="BD44" s="13">
        <v>423.24131238799998</v>
      </c>
      <c r="BE44" s="13">
        <v>424.127474046283</v>
      </c>
      <c r="BF44" s="13">
        <v>412.25373264900003</v>
      </c>
      <c r="BG44" s="1">
        <f t="shared" si="2"/>
        <v>-1.3866222270145272</v>
      </c>
    </row>
    <row r="45" spans="4:59" ht="45" x14ac:dyDescent="0.25">
      <c r="R45" s="10"/>
      <c r="S45" s="1">
        <f>1-S44</f>
        <v>0.10999999999999999</v>
      </c>
      <c r="T45" s="1" t="s">
        <v>12</v>
      </c>
      <c r="U45" s="10">
        <f>V45*X45+V46*X46</f>
        <v>358.63600000000002</v>
      </c>
      <c r="V45" s="1">
        <f>N1</f>
        <v>0.87</v>
      </c>
      <c r="W45" s="1" t="s">
        <v>25</v>
      </c>
      <c r="X45" s="10">
        <f>AX45</f>
        <v>364.20000000000005</v>
      </c>
      <c r="Z45" s="1" t="s">
        <v>18</v>
      </c>
      <c r="AJ45" s="20" t="s">
        <v>38</v>
      </c>
      <c r="AK45" s="1" t="s">
        <v>18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9">
        <f t="shared" si="6"/>
        <v>-21</v>
      </c>
      <c r="AR45" s="9">
        <v>0</v>
      </c>
      <c r="AS45" s="1">
        <f t="shared" si="50"/>
        <v>200</v>
      </c>
      <c r="AT45" s="1">
        <f t="shared" si="51"/>
        <v>180</v>
      </c>
      <c r="AU45" s="9">
        <f t="shared" si="7"/>
        <v>385.20000000000005</v>
      </c>
      <c r="AV45" s="9">
        <f t="shared" si="4"/>
        <v>0</v>
      </c>
      <c r="AW45" s="9">
        <f t="shared" si="8"/>
        <v>0</v>
      </c>
      <c r="AX45" s="21">
        <f t="shared" si="5"/>
        <v>364.20000000000005</v>
      </c>
      <c r="BB45" s="1">
        <f t="shared" si="9"/>
        <v>37</v>
      </c>
      <c r="BC45" s="1">
        <v>425.62793461501457</v>
      </c>
      <c r="BD45" s="1">
        <v>423.24131238799998</v>
      </c>
      <c r="BE45" s="1">
        <v>425.12747404628306</v>
      </c>
      <c r="BF45" s="1">
        <v>413.25373264899997</v>
      </c>
      <c r="BG45" s="1">
        <f t="shared" si="2"/>
        <v>-2.386622227014584</v>
      </c>
    </row>
    <row r="46" spans="4:59" ht="45" x14ac:dyDescent="0.25">
      <c r="V46" s="1">
        <f>1-V45</f>
        <v>0.13</v>
      </c>
      <c r="W46" s="1" t="s">
        <v>27</v>
      </c>
      <c r="X46" s="10">
        <f>AX46</f>
        <v>321.40000000000003</v>
      </c>
      <c r="Z46" s="1" t="s">
        <v>28</v>
      </c>
      <c r="AJ46" s="20" t="s">
        <v>38</v>
      </c>
      <c r="AK46" s="1" t="s">
        <v>28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9">
        <f t="shared" si="6"/>
        <v>-21</v>
      </c>
      <c r="AR46" s="9">
        <v>0</v>
      </c>
      <c r="AS46" s="1">
        <f t="shared" si="50"/>
        <v>200</v>
      </c>
      <c r="AT46" s="1">
        <f t="shared" si="51"/>
        <v>160</v>
      </c>
      <c r="AU46" s="9">
        <f t="shared" si="7"/>
        <v>342.40000000000003</v>
      </c>
      <c r="AV46" s="9">
        <f t="shared" si="4"/>
        <v>0</v>
      </c>
      <c r="AW46" s="9">
        <f t="shared" si="8"/>
        <v>0</v>
      </c>
      <c r="AX46" s="21">
        <f t="shared" si="5"/>
        <v>321.40000000000003</v>
      </c>
      <c r="BB46" s="1">
        <f t="shared" si="9"/>
        <v>38</v>
      </c>
      <c r="BC46" s="1">
        <v>426.62793461501451</v>
      </c>
      <c r="BD46" s="1">
        <v>423.24131238799998</v>
      </c>
      <c r="BE46" s="1">
        <v>426.127474046283</v>
      </c>
      <c r="BF46" s="1">
        <v>414.25373264899997</v>
      </c>
      <c r="BG46" s="1">
        <f t="shared" si="2"/>
        <v>-3.3866222270145272</v>
      </c>
    </row>
    <row r="47" spans="4:59" ht="75" x14ac:dyDescent="0.25">
      <c r="D47" s="1">
        <f>1-D7</f>
        <v>3.0000000000000027E-2</v>
      </c>
      <c r="E47" s="1" t="s">
        <v>6</v>
      </c>
      <c r="F47" s="10">
        <f>L47</f>
        <v>404.80949300399999</v>
      </c>
      <c r="L47" s="10">
        <f>M47*O47+M48*O48</f>
        <v>404.80949300399999</v>
      </c>
      <c r="M47" s="1">
        <f>E1</f>
        <v>0.69</v>
      </c>
      <c r="N47" s="1" t="s">
        <v>21</v>
      </c>
      <c r="O47" s="1">
        <f>AX47</f>
        <v>407</v>
      </c>
      <c r="Q47" s="1" t="s">
        <v>15</v>
      </c>
      <c r="AJ47" s="20" t="s">
        <v>38</v>
      </c>
      <c r="AK47" s="1" t="s">
        <v>15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9">
        <f t="shared" si="6"/>
        <v>-21</v>
      </c>
      <c r="AR47" s="9">
        <v>0</v>
      </c>
      <c r="AS47" s="1">
        <f t="shared" si="50"/>
        <v>200</v>
      </c>
      <c r="AT47" s="1">
        <f t="shared" si="51"/>
        <v>200</v>
      </c>
      <c r="AU47" s="9">
        <f t="shared" si="7"/>
        <v>428</v>
      </c>
      <c r="AV47" s="9">
        <f t="shared" si="4"/>
        <v>0</v>
      </c>
      <c r="AW47" s="9">
        <f t="shared" si="8"/>
        <v>0</v>
      </c>
      <c r="AX47" s="21">
        <f t="shared" si="5"/>
        <v>407</v>
      </c>
      <c r="BB47" s="1">
        <f t="shared" si="9"/>
        <v>39</v>
      </c>
      <c r="BC47" s="1">
        <v>427.62793461501445</v>
      </c>
      <c r="BD47" s="1">
        <v>423.24131238799998</v>
      </c>
      <c r="BE47" s="1">
        <v>427.12747404628294</v>
      </c>
      <c r="BF47" s="1">
        <v>415.25373264899997</v>
      </c>
      <c r="BG47" s="1">
        <f t="shared" si="2"/>
        <v>-4.3866222270144704</v>
      </c>
    </row>
    <row r="48" spans="4:59" ht="45" x14ac:dyDescent="0.25">
      <c r="M48" s="1">
        <f>1-M47</f>
        <v>0.31000000000000005</v>
      </c>
      <c r="N48" s="1" t="s">
        <v>23</v>
      </c>
      <c r="O48" s="10">
        <f>P48*R48+P49*R49</f>
        <v>399.93384839999999</v>
      </c>
      <c r="P48" s="1">
        <f>H1</f>
        <v>0.71</v>
      </c>
      <c r="Q48" s="1" t="s">
        <v>39</v>
      </c>
      <c r="R48" s="1">
        <f>AX48</f>
        <v>407</v>
      </c>
      <c r="T48" s="1" t="s">
        <v>14</v>
      </c>
      <c r="AJ48" s="20" t="s">
        <v>38</v>
      </c>
      <c r="AK48" s="1" t="s">
        <v>14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9">
        <f t="shared" si="6"/>
        <v>-21</v>
      </c>
      <c r="AR48" s="9">
        <v>0</v>
      </c>
      <c r="AS48" s="1">
        <f t="shared" si="50"/>
        <v>200</v>
      </c>
      <c r="AT48" s="1">
        <f t="shared" si="51"/>
        <v>200</v>
      </c>
      <c r="AU48" s="9">
        <f t="shared" si="7"/>
        <v>428</v>
      </c>
      <c r="AV48" s="9">
        <f t="shared" si="4"/>
        <v>0</v>
      </c>
      <c r="AW48" s="9">
        <f t="shared" si="8"/>
        <v>0</v>
      </c>
      <c r="AX48" s="21">
        <f t="shared" si="5"/>
        <v>407</v>
      </c>
      <c r="BB48" s="1">
        <f t="shared" si="9"/>
        <v>40</v>
      </c>
      <c r="BC48" s="1">
        <v>428.62793461501451</v>
      </c>
      <c r="BD48" s="1">
        <v>423.24131238799998</v>
      </c>
      <c r="BE48" s="1">
        <v>428.127474046283</v>
      </c>
      <c r="BF48" s="1">
        <v>416.25373264900009</v>
      </c>
      <c r="BG48" s="1">
        <f t="shared" si="2"/>
        <v>-5.3866222270145272</v>
      </c>
    </row>
    <row r="49" spans="2:59" ht="60" x14ac:dyDescent="0.25">
      <c r="P49" s="1">
        <f>1-P48</f>
        <v>0.29000000000000004</v>
      </c>
      <c r="Q49" s="1" t="s">
        <v>9</v>
      </c>
      <c r="R49" s="10">
        <f>S49*U49+S50*U50</f>
        <v>382.63396</v>
      </c>
      <c r="S49" s="1">
        <f>K1</f>
        <v>0.89</v>
      </c>
      <c r="T49" s="1" t="s">
        <v>40</v>
      </c>
      <c r="U49" s="1">
        <f>AX49</f>
        <v>385.6</v>
      </c>
      <c r="W49" s="1" t="s">
        <v>13</v>
      </c>
      <c r="AJ49" s="20" t="s">
        <v>38</v>
      </c>
      <c r="AK49" s="1" t="s">
        <v>13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9">
        <f t="shared" si="6"/>
        <v>-21</v>
      </c>
      <c r="AR49" s="9">
        <v>0</v>
      </c>
      <c r="AS49" s="1">
        <f t="shared" si="50"/>
        <v>200</v>
      </c>
      <c r="AT49" s="1">
        <f t="shared" si="51"/>
        <v>190</v>
      </c>
      <c r="AU49" s="9">
        <f t="shared" si="7"/>
        <v>406.6</v>
      </c>
      <c r="AV49" s="9">
        <f t="shared" si="4"/>
        <v>0</v>
      </c>
      <c r="AW49" s="9">
        <f t="shared" si="8"/>
        <v>0</v>
      </c>
      <c r="AX49" s="21">
        <f t="shared" si="5"/>
        <v>385.6</v>
      </c>
      <c r="BB49" s="1">
        <f t="shared" si="9"/>
        <v>41</v>
      </c>
      <c r="BC49" s="1">
        <v>429.62793461501451</v>
      </c>
      <c r="BD49" s="1">
        <v>423.24131238799998</v>
      </c>
      <c r="BE49" s="1">
        <v>429.127474046283</v>
      </c>
      <c r="BF49" s="1">
        <v>417.25373264900009</v>
      </c>
      <c r="BG49" s="1">
        <f t="shared" si="2"/>
        <v>-6.3866222270145272</v>
      </c>
    </row>
    <row r="50" spans="2:59" ht="45" x14ac:dyDescent="0.25">
      <c r="S50" s="1">
        <f>1-S49</f>
        <v>0.10999999999999999</v>
      </c>
      <c r="T50" s="1" t="s">
        <v>12</v>
      </c>
      <c r="U50" s="10">
        <f>V50*X50+V51*X51</f>
        <v>358.63600000000002</v>
      </c>
      <c r="V50" s="1">
        <f>N1</f>
        <v>0.87</v>
      </c>
      <c r="W50" s="1" t="s">
        <v>25</v>
      </c>
      <c r="X50" s="10">
        <f>AX50</f>
        <v>364.20000000000005</v>
      </c>
      <c r="Z50" s="1" t="s">
        <v>18</v>
      </c>
      <c r="AJ50" s="20" t="s">
        <v>38</v>
      </c>
      <c r="AK50" s="1" t="s">
        <v>18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9">
        <f t="shared" si="6"/>
        <v>-21</v>
      </c>
      <c r="AR50" s="9">
        <v>0</v>
      </c>
      <c r="AS50" s="1">
        <f t="shared" si="50"/>
        <v>200</v>
      </c>
      <c r="AT50" s="1">
        <f t="shared" si="51"/>
        <v>180</v>
      </c>
      <c r="AU50" s="9">
        <f t="shared" si="7"/>
        <v>385.20000000000005</v>
      </c>
      <c r="AV50" s="9">
        <f t="shared" si="4"/>
        <v>0</v>
      </c>
      <c r="AW50" s="9">
        <f t="shared" si="8"/>
        <v>0</v>
      </c>
      <c r="AX50" s="21">
        <f t="shared" si="5"/>
        <v>364.20000000000005</v>
      </c>
      <c r="BB50" s="1">
        <f t="shared" si="9"/>
        <v>42</v>
      </c>
      <c r="BC50" s="1">
        <v>430.62793461501451</v>
      </c>
      <c r="BD50" s="1">
        <v>423.24131238799998</v>
      </c>
      <c r="BE50" s="1">
        <v>430.127474046283</v>
      </c>
      <c r="BF50" s="1">
        <v>418.25373264900003</v>
      </c>
      <c r="BG50" s="1">
        <f t="shared" si="2"/>
        <v>-7.3866222270145272</v>
      </c>
    </row>
    <row r="51" spans="2:59" ht="45" x14ac:dyDescent="0.25">
      <c r="V51" s="1">
        <f>1-V50</f>
        <v>0.13</v>
      </c>
      <c r="W51" s="1" t="s">
        <v>27</v>
      </c>
      <c r="X51" s="10">
        <f>AX51</f>
        <v>321.40000000000003</v>
      </c>
      <c r="Z51" s="1" t="s">
        <v>28</v>
      </c>
      <c r="AJ51" s="20" t="s">
        <v>38</v>
      </c>
      <c r="AK51" s="1" t="s">
        <v>28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9">
        <f t="shared" si="6"/>
        <v>-21</v>
      </c>
      <c r="AR51" s="9">
        <v>0</v>
      </c>
      <c r="AS51" s="1">
        <f t="shared" si="50"/>
        <v>200</v>
      </c>
      <c r="AT51" s="1">
        <f>IF(AN51=1, AS51*$H$3, IF(AO51=1, AS51*$K$3, IF(AP51=1, AS51*$N$3, AS51)))</f>
        <v>160</v>
      </c>
      <c r="AU51" s="9">
        <f>AT51*$E$4</f>
        <v>342.40000000000003</v>
      </c>
      <c r="AV51" s="9">
        <f t="shared" si="4"/>
        <v>0</v>
      </c>
      <c r="AW51" s="9">
        <f t="shared" si="8"/>
        <v>0</v>
      </c>
      <c r="AX51" s="21">
        <f t="shared" si="5"/>
        <v>321.40000000000003</v>
      </c>
      <c r="BB51" s="1">
        <f t="shared" si="9"/>
        <v>43</v>
      </c>
      <c r="BC51" s="1">
        <v>431.62793461501451</v>
      </c>
      <c r="BD51" s="1">
        <v>423.24131238799998</v>
      </c>
      <c r="BE51" s="1">
        <v>431.127474046283</v>
      </c>
      <c r="BF51" s="1">
        <v>419.25373264899997</v>
      </c>
      <c r="BG51" s="1">
        <f t="shared" si="2"/>
        <v>-8.3866222270145272</v>
      </c>
    </row>
    <row r="52" spans="2:59" s="13" customFormat="1" ht="75" x14ac:dyDescent="0.25">
      <c r="B52" s="13" t="s">
        <v>5</v>
      </c>
      <c r="C52" s="14">
        <f>L52</f>
        <v>423.24131238799998</v>
      </c>
      <c r="K52" s="13" t="s">
        <v>121</v>
      </c>
      <c r="L52" s="14">
        <f>M52*O52+M53*O53</f>
        <v>423.24131238799998</v>
      </c>
      <c r="M52" s="13">
        <f>E1</f>
        <v>0.69</v>
      </c>
      <c r="N52" s="13" t="s">
        <v>21</v>
      </c>
      <c r="O52" s="13">
        <f>AX52</f>
        <v>428</v>
      </c>
      <c r="Q52" s="13" t="s">
        <v>15</v>
      </c>
      <c r="AJ52" s="25" t="s">
        <v>41</v>
      </c>
      <c r="AK52" s="13" t="s">
        <v>15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5">
        <v>0</v>
      </c>
      <c r="AR52" s="15">
        <v>0</v>
      </c>
      <c r="AS52" s="13">
        <f t="shared" si="50"/>
        <v>200</v>
      </c>
      <c r="AT52" s="1">
        <f>IF(AN52=1, AS52*$H$3, IF(AO52=1, AS52*$K$3, IF(AP52=1, AS52*$N$3, AS52)))</f>
        <v>200</v>
      </c>
      <c r="AU52" s="15">
        <f>AT52*$E$4</f>
        <v>428</v>
      </c>
      <c r="AV52" s="15">
        <v>0</v>
      </c>
      <c r="AW52" s="15">
        <f t="shared" si="8"/>
        <v>0</v>
      </c>
      <c r="AX52" s="26">
        <f t="shared" si="5"/>
        <v>428</v>
      </c>
      <c r="BB52" s="1">
        <f t="shared" si="9"/>
        <v>44</v>
      </c>
      <c r="BC52" s="1">
        <v>432.62793461501451</v>
      </c>
      <c r="BD52" s="1">
        <v>423.24131238799998</v>
      </c>
      <c r="BE52" s="1">
        <v>432.127474046283</v>
      </c>
      <c r="BF52" s="1">
        <v>420.25373264900003</v>
      </c>
      <c r="BG52" s="1">
        <f t="shared" si="2"/>
        <v>-9.3866222270145272</v>
      </c>
    </row>
    <row r="53" spans="2:59" ht="45" x14ac:dyDescent="0.25">
      <c r="M53" s="1">
        <f>1-M52</f>
        <v>0.31000000000000005</v>
      </c>
      <c r="N53" s="1" t="s">
        <v>23</v>
      </c>
      <c r="O53" s="10">
        <f>P53*R53+P54*R54</f>
        <v>412.64939479999998</v>
      </c>
      <c r="P53" s="1">
        <f>H2</f>
        <v>0.37</v>
      </c>
      <c r="Q53" s="1" t="s">
        <v>39</v>
      </c>
      <c r="R53" s="10">
        <f>AX53</f>
        <v>428</v>
      </c>
      <c r="T53" s="1" t="s">
        <v>14</v>
      </c>
      <c r="AJ53" s="20" t="s">
        <v>41</v>
      </c>
      <c r="AK53" s="1" t="s">
        <v>14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9">
        <v>0</v>
      </c>
      <c r="AR53" s="9">
        <v>0</v>
      </c>
      <c r="AS53" s="1">
        <f t="shared" si="50"/>
        <v>200</v>
      </c>
      <c r="AT53" s="1">
        <f t="shared" ref="AT53:AT56" si="52">IF(AN53=1, AS53*$H$3, IF(AO53=1, AS53*$K$3, IF(AP53=1, AS53*$N$3, AS53)))</f>
        <v>200</v>
      </c>
      <c r="AU53" s="9">
        <f t="shared" si="7"/>
        <v>428</v>
      </c>
      <c r="AV53" s="9">
        <v>0</v>
      </c>
      <c r="AW53" s="9">
        <f t="shared" si="8"/>
        <v>0</v>
      </c>
      <c r="AX53" s="21">
        <f t="shared" si="5"/>
        <v>428</v>
      </c>
      <c r="BB53" s="1">
        <f t="shared" si="9"/>
        <v>45</v>
      </c>
      <c r="BC53" s="1">
        <v>433.62793461501445</v>
      </c>
      <c r="BD53" s="1">
        <v>423.24131238799998</v>
      </c>
      <c r="BE53" s="1">
        <v>433.12747404628294</v>
      </c>
      <c r="BF53" s="1">
        <v>421.25373264900003</v>
      </c>
      <c r="BG53" s="1">
        <f t="shared" si="2"/>
        <v>-10.38662222701447</v>
      </c>
    </row>
    <row r="54" spans="2:59" ht="60" x14ac:dyDescent="0.25">
      <c r="P54" s="1">
        <f>1-P53</f>
        <v>0.63</v>
      </c>
      <c r="Q54" s="1" t="s">
        <v>9</v>
      </c>
      <c r="R54" s="10">
        <f>S54*U54+S55*U55</f>
        <v>403.63396</v>
      </c>
      <c r="S54" s="1">
        <f>K1</f>
        <v>0.89</v>
      </c>
      <c r="T54" s="1" t="s">
        <v>40</v>
      </c>
      <c r="U54" s="10">
        <f>AX54</f>
        <v>406.6</v>
      </c>
      <c r="W54" s="1" t="s">
        <v>13</v>
      </c>
      <c r="AJ54" s="20" t="s">
        <v>41</v>
      </c>
      <c r="AK54" s="1" t="s">
        <v>13</v>
      </c>
      <c r="AL54" s="1">
        <v>0</v>
      </c>
      <c r="AM54" s="1">
        <v>0</v>
      </c>
      <c r="AN54" s="1">
        <v>1</v>
      </c>
      <c r="AO54" s="1">
        <v>0</v>
      </c>
      <c r="AP54" s="1">
        <v>0</v>
      </c>
      <c r="AQ54" s="9">
        <v>0</v>
      </c>
      <c r="AR54" s="9">
        <v>0</v>
      </c>
      <c r="AS54" s="1">
        <f t="shared" si="50"/>
        <v>200</v>
      </c>
      <c r="AT54" s="1">
        <f t="shared" si="52"/>
        <v>190</v>
      </c>
      <c r="AU54" s="9">
        <f t="shared" si="7"/>
        <v>406.6</v>
      </c>
      <c r="AV54" s="9">
        <v>0</v>
      </c>
      <c r="AW54" s="9">
        <f t="shared" si="8"/>
        <v>0</v>
      </c>
      <c r="AX54" s="21">
        <f t="shared" si="5"/>
        <v>406.6</v>
      </c>
      <c r="BB54" s="1">
        <f t="shared" si="9"/>
        <v>46</v>
      </c>
      <c r="BC54" s="1">
        <v>434.62793461501451</v>
      </c>
      <c r="BD54" s="1">
        <v>423.24131238799998</v>
      </c>
      <c r="BE54" s="1">
        <v>434.127474046283</v>
      </c>
      <c r="BF54" s="1">
        <v>422.25373264900003</v>
      </c>
      <c r="BG54" s="1">
        <f t="shared" si="2"/>
        <v>-11.386622227014527</v>
      </c>
    </row>
    <row r="55" spans="2:59" ht="45" x14ac:dyDescent="0.25">
      <c r="S55" s="1">
        <f>1-S54</f>
        <v>0.10999999999999999</v>
      </c>
      <c r="T55" s="1" t="s">
        <v>12</v>
      </c>
      <c r="U55" s="10">
        <f>V55*X55+V56*X56</f>
        <v>379.63600000000002</v>
      </c>
      <c r="V55" s="1">
        <f>N1</f>
        <v>0.87</v>
      </c>
      <c r="W55" s="1" t="s">
        <v>25</v>
      </c>
      <c r="X55" s="10">
        <f>AX55</f>
        <v>385.20000000000005</v>
      </c>
      <c r="Z55" s="1" t="s">
        <v>18</v>
      </c>
      <c r="AJ55" s="20" t="s">
        <v>41</v>
      </c>
      <c r="AK55" s="1" t="s">
        <v>18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9">
        <v>0</v>
      </c>
      <c r="AR55" s="9">
        <v>0</v>
      </c>
      <c r="AS55" s="1">
        <f t="shared" si="50"/>
        <v>200</v>
      </c>
      <c r="AT55" s="1">
        <f t="shared" si="52"/>
        <v>180</v>
      </c>
      <c r="AU55" s="9">
        <f t="shared" si="7"/>
        <v>385.20000000000005</v>
      </c>
      <c r="AV55" s="9">
        <v>0</v>
      </c>
      <c r="AW55" s="9">
        <f t="shared" si="8"/>
        <v>0</v>
      </c>
      <c r="AX55" s="21">
        <f t="shared" si="5"/>
        <v>385.20000000000005</v>
      </c>
      <c r="BB55" s="1">
        <f t="shared" si="9"/>
        <v>47</v>
      </c>
      <c r="BC55" s="1">
        <v>435.62793461501445</v>
      </c>
      <c r="BD55" s="1">
        <v>423.24131238799998</v>
      </c>
      <c r="BE55" s="1">
        <v>435.12747404628294</v>
      </c>
      <c r="BF55" s="1">
        <v>423.25373264900003</v>
      </c>
      <c r="BG55" s="1">
        <f t="shared" si="2"/>
        <v>-12.38662222701447</v>
      </c>
    </row>
    <row r="56" spans="2:59" ht="45.75" thickBot="1" x14ac:dyDescent="0.3">
      <c r="V56" s="1">
        <f>1-V55</f>
        <v>0.13</v>
      </c>
      <c r="W56" s="1" t="s">
        <v>27</v>
      </c>
      <c r="X56" s="10">
        <f>AX56</f>
        <v>342.40000000000003</v>
      </c>
      <c r="Z56" s="1" t="s">
        <v>28</v>
      </c>
      <c r="AJ56" s="6" t="s">
        <v>41</v>
      </c>
      <c r="AK56" s="7" t="s">
        <v>28</v>
      </c>
      <c r="AL56" s="7">
        <v>0</v>
      </c>
      <c r="AM56" s="7">
        <v>0</v>
      </c>
      <c r="AN56" s="7">
        <v>0</v>
      </c>
      <c r="AO56" s="7">
        <v>0</v>
      </c>
      <c r="AP56" s="7">
        <v>1</v>
      </c>
      <c r="AQ56" s="27">
        <v>0</v>
      </c>
      <c r="AR56" s="27">
        <v>0</v>
      </c>
      <c r="AS56" s="7">
        <f t="shared" si="50"/>
        <v>200</v>
      </c>
      <c r="AT56" s="1">
        <f t="shared" si="52"/>
        <v>160</v>
      </c>
      <c r="AU56" s="27">
        <f t="shared" si="7"/>
        <v>342.40000000000003</v>
      </c>
      <c r="AV56" s="27">
        <v>0</v>
      </c>
      <c r="AW56" s="27">
        <f t="shared" si="8"/>
        <v>0</v>
      </c>
      <c r="AX56" s="8">
        <f t="shared" si="5"/>
        <v>342.40000000000003</v>
      </c>
      <c r="BB56" s="1">
        <f t="shared" si="9"/>
        <v>48</v>
      </c>
      <c r="BC56" s="1">
        <v>436.62793461501457</v>
      </c>
      <c r="BD56" s="1">
        <v>423.24131238799998</v>
      </c>
      <c r="BE56" s="1">
        <v>436.12747404628306</v>
      </c>
      <c r="BF56" s="1">
        <v>424.25373264899997</v>
      </c>
      <c r="BG56" s="1">
        <f t="shared" si="2"/>
        <v>-13.386622227014584</v>
      </c>
    </row>
    <row r="57" spans="2:59" x14ac:dyDescent="0.25">
      <c r="BB57" s="1">
        <f t="shared" si="9"/>
        <v>49</v>
      </c>
      <c r="BC57" s="1">
        <v>437.62793461501457</v>
      </c>
      <c r="BD57" s="1">
        <v>423.24131238799998</v>
      </c>
      <c r="BE57" s="1">
        <v>437.12747404628306</v>
      </c>
      <c r="BF57" s="1">
        <v>425.25373264899997</v>
      </c>
      <c r="BG57" s="1">
        <f t="shared" si="2"/>
        <v>-14.386622227014584</v>
      </c>
    </row>
    <row r="58" spans="2:59" x14ac:dyDescent="0.25">
      <c r="BB58" s="1">
        <f t="shared" si="9"/>
        <v>50</v>
      </c>
      <c r="BC58" s="1">
        <v>438.62793461501457</v>
      </c>
      <c r="BD58" s="1">
        <v>423.24131238799998</v>
      </c>
      <c r="BE58" s="1">
        <v>438.12747404628306</v>
      </c>
      <c r="BF58" s="1">
        <v>426.25373264899997</v>
      </c>
      <c r="BG58" s="1">
        <f t="shared" si="2"/>
        <v>-15.386622227014584</v>
      </c>
    </row>
    <row r="59" spans="2:59" x14ac:dyDescent="0.25">
      <c r="BB59" s="1">
        <f t="shared" si="9"/>
        <v>51</v>
      </c>
      <c r="BC59" s="1">
        <v>439.62793461501457</v>
      </c>
      <c r="BD59" s="1">
        <v>423.24131238799998</v>
      </c>
      <c r="BE59" s="1">
        <v>439.12747404628306</v>
      </c>
      <c r="BF59" s="1">
        <v>427.25373264899997</v>
      </c>
      <c r="BG59" s="1">
        <f t="shared" si="2"/>
        <v>-16.386622227014584</v>
      </c>
    </row>
    <row r="60" spans="2:59" x14ac:dyDescent="0.25">
      <c r="BB60" s="1">
        <f t="shared" si="9"/>
        <v>52</v>
      </c>
      <c r="BC60" s="1">
        <v>440.62793461501457</v>
      </c>
      <c r="BD60" s="1">
        <v>423.24131238799998</v>
      </c>
      <c r="BE60" s="1">
        <v>440.12747404628306</v>
      </c>
      <c r="BF60" s="1">
        <v>428.25373264899997</v>
      </c>
      <c r="BG60" s="1">
        <f t="shared" si="2"/>
        <v>-17.386622227014584</v>
      </c>
    </row>
    <row r="61" spans="2:59" x14ac:dyDescent="0.25">
      <c r="BB61" s="1">
        <f t="shared" si="9"/>
        <v>53</v>
      </c>
      <c r="BC61" s="1">
        <v>441.62793461501457</v>
      </c>
      <c r="BD61" s="1">
        <v>423.24131238799998</v>
      </c>
      <c r="BE61" s="1">
        <v>441.12747404628306</v>
      </c>
      <c r="BF61" s="1">
        <v>429.25373264900009</v>
      </c>
      <c r="BG61" s="1">
        <f t="shared" si="2"/>
        <v>-18.386622227014584</v>
      </c>
    </row>
    <row r="62" spans="2:59" x14ac:dyDescent="0.25">
      <c r="BB62" s="1">
        <f t="shared" si="9"/>
        <v>54</v>
      </c>
      <c r="BC62" s="1">
        <v>442.62793461501457</v>
      </c>
      <c r="BD62" s="1">
        <v>423.24131238799998</v>
      </c>
      <c r="BE62" s="1">
        <v>442.12747404628306</v>
      </c>
      <c r="BF62" s="1">
        <v>430.25373264900003</v>
      </c>
      <c r="BG62" s="1">
        <f t="shared" si="2"/>
        <v>-19.386622227014584</v>
      </c>
    </row>
    <row r="63" spans="2:59" x14ac:dyDescent="0.25">
      <c r="BB63" s="1">
        <f t="shared" si="9"/>
        <v>55</v>
      </c>
      <c r="BC63" s="1">
        <v>443.62793461501451</v>
      </c>
      <c r="BD63" s="1">
        <v>423.24131238799998</v>
      </c>
      <c r="BE63" s="1">
        <v>443.127474046283</v>
      </c>
      <c r="BF63" s="1">
        <v>431.25373264899997</v>
      </c>
      <c r="BG63" s="1">
        <f t="shared" si="2"/>
        <v>-20.386622227014527</v>
      </c>
    </row>
    <row r="64" spans="2:59" x14ac:dyDescent="0.25">
      <c r="BB64" s="1">
        <f>BB63+1</f>
        <v>56</v>
      </c>
      <c r="BC64" s="1">
        <v>444.62793461501457</v>
      </c>
      <c r="BD64" s="1">
        <v>423.24131238799998</v>
      </c>
      <c r="BE64" s="1">
        <v>444.12747404628306</v>
      </c>
      <c r="BF64" s="1">
        <v>432.25373264900003</v>
      </c>
      <c r="BG64" s="1">
        <f t="shared" si="2"/>
        <v>-21.386622227014584</v>
      </c>
    </row>
    <row r="65" spans="54:59" x14ac:dyDescent="0.25">
      <c r="BB65" s="1">
        <f t="shared" si="9"/>
        <v>57</v>
      </c>
      <c r="BC65" s="1">
        <v>445.62793461501451</v>
      </c>
      <c r="BD65" s="1">
        <v>423.24131238799998</v>
      </c>
      <c r="BE65" s="1">
        <v>445.127474046283</v>
      </c>
      <c r="BF65" s="1">
        <v>433.25373264900009</v>
      </c>
      <c r="BG65" s="1">
        <f t="shared" si="2"/>
        <v>-22.386622227014527</v>
      </c>
    </row>
    <row r="66" spans="54:59" x14ac:dyDescent="0.25">
      <c r="BB66" s="1">
        <f t="shared" si="9"/>
        <v>58</v>
      </c>
      <c r="BC66" s="1">
        <v>446.62793461501451</v>
      </c>
      <c r="BD66" s="1">
        <v>423.24131238799998</v>
      </c>
      <c r="BE66" s="1">
        <v>446.127474046283</v>
      </c>
      <c r="BF66" s="1">
        <v>434.25373264900003</v>
      </c>
      <c r="BG66" s="1">
        <f t="shared" si="2"/>
        <v>-23.386622227014527</v>
      </c>
    </row>
    <row r="67" spans="54:59" x14ac:dyDescent="0.25">
      <c r="BB67" s="1">
        <f t="shared" si="9"/>
        <v>59</v>
      </c>
      <c r="BC67" s="1">
        <v>447.62793461501451</v>
      </c>
      <c r="BD67" s="1">
        <v>423.24131238799998</v>
      </c>
      <c r="BE67" s="1">
        <v>447.127474046283</v>
      </c>
      <c r="BF67" s="1">
        <v>435.25373264900003</v>
      </c>
      <c r="BG67" s="1">
        <f t="shared" si="2"/>
        <v>-24.386622227014527</v>
      </c>
    </row>
    <row r="68" spans="54:59" x14ac:dyDescent="0.25">
      <c r="BB68" s="1">
        <f t="shared" si="9"/>
        <v>60</v>
      </c>
      <c r="BC68" s="1">
        <v>448.62793461501451</v>
      </c>
      <c r="BD68" s="1">
        <v>423.24131238799998</v>
      </c>
      <c r="BE68" s="1">
        <v>448.127474046283</v>
      </c>
      <c r="BF68" s="1">
        <v>436.25373264900009</v>
      </c>
      <c r="BG68" s="1">
        <f t="shared" si="2"/>
        <v>-25.386622227014527</v>
      </c>
    </row>
    <row r="69" spans="54:59" x14ac:dyDescent="0.25">
      <c r="BB69" s="1">
        <f t="shared" si="9"/>
        <v>61</v>
      </c>
      <c r="BC69" s="1">
        <v>449.62793461501451</v>
      </c>
      <c r="BD69" s="1">
        <v>423.24131238799998</v>
      </c>
      <c r="BE69" s="1">
        <v>449.127474046283</v>
      </c>
      <c r="BF69" s="1">
        <v>437.25373264900003</v>
      </c>
      <c r="BG69" s="1">
        <f t="shared" si="2"/>
        <v>-26.386622227014527</v>
      </c>
    </row>
    <row r="70" spans="54:59" x14ac:dyDescent="0.25">
      <c r="BB70" s="1">
        <f t="shared" si="9"/>
        <v>62</v>
      </c>
      <c r="BC70" s="1">
        <v>450.62793461501451</v>
      </c>
      <c r="BD70" s="1">
        <v>423.24131238799998</v>
      </c>
      <c r="BE70" s="1">
        <v>450.127474046283</v>
      </c>
      <c r="BF70" s="1">
        <v>438.25373264899997</v>
      </c>
      <c r="BG70" s="1">
        <f t="shared" si="2"/>
        <v>-27.386622227014527</v>
      </c>
    </row>
    <row r="71" spans="54:59" x14ac:dyDescent="0.25">
      <c r="BB71" s="1">
        <f t="shared" si="9"/>
        <v>63</v>
      </c>
      <c r="BC71" s="1">
        <v>451.62793461501451</v>
      </c>
      <c r="BD71" s="1">
        <v>423.24131238799998</v>
      </c>
      <c r="BE71" s="1">
        <v>451.127474046283</v>
      </c>
      <c r="BF71" s="1">
        <v>439.25373264899997</v>
      </c>
      <c r="BG71" s="1">
        <f t="shared" si="2"/>
        <v>-28.386622227014527</v>
      </c>
    </row>
    <row r="72" spans="54:59" x14ac:dyDescent="0.25">
      <c r="BB72" s="1">
        <f t="shared" si="9"/>
        <v>64</v>
      </c>
      <c r="BC72" s="1">
        <v>452.62793461501445</v>
      </c>
      <c r="BD72" s="1">
        <v>423.24131238799998</v>
      </c>
      <c r="BE72" s="1">
        <v>452.12747404628294</v>
      </c>
      <c r="BF72" s="1">
        <v>440.25373264899997</v>
      </c>
      <c r="BG72" s="1">
        <f t="shared" ref="BG72:BG78" si="53">BD72-BC72</f>
        <v>-29.38662222701447</v>
      </c>
    </row>
    <row r="73" spans="54:59" x14ac:dyDescent="0.25">
      <c r="BB73" s="1">
        <f t="shared" si="9"/>
        <v>65</v>
      </c>
      <c r="BC73" s="1">
        <v>453.62793461501451</v>
      </c>
      <c r="BD73" s="1">
        <v>423.24131238799998</v>
      </c>
      <c r="BE73" s="1">
        <v>453.127474046283</v>
      </c>
      <c r="BF73" s="1">
        <v>441.25373264900009</v>
      </c>
      <c r="BG73" s="1">
        <f t="shared" si="53"/>
        <v>-30.386622227014527</v>
      </c>
    </row>
    <row r="74" spans="54:59" x14ac:dyDescent="0.25">
      <c r="BB74" s="1">
        <f>BB73+1</f>
        <v>66</v>
      </c>
      <c r="BC74" s="1">
        <v>454.62793461501451</v>
      </c>
      <c r="BD74" s="1">
        <v>423.24131238799998</v>
      </c>
      <c r="BE74" s="1">
        <v>454.12747404628306</v>
      </c>
      <c r="BF74" s="1">
        <v>442.25373264900009</v>
      </c>
      <c r="BG74" s="1">
        <f t="shared" si="53"/>
        <v>-31.386622227014527</v>
      </c>
    </row>
    <row r="75" spans="54:59" x14ac:dyDescent="0.25">
      <c r="BB75" s="1">
        <f>BB74+1</f>
        <v>67</v>
      </c>
      <c r="BC75" s="1">
        <v>455.62793461501445</v>
      </c>
      <c r="BD75" s="1">
        <v>423.24131238799998</v>
      </c>
      <c r="BE75" s="1">
        <v>455.12747404628294</v>
      </c>
      <c r="BF75" s="1">
        <v>443.25373264899997</v>
      </c>
      <c r="BG75" s="1">
        <f t="shared" si="53"/>
        <v>-32.38662222701447</v>
      </c>
    </row>
    <row r="76" spans="54:59" x14ac:dyDescent="0.25">
      <c r="BB76" s="1">
        <f>BB75+1</f>
        <v>68</v>
      </c>
      <c r="BC76" s="1">
        <v>456.62793461501451</v>
      </c>
      <c r="BD76" s="1">
        <v>423.24131238799998</v>
      </c>
      <c r="BE76" s="1">
        <v>456.127474046283</v>
      </c>
      <c r="BF76" s="1">
        <v>444.25373264899997</v>
      </c>
      <c r="BG76" s="1">
        <f t="shared" si="53"/>
        <v>-33.386622227014527</v>
      </c>
    </row>
    <row r="77" spans="54:59" x14ac:dyDescent="0.25">
      <c r="BB77" s="1">
        <f>BB76+1</f>
        <v>69</v>
      </c>
      <c r="BC77" s="1">
        <v>457.62793461501451</v>
      </c>
      <c r="BD77" s="1">
        <v>423.24131238799998</v>
      </c>
      <c r="BE77" s="1">
        <v>457.127474046283</v>
      </c>
      <c r="BF77" s="1">
        <v>445.25373264900003</v>
      </c>
      <c r="BG77" s="1">
        <f t="shared" si="53"/>
        <v>-34.386622227014527</v>
      </c>
    </row>
    <row r="78" spans="54:59" x14ac:dyDescent="0.25">
      <c r="BB78" s="1">
        <f>BB77+1</f>
        <v>70</v>
      </c>
      <c r="BC78" s="1">
        <v>458.62793461501445</v>
      </c>
      <c r="BD78" s="1">
        <v>423.24131238799998</v>
      </c>
      <c r="BE78" s="1">
        <v>458.12747404628294</v>
      </c>
      <c r="BF78" s="1">
        <v>446.25373264900003</v>
      </c>
      <c r="BG78" s="1">
        <f t="shared" si="53"/>
        <v>-35.38662222701447</v>
      </c>
    </row>
  </sheetData>
  <conditionalFormatting sqref="K7:K8">
    <cfRule type="cellIs" dxfId="20" priority="5" operator="equal">
      <formula>$J$7</formula>
    </cfRule>
  </conditionalFormatting>
  <conditionalFormatting sqref="L7:L8">
    <cfRule type="cellIs" dxfId="19" priority="4" operator="equal">
      <formula>185.8615607</formula>
    </cfRule>
  </conditionalFormatting>
  <conditionalFormatting sqref="L7:L30">
    <cfRule type="cellIs" dxfId="18" priority="3" operator="equal">
      <formula>$J$7</formula>
    </cfRule>
  </conditionalFormatting>
  <conditionalFormatting sqref="C7:C55">
    <cfRule type="cellIs" dxfId="17" priority="2" operator="equal">
      <formula>$A$7</formula>
    </cfRule>
  </conditionalFormatting>
  <conditionalFormatting sqref="F48">
    <cfRule type="cellIs" dxfId="0" priority="1" operator="equal">
      <formula>$A$7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9612-86DA-413F-AB64-4D4E2AEB83D5}">
  <dimension ref="A1:BG56"/>
  <sheetViews>
    <sheetView topLeftCell="AK14" zoomScale="50" zoomScaleNormal="50" workbookViewId="0">
      <selection activeCell="BB19" sqref="BB19"/>
    </sheetView>
  </sheetViews>
  <sheetFormatPr defaultColWidth="8.85546875" defaultRowHeight="15" x14ac:dyDescent="0.25"/>
  <cols>
    <col min="1" max="1" width="12.5703125" style="1" bestFit="1" customWidth="1"/>
    <col min="2" max="2" width="14.28515625" style="1" customWidth="1"/>
    <col min="3" max="3" width="12.5703125" style="1" bestFit="1" customWidth="1"/>
    <col min="4" max="5" width="8.85546875" style="1"/>
    <col min="6" max="6" width="12.5703125" style="1" bestFit="1" customWidth="1"/>
    <col min="7" max="8" width="8.85546875" style="1"/>
    <col min="9" max="10" width="11.85546875" style="1" bestFit="1" customWidth="1"/>
    <col min="11" max="11" width="8.85546875" style="1"/>
    <col min="12" max="12" width="12.5703125" style="1" bestFit="1" customWidth="1"/>
    <col min="13" max="14" width="8.85546875" style="1"/>
    <col min="15" max="15" width="11.85546875" style="1" bestFit="1" customWidth="1"/>
    <col min="16" max="17" width="8.85546875" style="1"/>
    <col min="18" max="18" width="12.42578125" style="1" bestFit="1" customWidth="1"/>
    <col min="19" max="20" width="8.85546875" style="1"/>
    <col min="21" max="21" width="11.85546875" style="1" bestFit="1" customWidth="1"/>
    <col min="22" max="23" width="8.85546875" style="1"/>
    <col min="24" max="24" width="9.85546875" style="1" bestFit="1" customWidth="1"/>
    <col min="25" max="26" width="8.85546875" style="1"/>
    <col min="27" max="27" width="10.5703125" style="1" bestFit="1" customWidth="1"/>
    <col min="28" max="35" width="8.85546875" style="1"/>
    <col min="36" max="36" width="12.5703125" style="1" customWidth="1"/>
    <col min="37" max="37" width="11" style="1" bestFit="1" customWidth="1"/>
    <col min="38" max="38" width="11" style="1" customWidth="1"/>
    <col min="39" max="42" width="8.85546875" style="1"/>
    <col min="43" max="43" width="14.42578125" style="1" customWidth="1"/>
    <col min="44" max="44" width="15.5703125" style="1" customWidth="1"/>
    <col min="45" max="45" width="11.7109375" style="1" customWidth="1"/>
    <col min="46" max="46" width="11" style="1" customWidth="1"/>
    <col min="47" max="47" width="12.140625" style="1" customWidth="1"/>
    <col min="48" max="48" width="10.7109375" style="1" customWidth="1"/>
    <col min="49" max="49" width="14.85546875" style="1" customWidth="1"/>
    <col min="50" max="54" width="8.85546875" style="1"/>
    <col min="55" max="55" width="13.28515625" style="1" bestFit="1" customWidth="1"/>
    <col min="56" max="56" width="12.7109375" style="1" bestFit="1" customWidth="1"/>
    <col min="57" max="57" width="13" style="1" bestFit="1" customWidth="1"/>
    <col min="58" max="58" width="13.28515625" style="1" bestFit="1" customWidth="1"/>
    <col min="59" max="62" width="11.85546875" style="1" bestFit="1" customWidth="1"/>
    <col min="63" max="16384" width="8.85546875" style="1"/>
  </cols>
  <sheetData>
    <row r="1" spans="1:59" x14ac:dyDescent="0.25">
      <c r="A1" s="1" t="s">
        <v>61</v>
      </c>
      <c r="B1" s="1">
        <v>0.97</v>
      </c>
      <c r="D1" s="11" t="s">
        <v>63</v>
      </c>
      <c r="E1" s="1">
        <v>0.69</v>
      </c>
      <c r="G1" s="1" t="s">
        <v>65</v>
      </c>
      <c r="H1" s="1">
        <v>0.71</v>
      </c>
      <c r="J1" s="1" t="s">
        <v>67</v>
      </c>
      <c r="K1" s="1">
        <v>0.89</v>
      </c>
      <c r="M1" s="1" t="s">
        <v>69</v>
      </c>
      <c r="N1" s="1">
        <v>0.87</v>
      </c>
    </row>
    <row r="2" spans="1:59" ht="15.75" thickBot="1" x14ac:dyDescent="0.3">
      <c r="A2" s="1" t="s">
        <v>62</v>
      </c>
      <c r="B2" s="1">
        <v>1</v>
      </c>
      <c r="D2" s="1" t="s">
        <v>64</v>
      </c>
      <c r="E2" s="1">
        <v>0.48</v>
      </c>
      <c r="G2" s="1" t="s">
        <v>66</v>
      </c>
      <c r="H2" s="1">
        <v>0.37</v>
      </c>
      <c r="J2" s="1" t="s">
        <v>68</v>
      </c>
      <c r="K2" s="1">
        <v>0.45</v>
      </c>
      <c r="M2" s="1" t="s">
        <v>70</v>
      </c>
      <c r="N2" s="1">
        <v>0.55000000000000004</v>
      </c>
    </row>
    <row r="3" spans="1:59" ht="105.75" thickBot="1" x14ac:dyDescent="0.3">
      <c r="A3" s="3" t="s">
        <v>3</v>
      </c>
      <c r="B3" s="4">
        <v>21</v>
      </c>
      <c r="C3" s="4"/>
      <c r="D3" s="4" t="s">
        <v>46</v>
      </c>
      <c r="E3" s="4">
        <v>0.9</v>
      </c>
      <c r="F3" s="4"/>
      <c r="G3" s="4" t="s">
        <v>47</v>
      </c>
      <c r="H3" s="4">
        <v>0.95</v>
      </c>
      <c r="I3" s="4"/>
      <c r="J3" s="4" t="s">
        <v>48</v>
      </c>
      <c r="K3" s="4">
        <v>0.9</v>
      </c>
      <c r="L3" s="4"/>
      <c r="M3" s="4" t="s">
        <v>49</v>
      </c>
      <c r="N3" s="4">
        <v>0.8</v>
      </c>
      <c r="O3" s="4"/>
      <c r="P3" s="4" t="s">
        <v>50</v>
      </c>
      <c r="Q3" s="4">
        <v>0</v>
      </c>
      <c r="R3" s="4"/>
      <c r="S3" s="4"/>
      <c r="T3" s="4" t="s">
        <v>55</v>
      </c>
      <c r="U3" s="5">
        <v>83</v>
      </c>
    </row>
    <row r="4" spans="1:59" ht="90.75" thickBot="1" x14ac:dyDescent="0.3">
      <c r="A4" s="6" t="s">
        <v>51</v>
      </c>
      <c r="B4" s="7">
        <v>200</v>
      </c>
      <c r="C4" s="7"/>
      <c r="D4" s="7" t="s">
        <v>52</v>
      </c>
      <c r="E4" s="7">
        <v>2.14</v>
      </c>
      <c r="F4" s="7"/>
      <c r="G4" s="7" t="s">
        <v>133</v>
      </c>
      <c r="H4" s="7">
        <v>0.5</v>
      </c>
      <c r="I4" s="7"/>
      <c r="J4" s="7"/>
      <c r="K4" s="7"/>
      <c r="L4" s="7"/>
      <c r="M4" s="7"/>
      <c r="N4" s="7"/>
      <c r="O4" s="7"/>
      <c r="P4" s="7" t="s">
        <v>90</v>
      </c>
      <c r="Q4" s="7">
        <v>0</v>
      </c>
      <c r="R4" s="7"/>
      <c r="S4" s="7"/>
      <c r="T4" s="7" t="s">
        <v>56</v>
      </c>
      <c r="U4" s="8">
        <v>83</v>
      </c>
      <c r="AJ4" s="3" t="s">
        <v>128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5"/>
    </row>
    <row r="5" spans="1:59" ht="75" x14ac:dyDescent="0.25">
      <c r="AJ5" s="20"/>
      <c r="AS5" s="1" t="s">
        <v>126</v>
      </c>
      <c r="AT5" s="1" t="s">
        <v>127</v>
      </c>
      <c r="AX5" s="21"/>
    </row>
    <row r="6" spans="1:59" ht="75" x14ac:dyDescent="0.25">
      <c r="A6" s="2" t="s">
        <v>73</v>
      </c>
      <c r="B6" s="2" t="s">
        <v>42</v>
      </c>
      <c r="C6" s="1" t="s">
        <v>122</v>
      </c>
      <c r="D6" s="1" t="s">
        <v>123</v>
      </c>
      <c r="E6" s="2" t="s">
        <v>43</v>
      </c>
      <c r="F6" s="1" t="s">
        <v>125</v>
      </c>
      <c r="G6" s="1" t="s">
        <v>124</v>
      </c>
      <c r="H6" s="2" t="s">
        <v>44</v>
      </c>
      <c r="J6" s="2" t="s">
        <v>93</v>
      </c>
      <c r="K6" s="2" t="s">
        <v>45</v>
      </c>
      <c r="L6" s="2" t="s">
        <v>71</v>
      </c>
      <c r="R6" s="1" t="s">
        <v>71</v>
      </c>
      <c r="AJ6" s="22" t="s">
        <v>36</v>
      </c>
      <c r="AK6" s="2" t="s">
        <v>37</v>
      </c>
      <c r="AL6" s="1" t="s">
        <v>92</v>
      </c>
      <c r="AM6" s="1" t="s">
        <v>19</v>
      </c>
      <c r="AN6" s="1" t="s">
        <v>129</v>
      </c>
      <c r="AO6" s="1" t="s">
        <v>53</v>
      </c>
      <c r="AP6" s="1" t="s">
        <v>54</v>
      </c>
      <c r="AQ6" s="9" t="s">
        <v>4</v>
      </c>
      <c r="AR6" s="9" t="s">
        <v>94</v>
      </c>
      <c r="AS6" s="1" t="s">
        <v>57</v>
      </c>
      <c r="AT6" s="1" t="s">
        <v>58</v>
      </c>
      <c r="AU6" s="9" t="s">
        <v>59</v>
      </c>
      <c r="AV6" s="9" t="s">
        <v>95</v>
      </c>
      <c r="AW6" s="9" t="s">
        <v>91</v>
      </c>
      <c r="AX6" s="23" t="s">
        <v>60</v>
      </c>
      <c r="BB6" s="1" t="s">
        <v>134</v>
      </c>
      <c r="BC6" s="1" t="s">
        <v>99</v>
      </c>
      <c r="BD6" s="1" t="s">
        <v>100</v>
      </c>
      <c r="BE6" s="1" t="s">
        <v>97</v>
      </c>
      <c r="BF6" s="1" t="s">
        <v>98</v>
      </c>
    </row>
    <row r="7" spans="1:59" ht="105" x14ac:dyDescent="0.25">
      <c r="A7" s="10">
        <f>MAX(C7, C52)</f>
        <v>423.24131238799998</v>
      </c>
      <c r="B7" s="1" t="s">
        <v>0</v>
      </c>
      <c r="C7" s="19">
        <f>D7*F7+D47*F47</f>
        <v>388.62793461501457</v>
      </c>
      <c r="D7" s="1">
        <f>B1</f>
        <v>0.97</v>
      </c>
      <c r="E7" s="1" t="s">
        <v>2</v>
      </c>
      <c r="F7" s="10">
        <f>G7*J7+G42*I42</f>
        <v>388.12747404628306</v>
      </c>
      <c r="G7" s="1">
        <f>B2</f>
        <v>1</v>
      </c>
      <c r="H7" s="1" t="s">
        <v>1</v>
      </c>
      <c r="J7" s="1">
        <f>MAX(L7, L29)</f>
        <v>388.12747404628306</v>
      </c>
      <c r="K7" s="1" t="s">
        <v>74</v>
      </c>
      <c r="L7" s="1">
        <f>M7*O7+M13*O13</f>
        <v>388.12747404628306</v>
      </c>
      <c r="M7" s="1">
        <f>E1</f>
        <v>0.69</v>
      </c>
      <c r="N7" s="12" t="s">
        <v>21</v>
      </c>
      <c r="O7" s="1">
        <f>R7</f>
        <v>393.053601168</v>
      </c>
      <c r="Q7" s="1" t="s">
        <v>22</v>
      </c>
      <c r="R7" s="10">
        <f>S7*U7+S9*U9</f>
        <v>393.053601168</v>
      </c>
      <c r="S7" s="1">
        <f>E2</f>
        <v>0.48</v>
      </c>
      <c r="T7" s="1" t="s">
        <v>16</v>
      </c>
      <c r="U7" s="1">
        <f>$H$4*AX7 + (1-$H$4)*W8</f>
        <v>385.6</v>
      </c>
      <c r="V7" s="28" t="s">
        <v>131</v>
      </c>
      <c r="W7" s="28">
        <f>AX7</f>
        <v>364.20000000000005</v>
      </c>
      <c r="AJ7" s="20" t="s">
        <v>33</v>
      </c>
      <c r="AK7" s="1" t="s">
        <v>15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9">
        <f>-$B$3</f>
        <v>-21</v>
      </c>
      <c r="AR7" s="9">
        <f>0</f>
        <v>0</v>
      </c>
      <c r="AS7" s="1">
        <f t="shared" ref="AS7:AS56" si="0">IF(AM7=1, $B$4*$E$3, $B$4)</f>
        <v>180</v>
      </c>
      <c r="AT7" s="1">
        <f>IF(AN7=1, AS7*$H$3, IF(AO7=1, AS7*$K$3, IF(AP7=1, AS7*$N$3, AS7)))</f>
        <v>180</v>
      </c>
      <c r="AU7" s="9">
        <f>AT7*$E$4</f>
        <v>385.20000000000005</v>
      </c>
      <c r="AV7" s="9">
        <f>$Q$3</f>
        <v>0</v>
      </c>
      <c r="AW7" s="9">
        <f>AL7*$Q$4</f>
        <v>0</v>
      </c>
      <c r="AX7" s="21">
        <f>AQ7+AR7+AU7+AV7+AW7</f>
        <v>364.20000000000005</v>
      </c>
      <c r="BB7" s="1">
        <f>$Q$3</f>
        <v>0</v>
      </c>
      <c r="BC7" s="1">
        <f>C7</f>
        <v>388.62793461501457</v>
      </c>
      <c r="BD7" s="1">
        <f>C52</f>
        <v>423.24131238799998</v>
      </c>
      <c r="BE7" s="1">
        <f>L7</f>
        <v>388.12747404628306</v>
      </c>
      <c r="BF7" s="1">
        <f>L29</f>
        <v>376.25373264899997</v>
      </c>
      <c r="BG7" s="1">
        <f>BD7-BC7</f>
        <v>34.613377772985416</v>
      </c>
    </row>
    <row r="8" spans="1:59" ht="60" x14ac:dyDescent="0.25">
      <c r="A8" s="10"/>
      <c r="C8" s="19"/>
      <c r="F8" s="10"/>
      <c r="N8" s="12"/>
      <c r="R8" s="10"/>
      <c r="V8" s="28" t="s">
        <v>130</v>
      </c>
      <c r="W8" s="28">
        <f>AX8</f>
        <v>407</v>
      </c>
      <c r="AJ8" s="20" t="s">
        <v>33</v>
      </c>
      <c r="AK8" s="1" t="s">
        <v>15</v>
      </c>
      <c r="AL8" s="1">
        <v>0</v>
      </c>
      <c r="AM8" s="28">
        <v>0</v>
      </c>
      <c r="AN8" s="1">
        <v>0</v>
      </c>
      <c r="AO8" s="1">
        <v>0</v>
      </c>
      <c r="AP8" s="1">
        <v>0</v>
      </c>
      <c r="AQ8" s="9">
        <f>-$B$3</f>
        <v>-21</v>
      </c>
      <c r="AR8" s="9">
        <f>0</f>
        <v>0</v>
      </c>
      <c r="AS8" s="1">
        <f t="shared" si="0"/>
        <v>200</v>
      </c>
      <c r="AT8" s="1">
        <f>IF(AN8=1, AS8*$H$3, IF(AO8=1, AS8*$K$3, IF(AP8=1, AS8*$N$3, AS8)))</f>
        <v>200</v>
      </c>
      <c r="AU8" s="9">
        <f>AT8*$E$4</f>
        <v>428</v>
      </c>
      <c r="AV8" s="9">
        <f>$Q$3</f>
        <v>0</v>
      </c>
      <c r="AW8" s="9">
        <f>AL8*$Q$4</f>
        <v>0</v>
      </c>
      <c r="AX8" s="21">
        <f>AQ8+AR8+AU8+AV8+AW8</f>
        <v>407</v>
      </c>
      <c r="BB8" s="1">
        <v>1</v>
      </c>
      <c r="BC8" s="1">
        <f t="dataTable" ref="BC8:BF18" dt2D="0" dtr="0" r1="E3"/>
        <v>398.78557071400627</v>
      </c>
      <c r="BD8" s="1">
        <v>423.24131238799998</v>
      </c>
      <c r="BE8" s="1">
        <v>398.59926383905798</v>
      </c>
      <c r="BF8" s="1">
        <v>384.67272130799995</v>
      </c>
      <c r="BG8" s="1">
        <f t="shared" ref="BG8:BG18" si="1">BD8-BC8</f>
        <v>24.455741673993714</v>
      </c>
    </row>
    <row r="9" spans="1:59" ht="60" x14ac:dyDescent="0.25">
      <c r="S9" s="1">
        <f>1-S7</f>
        <v>0.52</v>
      </c>
      <c r="T9" s="1" t="s">
        <v>8</v>
      </c>
      <c r="U9" s="10">
        <f>V9*X9+V10*X10</f>
        <v>399.93384839999999</v>
      </c>
      <c r="V9" s="1">
        <f>H1</f>
        <v>0.71</v>
      </c>
      <c r="W9" s="1" t="s">
        <v>10</v>
      </c>
      <c r="X9" s="10">
        <f>AX9</f>
        <v>407</v>
      </c>
      <c r="AJ9" s="20" t="s">
        <v>33</v>
      </c>
      <c r="AK9" s="1" t="s">
        <v>14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9">
        <f>-$B$3</f>
        <v>-21</v>
      </c>
      <c r="AR9" s="9">
        <v>0</v>
      </c>
      <c r="AS9" s="1">
        <f t="shared" si="0"/>
        <v>200</v>
      </c>
      <c r="AT9" s="1">
        <f t="shared" ref="AT9:AT17" si="2">IF(AN9=1, AS9*$H$3, IF(AO9=1, AS9*$K$3, IF(AP9=1, AS9*$N$3, AS9)))</f>
        <v>200</v>
      </c>
      <c r="AU9" s="9">
        <f>AT9*$E$4</f>
        <v>428</v>
      </c>
      <c r="AV9" s="9">
        <f t="shared" ref="AV9:AV51" si="3">$Q$3</f>
        <v>0</v>
      </c>
      <c r="AW9" s="9">
        <f>AL9*$Q$4</f>
        <v>0</v>
      </c>
      <c r="AX9" s="21">
        <f t="shared" ref="AX9:AX56" si="4">AQ9+AR9+AU9+AV9+AW9</f>
        <v>407</v>
      </c>
      <c r="BB9" s="1">
        <f>BB8-0.1</f>
        <v>0.9</v>
      </c>
      <c r="BC9" s="1">
        <v>388.62793461501457</v>
      </c>
      <c r="BD9" s="1">
        <v>423.24131238799998</v>
      </c>
      <c r="BE9" s="1">
        <v>388.12747404628306</v>
      </c>
      <c r="BF9" s="1">
        <v>376.25373264899997</v>
      </c>
      <c r="BG9" s="1">
        <f t="shared" si="1"/>
        <v>34.613377772985416</v>
      </c>
    </row>
    <row r="10" spans="1:59" ht="75" x14ac:dyDescent="0.25">
      <c r="V10" s="1">
        <f>1-V9</f>
        <v>0.29000000000000004</v>
      </c>
      <c r="W10" s="1" t="s">
        <v>9</v>
      </c>
      <c r="X10" s="10">
        <f>Y10*AA10+Y11*AA11</f>
        <v>382.63396</v>
      </c>
      <c r="Y10" s="1">
        <f>K1</f>
        <v>0.89</v>
      </c>
      <c r="Z10" s="1" t="s">
        <v>11</v>
      </c>
      <c r="AA10" s="10">
        <f>AX10</f>
        <v>385.6</v>
      </c>
      <c r="AJ10" s="20" t="s">
        <v>33</v>
      </c>
      <c r="AK10" s="1" t="s">
        <v>13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9">
        <f t="shared" ref="AQ10:AQ51" si="5">-$B$3</f>
        <v>-21</v>
      </c>
      <c r="AR10" s="9">
        <v>0</v>
      </c>
      <c r="AS10" s="1">
        <f t="shared" si="0"/>
        <v>200</v>
      </c>
      <c r="AT10" s="1">
        <f t="shared" si="2"/>
        <v>190</v>
      </c>
      <c r="AU10" s="9">
        <f t="shared" ref="AU10:AU56" si="6">AT10*$E$4</f>
        <v>406.6</v>
      </c>
      <c r="AV10" s="9">
        <f t="shared" si="3"/>
        <v>0</v>
      </c>
      <c r="AW10" s="9">
        <f t="shared" ref="AW10:AW56" si="7">AL10*$Q$4</f>
        <v>0</v>
      </c>
      <c r="AX10" s="21">
        <f t="shared" si="4"/>
        <v>385.6</v>
      </c>
      <c r="BB10" s="1">
        <f t="shared" ref="BB10:BB17" si="8">BB9-0.1</f>
        <v>0.8</v>
      </c>
      <c r="BC10" s="1">
        <v>378.47029851602281</v>
      </c>
      <c r="BD10" s="1">
        <v>423.24131238799998</v>
      </c>
      <c r="BE10" s="1">
        <v>377.65568425350801</v>
      </c>
      <c r="BF10" s="1">
        <v>367.83474398999999</v>
      </c>
      <c r="BG10" s="1">
        <f t="shared" si="1"/>
        <v>44.771013871977175</v>
      </c>
    </row>
    <row r="11" spans="1:59" ht="46.35" customHeight="1" x14ac:dyDescent="0.25">
      <c r="Y11" s="1">
        <f>1-Y10</f>
        <v>0.10999999999999999</v>
      </c>
      <c r="Z11" s="1" t="s">
        <v>12</v>
      </c>
      <c r="AA11" s="10">
        <f>AB11*AD11+AB12*AD12</f>
        <v>358.63600000000002</v>
      </c>
      <c r="AB11" s="1">
        <f>N1</f>
        <v>0.87</v>
      </c>
      <c r="AC11" s="1" t="s">
        <v>25</v>
      </c>
      <c r="AD11" s="10">
        <f>AX11</f>
        <v>364.20000000000005</v>
      </c>
      <c r="AJ11" s="20" t="s">
        <v>33</v>
      </c>
      <c r="AK11" s="1" t="s">
        <v>26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9">
        <f t="shared" si="5"/>
        <v>-21</v>
      </c>
      <c r="AR11" s="9">
        <v>0</v>
      </c>
      <c r="AS11" s="1">
        <f t="shared" si="0"/>
        <v>200</v>
      </c>
      <c r="AT11" s="1">
        <f t="shared" si="2"/>
        <v>180</v>
      </c>
      <c r="AU11" s="9">
        <f>AT11*$E$4</f>
        <v>385.20000000000005</v>
      </c>
      <c r="AV11" s="9">
        <f t="shared" si="3"/>
        <v>0</v>
      </c>
      <c r="AW11" s="9">
        <f t="shared" si="7"/>
        <v>0</v>
      </c>
      <c r="AX11" s="21">
        <f t="shared" si="4"/>
        <v>364.20000000000005</v>
      </c>
      <c r="BB11" s="1">
        <f t="shared" si="8"/>
        <v>0.70000000000000007</v>
      </c>
      <c r="BC11" s="1">
        <v>368.31266241703105</v>
      </c>
      <c r="BD11" s="1">
        <v>423.24131238799998</v>
      </c>
      <c r="BE11" s="1">
        <v>367.18389446073303</v>
      </c>
      <c r="BF11" s="1">
        <v>359.41575533100001</v>
      </c>
      <c r="BG11" s="1">
        <f t="shared" si="1"/>
        <v>54.928649970968934</v>
      </c>
    </row>
    <row r="12" spans="1:59" ht="63" customHeight="1" x14ac:dyDescent="0.25">
      <c r="AB12" s="1">
        <f>1-AB11</f>
        <v>0.13</v>
      </c>
      <c r="AC12" s="1" t="s">
        <v>27</v>
      </c>
      <c r="AD12" s="10">
        <f>AX12</f>
        <v>321.40000000000003</v>
      </c>
      <c r="AJ12" s="20" t="s">
        <v>33</v>
      </c>
      <c r="AK12" s="1" t="s">
        <v>28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9">
        <f t="shared" si="5"/>
        <v>-21</v>
      </c>
      <c r="AR12" s="9">
        <v>0</v>
      </c>
      <c r="AS12" s="1">
        <f t="shared" si="0"/>
        <v>200</v>
      </c>
      <c r="AT12" s="1">
        <f t="shared" si="2"/>
        <v>160</v>
      </c>
      <c r="AU12" s="9">
        <f t="shared" si="6"/>
        <v>342.40000000000003</v>
      </c>
      <c r="AV12" s="9">
        <f t="shared" si="3"/>
        <v>0</v>
      </c>
      <c r="AW12" s="9">
        <f t="shared" si="7"/>
        <v>0</v>
      </c>
      <c r="AX12" s="21">
        <f t="shared" si="4"/>
        <v>321.40000000000003</v>
      </c>
      <c r="BB12" s="1">
        <f t="shared" si="8"/>
        <v>0.60000000000000009</v>
      </c>
      <c r="BC12" s="1">
        <v>358.15502631803935</v>
      </c>
      <c r="BD12" s="1">
        <v>423.24131238799998</v>
      </c>
      <c r="BE12" s="1">
        <v>356.71210466795804</v>
      </c>
      <c r="BF12" s="1">
        <v>350.99676667200004</v>
      </c>
      <c r="BG12" s="1">
        <f t="shared" si="1"/>
        <v>65.086286069960636</v>
      </c>
    </row>
    <row r="13" spans="1:59" ht="60" x14ac:dyDescent="0.25">
      <c r="M13" s="1">
        <f>1-M7</f>
        <v>0.31000000000000005</v>
      </c>
      <c r="N13" s="12" t="s">
        <v>23</v>
      </c>
      <c r="O13" s="1">
        <f>R13</f>
        <v>377.16286851730001</v>
      </c>
      <c r="R13" s="1">
        <f>S13*U13+S18*U18</f>
        <v>377.16286851730001</v>
      </c>
      <c r="S13" s="1">
        <f>H1</f>
        <v>0.71</v>
      </c>
      <c r="T13" s="1" t="s">
        <v>10</v>
      </c>
      <c r="U13" s="10">
        <f>X13</f>
        <v>383.73139479999998</v>
      </c>
      <c r="W13" s="1" t="s">
        <v>24</v>
      </c>
      <c r="X13" s="10">
        <f>Y13*AA13+Y15*AA15</f>
        <v>383.73139479999998</v>
      </c>
      <c r="Y13" s="1">
        <f>H2</f>
        <v>0.37</v>
      </c>
      <c r="Z13" s="1" t="s">
        <v>16</v>
      </c>
      <c r="AA13" s="1">
        <f>$H$4*AC13 + (1-$H$4)*AC14</f>
        <v>385.6</v>
      </c>
      <c r="AB13" s="28" t="s">
        <v>132</v>
      </c>
      <c r="AC13" s="28">
        <f>AX13</f>
        <v>364.20000000000005</v>
      </c>
      <c r="AJ13" s="20" t="s">
        <v>34</v>
      </c>
      <c r="AK13" s="1" t="s">
        <v>14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9">
        <f t="shared" si="5"/>
        <v>-21</v>
      </c>
      <c r="AR13" s="9">
        <v>0</v>
      </c>
      <c r="AS13" s="1">
        <f t="shared" si="0"/>
        <v>180</v>
      </c>
      <c r="AT13" s="1">
        <f t="shared" si="2"/>
        <v>180</v>
      </c>
      <c r="AU13" s="9">
        <f t="shared" si="6"/>
        <v>385.20000000000005</v>
      </c>
      <c r="AV13" s="9">
        <f t="shared" si="3"/>
        <v>0</v>
      </c>
      <c r="AW13" s="9">
        <f t="shared" si="7"/>
        <v>0</v>
      </c>
      <c r="AX13" s="21">
        <f t="shared" si="4"/>
        <v>364.20000000000005</v>
      </c>
      <c r="BB13" s="1">
        <f t="shared" si="8"/>
        <v>0.50000000000000011</v>
      </c>
      <c r="BC13" s="1">
        <v>347.99739021904759</v>
      </c>
      <c r="BD13" s="1">
        <v>423.24131238799998</v>
      </c>
      <c r="BE13" s="1">
        <v>346.24031487518306</v>
      </c>
      <c r="BF13" s="1">
        <v>342.57777801300006</v>
      </c>
      <c r="BG13" s="1">
        <f t="shared" si="1"/>
        <v>75.243922168952395</v>
      </c>
    </row>
    <row r="14" spans="1:59" ht="60" x14ac:dyDescent="0.25">
      <c r="N14" s="12"/>
      <c r="U14" s="10"/>
      <c r="X14" s="10"/>
      <c r="AA14" s="10"/>
      <c r="AB14" s="28" t="s">
        <v>130</v>
      </c>
      <c r="AC14" s="28">
        <f>AX14</f>
        <v>407</v>
      </c>
      <c r="AJ14" s="20" t="s">
        <v>34</v>
      </c>
      <c r="AK14" s="1" t="s">
        <v>14</v>
      </c>
      <c r="AL14" s="1">
        <v>1</v>
      </c>
      <c r="AM14" s="28">
        <v>0</v>
      </c>
      <c r="AN14" s="1">
        <v>0</v>
      </c>
      <c r="AO14" s="1">
        <v>0</v>
      </c>
      <c r="AP14" s="1">
        <v>0</v>
      </c>
      <c r="AQ14" s="9">
        <f t="shared" si="5"/>
        <v>-21</v>
      </c>
      <c r="AR14" s="9">
        <v>0</v>
      </c>
      <c r="AS14" s="1">
        <f t="shared" si="0"/>
        <v>200</v>
      </c>
      <c r="AT14" s="1">
        <f t="shared" si="2"/>
        <v>200</v>
      </c>
      <c r="AU14" s="9">
        <f t="shared" si="6"/>
        <v>428</v>
      </c>
      <c r="AV14" s="9">
        <f t="shared" si="3"/>
        <v>0</v>
      </c>
      <c r="AW14" s="9">
        <f t="shared" si="7"/>
        <v>0</v>
      </c>
      <c r="AX14" s="21">
        <f t="shared" si="4"/>
        <v>407</v>
      </c>
      <c r="BB14" s="1">
        <f t="shared" si="8"/>
        <v>0.40000000000000013</v>
      </c>
      <c r="BC14" s="1">
        <v>337.83975412005577</v>
      </c>
      <c r="BD14" s="1">
        <v>423.24131238799998</v>
      </c>
      <c r="BE14" s="1">
        <v>335.76852508240802</v>
      </c>
      <c r="BF14" s="1">
        <v>334.15878935400002</v>
      </c>
      <c r="BG14" s="1">
        <f t="shared" si="1"/>
        <v>85.40155826794421</v>
      </c>
    </row>
    <row r="15" spans="1:59" ht="75" x14ac:dyDescent="0.25">
      <c r="Y15" s="1">
        <f>1-Y13</f>
        <v>0.63</v>
      </c>
      <c r="Z15" s="1" t="s">
        <v>8</v>
      </c>
      <c r="AA15" s="10">
        <f>AB15*AD15+AB16*AD16</f>
        <v>382.63396</v>
      </c>
      <c r="AB15" s="1">
        <f>K1</f>
        <v>0.89</v>
      </c>
      <c r="AC15" s="1" t="s">
        <v>11</v>
      </c>
      <c r="AD15" s="10">
        <f>AX15</f>
        <v>385.6</v>
      </c>
      <c r="AJ15" s="20" t="s">
        <v>34</v>
      </c>
      <c r="AK15" s="1" t="s">
        <v>13</v>
      </c>
      <c r="AL15" s="1">
        <v>1</v>
      </c>
      <c r="AM15" s="1">
        <v>0</v>
      </c>
      <c r="AN15" s="1">
        <v>1</v>
      </c>
      <c r="AO15" s="1">
        <v>0</v>
      </c>
      <c r="AP15" s="1">
        <v>0</v>
      </c>
      <c r="AQ15" s="9">
        <f t="shared" si="5"/>
        <v>-21</v>
      </c>
      <c r="AR15" s="9">
        <v>0</v>
      </c>
      <c r="AS15" s="1">
        <f t="shared" si="0"/>
        <v>200</v>
      </c>
      <c r="AT15" s="1">
        <f t="shared" si="2"/>
        <v>190</v>
      </c>
      <c r="AU15" s="9">
        <f t="shared" si="6"/>
        <v>406.6</v>
      </c>
      <c r="AV15" s="9">
        <f t="shared" si="3"/>
        <v>0</v>
      </c>
      <c r="AW15" s="9">
        <f t="shared" si="7"/>
        <v>0</v>
      </c>
      <c r="AX15" s="21">
        <f t="shared" si="4"/>
        <v>385.6</v>
      </c>
      <c r="BB15" s="1">
        <f t="shared" si="8"/>
        <v>0.30000000000000016</v>
      </c>
      <c r="BC15" s="1">
        <v>328.11189146427006</v>
      </c>
      <c r="BD15" s="1">
        <v>423.24131238799998</v>
      </c>
      <c r="BE15" s="1">
        <v>325.29673528963303</v>
      </c>
      <c r="BF15" s="1">
        <v>325.73980069500004</v>
      </c>
      <c r="BG15" s="1">
        <f t="shared" si="1"/>
        <v>95.129420923729924</v>
      </c>
    </row>
    <row r="16" spans="1:59" ht="55.7" customHeight="1" x14ac:dyDescent="0.25">
      <c r="AB16" s="1">
        <f>1-AB15</f>
        <v>0.10999999999999999</v>
      </c>
      <c r="AC16" s="1" t="s">
        <v>17</v>
      </c>
      <c r="AD16" s="10">
        <f>AE16*AG16+AE17*AG17</f>
        <v>358.63600000000002</v>
      </c>
      <c r="AE16" s="1">
        <f>N1</f>
        <v>0.87</v>
      </c>
      <c r="AF16" s="1" t="s">
        <v>25</v>
      </c>
      <c r="AG16" s="10">
        <f>AX16</f>
        <v>364.20000000000005</v>
      </c>
      <c r="AJ16" s="20" t="s">
        <v>34</v>
      </c>
      <c r="AK16" s="1" t="s">
        <v>18</v>
      </c>
      <c r="AL16" s="1">
        <v>1</v>
      </c>
      <c r="AM16" s="1">
        <v>0</v>
      </c>
      <c r="AN16" s="1">
        <v>0</v>
      </c>
      <c r="AO16" s="1">
        <v>1</v>
      </c>
      <c r="AP16" s="1">
        <v>0</v>
      </c>
      <c r="AQ16" s="9">
        <f t="shared" si="5"/>
        <v>-21</v>
      </c>
      <c r="AR16" s="9">
        <v>0</v>
      </c>
      <c r="AS16" s="1">
        <f t="shared" si="0"/>
        <v>200</v>
      </c>
      <c r="AT16" s="1">
        <f t="shared" si="2"/>
        <v>180</v>
      </c>
      <c r="AU16" s="9">
        <f t="shared" si="6"/>
        <v>385.20000000000005</v>
      </c>
      <c r="AV16" s="9">
        <f t="shared" si="3"/>
        <v>0</v>
      </c>
      <c r="AW16" s="9">
        <f t="shared" si="7"/>
        <v>0</v>
      </c>
      <c r="AX16" s="21">
        <f t="shared" si="4"/>
        <v>364.20000000000005</v>
      </c>
      <c r="BB16" s="1">
        <f t="shared" si="8"/>
        <v>0.20000000000000015</v>
      </c>
      <c r="BC16" s="1">
        <v>319.9454724650401</v>
      </c>
      <c r="BD16" s="1">
        <v>423.24131238799998</v>
      </c>
      <c r="BE16" s="1">
        <v>314.82494549685799</v>
      </c>
      <c r="BF16" s="1">
        <v>317.32081203600006</v>
      </c>
      <c r="BG16" s="1">
        <f t="shared" si="1"/>
        <v>103.29583992295989</v>
      </c>
    </row>
    <row r="17" spans="1:59" ht="49.7" customHeight="1" x14ac:dyDescent="0.25">
      <c r="AE17" s="1">
        <f>1-AE16</f>
        <v>0.13</v>
      </c>
      <c r="AF17" s="1" t="s">
        <v>27</v>
      </c>
      <c r="AG17" s="10">
        <f>AX17</f>
        <v>321.40000000000003</v>
      </c>
      <c r="AJ17" s="20" t="s">
        <v>34</v>
      </c>
      <c r="AK17" s="1" t="s">
        <v>28</v>
      </c>
      <c r="AL17" s="1">
        <v>1</v>
      </c>
      <c r="AM17" s="1">
        <v>0</v>
      </c>
      <c r="AN17" s="1">
        <v>0</v>
      </c>
      <c r="AO17" s="1">
        <v>0</v>
      </c>
      <c r="AP17" s="1">
        <v>1</v>
      </c>
      <c r="AQ17" s="9">
        <f t="shared" si="5"/>
        <v>-21</v>
      </c>
      <c r="AR17" s="9">
        <v>0</v>
      </c>
      <c r="AS17" s="1">
        <f t="shared" si="0"/>
        <v>200</v>
      </c>
      <c r="AT17" s="1">
        <f t="shared" si="2"/>
        <v>160</v>
      </c>
      <c r="AU17" s="9">
        <f t="shared" si="6"/>
        <v>342.40000000000003</v>
      </c>
      <c r="AV17" s="9">
        <f t="shared" si="3"/>
        <v>0</v>
      </c>
      <c r="AW17" s="9">
        <f t="shared" si="7"/>
        <v>0</v>
      </c>
      <c r="AX17" s="21">
        <f t="shared" si="4"/>
        <v>321.40000000000003</v>
      </c>
      <c r="BB17" s="1">
        <f t="shared" si="8"/>
        <v>0.10000000000000014</v>
      </c>
      <c r="BC17" s="1">
        <v>311.77905346581002</v>
      </c>
      <c r="BD17" s="1">
        <v>423.24131238799998</v>
      </c>
      <c r="BE17" s="1">
        <v>304.35315570408301</v>
      </c>
      <c r="BF17" s="1">
        <v>308.90182337700003</v>
      </c>
      <c r="BG17" s="1">
        <f t="shared" si="1"/>
        <v>111.46225892218996</v>
      </c>
    </row>
    <row r="18" spans="1:59" ht="75" x14ac:dyDescent="0.25">
      <c r="S18" s="1">
        <f>1-S13</f>
        <v>0.29000000000000004</v>
      </c>
      <c r="T18" s="1" t="s">
        <v>9</v>
      </c>
      <c r="U18" s="10">
        <f>V18*X18+V24*X24</f>
        <v>361.08130417000007</v>
      </c>
      <c r="V18" s="1">
        <f>K1</f>
        <v>0.89</v>
      </c>
      <c r="W18" s="1" t="s">
        <v>11</v>
      </c>
      <c r="X18" s="1">
        <f>AA18</f>
        <v>364.86864300000002</v>
      </c>
      <c r="Z18" s="1" t="s">
        <v>20</v>
      </c>
      <c r="AA18" s="10">
        <f>AB18*AD18+AB20*AD20</f>
        <v>364.86864300000002</v>
      </c>
      <c r="AB18" s="1">
        <f>K2</f>
        <v>0.45</v>
      </c>
      <c r="AC18" s="1" t="s">
        <v>16</v>
      </c>
      <c r="AD18" s="1">
        <f>$H$4*AF18 + (1-$H$4)*AF19</f>
        <v>365.27</v>
      </c>
      <c r="AE18" s="28" t="s">
        <v>132</v>
      </c>
      <c r="AF18" s="28">
        <f>AX18</f>
        <v>344.94</v>
      </c>
      <c r="AJ18" s="20" t="s">
        <v>35</v>
      </c>
      <c r="AK18" s="1" t="s">
        <v>13</v>
      </c>
      <c r="AL18" s="1">
        <v>1</v>
      </c>
      <c r="AM18" s="1">
        <v>1</v>
      </c>
      <c r="AN18" s="1">
        <v>1</v>
      </c>
      <c r="AO18" s="1">
        <v>0</v>
      </c>
      <c r="AP18" s="1">
        <v>0</v>
      </c>
      <c r="AQ18" s="9">
        <f t="shared" si="5"/>
        <v>-21</v>
      </c>
      <c r="AR18" s="9">
        <v>0</v>
      </c>
      <c r="AS18" s="1">
        <f t="shared" si="0"/>
        <v>180</v>
      </c>
      <c r="AT18" s="1">
        <f>IF(AN18=1, AS18*$H$3, IF(AO18=1, AS18*$K$3, IF(AP18=1, AS18*$N$3, AS18)))</f>
        <v>171</v>
      </c>
      <c r="AU18" s="9">
        <f t="shared" si="6"/>
        <v>365.94</v>
      </c>
      <c r="AV18" s="9">
        <f t="shared" si="3"/>
        <v>0</v>
      </c>
      <c r="AW18" s="9">
        <f t="shared" si="7"/>
        <v>0</v>
      </c>
      <c r="AX18" s="21">
        <f t="shared" si="4"/>
        <v>344.94</v>
      </c>
      <c r="BB18" s="1">
        <v>0</v>
      </c>
      <c r="BC18" s="1">
        <v>303.61263446658006</v>
      </c>
      <c r="BD18" s="1">
        <v>423.24131238799998</v>
      </c>
      <c r="BE18" s="1">
        <v>293.88136591130802</v>
      </c>
      <c r="BF18" s="1">
        <v>300.48283471800005</v>
      </c>
      <c r="BG18" s="1">
        <f t="shared" si="1"/>
        <v>119.62867792141992</v>
      </c>
    </row>
    <row r="19" spans="1:59" ht="60" x14ac:dyDescent="0.25">
      <c r="U19" s="10"/>
      <c r="AA19" s="10"/>
      <c r="AD19" s="10"/>
      <c r="AE19" s="28" t="s">
        <v>130</v>
      </c>
      <c r="AF19" s="28">
        <f>AX19</f>
        <v>385.6</v>
      </c>
      <c r="AJ19" s="20" t="s">
        <v>35</v>
      </c>
      <c r="AK19" s="1" t="s">
        <v>13</v>
      </c>
      <c r="AL19" s="1">
        <v>1</v>
      </c>
      <c r="AM19" s="28">
        <v>0</v>
      </c>
      <c r="AN19" s="1">
        <v>1</v>
      </c>
      <c r="AO19" s="1">
        <v>0</v>
      </c>
      <c r="AP19" s="1">
        <v>0</v>
      </c>
      <c r="AQ19" s="9">
        <f t="shared" si="5"/>
        <v>-21</v>
      </c>
      <c r="AR19" s="9">
        <v>0</v>
      </c>
      <c r="AS19" s="1">
        <f t="shared" si="0"/>
        <v>200</v>
      </c>
      <c r="AT19" s="1">
        <f>IF(AN19=1, AS19*$H$3, IF(AO19=1, AS19*$K$3, IF(AP19=1, AS19*$N$3, AS19)))</f>
        <v>190</v>
      </c>
      <c r="AU19" s="9">
        <f t="shared" si="6"/>
        <v>406.6</v>
      </c>
      <c r="AV19" s="9">
        <f t="shared" si="3"/>
        <v>0</v>
      </c>
      <c r="AW19" s="9">
        <f t="shared" si="7"/>
        <v>0</v>
      </c>
      <c r="AX19" s="21">
        <f t="shared" si="4"/>
        <v>385.6</v>
      </c>
    </row>
    <row r="20" spans="1:59" ht="75" x14ac:dyDescent="0.25">
      <c r="AB20" s="1">
        <f>1-AB18</f>
        <v>0.55000000000000004</v>
      </c>
      <c r="AC20" s="1" t="s">
        <v>8</v>
      </c>
      <c r="AD20" s="10">
        <f>AE20*AG20+AE22*AG22</f>
        <v>364.54025999999999</v>
      </c>
      <c r="AE20" s="1">
        <f>K1</f>
        <v>0.89</v>
      </c>
      <c r="AF20" s="1" t="s">
        <v>11</v>
      </c>
      <c r="AG20" s="1">
        <f>$H$4*AI20 + (1-$H$4)*AI21</f>
        <v>365.27</v>
      </c>
      <c r="AH20" s="28" t="s">
        <v>132</v>
      </c>
      <c r="AI20" s="28">
        <f>AX20</f>
        <v>344.94</v>
      </c>
      <c r="AJ20" s="20" t="s">
        <v>35</v>
      </c>
      <c r="AK20" s="1" t="s">
        <v>13</v>
      </c>
      <c r="AL20" s="1">
        <v>1</v>
      </c>
      <c r="AM20" s="1">
        <v>1</v>
      </c>
      <c r="AN20" s="1">
        <v>1</v>
      </c>
      <c r="AO20" s="1">
        <v>0</v>
      </c>
      <c r="AP20" s="1">
        <v>0</v>
      </c>
      <c r="AQ20" s="9">
        <f t="shared" si="5"/>
        <v>-21</v>
      </c>
      <c r="AR20" s="9">
        <v>0</v>
      </c>
      <c r="AS20" s="1">
        <f t="shared" si="0"/>
        <v>180</v>
      </c>
      <c r="AT20" s="1">
        <f>IF(AN20=1, AS20*$H$3, IF(AO20=1, AS20*$K$3, IF(AP20=1, AS20*$N$3, AS20)))</f>
        <v>171</v>
      </c>
      <c r="AU20" s="9">
        <f t="shared" si="6"/>
        <v>365.94</v>
      </c>
      <c r="AV20" s="9">
        <f t="shared" si="3"/>
        <v>0</v>
      </c>
      <c r="AW20" s="9">
        <f t="shared" si="7"/>
        <v>0</v>
      </c>
      <c r="AX20" s="21">
        <f t="shared" si="4"/>
        <v>344.94</v>
      </c>
    </row>
    <row r="21" spans="1:59" ht="60" x14ac:dyDescent="0.25">
      <c r="AD21" s="10"/>
      <c r="AG21" s="10"/>
      <c r="AH21" s="28" t="s">
        <v>130</v>
      </c>
      <c r="AI21" s="28">
        <f>AX21</f>
        <v>385.6</v>
      </c>
      <c r="AJ21" s="20" t="s">
        <v>35</v>
      </c>
      <c r="AK21" s="1" t="s">
        <v>13</v>
      </c>
      <c r="AL21" s="1">
        <v>1</v>
      </c>
      <c r="AM21" s="28">
        <v>0</v>
      </c>
      <c r="AN21" s="1">
        <v>1</v>
      </c>
      <c r="AO21" s="1">
        <v>0</v>
      </c>
      <c r="AP21" s="1">
        <v>0</v>
      </c>
      <c r="AQ21" s="9">
        <f t="shared" si="5"/>
        <v>-21</v>
      </c>
      <c r="AR21" s="9">
        <v>0</v>
      </c>
      <c r="AS21" s="1">
        <f t="shared" si="0"/>
        <v>200</v>
      </c>
      <c r="AT21" s="1">
        <f>IF(AN21=1, AS21*$H$3, IF(AO21=1, AS21*$K$3, IF(AP21=1, AS21*$N$3, AS21)))</f>
        <v>190</v>
      </c>
      <c r="AU21" s="9">
        <f t="shared" si="6"/>
        <v>406.6</v>
      </c>
      <c r="AV21" s="9">
        <f t="shared" si="3"/>
        <v>0</v>
      </c>
      <c r="AW21" s="9">
        <f t="shared" si="7"/>
        <v>0</v>
      </c>
      <c r="AX21" s="21">
        <f t="shared" si="4"/>
        <v>385.6</v>
      </c>
    </row>
    <row r="22" spans="1:59" ht="45" x14ac:dyDescent="0.25">
      <c r="AE22" s="1">
        <f>1-AE20</f>
        <v>0.10999999999999999</v>
      </c>
      <c r="AF22" s="1" t="s">
        <v>17</v>
      </c>
      <c r="AG22" s="10">
        <f>AH22*AX22+AH23*AX23</f>
        <v>358.63600000000002</v>
      </c>
      <c r="AH22" s="1">
        <f>N1</f>
        <v>0.87</v>
      </c>
      <c r="AI22" s="1" t="s">
        <v>25</v>
      </c>
      <c r="AJ22" s="20" t="s">
        <v>35</v>
      </c>
      <c r="AK22" s="1" t="s">
        <v>18</v>
      </c>
      <c r="AL22" s="1">
        <v>1</v>
      </c>
      <c r="AM22" s="1">
        <v>0</v>
      </c>
      <c r="AN22" s="1">
        <v>0</v>
      </c>
      <c r="AO22" s="1">
        <v>1</v>
      </c>
      <c r="AP22" s="1">
        <v>0</v>
      </c>
      <c r="AQ22" s="9">
        <f t="shared" si="5"/>
        <v>-21</v>
      </c>
      <c r="AR22" s="9">
        <v>0</v>
      </c>
      <c r="AS22" s="1">
        <f t="shared" si="0"/>
        <v>200</v>
      </c>
      <c r="AT22" s="1">
        <f t="shared" ref="AT22:AT28" si="9">IF(AN22=1, AS22*$H$3, IF(AO22=1, AS22*$K$3, IF(AP22=1, AS22*$N$3, AS22)))</f>
        <v>180</v>
      </c>
      <c r="AU22" s="9">
        <f t="shared" si="6"/>
        <v>385.20000000000005</v>
      </c>
      <c r="AV22" s="9">
        <f t="shared" si="3"/>
        <v>0</v>
      </c>
      <c r="AW22" s="9">
        <f t="shared" si="7"/>
        <v>0</v>
      </c>
      <c r="AX22" s="21">
        <f t="shared" si="4"/>
        <v>364.20000000000005</v>
      </c>
    </row>
    <row r="23" spans="1:59" ht="30" x14ac:dyDescent="0.25">
      <c r="AH23" s="1">
        <f>1-AH22</f>
        <v>0.13</v>
      </c>
      <c r="AI23" s="1" t="s">
        <v>27</v>
      </c>
      <c r="AJ23" s="20" t="s">
        <v>35</v>
      </c>
      <c r="AK23" s="1" t="s">
        <v>28</v>
      </c>
      <c r="AL23" s="1">
        <v>1</v>
      </c>
      <c r="AM23" s="1">
        <v>0</v>
      </c>
      <c r="AN23" s="1">
        <v>0</v>
      </c>
      <c r="AO23" s="1">
        <v>0</v>
      </c>
      <c r="AP23" s="1">
        <v>1</v>
      </c>
      <c r="AQ23" s="9">
        <f t="shared" si="5"/>
        <v>-21</v>
      </c>
      <c r="AR23" s="9">
        <v>0</v>
      </c>
      <c r="AS23" s="1">
        <f t="shared" si="0"/>
        <v>200</v>
      </c>
      <c r="AT23" s="1">
        <f t="shared" si="9"/>
        <v>160</v>
      </c>
      <c r="AU23" s="9">
        <f t="shared" si="6"/>
        <v>342.40000000000003</v>
      </c>
      <c r="AV23" s="9">
        <f t="shared" si="3"/>
        <v>0</v>
      </c>
      <c r="AW23" s="9">
        <f t="shared" si="7"/>
        <v>0</v>
      </c>
      <c r="AX23" s="21">
        <f t="shared" si="4"/>
        <v>321.40000000000003</v>
      </c>
      <c r="BC23" s="16"/>
      <c r="BD23" s="16"/>
      <c r="BE23" s="16"/>
    </row>
    <row r="24" spans="1:59" ht="45" x14ac:dyDescent="0.25">
      <c r="V24" s="1">
        <f>1-V18</f>
        <v>0.10999999999999999</v>
      </c>
      <c r="W24" s="1" t="s">
        <v>17</v>
      </c>
      <c r="X24" s="10">
        <f>Y24*AA24+Y27*AA27</f>
        <v>330.43829000000005</v>
      </c>
      <c r="Y24" s="1">
        <f>N1</f>
        <v>0.87</v>
      </c>
      <c r="Z24" s="1" t="s">
        <v>25</v>
      </c>
      <c r="AA24" s="10">
        <f>AD24</f>
        <v>334.34700000000004</v>
      </c>
      <c r="AC24" s="1" t="s">
        <v>29</v>
      </c>
      <c r="AD24" s="10">
        <f>AE24*AG24+AE26*AG26</f>
        <v>334.34700000000004</v>
      </c>
      <c r="AE24" s="1">
        <f>N2</f>
        <v>0.55000000000000004</v>
      </c>
      <c r="AF24" s="1" t="s">
        <v>30</v>
      </c>
      <c r="AG24" s="1">
        <f>$H$4*AI24 + (1-$H$4)*AI25</f>
        <v>344.94000000000005</v>
      </c>
      <c r="AH24" s="28" t="s">
        <v>132</v>
      </c>
      <c r="AI24" s="28">
        <f>AX24</f>
        <v>325.68</v>
      </c>
      <c r="AJ24" s="20" t="s">
        <v>29</v>
      </c>
      <c r="AK24" s="1" t="s">
        <v>18</v>
      </c>
      <c r="AL24" s="1">
        <v>1</v>
      </c>
      <c r="AM24" s="1">
        <v>1</v>
      </c>
      <c r="AN24" s="1">
        <v>0</v>
      </c>
      <c r="AO24" s="1">
        <v>1</v>
      </c>
      <c r="AP24" s="1">
        <v>0</v>
      </c>
      <c r="AQ24" s="9">
        <f t="shared" si="5"/>
        <v>-21</v>
      </c>
      <c r="AR24" s="9">
        <v>0</v>
      </c>
      <c r="AS24" s="1">
        <f t="shared" si="0"/>
        <v>180</v>
      </c>
      <c r="AT24" s="1">
        <f t="shared" si="9"/>
        <v>162</v>
      </c>
      <c r="AU24" s="9">
        <f t="shared" si="6"/>
        <v>346.68</v>
      </c>
      <c r="AV24" s="9">
        <f t="shared" si="3"/>
        <v>0</v>
      </c>
      <c r="AW24" s="9">
        <f t="shared" si="7"/>
        <v>0</v>
      </c>
      <c r="AX24" s="21">
        <f t="shared" si="4"/>
        <v>325.68</v>
      </c>
    </row>
    <row r="25" spans="1:59" ht="60" x14ac:dyDescent="0.25">
      <c r="X25" s="10"/>
      <c r="AA25" s="10"/>
      <c r="AD25" s="10"/>
      <c r="AG25" s="10"/>
      <c r="AH25" s="28" t="s">
        <v>130</v>
      </c>
      <c r="AI25" s="28">
        <f>AX25</f>
        <v>364.20000000000005</v>
      </c>
      <c r="AJ25" s="20" t="s">
        <v>29</v>
      </c>
      <c r="AK25" s="1" t="s">
        <v>18</v>
      </c>
      <c r="AL25" s="1">
        <v>1</v>
      </c>
      <c r="AM25" s="28">
        <v>0</v>
      </c>
      <c r="AN25" s="1">
        <v>0</v>
      </c>
      <c r="AO25" s="1">
        <v>1</v>
      </c>
      <c r="AP25" s="1">
        <v>0</v>
      </c>
      <c r="AQ25" s="9">
        <f t="shared" si="5"/>
        <v>-21</v>
      </c>
      <c r="AR25" s="9">
        <v>0</v>
      </c>
      <c r="AS25" s="1">
        <f t="shared" si="0"/>
        <v>200</v>
      </c>
      <c r="AT25" s="1">
        <f t="shared" si="9"/>
        <v>180</v>
      </c>
      <c r="AU25" s="9">
        <f t="shared" si="6"/>
        <v>385.20000000000005</v>
      </c>
      <c r="AV25" s="9">
        <f t="shared" si="3"/>
        <v>0</v>
      </c>
      <c r="AW25" s="9">
        <f t="shared" si="7"/>
        <v>0</v>
      </c>
      <c r="AX25" s="21">
        <f t="shared" si="4"/>
        <v>364.20000000000005</v>
      </c>
    </row>
    <row r="26" spans="1:59" ht="45" x14ac:dyDescent="0.25">
      <c r="AA26" s="10"/>
      <c r="AE26" s="1">
        <f>1-AE24</f>
        <v>0.44999999999999996</v>
      </c>
      <c r="AF26" s="1" t="s">
        <v>31</v>
      </c>
      <c r="AG26" s="10">
        <f>AX26</f>
        <v>321.40000000000003</v>
      </c>
      <c r="AJ26" s="20" t="s">
        <v>29</v>
      </c>
      <c r="AK26" s="1" t="s">
        <v>28</v>
      </c>
      <c r="AL26" s="1">
        <v>1</v>
      </c>
      <c r="AM26" s="1">
        <v>0</v>
      </c>
      <c r="AN26" s="1">
        <v>0</v>
      </c>
      <c r="AO26" s="1">
        <v>0</v>
      </c>
      <c r="AP26" s="1">
        <v>1</v>
      </c>
      <c r="AQ26" s="9">
        <f t="shared" si="5"/>
        <v>-21</v>
      </c>
      <c r="AR26" s="9">
        <v>0</v>
      </c>
      <c r="AS26" s="1">
        <f t="shared" si="0"/>
        <v>200</v>
      </c>
      <c r="AT26" s="1">
        <f t="shared" si="9"/>
        <v>160</v>
      </c>
      <c r="AU26" s="9">
        <f t="shared" si="6"/>
        <v>342.40000000000003</v>
      </c>
      <c r="AV26" s="9">
        <f t="shared" si="3"/>
        <v>0</v>
      </c>
      <c r="AW26" s="9">
        <f t="shared" si="7"/>
        <v>0</v>
      </c>
      <c r="AX26" s="21">
        <f t="shared" si="4"/>
        <v>321.40000000000003</v>
      </c>
    </row>
    <row r="27" spans="1:59" s="16" customFormat="1" ht="45" x14ac:dyDescent="0.25">
      <c r="Y27" s="16">
        <f>1-Y24</f>
        <v>0.13</v>
      </c>
      <c r="Z27" s="16" t="s">
        <v>27</v>
      </c>
      <c r="AA27" s="1">
        <f>$H$4*AC27 + (1-$H$4)*AC28</f>
        <v>304.28000000000003</v>
      </c>
      <c r="AB27" s="28" t="s">
        <v>132</v>
      </c>
      <c r="AC27" s="28">
        <f>AX27</f>
        <v>287.16000000000003</v>
      </c>
      <c r="AJ27" s="24" t="s">
        <v>32</v>
      </c>
      <c r="AK27" s="16" t="s">
        <v>28</v>
      </c>
      <c r="AL27" s="16">
        <v>1</v>
      </c>
      <c r="AM27" s="16">
        <v>1</v>
      </c>
      <c r="AN27" s="16">
        <v>0</v>
      </c>
      <c r="AO27" s="16">
        <v>0</v>
      </c>
      <c r="AP27" s="16">
        <v>1</v>
      </c>
      <c r="AQ27" s="9">
        <f t="shared" si="5"/>
        <v>-21</v>
      </c>
      <c r="AR27" s="18">
        <v>0</v>
      </c>
      <c r="AS27" s="16">
        <f t="shared" si="0"/>
        <v>180</v>
      </c>
      <c r="AT27" s="1">
        <f t="shared" si="9"/>
        <v>144</v>
      </c>
      <c r="AU27" s="18">
        <f t="shared" si="6"/>
        <v>308.16000000000003</v>
      </c>
      <c r="AV27" s="18">
        <f t="shared" si="3"/>
        <v>0</v>
      </c>
      <c r="AW27" s="9">
        <f t="shared" si="7"/>
        <v>0</v>
      </c>
      <c r="AX27" s="21">
        <f t="shared" si="4"/>
        <v>287.16000000000003</v>
      </c>
      <c r="BB27" s="1"/>
      <c r="BC27" s="1"/>
      <c r="BD27" s="1"/>
      <c r="BE27" s="1"/>
      <c r="BF27" s="1"/>
      <c r="BG27" s="1"/>
    </row>
    <row r="28" spans="1:59" ht="60" x14ac:dyDescent="0.25">
      <c r="AA28" s="10"/>
      <c r="AB28" s="28" t="s">
        <v>130</v>
      </c>
      <c r="AC28" s="28">
        <f>AX28</f>
        <v>321.40000000000003</v>
      </c>
      <c r="AJ28" s="24" t="s">
        <v>32</v>
      </c>
      <c r="AK28" s="16" t="s">
        <v>28</v>
      </c>
      <c r="AL28" s="16">
        <v>1</v>
      </c>
      <c r="AM28" s="29">
        <v>0</v>
      </c>
      <c r="AN28" s="16">
        <v>0</v>
      </c>
      <c r="AO28" s="16">
        <v>0</v>
      </c>
      <c r="AP28" s="16">
        <v>1</v>
      </c>
      <c r="AQ28" s="9">
        <f t="shared" si="5"/>
        <v>-21</v>
      </c>
      <c r="AR28" s="18">
        <v>0</v>
      </c>
      <c r="AS28" s="16">
        <f t="shared" si="0"/>
        <v>200</v>
      </c>
      <c r="AT28" s="1">
        <f t="shared" si="9"/>
        <v>160</v>
      </c>
      <c r="AU28" s="18">
        <f t="shared" si="6"/>
        <v>342.40000000000003</v>
      </c>
      <c r="AV28" s="18">
        <f t="shared" si="3"/>
        <v>0</v>
      </c>
      <c r="AW28" s="9">
        <f t="shared" si="7"/>
        <v>0</v>
      </c>
      <c r="AX28" s="21">
        <f t="shared" si="4"/>
        <v>321.40000000000003</v>
      </c>
    </row>
    <row r="29" spans="1:59" ht="142.35" customHeight="1" x14ac:dyDescent="0.25">
      <c r="A29" s="10"/>
      <c r="C29" s="10"/>
      <c r="F29" s="10"/>
      <c r="K29" s="1" t="s">
        <v>75</v>
      </c>
      <c r="L29" s="19">
        <f>M29*O29+M34*O34</f>
        <v>376.25373264899997</v>
      </c>
      <c r="M29" s="1">
        <f>H1</f>
        <v>0.71</v>
      </c>
      <c r="N29" s="12" t="s">
        <v>76</v>
      </c>
      <c r="O29" s="10">
        <f>P29*R29+P31*R31</f>
        <v>383.73139479999998</v>
      </c>
      <c r="P29" s="1">
        <f>$H$2</f>
        <v>0.37</v>
      </c>
      <c r="Q29" s="1" t="s">
        <v>77</v>
      </c>
      <c r="R29" s="1">
        <f>$H$4*T29 + (1-$H$4)*T30</f>
        <v>385.6</v>
      </c>
      <c r="S29" s="28" t="s">
        <v>132</v>
      </c>
      <c r="T29" s="28">
        <f>AX29</f>
        <v>364.20000000000005</v>
      </c>
      <c r="AJ29" s="20" t="s">
        <v>78</v>
      </c>
      <c r="AK29" s="1" t="s">
        <v>14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9">
        <f t="shared" si="5"/>
        <v>-21</v>
      </c>
      <c r="AR29" s="9">
        <v>0</v>
      </c>
      <c r="AS29" s="1">
        <f t="shared" si="0"/>
        <v>180</v>
      </c>
      <c r="AT29" s="1">
        <f>IF(AN29=1, AS29*$H$3, IF(AO29=1, AS29*$K$3, IF(AP29=1, AS29*$N$3, AS29)))</f>
        <v>180</v>
      </c>
      <c r="AU29" s="9">
        <f>AT29*$E$4</f>
        <v>385.20000000000005</v>
      </c>
      <c r="AV29" s="9">
        <f>$Q$3</f>
        <v>0</v>
      </c>
      <c r="AW29" s="9">
        <f t="shared" si="7"/>
        <v>0</v>
      </c>
      <c r="AX29" s="21">
        <f t="shared" si="4"/>
        <v>364.20000000000005</v>
      </c>
    </row>
    <row r="30" spans="1:59" ht="142.35" customHeight="1" x14ac:dyDescent="0.25">
      <c r="A30" s="10"/>
      <c r="C30" s="10"/>
      <c r="F30" s="10"/>
      <c r="L30" s="19"/>
      <c r="N30" s="12"/>
      <c r="O30" s="10"/>
      <c r="R30" s="10"/>
      <c r="S30" s="28" t="s">
        <v>130</v>
      </c>
      <c r="T30" s="28">
        <f>AX30</f>
        <v>407</v>
      </c>
      <c r="AJ30" s="20" t="s">
        <v>78</v>
      </c>
      <c r="AK30" s="1" t="s">
        <v>14</v>
      </c>
      <c r="AL30" s="1">
        <v>1</v>
      </c>
      <c r="AM30" s="28">
        <v>0</v>
      </c>
      <c r="AN30" s="1">
        <v>0</v>
      </c>
      <c r="AO30" s="1">
        <v>0</v>
      </c>
      <c r="AP30" s="1">
        <v>0</v>
      </c>
      <c r="AQ30" s="9">
        <f t="shared" si="5"/>
        <v>-21</v>
      </c>
      <c r="AR30" s="9">
        <v>0</v>
      </c>
      <c r="AS30" s="1">
        <f t="shared" si="0"/>
        <v>200</v>
      </c>
      <c r="AT30" s="1">
        <f>IF(AN30=1, AS30*$H$3, IF(AO30=1, AS30*$K$3, IF(AP30=1, AS30*$N$3, AS30)))</f>
        <v>200</v>
      </c>
      <c r="AU30" s="9">
        <f>AT30*$E$4</f>
        <v>428</v>
      </c>
      <c r="AV30" s="9">
        <f>$Q$3</f>
        <v>0</v>
      </c>
      <c r="AW30" s="9">
        <f t="shared" si="7"/>
        <v>0</v>
      </c>
      <c r="AX30" s="21">
        <f t="shared" si="4"/>
        <v>407</v>
      </c>
    </row>
    <row r="31" spans="1:59" ht="82.35" customHeight="1" x14ac:dyDescent="0.25">
      <c r="P31" s="1">
        <f>1-P29</f>
        <v>0.63</v>
      </c>
      <c r="Q31" s="1" t="s">
        <v>81</v>
      </c>
      <c r="R31" s="10">
        <f>S31*U31+S32*U32</f>
        <v>382.63396</v>
      </c>
      <c r="S31" s="1">
        <f>K1</f>
        <v>0.89</v>
      </c>
      <c r="T31" s="1" t="s">
        <v>79</v>
      </c>
      <c r="U31" s="10">
        <f>AX31</f>
        <v>385.6</v>
      </c>
      <c r="AA31" s="10"/>
      <c r="AD31" s="10"/>
      <c r="AJ31" s="20" t="s">
        <v>34</v>
      </c>
      <c r="AK31" s="1" t="s">
        <v>13</v>
      </c>
      <c r="AL31" s="1">
        <v>1</v>
      </c>
      <c r="AM31" s="1">
        <v>0</v>
      </c>
      <c r="AN31" s="1">
        <v>1</v>
      </c>
      <c r="AO31" s="1">
        <v>0</v>
      </c>
      <c r="AP31" s="1">
        <v>0</v>
      </c>
      <c r="AQ31" s="9">
        <f t="shared" si="5"/>
        <v>-21</v>
      </c>
      <c r="AR31" s="9">
        <v>0</v>
      </c>
      <c r="AS31" s="1">
        <f t="shared" si="0"/>
        <v>200</v>
      </c>
      <c r="AT31" s="1">
        <f t="shared" ref="AT31:AT40" si="10">IF(AN31=1, AS31*$H$3, IF(AO31=1, AS31*$K$3, IF(AP31=1, AS31*$N$3, AS31)))</f>
        <v>190</v>
      </c>
      <c r="AU31" s="9">
        <f t="shared" ref="AU31:AU41" si="11">AT31*$E$4</f>
        <v>406.6</v>
      </c>
      <c r="AV31" s="9">
        <f t="shared" si="3"/>
        <v>0</v>
      </c>
      <c r="AW31" s="9">
        <f t="shared" si="7"/>
        <v>0</v>
      </c>
      <c r="AX31" s="21">
        <f t="shared" si="4"/>
        <v>385.6</v>
      </c>
    </row>
    <row r="32" spans="1:59" ht="60" x14ac:dyDescent="0.25">
      <c r="S32" s="1">
        <f>1-S31</f>
        <v>0.10999999999999999</v>
      </c>
      <c r="T32" s="1" t="s">
        <v>80</v>
      </c>
      <c r="U32" s="10">
        <f>V32*X32+V33*X33</f>
        <v>358.63600000000002</v>
      </c>
      <c r="V32" s="1">
        <f>N1</f>
        <v>0.87</v>
      </c>
      <c r="W32" s="1" t="s">
        <v>82</v>
      </c>
      <c r="X32" s="10">
        <f>AX32</f>
        <v>364.20000000000005</v>
      </c>
      <c r="AD32" s="10"/>
      <c r="AG32" s="10"/>
      <c r="AJ32" s="20" t="s">
        <v>34</v>
      </c>
      <c r="AK32" s="1" t="s">
        <v>18</v>
      </c>
      <c r="AL32" s="1">
        <v>1</v>
      </c>
      <c r="AM32" s="1">
        <v>0</v>
      </c>
      <c r="AN32" s="1">
        <v>0</v>
      </c>
      <c r="AO32" s="1">
        <v>1</v>
      </c>
      <c r="AP32" s="1">
        <v>0</v>
      </c>
      <c r="AQ32" s="9">
        <f t="shared" si="5"/>
        <v>-21</v>
      </c>
      <c r="AR32" s="9">
        <v>0</v>
      </c>
      <c r="AS32" s="1">
        <f t="shared" si="0"/>
        <v>200</v>
      </c>
      <c r="AT32" s="1">
        <f t="shared" si="10"/>
        <v>180</v>
      </c>
      <c r="AU32" s="9">
        <f t="shared" si="11"/>
        <v>385.20000000000005</v>
      </c>
      <c r="AV32" s="9">
        <f t="shared" si="3"/>
        <v>0</v>
      </c>
      <c r="AW32" s="9">
        <f t="shared" si="7"/>
        <v>0</v>
      </c>
      <c r="AX32" s="21">
        <f t="shared" si="4"/>
        <v>364.20000000000005</v>
      </c>
    </row>
    <row r="33" spans="4:59" ht="63.6" customHeight="1" x14ac:dyDescent="0.25">
      <c r="V33" s="1">
        <f>1-V32</f>
        <v>0.13</v>
      </c>
      <c r="W33" s="1" t="s">
        <v>27</v>
      </c>
      <c r="X33" s="10">
        <f>AX33</f>
        <v>321.40000000000003</v>
      </c>
      <c r="AG33" s="10"/>
      <c r="AJ33" s="20" t="s">
        <v>34</v>
      </c>
      <c r="AK33" s="1" t="s">
        <v>28</v>
      </c>
      <c r="AL33" s="1">
        <v>1</v>
      </c>
      <c r="AM33" s="1">
        <v>0</v>
      </c>
      <c r="AN33" s="1">
        <v>0</v>
      </c>
      <c r="AO33" s="1">
        <v>0</v>
      </c>
      <c r="AP33" s="1">
        <v>1</v>
      </c>
      <c r="AQ33" s="9">
        <f t="shared" si="5"/>
        <v>-21</v>
      </c>
      <c r="AR33" s="9">
        <v>0</v>
      </c>
      <c r="AS33" s="1">
        <f t="shared" si="0"/>
        <v>200</v>
      </c>
      <c r="AT33" s="1">
        <f t="shared" si="10"/>
        <v>160</v>
      </c>
      <c r="AU33" s="9">
        <f t="shared" si="11"/>
        <v>342.40000000000003</v>
      </c>
      <c r="AV33" s="9">
        <f t="shared" si="3"/>
        <v>0</v>
      </c>
      <c r="AW33" s="9">
        <f t="shared" si="7"/>
        <v>0</v>
      </c>
      <c r="AX33" s="21">
        <f t="shared" si="4"/>
        <v>321.40000000000003</v>
      </c>
    </row>
    <row r="34" spans="4:59" ht="61.7" customHeight="1" x14ac:dyDescent="0.25">
      <c r="M34" s="1">
        <f>1-M29</f>
        <v>0.29000000000000004</v>
      </c>
      <c r="N34" s="12" t="s">
        <v>9</v>
      </c>
      <c r="O34" s="1">
        <f>P34*R34+P38*R38</f>
        <v>357.94635290000002</v>
      </c>
      <c r="P34" s="1">
        <f>K1</f>
        <v>0.89</v>
      </c>
      <c r="Q34" s="1" t="s">
        <v>40</v>
      </c>
      <c r="R34" s="10">
        <f>S34*U34+S36*U36</f>
        <v>361.62130000000002</v>
      </c>
      <c r="S34" s="1">
        <f>K2</f>
        <v>0.45</v>
      </c>
      <c r="T34" s="1" t="s">
        <v>83</v>
      </c>
      <c r="U34" s="1">
        <f>$H$4*W34 + (1-$H$4)*W35</f>
        <v>365.27</v>
      </c>
      <c r="V34" s="28" t="s">
        <v>132</v>
      </c>
      <c r="W34" s="28">
        <f>AX34</f>
        <v>344.94</v>
      </c>
      <c r="AJ34" s="20" t="s">
        <v>20</v>
      </c>
      <c r="AK34" s="1" t="s">
        <v>84</v>
      </c>
      <c r="AL34" s="1">
        <v>1</v>
      </c>
      <c r="AM34" s="1">
        <v>1</v>
      </c>
      <c r="AN34" s="1">
        <v>1</v>
      </c>
      <c r="AO34" s="1">
        <v>0</v>
      </c>
      <c r="AP34" s="1">
        <v>0</v>
      </c>
      <c r="AQ34" s="9">
        <f t="shared" si="5"/>
        <v>-21</v>
      </c>
      <c r="AR34" s="9">
        <v>0</v>
      </c>
      <c r="AS34" s="1">
        <f t="shared" si="0"/>
        <v>180</v>
      </c>
      <c r="AT34" s="1">
        <f t="shared" si="10"/>
        <v>171</v>
      </c>
      <c r="AU34" s="9">
        <f t="shared" si="11"/>
        <v>365.94</v>
      </c>
      <c r="AV34" s="9">
        <f t="shared" si="3"/>
        <v>0</v>
      </c>
      <c r="AW34" s="9">
        <f t="shared" si="7"/>
        <v>0</v>
      </c>
      <c r="AX34" s="21">
        <f t="shared" si="4"/>
        <v>344.94</v>
      </c>
      <c r="BC34" s="13"/>
      <c r="BD34" s="13"/>
      <c r="BE34" s="13"/>
      <c r="BF34" s="13"/>
    </row>
    <row r="35" spans="4:59" ht="61.7" customHeight="1" x14ac:dyDescent="0.25">
      <c r="N35" s="12"/>
      <c r="R35" s="10"/>
      <c r="U35" s="10"/>
      <c r="V35" s="28" t="s">
        <v>130</v>
      </c>
      <c r="W35" s="28">
        <f>AX35</f>
        <v>385.6</v>
      </c>
      <c r="AJ35" s="20" t="s">
        <v>20</v>
      </c>
      <c r="AK35" s="1" t="s">
        <v>84</v>
      </c>
      <c r="AL35" s="1">
        <v>1</v>
      </c>
      <c r="AM35" s="28">
        <v>0</v>
      </c>
      <c r="AN35" s="1">
        <v>1</v>
      </c>
      <c r="AO35" s="1">
        <v>0</v>
      </c>
      <c r="AP35" s="1">
        <v>0</v>
      </c>
      <c r="AQ35" s="9">
        <f t="shared" si="5"/>
        <v>-21</v>
      </c>
      <c r="AR35" s="9">
        <v>0</v>
      </c>
      <c r="AS35" s="1">
        <f t="shared" si="0"/>
        <v>200</v>
      </c>
      <c r="AT35" s="1">
        <f t="shared" si="10"/>
        <v>190</v>
      </c>
      <c r="AU35" s="9">
        <f t="shared" si="11"/>
        <v>406.6</v>
      </c>
      <c r="AV35" s="9">
        <f t="shared" si="3"/>
        <v>0</v>
      </c>
      <c r="AW35" s="9">
        <f t="shared" si="7"/>
        <v>0</v>
      </c>
      <c r="AX35" s="21">
        <f t="shared" si="4"/>
        <v>385.6</v>
      </c>
    </row>
    <row r="36" spans="4:59" ht="67.349999999999994" customHeight="1" x14ac:dyDescent="0.25">
      <c r="S36" s="1">
        <f>1-S34</f>
        <v>0.55000000000000004</v>
      </c>
      <c r="T36" s="1" t="s">
        <v>80</v>
      </c>
      <c r="U36" s="10">
        <f>V36*X36+V37*X37</f>
        <v>358.63600000000002</v>
      </c>
      <c r="V36" s="1">
        <f>N1</f>
        <v>0.87</v>
      </c>
      <c r="W36" s="1" t="s">
        <v>82</v>
      </c>
      <c r="X36" s="10">
        <f>AX36</f>
        <v>364.20000000000005</v>
      </c>
      <c r="AA36" s="10"/>
      <c r="AD36" s="10"/>
      <c r="AG36" s="10"/>
      <c r="AJ36" s="20" t="s">
        <v>20</v>
      </c>
      <c r="AK36" s="1" t="s">
        <v>86</v>
      </c>
      <c r="AL36" s="1">
        <v>1</v>
      </c>
      <c r="AM36" s="1">
        <v>0</v>
      </c>
      <c r="AN36" s="1">
        <v>0</v>
      </c>
      <c r="AO36" s="1">
        <v>1</v>
      </c>
      <c r="AP36" s="1">
        <v>0</v>
      </c>
      <c r="AQ36" s="9">
        <f t="shared" si="5"/>
        <v>-21</v>
      </c>
      <c r="AR36" s="9">
        <v>0</v>
      </c>
      <c r="AS36" s="1">
        <f t="shared" si="0"/>
        <v>200</v>
      </c>
      <c r="AT36" s="1">
        <f t="shared" si="10"/>
        <v>180</v>
      </c>
      <c r="AU36" s="9">
        <f t="shared" si="11"/>
        <v>385.20000000000005</v>
      </c>
      <c r="AV36" s="9">
        <f t="shared" si="3"/>
        <v>0</v>
      </c>
      <c r="AW36" s="9">
        <f t="shared" si="7"/>
        <v>0</v>
      </c>
      <c r="AX36" s="21">
        <f t="shared" si="4"/>
        <v>364.20000000000005</v>
      </c>
    </row>
    <row r="37" spans="4:59" ht="45" x14ac:dyDescent="0.25">
      <c r="V37" s="1">
        <f>1-V36</f>
        <v>0.13</v>
      </c>
      <c r="W37" s="1" t="s">
        <v>85</v>
      </c>
      <c r="X37" s="10">
        <f t="shared" ref="X37:X40" si="12">AX37</f>
        <v>321.40000000000003</v>
      </c>
      <c r="AA37" s="10"/>
      <c r="AG37" s="10"/>
      <c r="AJ37" s="20" t="s">
        <v>20</v>
      </c>
      <c r="AK37" s="1" t="s">
        <v>87</v>
      </c>
      <c r="AL37" s="1">
        <v>1</v>
      </c>
      <c r="AM37" s="1">
        <v>0</v>
      </c>
      <c r="AN37" s="1">
        <v>0</v>
      </c>
      <c r="AO37" s="1">
        <v>0</v>
      </c>
      <c r="AP37" s="1">
        <v>1</v>
      </c>
      <c r="AQ37" s="9">
        <f t="shared" si="5"/>
        <v>-21</v>
      </c>
      <c r="AR37" s="9">
        <v>0</v>
      </c>
      <c r="AS37" s="1">
        <f t="shared" si="0"/>
        <v>200</v>
      </c>
      <c r="AT37" s="1">
        <f t="shared" si="10"/>
        <v>160</v>
      </c>
      <c r="AU37" s="9">
        <f t="shared" si="11"/>
        <v>342.40000000000003</v>
      </c>
      <c r="AV37" s="9">
        <f t="shared" si="3"/>
        <v>0</v>
      </c>
      <c r="AW37" s="9">
        <f t="shared" si="7"/>
        <v>0</v>
      </c>
      <c r="AX37" s="21">
        <f t="shared" si="4"/>
        <v>321.40000000000003</v>
      </c>
    </row>
    <row r="38" spans="4:59" ht="54" customHeight="1" x14ac:dyDescent="0.25">
      <c r="P38" s="1">
        <f>1-P34</f>
        <v>0.10999999999999999</v>
      </c>
      <c r="Q38" s="1" t="s">
        <v>12</v>
      </c>
      <c r="R38" s="10">
        <f>S38*U38+S41*U41</f>
        <v>328.21269000000007</v>
      </c>
      <c r="S38" s="1">
        <f>N1</f>
        <v>0.87</v>
      </c>
      <c r="T38" s="1" t="s">
        <v>25</v>
      </c>
      <c r="U38" s="1">
        <f>V38*X38+V40*X40</f>
        <v>334.34700000000004</v>
      </c>
      <c r="V38" s="1">
        <f>N2</f>
        <v>0.55000000000000004</v>
      </c>
      <c r="W38" s="1" t="s">
        <v>30</v>
      </c>
      <c r="X38" s="1">
        <f>$H$4*Z38 + (1-$H$4)*Z39</f>
        <v>344.94000000000005</v>
      </c>
      <c r="Y38" s="28" t="s">
        <v>132</v>
      </c>
      <c r="Z38" s="28">
        <f>AX38</f>
        <v>325.68</v>
      </c>
      <c r="AA38" s="10"/>
      <c r="AG38" s="10"/>
      <c r="AJ38" s="20" t="s">
        <v>88</v>
      </c>
      <c r="AK38" s="1" t="s">
        <v>86</v>
      </c>
      <c r="AL38" s="1">
        <v>1</v>
      </c>
      <c r="AM38" s="1">
        <v>1</v>
      </c>
      <c r="AN38" s="1">
        <v>0</v>
      </c>
      <c r="AO38" s="1">
        <v>1</v>
      </c>
      <c r="AP38" s="1">
        <v>0</v>
      </c>
      <c r="AQ38" s="9">
        <f t="shared" si="5"/>
        <v>-21</v>
      </c>
      <c r="AR38" s="9">
        <v>0</v>
      </c>
      <c r="AS38" s="1">
        <f t="shared" si="0"/>
        <v>180</v>
      </c>
      <c r="AT38" s="1">
        <f t="shared" si="10"/>
        <v>162</v>
      </c>
      <c r="AU38" s="9">
        <f t="shared" si="11"/>
        <v>346.68</v>
      </c>
      <c r="AV38" s="9">
        <f t="shared" si="3"/>
        <v>0</v>
      </c>
      <c r="AW38" s="9">
        <f t="shared" si="7"/>
        <v>0</v>
      </c>
      <c r="AX38" s="21">
        <f t="shared" si="4"/>
        <v>325.68</v>
      </c>
    </row>
    <row r="39" spans="4:59" ht="54" customHeight="1" x14ac:dyDescent="0.25">
      <c r="R39" s="10"/>
      <c r="X39" s="10"/>
      <c r="Y39" s="28" t="s">
        <v>130</v>
      </c>
      <c r="Z39" s="28">
        <f>AX39</f>
        <v>364.20000000000005</v>
      </c>
      <c r="AA39" s="10"/>
      <c r="AG39" s="10"/>
      <c r="AJ39" s="20" t="s">
        <v>88</v>
      </c>
      <c r="AK39" s="1" t="s">
        <v>86</v>
      </c>
      <c r="AL39" s="1">
        <v>1</v>
      </c>
      <c r="AM39" s="28">
        <v>0</v>
      </c>
      <c r="AN39" s="1">
        <v>0</v>
      </c>
      <c r="AO39" s="1">
        <v>1</v>
      </c>
      <c r="AP39" s="1">
        <v>0</v>
      </c>
      <c r="AQ39" s="9">
        <f t="shared" si="5"/>
        <v>-21</v>
      </c>
      <c r="AR39" s="9">
        <v>0</v>
      </c>
      <c r="AS39" s="1">
        <f t="shared" si="0"/>
        <v>200</v>
      </c>
      <c r="AT39" s="1">
        <f t="shared" si="10"/>
        <v>180</v>
      </c>
      <c r="AU39" s="9">
        <f t="shared" si="11"/>
        <v>385.20000000000005</v>
      </c>
      <c r="AV39" s="9">
        <f t="shared" si="3"/>
        <v>0</v>
      </c>
      <c r="AW39" s="9">
        <f t="shared" si="7"/>
        <v>0</v>
      </c>
      <c r="AX39" s="21">
        <f t="shared" si="4"/>
        <v>364.20000000000005</v>
      </c>
    </row>
    <row r="40" spans="4:59" ht="45" x14ac:dyDescent="0.25">
      <c r="V40" s="1">
        <f>1-V38</f>
        <v>0.44999999999999996</v>
      </c>
      <c r="W40" s="1" t="s">
        <v>85</v>
      </c>
      <c r="X40" s="10">
        <f t="shared" si="12"/>
        <v>321.40000000000003</v>
      </c>
      <c r="AA40" s="10"/>
      <c r="AG40" s="10"/>
      <c r="AJ40" s="20" t="s">
        <v>88</v>
      </c>
      <c r="AK40" s="1" t="s">
        <v>87</v>
      </c>
      <c r="AL40" s="1">
        <v>1</v>
      </c>
      <c r="AM40" s="1">
        <v>0</v>
      </c>
      <c r="AN40" s="1">
        <v>0</v>
      </c>
      <c r="AO40" s="1">
        <v>0</v>
      </c>
      <c r="AP40" s="1">
        <v>1</v>
      </c>
      <c r="AQ40" s="9">
        <f t="shared" si="5"/>
        <v>-21</v>
      </c>
      <c r="AR40" s="9">
        <v>0</v>
      </c>
      <c r="AS40" s="1">
        <f t="shared" si="0"/>
        <v>200</v>
      </c>
      <c r="AT40" s="1">
        <f t="shared" si="10"/>
        <v>160</v>
      </c>
      <c r="AU40" s="9">
        <f t="shared" si="11"/>
        <v>342.40000000000003</v>
      </c>
      <c r="AV40" s="9">
        <f t="shared" si="3"/>
        <v>0</v>
      </c>
      <c r="AW40" s="9">
        <f t="shared" si="7"/>
        <v>0</v>
      </c>
      <c r="AX40" s="21">
        <f t="shared" si="4"/>
        <v>321.40000000000003</v>
      </c>
    </row>
    <row r="41" spans="4:59" ht="30" x14ac:dyDescent="0.25">
      <c r="S41" s="1">
        <f>1-S38</f>
        <v>0.13</v>
      </c>
      <c r="T41" s="1" t="s">
        <v>27</v>
      </c>
      <c r="U41" s="1">
        <f>AX41</f>
        <v>287.16000000000003</v>
      </c>
      <c r="AA41" s="10"/>
      <c r="AG41" s="10"/>
      <c r="AJ41" s="20" t="s">
        <v>89</v>
      </c>
      <c r="AK41" s="1" t="s">
        <v>87</v>
      </c>
      <c r="AL41" s="1">
        <v>1</v>
      </c>
      <c r="AM41" s="1">
        <v>1</v>
      </c>
      <c r="AN41" s="1">
        <v>0</v>
      </c>
      <c r="AO41" s="1">
        <v>0</v>
      </c>
      <c r="AP41" s="1">
        <v>1</v>
      </c>
      <c r="AQ41" s="9">
        <f t="shared" si="5"/>
        <v>-21</v>
      </c>
      <c r="AR41" s="9">
        <v>0</v>
      </c>
      <c r="AS41" s="1">
        <f t="shared" si="0"/>
        <v>180</v>
      </c>
      <c r="AT41" s="1">
        <f>IF(AN41=1, AS41*$H$3, IF(AO41=1, AS41*$K$3, IF(AP41=1, AS41*$N$3, AS41)))</f>
        <v>144</v>
      </c>
      <c r="AU41" s="9">
        <f t="shared" si="11"/>
        <v>308.16000000000003</v>
      </c>
      <c r="AV41" s="9">
        <f t="shared" si="3"/>
        <v>0</v>
      </c>
      <c r="AW41" s="9">
        <f t="shared" si="7"/>
        <v>0</v>
      </c>
      <c r="AX41" s="21">
        <f t="shared" si="4"/>
        <v>287.16000000000003</v>
      </c>
    </row>
    <row r="42" spans="4:59" s="13" customFormat="1" ht="75" x14ac:dyDescent="0.25">
      <c r="G42" s="13">
        <f>1-G7</f>
        <v>0</v>
      </c>
      <c r="H42" s="13" t="s">
        <v>7</v>
      </c>
      <c r="I42" s="13">
        <f>L42</f>
        <v>404.80949300399999</v>
      </c>
      <c r="K42" s="13" t="s">
        <v>72</v>
      </c>
      <c r="L42" s="14">
        <f>M42*O42+M43*O43</f>
        <v>404.80949300399999</v>
      </c>
      <c r="M42" s="13">
        <f>E1</f>
        <v>0.69</v>
      </c>
      <c r="N42" s="13" t="s">
        <v>21</v>
      </c>
      <c r="O42" s="14">
        <f>AX42</f>
        <v>407</v>
      </c>
      <c r="Q42" s="13" t="s">
        <v>15</v>
      </c>
      <c r="AJ42" s="25" t="s">
        <v>38</v>
      </c>
      <c r="AK42" s="13" t="s">
        <v>15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9">
        <f t="shared" si="5"/>
        <v>-21</v>
      </c>
      <c r="AR42" s="15">
        <v>0</v>
      </c>
      <c r="AS42" s="13">
        <f t="shared" si="0"/>
        <v>200</v>
      </c>
      <c r="AT42" s="1">
        <f>IF(AN42=1, AS42*$H$3, IF(AO42=1, AS42*$K$3, IF(AP42=1, AS42*$N$3, AS42)))</f>
        <v>200</v>
      </c>
      <c r="AU42" s="15">
        <f t="shared" si="6"/>
        <v>428</v>
      </c>
      <c r="AV42" s="15">
        <f t="shared" si="3"/>
        <v>0</v>
      </c>
      <c r="AW42" s="9">
        <f>AL42*$Q$4</f>
        <v>0</v>
      </c>
      <c r="AX42" s="21">
        <f t="shared" si="4"/>
        <v>407</v>
      </c>
      <c r="BB42" s="1"/>
      <c r="BC42" s="1"/>
      <c r="BD42" s="1"/>
      <c r="BE42" s="1"/>
      <c r="BF42" s="1"/>
      <c r="BG42" s="1"/>
    </row>
    <row r="43" spans="4:59" ht="45" x14ac:dyDescent="0.25">
      <c r="M43" s="1">
        <f>1-M42</f>
        <v>0.31000000000000005</v>
      </c>
      <c r="N43" s="1" t="s">
        <v>23</v>
      </c>
      <c r="O43" s="10">
        <f>P43*R43+P44*R44</f>
        <v>399.93384839999999</v>
      </c>
      <c r="P43" s="1">
        <f>H1</f>
        <v>0.71</v>
      </c>
      <c r="Q43" s="1" t="s">
        <v>39</v>
      </c>
      <c r="R43" s="10">
        <f>AX43</f>
        <v>407</v>
      </c>
      <c r="T43" s="1" t="s">
        <v>14</v>
      </c>
      <c r="AJ43" s="20" t="s">
        <v>38</v>
      </c>
      <c r="AK43" s="1" t="s">
        <v>14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9">
        <f t="shared" si="5"/>
        <v>-21</v>
      </c>
      <c r="AR43" s="9">
        <v>0</v>
      </c>
      <c r="AS43" s="1">
        <f t="shared" si="0"/>
        <v>200</v>
      </c>
      <c r="AT43" s="1">
        <f t="shared" ref="AT43:AT50" si="13">IF(AN43=1, AS43*$H$3, IF(AO43=1, AS43*$K$3, IF(AP43=1, AS43*$N$3, AS43)))</f>
        <v>200</v>
      </c>
      <c r="AU43" s="9">
        <f t="shared" si="6"/>
        <v>428</v>
      </c>
      <c r="AV43" s="9">
        <f t="shared" si="3"/>
        <v>0</v>
      </c>
      <c r="AW43" s="9">
        <f t="shared" si="7"/>
        <v>0</v>
      </c>
      <c r="AX43" s="21">
        <f t="shared" si="4"/>
        <v>407</v>
      </c>
    </row>
    <row r="44" spans="4:59" ht="60" x14ac:dyDescent="0.25">
      <c r="P44" s="1">
        <f>1-P43</f>
        <v>0.29000000000000004</v>
      </c>
      <c r="Q44" s="1" t="s">
        <v>9</v>
      </c>
      <c r="R44" s="10">
        <f>S44*U44+S45*U45</f>
        <v>382.63396</v>
      </c>
      <c r="S44" s="1">
        <f>K1</f>
        <v>0.89</v>
      </c>
      <c r="T44" s="1" t="s">
        <v>40</v>
      </c>
      <c r="U44" s="10">
        <f>AX44</f>
        <v>385.6</v>
      </c>
      <c r="W44" s="1" t="s">
        <v>13</v>
      </c>
      <c r="AJ44" s="20" t="s">
        <v>38</v>
      </c>
      <c r="AK44" s="1" t="s">
        <v>13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9">
        <f t="shared" si="5"/>
        <v>-21</v>
      </c>
      <c r="AR44" s="9">
        <v>0</v>
      </c>
      <c r="AS44" s="1">
        <f t="shared" si="0"/>
        <v>200</v>
      </c>
      <c r="AT44" s="1">
        <f t="shared" si="13"/>
        <v>190</v>
      </c>
      <c r="AU44" s="9">
        <f t="shared" si="6"/>
        <v>406.6</v>
      </c>
      <c r="AV44" s="9">
        <f t="shared" si="3"/>
        <v>0</v>
      </c>
      <c r="AW44" s="9">
        <f t="shared" si="7"/>
        <v>0</v>
      </c>
      <c r="AX44" s="21">
        <f t="shared" si="4"/>
        <v>385.6</v>
      </c>
      <c r="BC44" s="13"/>
      <c r="BD44" s="13"/>
      <c r="BE44" s="13"/>
      <c r="BF44" s="13"/>
    </row>
    <row r="45" spans="4:59" ht="45" x14ac:dyDescent="0.25">
      <c r="R45" s="10"/>
      <c r="S45" s="1">
        <f>1-S44</f>
        <v>0.10999999999999999</v>
      </c>
      <c r="T45" s="1" t="s">
        <v>12</v>
      </c>
      <c r="U45" s="10">
        <f>V45*X45+V46*X46</f>
        <v>358.63600000000002</v>
      </c>
      <c r="V45" s="1">
        <f>N1</f>
        <v>0.87</v>
      </c>
      <c r="W45" s="1" t="s">
        <v>25</v>
      </c>
      <c r="X45" s="10">
        <f>AX45</f>
        <v>364.20000000000005</v>
      </c>
      <c r="Z45" s="1" t="s">
        <v>18</v>
      </c>
      <c r="AJ45" s="20" t="s">
        <v>38</v>
      </c>
      <c r="AK45" s="1" t="s">
        <v>18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9">
        <f t="shared" si="5"/>
        <v>-21</v>
      </c>
      <c r="AR45" s="9">
        <v>0</v>
      </c>
      <c r="AS45" s="1">
        <f t="shared" si="0"/>
        <v>200</v>
      </c>
      <c r="AT45" s="1">
        <f t="shared" si="13"/>
        <v>180</v>
      </c>
      <c r="AU45" s="9">
        <f t="shared" si="6"/>
        <v>385.20000000000005</v>
      </c>
      <c r="AV45" s="9">
        <f t="shared" si="3"/>
        <v>0</v>
      </c>
      <c r="AW45" s="9">
        <f t="shared" si="7"/>
        <v>0</v>
      </c>
      <c r="AX45" s="21">
        <f t="shared" si="4"/>
        <v>364.20000000000005</v>
      </c>
    </row>
    <row r="46" spans="4:59" ht="45" x14ac:dyDescent="0.25">
      <c r="V46" s="1">
        <f>1-V45</f>
        <v>0.13</v>
      </c>
      <c r="W46" s="1" t="s">
        <v>27</v>
      </c>
      <c r="X46" s="10">
        <f>AX46</f>
        <v>321.40000000000003</v>
      </c>
      <c r="Z46" s="1" t="s">
        <v>28</v>
      </c>
      <c r="AJ46" s="20" t="s">
        <v>38</v>
      </c>
      <c r="AK46" s="1" t="s">
        <v>28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9">
        <f t="shared" si="5"/>
        <v>-21</v>
      </c>
      <c r="AR46" s="9">
        <v>0</v>
      </c>
      <c r="AS46" s="1">
        <f t="shared" si="0"/>
        <v>200</v>
      </c>
      <c r="AT46" s="1">
        <f t="shared" si="13"/>
        <v>160</v>
      </c>
      <c r="AU46" s="9">
        <f t="shared" si="6"/>
        <v>342.40000000000003</v>
      </c>
      <c r="AV46" s="9">
        <f t="shared" si="3"/>
        <v>0</v>
      </c>
      <c r="AW46" s="9">
        <f t="shared" si="7"/>
        <v>0</v>
      </c>
      <c r="AX46" s="21">
        <f t="shared" si="4"/>
        <v>321.40000000000003</v>
      </c>
    </row>
    <row r="47" spans="4:59" ht="75" x14ac:dyDescent="0.25">
      <c r="D47" s="1">
        <f>1-D7</f>
        <v>3.0000000000000027E-2</v>
      </c>
      <c r="E47" s="1" t="s">
        <v>6</v>
      </c>
      <c r="F47" s="10">
        <f>L47</f>
        <v>404.80949300399999</v>
      </c>
      <c r="L47" s="10">
        <f>M47*O47+M48*O48</f>
        <v>404.80949300399999</v>
      </c>
      <c r="M47" s="1">
        <f>E1</f>
        <v>0.69</v>
      </c>
      <c r="N47" s="1" t="s">
        <v>21</v>
      </c>
      <c r="O47" s="1">
        <f>AX47</f>
        <v>407</v>
      </c>
      <c r="Q47" s="1" t="s">
        <v>15</v>
      </c>
      <c r="AJ47" s="20" t="s">
        <v>38</v>
      </c>
      <c r="AK47" s="1" t="s">
        <v>15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9">
        <f t="shared" si="5"/>
        <v>-21</v>
      </c>
      <c r="AR47" s="9">
        <v>0</v>
      </c>
      <c r="AS47" s="1">
        <f t="shared" si="0"/>
        <v>200</v>
      </c>
      <c r="AT47" s="1">
        <f t="shared" si="13"/>
        <v>200</v>
      </c>
      <c r="AU47" s="9">
        <f t="shared" si="6"/>
        <v>428</v>
      </c>
      <c r="AV47" s="9">
        <f t="shared" si="3"/>
        <v>0</v>
      </c>
      <c r="AW47" s="9">
        <f t="shared" si="7"/>
        <v>0</v>
      </c>
      <c r="AX47" s="21">
        <f t="shared" si="4"/>
        <v>407</v>
      </c>
    </row>
    <row r="48" spans="4:59" ht="45" x14ac:dyDescent="0.25">
      <c r="M48" s="1">
        <f>1-M47</f>
        <v>0.31000000000000005</v>
      </c>
      <c r="N48" s="1" t="s">
        <v>23</v>
      </c>
      <c r="O48" s="10">
        <f>P48*R48+P49*R49</f>
        <v>399.93384839999999</v>
      </c>
      <c r="P48" s="1">
        <f>H1</f>
        <v>0.71</v>
      </c>
      <c r="Q48" s="1" t="s">
        <v>39</v>
      </c>
      <c r="R48" s="1">
        <f>AX48</f>
        <v>407</v>
      </c>
      <c r="T48" s="1" t="s">
        <v>14</v>
      </c>
      <c r="AJ48" s="20" t="s">
        <v>38</v>
      </c>
      <c r="AK48" s="1" t="s">
        <v>14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9">
        <f t="shared" si="5"/>
        <v>-21</v>
      </c>
      <c r="AR48" s="9">
        <v>0</v>
      </c>
      <c r="AS48" s="1">
        <f t="shared" si="0"/>
        <v>200</v>
      </c>
      <c r="AT48" s="1">
        <f t="shared" si="13"/>
        <v>200</v>
      </c>
      <c r="AU48" s="9">
        <f t="shared" si="6"/>
        <v>428</v>
      </c>
      <c r="AV48" s="9">
        <f t="shared" si="3"/>
        <v>0</v>
      </c>
      <c r="AW48" s="9">
        <f t="shared" si="7"/>
        <v>0</v>
      </c>
      <c r="AX48" s="21">
        <f t="shared" si="4"/>
        <v>407</v>
      </c>
    </row>
    <row r="49" spans="2:59" ht="60" x14ac:dyDescent="0.25">
      <c r="P49" s="1">
        <f>1-P48</f>
        <v>0.29000000000000004</v>
      </c>
      <c r="Q49" s="1" t="s">
        <v>9</v>
      </c>
      <c r="R49" s="10">
        <f>S49*U49+S50*U50</f>
        <v>382.63396</v>
      </c>
      <c r="S49" s="1">
        <f>K1</f>
        <v>0.89</v>
      </c>
      <c r="T49" s="1" t="s">
        <v>40</v>
      </c>
      <c r="U49" s="1">
        <f>AX49</f>
        <v>385.6</v>
      </c>
      <c r="W49" s="1" t="s">
        <v>13</v>
      </c>
      <c r="AJ49" s="20" t="s">
        <v>38</v>
      </c>
      <c r="AK49" s="1" t="s">
        <v>13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9">
        <f t="shared" si="5"/>
        <v>-21</v>
      </c>
      <c r="AR49" s="9">
        <v>0</v>
      </c>
      <c r="AS49" s="1">
        <f t="shared" si="0"/>
        <v>200</v>
      </c>
      <c r="AT49" s="1">
        <f t="shared" si="13"/>
        <v>190</v>
      </c>
      <c r="AU49" s="9">
        <f t="shared" si="6"/>
        <v>406.6</v>
      </c>
      <c r="AV49" s="9">
        <f t="shared" si="3"/>
        <v>0</v>
      </c>
      <c r="AW49" s="9">
        <f t="shared" si="7"/>
        <v>0</v>
      </c>
      <c r="AX49" s="21">
        <f t="shared" si="4"/>
        <v>385.6</v>
      </c>
    </row>
    <row r="50" spans="2:59" ht="45" x14ac:dyDescent="0.25">
      <c r="S50" s="1">
        <f>1-S49</f>
        <v>0.10999999999999999</v>
      </c>
      <c r="T50" s="1" t="s">
        <v>12</v>
      </c>
      <c r="U50" s="10">
        <f>V50*X50+V51*X51</f>
        <v>358.63600000000002</v>
      </c>
      <c r="V50" s="1">
        <f>N1</f>
        <v>0.87</v>
      </c>
      <c r="W50" s="1" t="s">
        <v>25</v>
      </c>
      <c r="X50" s="10">
        <f>AX50</f>
        <v>364.20000000000005</v>
      </c>
      <c r="Z50" s="1" t="s">
        <v>18</v>
      </c>
      <c r="AJ50" s="20" t="s">
        <v>38</v>
      </c>
      <c r="AK50" s="1" t="s">
        <v>18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9">
        <f t="shared" si="5"/>
        <v>-21</v>
      </c>
      <c r="AR50" s="9">
        <v>0</v>
      </c>
      <c r="AS50" s="1">
        <f t="shared" si="0"/>
        <v>200</v>
      </c>
      <c r="AT50" s="1">
        <f t="shared" si="13"/>
        <v>180</v>
      </c>
      <c r="AU50" s="9">
        <f t="shared" si="6"/>
        <v>385.20000000000005</v>
      </c>
      <c r="AV50" s="9">
        <f t="shared" si="3"/>
        <v>0</v>
      </c>
      <c r="AW50" s="9">
        <f t="shared" si="7"/>
        <v>0</v>
      </c>
      <c r="AX50" s="21">
        <f t="shared" si="4"/>
        <v>364.20000000000005</v>
      </c>
    </row>
    <row r="51" spans="2:59" ht="45" x14ac:dyDescent="0.25">
      <c r="V51" s="1">
        <f>1-V50</f>
        <v>0.13</v>
      </c>
      <c r="W51" s="1" t="s">
        <v>27</v>
      </c>
      <c r="X51" s="10">
        <f>AX51</f>
        <v>321.40000000000003</v>
      </c>
      <c r="Z51" s="1" t="s">
        <v>28</v>
      </c>
      <c r="AJ51" s="20" t="s">
        <v>38</v>
      </c>
      <c r="AK51" s="1" t="s">
        <v>28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9">
        <f t="shared" si="5"/>
        <v>-21</v>
      </c>
      <c r="AR51" s="9">
        <v>0</v>
      </c>
      <c r="AS51" s="1">
        <f t="shared" si="0"/>
        <v>200</v>
      </c>
      <c r="AT51" s="1">
        <f>IF(AN51=1, AS51*$H$3, IF(AO51=1, AS51*$K$3, IF(AP51=1, AS51*$N$3, AS51)))</f>
        <v>160</v>
      </c>
      <c r="AU51" s="9">
        <f>AT51*$E$4</f>
        <v>342.40000000000003</v>
      </c>
      <c r="AV51" s="9">
        <f t="shared" si="3"/>
        <v>0</v>
      </c>
      <c r="AW51" s="9">
        <f t="shared" si="7"/>
        <v>0</v>
      </c>
      <c r="AX51" s="21">
        <f t="shared" si="4"/>
        <v>321.40000000000003</v>
      </c>
    </row>
    <row r="52" spans="2:59" s="13" customFormat="1" ht="75" x14ac:dyDescent="0.25">
      <c r="B52" s="13" t="s">
        <v>5</v>
      </c>
      <c r="C52" s="14">
        <f>L52</f>
        <v>423.24131238799998</v>
      </c>
      <c r="K52" s="13" t="s">
        <v>121</v>
      </c>
      <c r="L52" s="14">
        <f>M52*O52+M53*O53</f>
        <v>423.24131238799998</v>
      </c>
      <c r="M52" s="13">
        <f>E1</f>
        <v>0.69</v>
      </c>
      <c r="N52" s="13" t="s">
        <v>21</v>
      </c>
      <c r="O52" s="13">
        <f>AX52</f>
        <v>428</v>
      </c>
      <c r="Q52" s="13" t="s">
        <v>15</v>
      </c>
      <c r="AJ52" s="25" t="s">
        <v>41</v>
      </c>
      <c r="AK52" s="13" t="s">
        <v>15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5">
        <v>0</v>
      </c>
      <c r="AR52" s="15">
        <v>0</v>
      </c>
      <c r="AS52" s="13">
        <f t="shared" si="0"/>
        <v>200</v>
      </c>
      <c r="AT52" s="1">
        <f>IF(AN52=1, AS52*$H$3, IF(AO52=1, AS52*$K$3, IF(AP52=1, AS52*$N$3, AS52)))</f>
        <v>200</v>
      </c>
      <c r="AU52" s="15">
        <f>AT52*$E$4</f>
        <v>428</v>
      </c>
      <c r="AV52" s="15">
        <v>0</v>
      </c>
      <c r="AW52" s="15">
        <f t="shared" si="7"/>
        <v>0</v>
      </c>
      <c r="AX52" s="26">
        <f t="shared" si="4"/>
        <v>428</v>
      </c>
      <c r="BB52" s="1"/>
      <c r="BC52" s="1"/>
      <c r="BD52" s="1"/>
      <c r="BE52" s="1"/>
      <c r="BF52" s="1"/>
      <c r="BG52" s="1"/>
    </row>
    <row r="53" spans="2:59" ht="45" x14ac:dyDescent="0.25">
      <c r="M53" s="1">
        <f>1-M52</f>
        <v>0.31000000000000005</v>
      </c>
      <c r="N53" s="1" t="s">
        <v>23</v>
      </c>
      <c r="O53" s="10">
        <f>P53*R53+P54*R54</f>
        <v>412.64939479999998</v>
      </c>
      <c r="P53" s="1">
        <f>H2</f>
        <v>0.37</v>
      </c>
      <c r="Q53" s="1" t="s">
        <v>39</v>
      </c>
      <c r="R53" s="10">
        <f>AX53</f>
        <v>428</v>
      </c>
      <c r="T53" s="1" t="s">
        <v>14</v>
      </c>
      <c r="AJ53" s="20" t="s">
        <v>41</v>
      </c>
      <c r="AK53" s="1" t="s">
        <v>14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9">
        <v>0</v>
      </c>
      <c r="AR53" s="9">
        <v>0</v>
      </c>
      <c r="AS53" s="1">
        <f t="shared" si="0"/>
        <v>200</v>
      </c>
      <c r="AT53" s="1">
        <f t="shared" ref="AT53:AT56" si="14">IF(AN53=1, AS53*$H$3, IF(AO53=1, AS53*$K$3, IF(AP53=1, AS53*$N$3, AS53)))</f>
        <v>200</v>
      </c>
      <c r="AU53" s="9">
        <f t="shared" si="6"/>
        <v>428</v>
      </c>
      <c r="AV53" s="9">
        <v>0</v>
      </c>
      <c r="AW53" s="9">
        <f t="shared" si="7"/>
        <v>0</v>
      </c>
      <c r="AX53" s="21">
        <f t="shared" si="4"/>
        <v>428</v>
      </c>
    </row>
    <row r="54" spans="2:59" ht="60" x14ac:dyDescent="0.25">
      <c r="P54" s="1">
        <f>1-P53</f>
        <v>0.63</v>
      </c>
      <c r="Q54" s="1" t="s">
        <v>9</v>
      </c>
      <c r="R54" s="10">
        <f>S54*U54+S55*U55</f>
        <v>403.63396</v>
      </c>
      <c r="S54" s="1">
        <f>K1</f>
        <v>0.89</v>
      </c>
      <c r="T54" s="1" t="s">
        <v>40</v>
      </c>
      <c r="U54" s="10">
        <f>AX54</f>
        <v>406.6</v>
      </c>
      <c r="W54" s="1" t="s">
        <v>13</v>
      </c>
      <c r="AJ54" s="20" t="s">
        <v>41</v>
      </c>
      <c r="AK54" s="1" t="s">
        <v>13</v>
      </c>
      <c r="AL54" s="1">
        <v>0</v>
      </c>
      <c r="AM54" s="1">
        <v>0</v>
      </c>
      <c r="AN54" s="1">
        <v>1</v>
      </c>
      <c r="AO54" s="1">
        <v>0</v>
      </c>
      <c r="AP54" s="1">
        <v>0</v>
      </c>
      <c r="AQ54" s="9">
        <v>0</v>
      </c>
      <c r="AR54" s="9">
        <v>0</v>
      </c>
      <c r="AS54" s="1">
        <f t="shared" si="0"/>
        <v>200</v>
      </c>
      <c r="AT54" s="1">
        <f t="shared" si="14"/>
        <v>190</v>
      </c>
      <c r="AU54" s="9">
        <f t="shared" si="6"/>
        <v>406.6</v>
      </c>
      <c r="AV54" s="9">
        <v>0</v>
      </c>
      <c r="AW54" s="9">
        <f t="shared" si="7"/>
        <v>0</v>
      </c>
      <c r="AX54" s="21">
        <f t="shared" si="4"/>
        <v>406.6</v>
      </c>
    </row>
    <row r="55" spans="2:59" ht="45" x14ac:dyDescent="0.25">
      <c r="S55" s="1">
        <f>1-S54</f>
        <v>0.10999999999999999</v>
      </c>
      <c r="T55" s="1" t="s">
        <v>12</v>
      </c>
      <c r="U55" s="10">
        <f>V55*X55+V56*X56</f>
        <v>379.63600000000002</v>
      </c>
      <c r="V55" s="1">
        <f>N1</f>
        <v>0.87</v>
      </c>
      <c r="W55" s="1" t="s">
        <v>25</v>
      </c>
      <c r="X55" s="10">
        <f>AX55</f>
        <v>385.20000000000005</v>
      </c>
      <c r="Z55" s="1" t="s">
        <v>18</v>
      </c>
      <c r="AJ55" s="20" t="s">
        <v>41</v>
      </c>
      <c r="AK55" s="1" t="s">
        <v>18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9">
        <v>0</v>
      </c>
      <c r="AR55" s="9">
        <v>0</v>
      </c>
      <c r="AS55" s="1">
        <f t="shared" si="0"/>
        <v>200</v>
      </c>
      <c r="AT55" s="1">
        <f t="shared" si="14"/>
        <v>180</v>
      </c>
      <c r="AU55" s="9">
        <f t="shared" si="6"/>
        <v>385.20000000000005</v>
      </c>
      <c r="AV55" s="9">
        <v>0</v>
      </c>
      <c r="AW55" s="9">
        <f t="shared" si="7"/>
        <v>0</v>
      </c>
      <c r="AX55" s="21">
        <f t="shared" si="4"/>
        <v>385.20000000000005</v>
      </c>
    </row>
    <row r="56" spans="2:59" ht="45.75" thickBot="1" x14ac:dyDescent="0.3">
      <c r="V56" s="1">
        <f>1-V55</f>
        <v>0.13</v>
      </c>
      <c r="W56" s="1" t="s">
        <v>27</v>
      </c>
      <c r="X56" s="10">
        <f>AX56</f>
        <v>342.40000000000003</v>
      </c>
      <c r="Z56" s="1" t="s">
        <v>28</v>
      </c>
      <c r="AJ56" s="6" t="s">
        <v>41</v>
      </c>
      <c r="AK56" s="7" t="s">
        <v>28</v>
      </c>
      <c r="AL56" s="7">
        <v>0</v>
      </c>
      <c r="AM56" s="7">
        <v>0</v>
      </c>
      <c r="AN56" s="7">
        <v>0</v>
      </c>
      <c r="AO56" s="7">
        <v>0</v>
      </c>
      <c r="AP56" s="7">
        <v>1</v>
      </c>
      <c r="AQ56" s="27">
        <v>0</v>
      </c>
      <c r="AR56" s="27">
        <v>0</v>
      </c>
      <c r="AS56" s="7">
        <f t="shared" si="0"/>
        <v>200</v>
      </c>
      <c r="AT56" s="1">
        <f t="shared" si="14"/>
        <v>160</v>
      </c>
      <c r="AU56" s="27">
        <f t="shared" si="6"/>
        <v>342.40000000000003</v>
      </c>
      <c r="AV56" s="27">
        <v>0</v>
      </c>
      <c r="AW56" s="27">
        <f t="shared" si="7"/>
        <v>0</v>
      </c>
      <c r="AX56" s="8">
        <f t="shared" si="4"/>
        <v>342.40000000000003</v>
      </c>
    </row>
  </sheetData>
  <conditionalFormatting sqref="K7:K8">
    <cfRule type="cellIs" dxfId="16" priority="4" operator="equal">
      <formula>$J$7</formula>
    </cfRule>
  </conditionalFormatting>
  <conditionalFormatting sqref="L7:L8">
    <cfRule type="cellIs" dxfId="15" priority="3" operator="equal">
      <formula>185.8615607</formula>
    </cfRule>
  </conditionalFormatting>
  <conditionalFormatting sqref="L7:L30">
    <cfRule type="cellIs" dxfId="14" priority="2" operator="equal">
      <formula>$J$7</formula>
    </cfRule>
  </conditionalFormatting>
  <conditionalFormatting sqref="C7:C55">
    <cfRule type="cellIs" dxfId="13" priority="1" operator="equal">
      <formula>$A$7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3E94-C95C-4189-BD30-D1AB33AC2615}">
  <dimension ref="A1:BG56"/>
  <sheetViews>
    <sheetView topLeftCell="A5" zoomScale="92" zoomScaleNormal="50" workbookViewId="0">
      <selection activeCell="BC8" sqref="BC8:BG18"/>
    </sheetView>
  </sheetViews>
  <sheetFormatPr defaultColWidth="8.85546875" defaultRowHeight="15" x14ac:dyDescent="0.25"/>
  <cols>
    <col min="1" max="1" width="12.5703125" style="1" bestFit="1" customWidth="1"/>
    <col min="2" max="2" width="14.28515625" style="1" customWidth="1"/>
    <col min="3" max="3" width="12.5703125" style="1" bestFit="1" customWidth="1"/>
    <col min="4" max="5" width="8.85546875" style="1" bestFit="1" customWidth="1"/>
    <col min="6" max="6" width="12.5703125" style="1" bestFit="1" customWidth="1"/>
    <col min="7" max="8" width="8.85546875" style="1" bestFit="1" customWidth="1"/>
    <col min="9" max="10" width="11.85546875" style="1" bestFit="1" customWidth="1"/>
    <col min="11" max="11" width="8.85546875" style="1" bestFit="1" customWidth="1"/>
    <col min="12" max="12" width="12.5703125" style="1" bestFit="1" customWidth="1"/>
    <col min="13" max="14" width="8.85546875" style="1" bestFit="1" customWidth="1"/>
    <col min="15" max="15" width="11.85546875" style="1" bestFit="1" customWidth="1"/>
    <col min="16" max="16" width="8.85546875" style="1"/>
    <col min="17" max="17" width="8.85546875" style="1" bestFit="1" customWidth="1"/>
    <col min="18" max="18" width="12.5703125" style="1" bestFit="1" customWidth="1"/>
    <col min="19" max="19" width="8.85546875" style="1" bestFit="1" customWidth="1"/>
    <col min="20" max="20" width="8.85546875" style="1"/>
    <col min="21" max="21" width="12.140625" style="1" bestFit="1" customWidth="1"/>
    <col min="22" max="23" width="8.85546875" style="1" bestFit="1" customWidth="1"/>
    <col min="24" max="24" width="10.140625" style="1" bestFit="1" customWidth="1"/>
    <col min="25" max="25" width="8.85546875" style="1" bestFit="1" customWidth="1"/>
    <col min="26" max="26" width="8.85546875" style="1"/>
    <col min="27" max="27" width="10.5703125" style="1" bestFit="1" customWidth="1"/>
    <col min="28" max="35" width="8.85546875" style="1"/>
    <col min="36" max="36" width="12.5703125" style="1" customWidth="1"/>
    <col min="37" max="37" width="11" style="1" bestFit="1" customWidth="1"/>
    <col min="38" max="38" width="11" style="1" customWidth="1"/>
    <col min="39" max="42" width="8.85546875" style="1"/>
    <col min="43" max="43" width="14.42578125" style="1" customWidth="1"/>
    <col min="44" max="44" width="15.5703125" style="1" customWidth="1"/>
    <col min="45" max="45" width="11.7109375" style="1" customWidth="1"/>
    <col min="46" max="46" width="11" style="1" customWidth="1"/>
    <col min="47" max="47" width="12.140625" style="1" customWidth="1"/>
    <col min="48" max="48" width="10.7109375" style="1" customWidth="1"/>
    <col min="49" max="49" width="14.85546875" style="1" customWidth="1"/>
    <col min="50" max="54" width="8.85546875" style="1"/>
    <col min="55" max="55" width="13.28515625" style="1" bestFit="1" customWidth="1"/>
    <col min="56" max="56" width="12.7109375" style="1" bestFit="1" customWidth="1"/>
    <col min="57" max="57" width="13" style="1" bestFit="1" customWidth="1"/>
    <col min="58" max="58" width="13.28515625" style="1" bestFit="1" customWidth="1"/>
    <col min="59" max="62" width="11.85546875" style="1" bestFit="1" customWidth="1"/>
    <col min="63" max="16384" width="8.85546875" style="1"/>
  </cols>
  <sheetData>
    <row r="1" spans="1:59" x14ac:dyDescent="0.25">
      <c r="A1" s="1" t="s">
        <v>61</v>
      </c>
      <c r="B1" s="1">
        <v>0.97</v>
      </c>
      <c r="D1" s="11" t="s">
        <v>63</v>
      </c>
      <c r="E1" s="1">
        <v>0.69</v>
      </c>
      <c r="G1" s="1" t="s">
        <v>65</v>
      </c>
      <c r="H1" s="1">
        <v>0.71</v>
      </c>
      <c r="J1" s="1" t="s">
        <v>67</v>
      </c>
      <c r="K1" s="1">
        <v>0.89</v>
      </c>
      <c r="M1" s="1" t="s">
        <v>69</v>
      </c>
      <c r="N1" s="1">
        <v>0.87</v>
      </c>
    </row>
    <row r="2" spans="1:59" ht="15.75" thickBot="1" x14ac:dyDescent="0.3">
      <c r="A2" s="1" t="s">
        <v>62</v>
      </c>
      <c r="B2" s="1">
        <v>1</v>
      </c>
      <c r="D2" s="1" t="s">
        <v>64</v>
      </c>
      <c r="E2" s="1">
        <v>0.48</v>
      </c>
      <c r="G2" s="1" t="s">
        <v>66</v>
      </c>
      <c r="H2" s="1">
        <v>0.37</v>
      </c>
      <c r="J2" s="1" t="s">
        <v>68</v>
      </c>
      <c r="K2" s="1">
        <v>0.45</v>
      </c>
      <c r="M2" s="1" t="s">
        <v>70</v>
      </c>
      <c r="N2" s="1">
        <v>0.55000000000000004</v>
      </c>
    </row>
    <row r="3" spans="1:59" ht="105.75" thickBot="1" x14ac:dyDescent="0.3">
      <c r="A3" s="3" t="s">
        <v>3</v>
      </c>
      <c r="B3" s="4">
        <v>21</v>
      </c>
      <c r="C3" s="4"/>
      <c r="D3" s="4" t="s">
        <v>46</v>
      </c>
      <c r="E3" s="4">
        <v>0.9</v>
      </c>
      <c r="F3" s="4"/>
      <c r="G3" s="4" t="s">
        <v>47</v>
      </c>
      <c r="H3" s="4">
        <v>0.95</v>
      </c>
      <c r="I3" s="4"/>
      <c r="J3" s="4" t="s">
        <v>48</v>
      </c>
      <c r="K3" s="4">
        <v>0.9</v>
      </c>
      <c r="L3" s="4"/>
      <c r="M3" s="4" t="s">
        <v>49</v>
      </c>
      <c r="N3" s="4">
        <v>0.8</v>
      </c>
      <c r="O3" s="4"/>
      <c r="P3" s="4" t="s">
        <v>50</v>
      </c>
      <c r="Q3" s="4">
        <v>0</v>
      </c>
      <c r="R3" s="4"/>
      <c r="S3" s="4"/>
      <c r="T3" s="4" t="s">
        <v>55</v>
      </c>
      <c r="U3" s="5">
        <v>83</v>
      </c>
    </row>
    <row r="4" spans="1:59" ht="90.75" thickBot="1" x14ac:dyDescent="0.3">
      <c r="A4" s="6" t="s">
        <v>51</v>
      </c>
      <c r="B4" s="7">
        <v>200</v>
      </c>
      <c r="C4" s="7"/>
      <c r="D4" s="7" t="s">
        <v>52</v>
      </c>
      <c r="E4" s="7">
        <v>2.14</v>
      </c>
      <c r="F4" s="7"/>
      <c r="G4" s="7" t="s">
        <v>133</v>
      </c>
      <c r="H4" s="7">
        <v>0.5</v>
      </c>
      <c r="I4" s="7"/>
      <c r="J4" s="7"/>
      <c r="K4" s="7"/>
      <c r="L4" s="7"/>
      <c r="M4" s="7"/>
      <c r="N4" s="7"/>
      <c r="O4" s="7"/>
      <c r="P4" s="7" t="s">
        <v>90</v>
      </c>
      <c r="Q4" s="7">
        <v>0</v>
      </c>
      <c r="R4" s="7"/>
      <c r="S4" s="7"/>
      <c r="T4" s="7" t="s">
        <v>56</v>
      </c>
      <c r="U4" s="8">
        <v>83</v>
      </c>
      <c r="AJ4" s="3" t="s">
        <v>128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5"/>
    </row>
    <row r="5" spans="1:59" ht="75" x14ac:dyDescent="0.25">
      <c r="AJ5" s="20"/>
      <c r="AS5" s="1" t="s">
        <v>126</v>
      </c>
      <c r="AT5" s="1" t="s">
        <v>127</v>
      </c>
      <c r="AX5" s="21"/>
    </row>
    <row r="6" spans="1:59" ht="75" x14ac:dyDescent="0.25">
      <c r="A6" s="2" t="s">
        <v>73</v>
      </c>
      <c r="B6" s="2" t="s">
        <v>42</v>
      </c>
      <c r="C6" s="1" t="s">
        <v>122</v>
      </c>
      <c r="D6" s="1" t="s">
        <v>123</v>
      </c>
      <c r="E6" s="2" t="s">
        <v>43</v>
      </c>
      <c r="F6" s="1" t="s">
        <v>125</v>
      </c>
      <c r="G6" s="1" t="s">
        <v>124</v>
      </c>
      <c r="H6" s="2" t="s">
        <v>44</v>
      </c>
      <c r="J6" s="2" t="s">
        <v>93</v>
      </c>
      <c r="K6" s="2" t="s">
        <v>45</v>
      </c>
      <c r="L6" s="2" t="s">
        <v>71</v>
      </c>
      <c r="R6" s="1" t="s">
        <v>71</v>
      </c>
      <c r="AJ6" s="22" t="s">
        <v>36</v>
      </c>
      <c r="AK6" s="2" t="s">
        <v>37</v>
      </c>
      <c r="AL6" s="1" t="s">
        <v>92</v>
      </c>
      <c r="AM6" s="1" t="s">
        <v>19</v>
      </c>
      <c r="AN6" s="1" t="s">
        <v>129</v>
      </c>
      <c r="AO6" s="1" t="s">
        <v>53</v>
      </c>
      <c r="AP6" s="1" t="s">
        <v>54</v>
      </c>
      <c r="AQ6" s="9" t="s">
        <v>4</v>
      </c>
      <c r="AR6" s="9" t="s">
        <v>94</v>
      </c>
      <c r="AS6" s="1" t="s">
        <v>57</v>
      </c>
      <c r="AT6" s="1" t="s">
        <v>58</v>
      </c>
      <c r="AU6" s="9" t="s">
        <v>59</v>
      </c>
      <c r="AV6" s="9" t="s">
        <v>95</v>
      </c>
      <c r="AW6" s="9" t="s">
        <v>91</v>
      </c>
      <c r="AX6" s="23" t="s">
        <v>60</v>
      </c>
      <c r="BB6" s="1" t="s">
        <v>135</v>
      </c>
      <c r="BC6" s="1" t="s">
        <v>99</v>
      </c>
      <c r="BD6" s="1" t="s">
        <v>100</v>
      </c>
      <c r="BE6" s="1" t="s">
        <v>97</v>
      </c>
      <c r="BF6" s="1" t="s">
        <v>98</v>
      </c>
    </row>
    <row r="7" spans="1:59" ht="105" x14ac:dyDescent="0.25">
      <c r="A7" s="10">
        <f>MAX(C7, C52)</f>
        <v>423.24131238799998</v>
      </c>
      <c r="B7" s="1" t="s">
        <v>0</v>
      </c>
      <c r="C7" s="19">
        <f>D7*F7+D47*F47</f>
        <v>398.78557071400627</v>
      </c>
      <c r="D7" s="1">
        <f>B1</f>
        <v>0.97</v>
      </c>
      <c r="E7" s="1" t="s">
        <v>2</v>
      </c>
      <c r="F7" s="10">
        <f>G7*J7+G42*I42</f>
        <v>398.59926383905798</v>
      </c>
      <c r="G7" s="1">
        <f>B2</f>
        <v>1</v>
      </c>
      <c r="H7" s="1" t="s">
        <v>1</v>
      </c>
      <c r="J7" s="1">
        <f>MAX(L7, L29)</f>
        <v>398.59926383905798</v>
      </c>
      <c r="K7" s="1" t="s">
        <v>74</v>
      </c>
      <c r="L7" s="1">
        <f>M7*O7+M13*O13</f>
        <v>398.59926383905798</v>
      </c>
      <c r="M7" s="1">
        <f>E1</f>
        <v>0.69</v>
      </c>
      <c r="N7" s="12" t="s">
        <v>21</v>
      </c>
      <c r="O7" s="1">
        <f>R7</f>
        <v>403.32560116799999</v>
      </c>
      <c r="Q7" s="1" t="s">
        <v>22</v>
      </c>
      <c r="R7" s="10">
        <f>S7*U7+S9*U9</f>
        <v>403.32560116799999</v>
      </c>
      <c r="S7" s="1">
        <f>E2</f>
        <v>0.48</v>
      </c>
      <c r="T7" s="1" t="s">
        <v>16</v>
      </c>
      <c r="U7" s="1">
        <f>MAX(AX7,W8)</f>
        <v>407</v>
      </c>
      <c r="V7" s="28" t="s">
        <v>131</v>
      </c>
      <c r="W7" s="28">
        <f>AX7</f>
        <v>364.20000000000005</v>
      </c>
      <c r="AJ7" s="20" t="s">
        <v>33</v>
      </c>
      <c r="AK7" s="1" t="s">
        <v>15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9">
        <f>-$B$3</f>
        <v>-21</v>
      </c>
      <c r="AR7" s="9">
        <f>0</f>
        <v>0</v>
      </c>
      <c r="AS7" s="1">
        <f t="shared" ref="AS7:AS56" si="0">IF(AM7=1, $B$4*$E$3, $B$4)</f>
        <v>180</v>
      </c>
      <c r="AT7" s="1">
        <f>IF(AN7=1, AS7*$H$3, IF(AO7=1, AS7*$K$3, IF(AP7=1, AS7*$N$3, AS7)))</f>
        <v>180</v>
      </c>
      <c r="AU7" s="9">
        <f>AT7*$E$4</f>
        <v>385.20000000000005</v>
      </c>
      <c r="AV7" s="9">
        <f>$Q$3</f>
        <v>0</v>
      </c>
      <c r="AW7" s="9">
        <f>AL7*$Q$4</f>
        <v>0</v>
      </c>
      <c r="AX7" s="21">
        <f>AQ7+AR7+AU7+AV7+AW7</f>
        <v>364.20000000000005</v>
      </c>
      <c r="BB7" s="1">
        <f>$Q$3</f>
        <v>0</v>
      </c>
      <c r="BC7" s="1">
        <f>C7</f>
        <v>398.78557071400627</v>
      </c>
      <c r="BD7" s="1">
        <f>C52</f>
        <v>423.24131238799998</v>
      </c>
      <c r="BE7" s="1">
        <f>L7</f>
        <v>398.59926383905798</v>
      </c>
      <c r="BF7" s="1">
        <f>L29</f>
        <v>384.530728028</v>
      </c>
      <c r="BG7" s="1">
        <f>BD7-BC7</f>
        <v>24.455741673993714</v>
      </c>
    </row>
    <row r="8" spans="1:59" ht="60" x14ac:dyDescent="0.25">
      <c r="A8" s="10"/>
      <c r="C8" s="19"/>
      <c r="F8" s="10"/>
      <c r="N8" s="12"/>
      <c r="R8" s="10"/>
      <c r="V8" s="28" t="s">
        <v>130</v>
      </c>
      <c r="W8" s="28">
        <f>AX8</f>
        <v>407</v>
      </c>
      <c r="AJ8" s="20" t="s">
        <v>33</v>
      </c>
      <c r="AK8" s="1" t="s">
        <v>15</v>
      </c>
      <c r="AL8" s="1">
        <v>0</v>
      </c>
      <c r="AM8" s="28">
        <v>0</v>
      </c>
      <c r="AN8" s="1">
        <v>0</v>
      </c>
      <c r="AO8" s="1">
        <v>0</v>
      </c>
      <c r="AP8" s="1">
        <v>0</v>
      </c>
      <c r="AQ8" s="9">
        <f>-$B$3</f>
        <v>-21</v>
      </c>
      <c r="AR8" s="9">
        <f>0</f>
        <v>0</v>
      </c>
      <c r="AS8" s="1">
        <f t="shared" si="0"/>
        <v>200</v>
      </c>
      <c r="AT8" s="1">
        <f>IF(AN8=1, AS8*$H$3, IF(AO8=1, AS8*$K$3, IF(AP8=1, AS8*$N$3, AS8)))</f>
        <v>200</v>
      </c>
      <c r="AU8" s="9">
        <f>AT8*$E$4</f>
        <v>428</v>
      </c>
      <c r="AV8" s="9">
        <f>$Q$3</f>
        <v>0</v>
      </c>
      <c r="AW8" s="9">
        <f>AL8*$Q$4</f>
        <v>0</v>
      </c>
      <c r="AX8" s="21">
        <f>AQ8+AR8+AU8+AV8+AW8</f>
        <v>407</v>
      </c>
      <c r="BB8" s="1">
        <v>1</v>
      </c>
    </row>
    <row r="9" spans="1:59" ht="60" x14ac:dyDescent="0.25">
      <c r="S9" s="1">
        <f>1-S7</f>
        <v>0.52</v>
      </c>
      <c r="T9" s="1" t="s">
        <v>8</v>
      </c>
      <c r="U9" s="10">
        <f>V9*X9+V10*X10</f>
        <v>399.93384839999999</v>
      </c>
      <c r="V9" s="1">
        <f>H1</f>
        <v>0.71</v>
      </c>
      <c r="W9" s="1" t="s">
        <v>10</v>
      </c>
      <c r="X9" s="10">
        <f>AX9</f>
        <v>407</v>
      </c>
      <c r="AJ9" s="20" t="s">
        <v>33</v>
      </c>
      <c r="AK9" s="1" t="s">
        <v>14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9">
        <f>-$B$3</f>
        <v>-21</v>
      </c>
      <c r="AR9" s="9">
        <v>0</v>
      </c>
      <c r="AS9" s="1">
        <f t="shared" si="0"/>
        <v>200</v>
      </c>
      <c r="AT9" s="1">
        <f t="shared" ref="AT9:AT17" si="1">IF(AN9=1, AS9*$H$3, IF(AO9=1, AS9*$K$3, IF(AP9=1, AS9*$N$3, AS9)))</f>
        <v>200</v>
      </c>
      <c r="AU9" s="9">
        <f>AT9*$E$4</f>
        <v>428</v>
      </c>
      <c r="AV9" s="9">
        <f t="shared" ref="AV9:AV51" si="2">$Q$3</f>
        <v>0</v>
      </c>
      <c r="AW9" s="9">
        <f>AL9*$Q$4</f>
        <v>0</v>
      </c>
      <c r="AX9" s="21">
        <f t="shared" ref="AX9:AX56" si="3">AQ9+AR9+AU9+AV9+AW9</f>
        <v>407</v>
      </c>
      <c r="BB9" s="1">
        <f>BB8-0.1</f>
        <v>0.9</v>
      </c>
    </row>
    <row r="10" spans="1:59" ht="75" x14ac:dyDescent="0.25">
      <c r="V10" s="1">
        <f>1-V9</f>
        <v>0.29000000000000004</v>
      </c>
      <c r="W10" s="1" t="s">
        <v>9</v>
      </c>
      <c r="X10" s="10">
        <f>Y10*AA10+Y11*AA11</f>
        <v>382.63396</v>
      </c>
      <c r="Y10" s="1">
        <f>K1</f>
        <v>0.89</v>
      </c>
      <c r="Z10" s="1" t="s">
        <v>11</v>
      </c>
      <c r="AA10" s="10">
        <f>AX10</f>
        <v>385.6</v>
      </c>
      <c r="AJ10" s="20" t="s">
        <v>33</v>
      </c>
      <c r="AK10" s="1" t="s">
        <v>13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9">
        <f t="shared" ref="AQ10:AQ51" si="4">-$B$3</f>
        <v>-21</v>
      </c>
      <c r="AR10" s="9">
        <v>0</v>
      </c>
      <c r="AS10" s="1">
        <f t="shared" si="0"/>
        <v>200</v>
      </c>
      <c r="AT10" s="1">
        <f t="shared" si="1"/>
        <v>190</v>
      </c>
      <c r="AU10" s="9">
        <f t="shared" ref="AU10:AU56" si="5">AT10*$E$4</f>
        <v>406.6</v>
      </c>
      <c r="AV10" s="9">
        <f t="shared" si="2"/>
        <v>0</v>
      </c>
      <c r="AW10" s="9">
        <f t="shared" ref="AW10:AW56" si="6">AL10*$Q$4</f>
        <v>0</v>
      </c>
      <c r="AX10" s="21">
        <f t="shared" si="3"/>
        <v>385.6</v>
      </c>
      <c r="BB10" s="1">
        <f t="shared" ref="BB10:BB17" si="7">BB9-0.1</f>
        <v>0.8</v>
      </c>
    </row>
    <row r="11" spans="1:59" ht="46.35" customHeight="1" x14ac:dyDescent="0.25">
      <c r="Y11" s="1">
        <f>1-Y10</f>
        <v>0.10999999999999999</v>
      </c>
      <c r="Z11" s="1" t="s">
        <v>12</v>
      </c>
      <c r="AA11" s="10">
        <f>AB11*AD11+AB12*AD12</f>
        <v>358.63600000000002</v>
      </c>
      <c r="AB11" s="1">
        <f>N1</f>
        <v>0.87</v>
      </c>
      <c r="AC11" s="1" t="s">
        <v>25</v>
      </c>
      <c r="AD11" s="10">
        <f>AX11</f>
        <v>364.20000000000005</v>
      </c>
      <c r="AJ11" s="20" t="s">
        <v>33</v>
      </c>
      <c r="AK11" s="1" t="s">
        <v>26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9">
        <f t="shared" si="4"/>
        <v>-21</v>
      </c>
      <c r="AR11" s="9">
        <v>0</v>
      </c>
      <c r="AS11" s="1">
        <f t="shared" si="0"/>
        <v>200</v>
      </c>
      <c r="AT11" s="1">
        <f t="shared" si="1"/>
        <v>180</v>
      </c>
      <c r="AU11" s="9">
        <f>AT11*$E$4</f>
        <v>385.20000000000005</v>
      </c>
      <c r="AV11" s="9">
        <f t="shared" si="2"/>
        <v>0</v>
      </c>
      <c r="AW11" s="9">
        <f t="shared" si="6"/>
        <v>0</v>
      </c>
      <c r="AX11" s="21">
        <f t="shared" si="3"/>
        <v>364.20000000000005</v>
      </c>
      <c r="BB11" s="1">
        <f t="shared" si="7"/>
        <v>0.70000000000000007</v>
      </c>
    </row>
    <row r="12" spans="1:59" ht="63" customHeight="1" x14ac:dyDescent="0.25">
      <c r="AB12" s="1">
        <f>1-AB11</f>
        <v>0.13</v>
      </c>
      <c r="AC12" s="1" t="s">
        <v>27</v>
      </c>
      <c r="AD12" s="10">
        <f>AX12</f>
        <v>321.40000000000003</v>
      </c>
      <c r="AJ12" s="20" t="s">
        <v>33</v>
      </c>
      <c r="AK12" s="1" t="s">
        <v>28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9">
        <f t="shared" si="4"/>
        <v>-21</v>
      </c>
      <c r="AR12" s="9">
        <v>0</v>
      </c>
      <c r="AS12" s="1">
        <f t="shared" si="0"/>
        <v>200</v>
      </c>
      <c r="AT12" s="1">
        <f t="shared" si="1"/>
        <v>160</v>
      </c>
      <c r="AU12" s="9">
        <f t="shared" si="5"/>
        <v>342.40000000000003</v>
      </c>
      <c r="AV12" s="9">
        <f t="shared" si="2"/>
        <v>0</v>
      </c>
      <c r="AW12" s="9">
        <f t="shared" si="6"/>
        <v>0</v>
      </c>
      <c r="AX12" s="21">
        <f t="shared" si="3"/>
        <v>321.40000000000003</v>
      </c>
      <c r="BB12" s="1">
        <f t="shared" si="7"/>
        <v>0.60000000000000009</v>
      </c>
    </row>
    <row r="13" spans="1:59" ht="60" x14ac:dyDescent="0.25">
      <c r="M13" s="1">
        <f>1-M7</f>
        <v>0.31000000000000005</v>
      </c>
      <c r="N13" s="12" t="s">
        <v>23</v>
      </c>
      <c r="O13" s="1">
        <f>R13</f>
        <v>388.0793517198</v>
      </c>
      <c r="R13" s="1">
        <f>S13*U13+S18*U18</f>
        <v>388.0793517198</v>
      </c>
      <c r="S13" s="1">
        <f>H1</f>
        <v>0.71</v>
      </c>
      <c r="T13" s="1" t="s">
        <v>10</v>
      </c>
      <c r="U13" s="10">
        <f>X13</f>
        <v>391.64939479999998</v>
      </c>
      <c r="W13" s="1" t="s">
        <v>24</v>
      </c>
      <c r="X13" s="10">
        <f>Y13*AA13+Y15*AA15</f>
        <v>391.64939479999998</v>
      </c>
      <c r="Y13" s="1">
        <f>H2</f>
        <v>0.37</v>
      </c>
      <c r="Z13" s="1" t="s">
        <v>16</v>
      </c>
      <c r="AA13" s="1">
        <f>MAX(AC13, ,AC14)</f>
        <v>407</v>
      </c>
      <c r="AB13" s="28" t="s">
        <v>132</v>
      </c>
      <c r="AC13" s="28">
        <f>AX13</f>
        <v>364.20000000000005</v>
      </c>
      <c r="AJ13" s="20" t="s">
        <v>34</v>
      </c>
      <c r="AK13" s="1" t="s">
        <v>14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9">
        <f t="shared" si="4"/>
        <v>-21</v>
      </c>
      <c r="AR13" s="9">
        <v>0</v>
      </c>
      <c r="AS13" s="1">
        <f t="shared" si="0"/>
        <v>180</v>
      </c>
      <c r="AT13" s="1">
        <f t="shared" si="1"/>
        <v>180</v>
      </c>
      <c r="AU13" s="9">
        <f t="shared" si="5"/>
        <v>385.20000000000005</v>
      </c>
      <c r="AV13" s="9">
        <f t="shared" si="2"/>
        <v>0</v>
      </c>
      <c r="AW13" s="9">
        <f t="shared" si="6"/>
        <v>0</v>
      </c>
      <c r="AX13" s="21">
        <f t="shared" si="3"/>
        <v>364.20000000000005</v>
      </c>
      <c r="BB13" s="1">
        <f t="shared" si="7"/>
        <v>0.50000000000000011</v>
      </c>
    </row>
    <row r="14" spans="1:59" ht="60" x14ac:dyDescent="0.25">
      <c r="N14" s="12"/>
      <c r="U14" s="10"/>
      <c r="X14" s="10"/>
      <c r="AA14" s="10"/>
      <c r="AB14" s="28" t="s">
        <v>130</v>
      </c>
      <c r="AC14" s="28">
        <f>AX14</f>
        <v>407</v>
      </c>
      <c r="AJ14" s="20" t="s">
        <v>34</v>
      </c>
      <c r="AK14" s="1" t="s">
        <v>14</v>
      </c>
      <c r="AL14" s="1">
        <v>1</v>
      </c>
      <c r="AM14" s="28">
        <v>0</v>
      </c>
      <c r="AN14" s="1">
        <v>0</v>
      </c>
      <c r="AO14" s="1">
        <v>0</v>
      </c>
      <c r="AP14" s="1">
        <v>0</v>
      </c>
      <c r="AQ14" s="9">
        <f t="shared" si="4"/>
        <v>-21</v>
      </c>
      <c r="AR14" s="9">
        <v>0</v>
      </c>
      <c r="AS14" s="1">
        <f t="shared" si="0"/>
        <v>200</v>
      </c>
      <c r="AT14" s="1">
        <f t="shared" si="1"/>
        <v>200</v>
      </c>
      <c r="AU14" s="9">
        <f t="shared" si="5"/>
        <v>428</v>
      </c>
      <c r="AV14" s="9">
        <f t="shared" si="2"/>
        <v>0</v>
      </c>
      <c r="AW14" s="9">
        <f t="shared" si="6"/>
        <v>0</v>
      </c>
      <c r="AX14" s="21">
        <f t="shared" si="3"/>
        <v>407</v>
      </c>
      <c r="BB14" s="1">
        <f t="shared" si="7"/>
        <v>0.40000000000000013</v>
      </c>
    </row>
    <row r="15" spans="1:59" ht="75" x14ac:dyDescent="0.25">
      <c r="Y15" s="1">
        <f>1-Y13</f>
        <v>0.63</v>
      </c>
      <c r="Z15" s="1" t="s">
        <v>8</v>
      </c>
      <c r="AA15" s="10">
        <f>AB15*AD15+AB16*AD16</f>
        <v>382.63396</v>
      </c>
      <c r="AB15" s="1">
        <f>K1</f>
        <v>0.89</v>
      </c>
      <c r="AC15" s="1" t="s">
        <v>11</v>
      </c>
      <c r="AD15" s="10">
        <f>AX15</f>
        <v>385.6</v>
      </c>
      <c r="AJ15" s="20" t="s">
        <v>34</v>
      </c>
      <c r="AK15" s="1" t="s">
        <v>13</v>
      </c>
      <c r="AL15" s="1">
        <v>1</v>
      </c>
      <c r="AM15" s="1">
        <v>0</v>
      </c>
      <c r="AN15" s="1">
        <v>1</v>
      </c>
      <c r="AO15" s="1">
        <v>0</v>
      </c>
      <c r="AP15" s="1">
        <v>0</v>
      </c>
      <c r="AQ15" s="9">
        <f t="shared" si="4"/>
        <v>-21</v>
      </c>
      <c r="AR15" s="9">
        <v>0</v>
      </c>
      <c r="AS15" s="1">
        <f t="shared" si="0"/>
        <v>200</v>
      </c>
      <c r="AT15" s="1">
        <f t="shared" si="1"/>
        <v>190</v>
      </c>
      <c r="AU15" s="9">
        <f t="shared" si="5"/>
        <v>406.6</v>
      </c>
      <c r="AV15" s="9">
        <f t="shared" si="2"/>
        <v>0</v>
      </c>
      <c r="AW15" s="9">
        <f t="shared" si="6"/>
        <v>0</v>
      </c>
      <c r="AX15" s="21">
        <f t="shared" si="3"/>
        <v>385.6</v>
      </c>
      <c r="BB15" s="1">
        <f t="shared" si="7"/>
        <v>0.30000000000000016</v>
      </c>
    </row>
    <row r="16" spans="1:59" ht="55.7" customHeight="1" x14ac:dyDescent="0.25">
      <c r="AB16" s="1">
        <f>1-AB15</f>
        <v>0.10999999999999999</v>
      </c>
      <c r="AC16" s="1" t="s">
        <v>17</v>
      </c>
      <c r="AD16" s="10">
        <f>AE16*AG16+AE17*AG17</f>
        <v>358.63600000000002</v>
      </c>
      <c r="AE16" s="1">
        <f>N1</f>
        <v>0.87</v>
      </c>
      <c r="AF16" s="1" t="s">
        <v>25</v>
      </c>
      <c r="AG16" s="10">
        <f>AX16</f>
        <v>364.20000000000005</v>
      </c>
      <c r="AJ16" s="20" t="s">
        <v>34</v>
      </c>
      <c r="AK16" s="1" t="s">
        <v>18</v>
      </c>
      <c r="AL16" s="1">
        <v>1</v>
      </c>
      <c r="AM16" s="1">
        <v>0</v>
      </c>
      <c r="AN16" s="1">
        <v>0</v>
      </c>
      <c r="AO16" s="1">
        <v>1</v>
      </c>
      <c r="AP16" s="1">
        <v>0</v>
      </c>
      <c r="AQ16" s="9">
        <f t="shared" si="4"/>
        <v>-21</v>
      </c>
      <c r="AR16" s="9">
        <v>0</v>
      </c>
      <c r="AS16" s="1">
        <f t="shared" si="0"/>
        <v>200</v>
      </c>
      <c r="AT16" s="1">
        <f t="shared" si="1"/>
        <v>180</v>
      </c>
      <c r="AU16" s="9">
        <f t="shared" si="5"/>
        <v>385.20000000000005</v>
      </c>
      <c r="AV16" s="9">
        <f t="shared" si="2"/>
        <v>0</v>
      </c>
      <c r="AW16" s="9">
        <f t="shared" si="6"/>
        <v>0</v>
      </c>
      <c r="AX16" s="21">
        <f t="shared" si="3"/>
        <v>364.20000000000005</v>
      </c>
      <c r="BB16" s="1">
        <f t="shared" si="7"/>
        <v>0.20000000000000015</v>
      </c>
    </row>
    <row r="17" spans="1:59" ht="49.7" customHeight="1" x14ac:dyDescent="0.25">
      <c r="AE17" s="1">
        <f>1-AE16</f>
        <v>0.13</v>
      </c>
      <c r="AF17" s="1" t="s">
        <v>27</v>
      </c>
      <c r="AG17" s="10">
        <f>AX17</f>
        <v>321.40000000000003</v>
      </c>
      <c r="AJ17" s="20" t="s">
        <v>34</v>
      </c>
      <c r="AK17" s="1" t="s">
        <v>28</v>
      </c>
      <c r="AL17" s="1">
        <v>1</v>
      </c>
      <c r="AM17" s="1">
        <v>0</v>
      </c>
      <c r="AN17" s="1">
        <v>0</v>
      </c>
      <c r="AO17" s="1">
        <v>0</v>
      </c>
      <c r="AP17" s="1">
        <v>1</v>
      </c>
      <c r="AQ17" s="9">
        <f t="shared" si="4"/>
        <v>-21</v>
      </c>
      <c r="AR17" s="9">
        <v>0</v>
      </c>
      <c r="AS17" s="1">
        <f t="shared" si="0"/>
        <v>200</v>
      </c>
      <c r="AT17" s="1">
        <f t="shared" si="1"/>
        <v>160</v>
      </c>
      <c r="AU17" s="9">
        <f t="shared" si="5"/>
        <v>342.40000000000003</v>
      </c>
      <c r="AV17" s="9">
        <f t="shared" si="2"/>
        <v>0</v>
      </c>
      <c r="AW17" s="9">
        <f t="shared" si="6"/>
        <v>0</v>
      </c>
      <c r="AX17" s="21">
        <f t="shared" si="3"/>
        <v>321.40000000000003</v>
      </c>
      <c r="BB17" s="1">
        <f t="shared" si="7"/>
        <v>0.10000000000000014</v>
      </c>
    </row>
    <row r="18" spans="1:59" ht="75" x14ac:dyDescent="0.25">
      <c r="S18" s="1">
        <f>1-S13</f>
        <v>0.29000000000000004</v>
      </c>
      <c r="T18" s="1" t="s">
        <v>9</v>
      </c>
      <c r="U18" s="10">
        <f>V18*X18+V24*X24</f>
        <v>379.33890142000007</v>
      </c>
      <c r="V18" s="1">
        <f>K1</f>
        <v>0.89</v>
      </c>
      <c r="W18" s="1" t="s">
        <v>11</v>
      </c>
      <c r="X18" s="1">
        <f>AA18</f>
        <v>383.96867800000007</v>
      </c>
      <c r="Z18" s="1" t="s">
        <v>20</v>
      </c>
      <c r="AA18" s="10">
        <f>AB18*AD18+AB20*AD20</f>
        <v>383.96867800000007</v>
      </c>
      <c r="AB18" s="1">
        <f>K2</f>
        <v>0.45</v>
      </c>
      <c r="AC18" s="1" t="s">
        <v>16</v>
      </c>
      <c r="AD18" s="1">
        <f>MAX(AF18, ,AF19)</f>
        <v>385.6</v>
      </c>
      <c r="AE18" s="28" t="s">
        <v>132</v>
      </c>
      <c r="AF18" s="28">
        <f>AX18</f>
        <v>344.94</v>
      </c>
      <c r="AJ18" s="20" t="s">
        <v>35</v>
      </c>
      <c r="AK18" s="1" t="s">
        <v>13</v>
      </c>
      <c r="AL18" s="1">
        <v>1</v>
      </c>
      <c r="AM18" s="1">
        <v>1</v>
      </c>
      <c r="AN18" s="1">
        <v>1</v>
      </c>
      <c r="AO18" s="1">
        <v>0</v>
      </c>
      <c r="AP18" s="1">
        <v>0</v>
      </c>
      <c r="AQ18" s="9">
        <f t="shared" si="4"/>
        <v>-21</v>
      </c>
      <c r="AR18" s="9">
        <v>0</v>
      </c>
      <c r="AS18" s="1">
        <f t="shared" si="0"/>
        <v>180</v>
      </c>
      <c r="AT18" s="1">
        <f>IF(AN18=1, AS18*$H$3, IF(AO18=1, AS18*$K$3, IF(AP18=1, AS18*$N$3, AS18)))</f>
        <v>171</v>
      </c>
      <c r="AU18" s="9">
        <f t="shared" si="5"/>
        <v>365.94</v>
      </c>
      <c r="AV18" s="9">
        <f t="shared" si="2"/>
        <v>0</v>
      </c>
      <c r="AW18" s="9">
        <f t="shared" si="6"/>
        <v>0</v>
      </c>
      <c r="AX18" s="21">
        <f t="shared" si="3"/>
        <v>344.94</v>
      </c>
      <c r="BB18" s="1">
        <v>0</v>
      </c>
    </row>
    <row r="19" spans="1:59" ht="60" x14ac:dyDescent="0.25">
      <c r="U19" s="10"/>
      <c r="AA19" s="10"/>
      <c r="AD19" s="10"/>
      <c r="AE19" s="28" t="s">
        <v>130</v>
      </c>
      <c r="AF19" s="28">
        <f>AX19</f>
        <v>385.6</v>
      </c>
      <c r="AJ19" s="20" t="s">
        <v>35</v>
      </c>
      <c r="AK19" s="1" t="s">
        <v>13</v>
      </c>
      <c r="AL19" s="1">
        <v>1</v>
      </c>
      <c r="AM19" s="28">
        <v>0</v>
      </c>
      <c r="AN19" s="1">
        <v>1</v>
      </c>
      <c r="AO19" s="1">
        <v>0</v>
      </c>
      <c r="AP19" s="1">
        <v>0</v>
      </c>
      <c r="AQ19" s="9">
        <f t="shared" si="4"/>
        <v>-21</v>
      </c>
      <c r="AR19" s="9">
        <v>0</v>
      </c>
      <c r="AS19" s="1">
        <f t="shared" si="0"/>
        <v>200</v>
      </c>
      <c r="AT19" s="1">
        <f>IF(AN19=1, AS19*$H$3, IF(AO19=1, AS19*$K$3, IF(AP19=1, AS19*$N$3, AS19)))</f>
        <v>190</v>
      </c>
      <c r="AU19" s="9">
        <f t="shared" si="5"/>
        <v>406.6</v>
      </c>
      <c r="AV19" s="9">
        <f t="shared" si="2"/>
        <v>0</v>
      </c>
      <c r="AW19" s="9">
        <f t="shared" si="6"/>
        <v>0</v>
      </c>
      <c r="AX19" s="21">
        <f t="shared" si="3"/>
        <v>385.6</v>
      </c>
    </row>
    <row r="20" spans="1:59" ht="75" x14ac:dyDescent="0.25">
      <c r="AB20" s="1">
        <f>1-AB18</f>
        <v>0.55000000000000004</v>
      </c>
      <c r="AC20" s="1" t="s">
        <v>8</v>
      </c>
      <c r="AD20" s="10">
        <f>AE20*AG20+AE22*AG22</f>
        <v>382.63396</v>
      </c>
      <c r="AE20" s="1">
        <f>K1</f>
        <v>0.89</v>
      </c>
      <c r="AF20" s="1" t="s">
        <v>11</v>
      </c>
      <c r="AG20" s="1">
        <f>MAX(AI20, ,AI21)</f>
        <v>385.6</v>
      </c>
      <c r="AH20" s="28" t="s">
        <v>132</v>
      </c>
      <c r="AI20" s="28">
        <f>AX20</f>
        <v>344.94</v>
      </c>
      <c r="AJ20" s="20" t="s">
        <v>35</v>
      </c>
      <c r="AK20" s="1" t="s">
        <v>13</v>
      </c>
      <c r="AL20" s="1">
        <v>1</v>
      </c>
      <c r="AM20" s="1">
        <v>1</v>
      </c>
      <c r="AN20" s="1">
        <v>1</v>
      </c>
      <c r="AO20" s="1">
        <v>0</v>
      </c>
      <c r="AP20" s="1">
        <v>0</v>
      </c>
      <c r="AQ20" s="9">
        <f t="shared" si="4"/>
        <v>-21</v>
      </c>
      <c r="AR20" s="9">
        <v>0</v>
      </c>
      <c r="AS20" s="1">
        <f t="shared" si="0"/>
        <v>180</v>
      </c>
      <c r="AT20" s="1">
        <f>IF(AN20=1, AS20*$H$3, IF(AO20=1, AS20*$K$3, IF(AP20=1, AS20*$N$3, AS20)))</f>
        <v>171</v>
      </c>
      <c r="AU20" s="9">
        <f t="shared" si="5"/>
        <v>365.94</v>
      </c>
      <c r="AV20" s="9">
        <f t="shared" si="2"/>
        <v>0</v>
      </c>
      <c r="AW20" s="9">
        <f t="shared" si="6"/>
        <v>0</v>
      </c>
      <c r="AX20" s="21">
        <f t="shared" si="3"/>
        <v>344.94</v>
      </c>
    </row>
    <row r="21" spans="1:59" ht="60" x14ac:dyDescent="0.25">
      <c r="AD21" s="10"/>
      <c r="AG21" s="10"/>
      <c r="AH21" s="28" t="s">
        <v>130</v>
      </c>
      <c r="AI21" s="28">
        <f>AX21</f>
        <v>385.6</v>
      </c>
      <c r="AJ21" s="20" t="s">
        <v>35</v>
      </c>
      <c r="AK21" s="1" t="s">
        <v>13</v>
      </c>
      <c r="AL21" s="1">
        <v>1</v>
      </c>
      <c r="AM21" s="28">
        <v>0</v>
      </c>
      <c r="AN21" s="1">
        <v>1</v>
      </c>
      <c r="AO21" s="1">
        <v>0</v>
      </c>
      <c r="AP21" s="1">
        <v>0</v>
      </c>
      <c r="AQ21" s="9">
        <f t="shared" si="4"/>
        <v>-21</v>
      </c>
      <c r="AR21" s="9">
        <v>0</v>
      </c>
      <c r="AS21" s="1">
        <f t="shared" si="0"/>
        <v>200</v>
      </c>
      <c r="AT21" s="1">
        <f>IF(AN21=1, AS21*$H$3, IF(AO21=1, AS21*$K$3, IF(AP21=1, AS21*$N$3, AS21)))</f>
        <v>190</v>
      </c>
      <c r="AU21" s="9">
        <f t="shared" si="5"/>
        <v>406.6</v>
      </c>
      <c r="AV21" s="9">
        <f t="shared" si="2"/>
        <v>0</v>
      </c>
      <c r="AW21" s="9">
        <f t="shared" si="6"/>
        <v>0</v>
      </c>
      <c r="AX21" s="21">
        <f t="shared" si="3"/>
        <v>385.6</v>
      </c>
    </row>
    <row r="22" spans="1:59" ht="45" x14ac:dyDescent="0.25">
      <c r="AE22" s="1">
        <f>1-AE20</f>
        <v>0.10999999999999999</v>
      </c>
      <c r="AF22" s="1" t="s">
        <v>17</v>
      </c>
      <c r="AG22" s="10">
        <f>AH22*AX22+AH23*AX23</f>
        <v>358.63600000000002</v>
      </c>
      <c r="AH22" s="1">
        <f>N1</f>
        <v>0.87</v>
      </c>
      <c r="AI22" s="1" t="s">
        <v>25</v>
      </c>
      <c r="AJ22" s="20" t="s">
        <v>35</v>
      </c>
      <c r="AK22" s="1" t="s">
        <v>18</v>
      </c>
      <c r="AL22" s="1">
        <v>1</v>
      </c>
      <c r="AM22" s="1">
        <v>0</v>
      </c>
      <c r="AN22" s="1">
        <v>0</v>
      </c>
      <c r="AO22" s="1">
        <v>1</v>
      </c>
      <c r="AP22" s="1">
        <v>0</v>
      </c>
      <c r="AQ22" s="9">
        <f t="shared" si="4"/>
        <v>-21</v>
      </c>
      <c r="AR22" s="9">
        <v>0</v>
      </c>
      <c r="AS22" s="1">
        <f t="shared" si="0"/>
        <v>200</v>
      </c>
      <c r="AT22" s="1">
        <f t="shared" ref="AT22:AT28" si="8">IF(AN22=1, AS22*$H$3, IF(AO22=1, AS22*$K$3, IF(AP22=1, AS22*$N$3, AS22)))</f>
        <v>180</v>
      </c>
      <c r="AU22" s="9">
        <f t="shared" si="5"/>
        <v>385.20000000000005</v>
      </c>
      <c r="AV22" s="9">
        <f t="shared" si="2"/>
        <v>0</v>
      </c>
      <c r="AW22" s="9">
        <f t="shared" si="6"/>
        <v>0</v>
      </c>
      <c r="AX22" s="21">
        <f t="shared" si="3"/>
        <v>364.20000000000005</v>
      </c>
    </row>
    <row r="23" spans="1:59" ht="30" x14ac:dyDescent="0.25">
      <c r="AH23" s="1">
        <f>1-AH22</f>
        <v>0.13</v>
      </c>
      <c r="AI23" s="1" t="s">
        <v>27</v>
      </c>
      <c r="AJ23" s="20" t="s">
        <v>35</v>
      </c>
      <c r="AK23" s="1" t="s">
        <v>28</v>
      </c>
      <c r="AL23" s="1">
        <v>1</v>
      </c>
      <c r="AM23" s="1">
        <v>0</v>
      </c>
      <c r="AN23" s="1">
        <v>0</v>
      </c>
      <c r="AO23" s="1">
        <v>0</v>
      </c>
      <c r="AP23" s="1">
        <v>1</v>
      </c>
      <c r="AQ23" s="9">
        <f t="shared" si="4"/>
        <v>-21</v>
      </c>
      <c r="AR23" s="9">
        <v>0</v>
      </c>
      <c r="AS23" s="1">
        <f t="shared" si="0"/>
        <v>200</v>
      </c>
      <c r="AT23" s="1">
        <f t="shared" si="8"/>
        <v>160</v>
      </c>
      <c r="AU23" s="9">
        <f t="shared" si="5"/>
        <v>342.40000000000003</v>
      </c>
      <c r="AV23" s="9">
        <f t="shared" si="2"/>
        <v>0</v>
      </c>
      <c r="AW23" s="9">
        <f t="shared" si="6"/>
        <v>0</v>
      </c>
      <c r="AX23" s="21">
        <f t="shared" si="3"/>
        <v>321.40000000000003</v>
      </c>
      <c r="BC23" s="16"/>
      <c r="BD23" s="16"/>
      <c r="BE23" s="16"/>
    </row>
    <row r="24" spans="1:59" ht="45" x14ac:dyDescent="0.25">
      <c r="V24" s="1">
        <f>1-V18</f>
        <v>0.10999999999999999</v>
      </c>
      <c r="W24" s="1" t="s">
        <v>17</v>
      </c>
      <c r="X24" s="10">
        <f>Y24*AA24+Y27*AA27</f>
        <v>341.87980000000005</v>
      </c>
      <c r="Y24" s="1">
        <f>N1</f>
        <v>0.87</v>
      </c>
      <c r="Z24" s="1" t="s">
        <v>25</v>
      </c>
      <c r="AA24" s="10">
        <f>AD24</f>
        <v>344.94000000000005</v>
      </c>
      <c r="AC24" s="1" t="s">
        <v>29</v>
      </c>
      <c r="AD24" s="10">
        <f>AE24*AG24+AE26*AG26</f>
        <v>344.94000000000005</v>
      </c>
      <c r="AE24" s="1">
        <f>N2</f>
        <v>0.55000000000000004</v>
      </c>
      <c r="AF24" s="1" t="s">
        <v>30</v>
      </c>
      <c r="AG24" s="1">
        <f>MAX(AI24, ,AI25)</f>
        <v>364.20000000000005</v>
      </c>
      <c r="AH24" s="28" t="s">
        <v>132</v>
      </c>
      <c r="AI24" s="28">
        <f>AX24</f>
        <v>325.68</v>
      </c>
      <c r="AJ24" s="20" t="s">
        <v>29</v>
      </c>
      <c r="AK24" s="1" t="s">
        <v>18</v>
      </c>
      <c r="AL24" s="1">
        <v>1</v>
      </c>
      <c r="AM24" s="1">
        <v>1</v>
      </c>
      <c r="AN24" s="1">
        <v>0</v>
      </c>
      <c r="AO24" s="1">
        <v>1</v>
      </c>
      <c r="AP24" s="1">
        <v>0</v>
      </c>
      <c r="AQ24" s="9">
        <f t="shared" si="4"/>
        <v>-21</v>
      </c>
      <c r="AR24" s="9">
        <v>0</v>
      </c>
      <c r="AS24" s="1">
        <f t="shared" si="0"/>
        <v>180</v>
      </c>
      <c r="AT24" s="1">
        <f t="shared" si="8"/>
        <v>162</v>
      </c>
      <c r="AU24" s="9">
        <f t="shared" si="5"/>
        <v>346.68</v>
      </c>
      <c r="AV24" s="9">
        <f t="shared" si="2"/>
        <v>0</v>
      </c>
      <c r="AW24" s="9">
        <f t="shared" si="6"/>
        <v>0</v>
      </c>
      <c r="AX24" s="21">
        <f t="shared" si="3"/>
        <v>325.68</v>
      </c>
    </row>
    <row r="25" spans="1:59" ht="60" x14ac:dyDescent="0.25">
      <c r="X25" s="10"/>
      <c r="AA25" s="10"/>
      <c r="AD25" s="10"/>
      <c r="AG25" s="10"/>
      <c r="AH25" s="28" t="s">
        <v>130</v>
      </c>
      <c r="AI25" s="28">
        <f>AX25</f>
        <v>364.20000000000005</v>
      </c>
      <c r="AJ25" s="20" t="s">
        <v>29</v>
      </c>
      <c r="AK25" s="1" t="s">
        <v>18</v>
      </c>
      <c r="AL25" s="1">
        <v>1</v>
      </c>
      <c r="AM25" s="28">
        <v>0</v>
      </c>
      <c r="AN25" s="1">
        <v>0</v>
      </c>
      <c r="AO25" s="1">
        <v>1</v>
      </c>
      <c r="AP25" s="1">
        <v>0</v>
      </c>
      <c r="AQ25" s="9">
        <f t="shared" si="4"/>
        <v>-21</v>
      </c>
      <c r="AR25" s="9">
        <v>0</v>
      </c>
      <c r="AS25" s="1">
        <f t="shared" si="0"/>
        <v>200</v>
      </c>
      <c r="AT25" s="1">
        <f t="shared" si="8"/>
        <v>180</v>
      </c>
      <c r="AU25" s="9">
        <f t="shared" si="5"/>
        <v>385.20000000000005</v>
      </c>
      <c r="AV25" s="9">
        <f t="shared" si="2"/>
        <v>0</v>
      </c>
      <c r="AW25" s="9">
        <f t="shared" si="6"/>
        <v>0</v>
      </c>
      <c r="AX25" s="21">
        <f t="shared" si="3"/>
        <v>364.20000000000005</v>
      </c>
    </row>
    <row r="26" spans="1:59" ht="45" x14ac:dyDescent="0.25">
      <c r="AA26" s="10"/>
      <c r="AE26" s="1">
        <f>1-AE24</f>
        <v>0.44999999999999996</v>
      </c>
      <c r="AF26" s="1" t="s">
        <v>31</v>
      </c>
      <c r="AG26" s="10">
        <f>AX26</f>
        <v>321.40000000000003</v>
      </c>
      <c r="AJ26" s="20" t="s">
        <v>29</v>
      </c>
      <c r="AK26" s="1" t="s">
        <v>28</v>
      </c>
      <c r="AL26" s="1">
        <v>1</v>
      </c>
      <c r="AM26" s="1">
        <v>0</v>
      </c>
      <c r="AN26" s="1">
        <v>0</v>
      </c>
      <c r="AO26" s="1">
        <v>0</v>
      </c>
      <c r="AP26" s="1">
        <v>1</v>
      </c>
      <c r="AQ26" s="9">
        <f t="shared" si="4"/>
        <v>-21</v>
      </c>
      <c r="AR26" s="9">
        <v>0</v>
      </c>
      <c r="AS26" s="1">
        <f t="shared" si="0"/>
        <v>200</v>
      </c>
      <c r="AT26" s="1">
        <f t="shared" si="8"/>
        <v>160</v>
      </c>
      <c r="AU26" s="9">
        <f t="shared" si="5"/>
        <v>342.40000000000003</v>
      </c>
      <c r="AV26" s="9">
        <f t="shared" si="2"/>
        <v>0</v>
      </c>
      <c r="AW26" s="9">
        <f t="shared" si="6"/>
        <v>0</v>
      </c>
      <c r="AX26" s="21">
        <f t="shared" si="3"/>
        <v>321.40000000000003</v>
      </c>
    </row>
    <row r="27" spans="1:59" s="16" customFormat="1" ht="45" x14ac:dyDescent="0.25">
      <c r="Y27" s="16">
        <f>1-Y24</f>
        <v>0.13</v>
      </c>
      <c r="Z27" s="16" t="s">
        <v>27</v>
      </c>
      <c r="AA27" s="1">
        <f>MAX(AC27, ,AC28)</f>
        <v>321.40000000000003</v>
      </c>
      <c r="AB27" s="28" t="s">
        <v>132</v>
      </c>
      <c r="AC27" s="28">
        <f>AX27</f>
        <v>287.16000000000003</v>
      </c>
      <c r="AJ27" s="24" t="s">
        <v>32</v>
      </c>
      <c r="AK27" s="16" t="s">
        <v>28</v>
      </c>
      <c r="AL27" s="16">
        <v>1</v>
      </c>
      <c r="AM27" s="16">
        <v>1</v>
      </c>
      <c r="AN27" s="16">
        <v>0</v>
      </c>
      <c r="AO27" s="16">
        <v>0</v>
      </c>
      <c r="AP27" s="16">
        <v>1</v>
      </c>
      <c r="AQ27" s="9">
        <f t="shared" si="4"/>
        <v>-21</v>
      </c>
      <c r="AR27" s="18">
        <v>0</v>
      </c>
      <c r="AS27" s="16">
        <f t="shared" si="0"/>
        <v>180</v>
      </c>
      <c r="AT27" s="1">
        <f t="shared" si="8"/>
        <v>144</v>
      </c>
      <c r="AU27" s="18">
        <f t="shared" si="5"/>
        <v>308.16000000000003</v>
      </c>
      <c r="AV27" s="18">
        <f t="shared" si="2"/>
        <v>0</v>
      </c>
      <c r="AW27" s="9">
        <f t="shared" si="6"/>
        <v>0</v>
      </c>
      <c r="AX27" s="21">
        <f t="shared" si="3"/>
        <v>287.16000000000003</v>
      </c>
      <c r="BB27" s="1"/>
      <c r="BC27" s="1"/>
      <c r="BD27" s="1"/>
      <c r="BE27" s="1"/>
      <c r="BF27" s="1"/>
      <c r="BG27" s="1"/>
    </row>
    <row r="28" spans="1:59" ht="60" x14ac:dyDescent="0.25">
      <c r="AA28" s="10"/>
      <c r="AB28" s="28" t="s">
        <v>130</v>
      </c>
      <c r="AC28" s="28">
        <f>AX28</f>
        <v>321.40000000000003</v>
      </c>
      <c r="AJ28" s="24" t="s">
        <v>32</v>
      </c>
      <c r="AK28" s="16" t="s">
        <v>28</v>
      </c>
      <c r="AL28" s="16">
        <v>1</v>
      </c>
      <c r="AM28" s="29">
        <v>0</v>
      </c>
      <c r="AN28" s="16">
        <v>0</v>
      </c>
      <c r="AO28" s="16">
        <v>0</v>
      </c>
      <c r="AP28" s="16">
        <v>1</v>
      </c>
      <c r="AQ28" s="9">
        <f t="shared" si="4"/>
        <v>-21</v>
      </c>
      <c r="AR28" s="18">
        <v>0</v>
      </c>
      <c r="AS28" s="16">
        <f t="shared" si="0"/>
        <v>200</v>
      </c>
      <c r="AT28" s="1">
        <f t="shared" si="8"/>
        <v>160</v>
      </c>
      <c r="AU28" s="18">
        <f t="shared" si="5"/>
        <v>342.40000000000003</v>
      </c>
      <c r="AV28" s="18">
        <f t="shared" si="2"/>
        <v>0</v>
      </c>
      <c r="AW28" s="9">
        <f t="shared" si="6"/>
        <v>0</v>
      </c>
      <c r="AX28" s="21">
        <f t="shared" si="3"/>
        <v>321.40000000000003</v>
      </c>
    </row>
    <row r="29" spans="1:59" ht="142.35" customHeight="1" x14ac:dyDescent="0.25">
      <c r="A29" s="10"/>
      <c r="C29" s="10"/>
      <c r="F29" s="10"/>
      <c r="K29" s="1" t="s">
        <v>75</v>
      </c>
      <c r="L29" s="19">
        <f>M29*O29+M34*O34</f>
        <v>384.530728028</v>
      </c>
      <c r="M29" s="1">
        <f>H1</f>
        <v>0.71</v>
      </c>
      <c r="N29" s="12" t="s">
        <v>76</v>
      </c>
      <c r="O29" s="10">
        <f>P29*R29+P31*R31</f>
        <v>391.64939479999998</v>
      </c>
      <c r="P29" s="1">
        <f>$H$2</f>
        <v>0.37</v>
      </c>
      <c r="Q29" s="1" t="s">
        <v>77</v>
      </c>
      <c r="R29" s="1">
        <f>MAX(T29, ,T30)</f>
        <v>407</v>
      </c>
      <c r="S29" s="28" t="s">
        <v>132</v>
      </c>
      <c r="T29" s="28">
        <f>AX29</f>
        <v>364.20000000000005</v>
      </c>
      <c r="AJ29" s="20" t="s">
        <v>78</v>
      </c>
      <c r="AK29" s="1" t="s">
        <v>14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9">
        <f t="shared" si="4"/>
        <v>-21</v>
      </c>
      <c r="AR29" s="9">
        <v>0</v>
      </c>
      <c r="AS29" s="1">
        <f t="shared" si="0"/>
        <v>180</v>
      </c>
      <c r="AT29" s="1">
        <f>IF(AN29=1, AS29*$H$3, IF(AO29=1, AS29*$K$3, IF(AP29=1, AS29*$N$3, AS29)))</f>
        <v>180</v>
      </c>
      <c r="AU29" s="9">
        <f>AT29*$E$4</f>
        <v>385.20000000000005</v>
      </c>
      <c r="AV29" s="9">
        <f>$Q$3</f>
        <v>0</v>
      </c>
      <c r="AW29" s="9">
        <f t="shared" si="6"/>
        <v>0</v>
      </c>
      <c r="AX29" s="21">
        <f t="shared" si="3"/>
        <v>364.20000000000005</v>
      </c>
    </row>
    <row r="30" spans="1:59" ht="142.35" customHeight="1" x14ac:dyDescent="0.25">
      <c r="A30" s="10"/>
      <c r="C30" s="10"/>
      <c r="F30" s="10"/>
      <c r="L30" s="19"/>
      <c r="N30" s="12"/>
      <c r="O30" s="10"/>
      <c r="R30" s="10"/>
      <c r="S30" s="28" t="s">
        <v>130</v>
      </c>
      <c r="T30" s="28">
        <f>AX30</f>
        <v>407</v>
      </c>
      <c r="AJ30" s="20" t="s">
        <v>78</v>
      </c>
      <c r="AK30" s="1" t="s">
        <v>14</v>
      </c>
      <c r="AL30" s="1">
        <v>1</v>
      </c>
      <c r="AM30" s="28">
        <v>0</v>
      </c>
      <c r="AN30" s="1">
        <v>0</v>
      </c>
      <c r="AO30" s="1">
        <v>0</v>
      </c>
      <c r="AP30" s="1">
        <v>0</v>
      </c>
      <c r="AQ30" s="9">
        <f t="shared" si="4"/>
        <v>-21</v>
      </c>
      <c r="AR30" s="9">
        <v>0</v>
      </c>
      <c r="AS30" s="1">
        <f t="shared" si="0"/>
        <v>200</v>
      </c>
      <c r="AT30" s="1">
        <f>IF(AN30=1, AS30*$H$3, IF(AO30=1, AS30*$K$3, IF(AP30=1, AS30*$N$3, AS30)))</f>
        <v>200</v>
      </c>
      <c r="AU30" s="9">
        <f>AT30*$E$4</f>
        <v>428</v>
      </c>
      <c r="AV30" s="9">
        <f>$Q$3</f>
        <v>0</v>
      </c>
      <c r="AW30" s="9">
        <f t="shared" si="6"/>
        <v>0</v>
      </c>
      <c r="AX30" s="21">
        <f t="shared" si="3"/>
        <v>407</v>
      </c>
    </row>
    <row r="31" spans="1:59" ht="82.35" customHeight="1" x14ac:dyDescent="0.25">
      <c r="P31" s="1">
        <f>1-P29</f>
        <v>0.63</v>
      </c>
      <c r="Q31" s="1" t="s">
        <v>81</v>
      </c>
      <c r="R31" s="10">
        <f>S31*U31+S32*U32</f>
        <v>382.63396</v>
      </c>
      <c r="S31" s="1">
        <f>K1</f>
        <v>0.89</v>
      </c>
      <c r="T31" s="1" t="s">
        <v>79</v>
      </c>
      <c r="U31" s="10">
        <f>AX31</f>
        <v>385.6</v>
      </c>
      <c r="AA31" s="10"/>
      <c r="AD31" s="10"/>
      <c r="AJ31" s="20" t="s">
        <v>34</v>
      </c>
      <c r="AK31" s="1" t="s">
        <v>13</v>
      </c>
      <c r="AL31" s="1">
        <v>1</v>
      </c>
      <c r="AM31" s="1">
        <v>0</v>
      </c>
      <c r="AN31" s="1">
        <v>1</v>
      </c>
      <c r="AO31" s="1">
        <v>0</v>
      </c>
      <c r="AP31" s="1">
        <v>0</v>
      </c>
      <c r="AQ31" s="9">
        <f t="shared" si="4"/>
        <v>-21</v>
      </c>
      <c r="AR31" s="9">
        <v>0</v>
      </c>
      <c r="AS31" s="1">
        <f t="shared" si="0"/>
        <v>200</v>
      </c>
      <c r="AT31" s="1">
        <f t="shared" ref="AT31:AT40" si="9">IF(AN31=1, AS31*$H$3, IF(AO31=1, AS31*$K$3, IF(AP31=1, AS31*$N$3, AS31)))</f>
        <v>190</v>
      </c>
      <c r="AU31" s="9">
        <f t="shared" ref="AU31:AU41" si="10">AT31*$E$4</f>
        <v>406.6</v>
      </c>
      <c r="AV31" s="9">
        <f t="shared" si="2"/>
        <v>0</v>
      </c>
      <c r="AW31" s="9">
        <f t="shared" si="6"/>
        <v>0</v>
      </c>
      <c r="AX31" s="21">
        <f t="shared" si="3"/>
        <v>385.6</v>
      </c>
    </row>
    <row r="32" spans="1:59" ht="60" x14ac:dyDescent="0.25">
      <c r="S32" s="1">
        <f>1-S31</f>
        <v>0.10999999999999999</v>
      </c>
      <c r="T32" s="1" t="s">
        <v>80</v>
      </c>
      <c r="U32" s="10">
        <f>V32*X32+V33*X33</f>
        <v>358.63600000000002</v>
      </c>
      <c r="V32" s="1">
        <f>N1</f>
        <v>0.87</v>
      </c>
      <c r="W32" s="1" t="s">
        <v>82</v>
      </c>
      <c r="X32" s="10">
        <f>AX32</f>
        <v>364.20000000000005</v>
      </c>
      <c r="AD32" s="10"/>
      <c r="AG32" s="10"/>
      <c r="AJ32" s="20" t="s">
        <v>34</v>
      </c>
      <c r="AK32" s="1" t="s">
        <v>18</v>
      </c>
      <c r="AL32" s="1">
        <v>1</v>
      </c>
      <c r="AM32" s="1">
        <v>0</v>
      </c>
      <c r="AN32" s="1">
        <v>0</v>
      </c>
      <c r="AO32" s="1">
        <v>1</v>
      </c>
      <c r="AP32" s="1">
        <v>0</v>
      </c>
      <c r="AQ32" s="9">
        <f t="shared" si="4"/>
        <v>-21</v>
      </c>
      <c r="AR32" s="9">
        <v>0</v>
      </c>
      <c r="AS32" s="1">
        <f t="shared" si="0"/>
        <v>200</v>
      </c>
      <c r="AT32" s="1">
        <f t="shared" si="9"/>
        <v>180</v>
      </c>
      <c r="AU32" s="9">
        <f t="shared" si="10"/>
        <v>385.20000000000005</v>
      </c>
      <c r="AV32" s="9">
        <f t="shared" si="2"/>
        <v>0</v>
      </c>
      <c r="AW32" s="9">
        <f t="shared" si="6"/>
        <v>0</v>
      </c>
      <c r="AX32" s="21">
        <f t="shared" si="3"/>
        <v>364.20000000000005</v>
      </c>
    </row>
    <row r="33" spans="4:59" ht="63.6" customHeight="1" x14ac:dyDescent="0.25">
      <c r="V33" s="1">
        <f>1-V32</f>
        <v>0.13</v>
      </c>
      <c r="W33" s="1" t="s">
        <v>27</v>
      </c>
      <c r="X33" s="10">
        <f>AX33</f>
        <v>321.40000000000003</v>
      </c>
      <c r="AG33" s="10"/>
      <c r="AJ33" s="20" t="s">
        <v>34</v>
      </c>
      <c r="AK33" s="1" t="s">
        <v>28</v>
      </c>
      <c r="AL33" s="1">
        <v>1</v>
      </c>
      <c r="AM33" s="1">
        <v>0</v>
      </c>
      <c r="AN33" s="1">
        <v>0</v>
      </c>
      <c r="AO33" s="1">
        <v>0</v>
      </c>
      <c r="AP33" s="1">
        <v>1</v>
      </c>
      <c r="AQ33" s="9">
        <f t="shared" si="4"/>
        <v>-21</v>
      </c>
      <c r="AR33" s="9">
        <v>0</v>
      </c>
      <c r="AS33" s="1">
        <f t="shared" si="0"/>
        <v>200</v>
      </c>
      <c r="AT33" s="1">
        <f t="shared" si="9"/>
        <v>160</v>
      </c>
      <c r="AU33" s="9">
        <f t="shared" si="10"/>
        <v>342.40000000000003</v>
      </c>
      <c r="AV33" s="9">
        <f t="shared" si="2"/>
        <v>0</v>
      </c>
      <c r="AW33" s="9">
        <f t="shared" si="6"/>
        <v>0</v>
      </c>
      <c r="AX33" s="21">
        <f t="shared" si="3"/>
        <v>321.40000000000003</v>
      </c>
    </row>
    <row r="34" spans="4:59" ht="61.7" customHeight="1" x14ac:dyDescent="0.25">
      <c r="M34" s="1">
        <f>1-M29</f>
        <v>0.29000000000000004</v>
      </c>
      <c r="N34" s="12" t="s">
        <v>9</v>
      </c>
      <c r="O34" s="1">
        <f>P34*R34+P38*R38</f>
        <v>367.10226800000004</v>
      </c>
      <c r="P34" s="1">
        <f>K1</f>
        <v>0.89</v>
      </c>
      <c r="Q34" s="1" t="s">
        <v>40</v>
      </c>
      <c r="R34" s="10">
        <f>S34*U34+S36*U36</f>
        <v>370.76980000000003</v>
      </c>
      <c r="S34" s="1">
        <f>K2</f>
        <v>0.45</v>
      </c>
      <c r="T34" s="1" t="s">
        <v>83</v>
      </c>
      <c r="U34" s="1">
        <f>MAX(W34, ,W35)</f>
        <v>385.6</v>
      </c>
      <c r="V34" s="28" t="s">
        <v>132</v>
      </c>
      <c r="W34" s="28">
        <f>AX34</f>
        <v>344.94</v>
      </c>
      <c r="AJ34" s="20" t="s">
        <v>20</v>
      </c>
      <c r="AK34" s="1" t="s">
        <v>84</v>
      </c>
      <c r="AL34" s="1">
        <v>1</v>
      </c>
      <c r="AM34" s="1">
        <v>1</v>
      </c>
      <c r="AN34" s="1">
        <v>1</v>
      </c>
      <c r="AO34" s="1">
        <v>0</v>
      </c>
      <c r="AP34" s="1">
        <v>0</v>
      </c>
      <c r="AQ34" s="9">
        <f t="shared" si="4"/>
        <v>-21</v>
      </c>
      <c r="AR34" s="9">
        <v>0</v>
      </c>
      <c r="AS34" s="1">
        <f t="shared" si="0"/>
        <v>180</v>
      </c>
      <c r="AT34" s="1">
        <f t="shared" si="9"/>
        <v>171</v>
      </c>
      <c r="AU34" s="9">
        <f t="shared" si="10"/>
        <v>365.94</v>
      </c>
      <c r="AV34" s="9">
        <f t="shared" si="2"/>
        <v>0</v>
      </c>
      <c r="AW34" s="9">
        <f t="shared" si="6"/>
        <v>0</v>
      </c>
      <c r="AX34" s="21">
        <f t="shared" si="3"/>
        <v>344.94</v>
      </c>
      <c r="BC34" s="13"/>
      <c r="BD34" s="13"/>
      <c r="BE34" s="13"/>
      <c r="BF34" s="13"/>
    </row>
    <row r="35" spans="4:59" ht="61.7" customHeight="1" x14ac:dyDescent="0.25">
      <c r="N35" s="12"/>
      <c r="R35" s="10"/>
      <c r="U35" s="10"/>
      <c r="V35" s="28" t="s">
        <v>130</v>
      </c>
      <c r="W35" s="28">
        <f>AX35</f>
        <v>385.6</v>
      </c>
      <c r="AJ35" s="20" t="s">
        <v>20</v>
      </c>
      <c r="AK35" s="1" t="s">
        <v>84</v>
      </c>
      <c r="AL35" s="1">
        <v>1</v>
      </c>
      <c r="AM35" s="28">
        <v>0</v>
      </c>
      <c r="AN35" s="1">
        <v>1</v>
      </c>
      <c r="AO35" s="1">
        <v>0</v>
      </c>
      <c r="AP35" s="1">
        <v>0</v>
      </c>
      <c r="AQ35" s="9">
        <f t="shared" si="4"/>
        <v>-21</v>
      </c>
      <c r="AR35" s="9">
        <v>0</v>
      </c>
      <c r="AS35" s="1">
        <f t="shared" si="0"/>
        <v>200</v>
      </c>
      <c r="AT35" s="1">
        <f t="shared" si="9"/>
        <v>190</v>
      </c>
      <c r="AU35" s="9">
        <f t="shared" si="10"/>
        <v>406.6</v>
      </c>
      <c r="AV35" s="9">
        <f t="shared" si="2"/>
        <v>0</v>
      </c>
      <c r="AW35" s="9">
        <f t="shared" si="6"/>
        <v>0</v>
      </c>
      <c r="AX35" s="21">
        <f t="shared" si="3"/>
        <v>385.6</v>
      </c>
    </row>
    <row r="36" spans="4:59" ht="67.349999999999994" customHeight="1" x14ac:dyDescent="0.25">
      <c r="S36" s="1">
        <f>1-S34</f>
        <v>0.55000000000000004</v>
      </c>
      <c r="T36" s="1" t="s">
        <v>80</v>
      </c>
      <c r="U36" s="10">
        <f>V36*X36+V37*X37</f>
        <v>358.63600000000002</v>
      </c>
      <c r="V36" s="1">
        <f>N1</f>
        <v>0.87</v>
      </c>
      <c r="W36" s="1" t="s">
        <v>82</v>
      </c>
      <c r="X36" s="10">
        <f>AX36</f>
        <v>364.20000000000005</v>
      </c>
      <c r="AA36" s="10"/>
      <c r="AD36" s="10"/>
      <c r="AG36" s="10"/>
      <c r="AJ36" s="20" t="s">
        <v>20</v>
      </c>
      <c r="AK36" s="1" t="s">
        <v>86</v>
      </c>
      <c r="AL36" s="1">
        <v>1</v>
      </c>
      <c r="AM36" s="1">
        <v>0</v>
      </c>
      <c r="AN36" s="1">
        <v>0</v>
      </c>
      <c r="AO36" s="1">
        <v>1</v>
      </c>
      <c r="AP36" s="1">
        <v>0</v>
      </c>
      <c r="AQ36" s="9">
        <f t="shared" si="4"/>
        <v>-21</v>
      </c>
      <c r="AR36" s="9">
        <v>0</v>
      </c>
      <c r="AS36" s="1">
        <f t="shared" si="0"/>
        <v>200</v>
      </c>
      <c r="AT36" s="1">
        <f t="shared" si="9"/>
        <v>180</v>
      </c>
      <c r="AU36" s="9">
        <f t="shared" si="10"/>
        <v>385.20000000000005</v>
      </c>
      <c r="AV36" s="9">
        <f t="shared" si="2"/>
        <v>0</v>
      </c>
      <c r="AW36" s="9">
        <f t="shared" si="6"/>
        <v>0</v>
      </c>
      <c r="AX36" s="21">
        <f t="shared" si="3"/>
        <v>364.20000000000005</v>
      </c>
    </row>
    <row r="37" spans="4:59" ht="45" x14ac:dyDescent="0.25">
      <c r="V37" s="1">
        <f>1-V36</f>
        <v>0.13</v>
      </c>
      <c r="W37" s="1" t="s">
        <v>85</v>
      </c>
      <c r="X37" s="10">
        <f t="shared" ref="X37:X40" si="11">AX37</f>
        <v>321.40000000000003</v>
      </c>
      <c r="AA37" s="10"/>
      <c r="AG37" s="10"/>
      <c r="AJ37" s="20" t="s">
        <v>20</v>
      </c>
      <c r="AK37" s="1" t="s">
        <v>87</v>
      </c>
      <c r="AL37" s="1">
        <v>1</v>
      </c>
      <c r="AM37" s="1">
        <v>0</v>
      </c>
      <c r="AN37" s="1">
        <v>0</v>
      </c>
      <c r="AO37" s="1">
        <v>0</v>
      </c>
      <c r="AP37" s="1">
        <v>1</v>
      </c>
      <c r="AQ37" s="9">
        <f t="shared" si="4"/>
        <v>-21</v>
      </c>
      <c r="AR37" s="9">
        <v>0</v>
      </c>
      <c r="AS37" s="1">
        <f t="shared" si="0"/>
        <v>200</v>
      </c>
      <c r="AT37" s="1">
        <f t="shared" si="9"/>
        <v>160</v>
      </c>
      <c r="AU37" s="9">
        <f t="shared" si="10"/>
        <v>342.40000000000003</v>
      </c>
      <c r="AV37" s="9">
        <f t="shared" si="2"/>
        <v>0</v>
      </c>
      <c r="AW37" s="9">
        <f t="shared" si="6"/>
        <v>0</v>
      </c>
      <c r="AX37" s="21">
        <f t="shared" si="3"/>
        <v>321.40000000000003</v>
      </c>
    </row>
    <row r="38" spans="4:59" ht="54" customHeight="1" x14ac:dyDescent="0.25">
      <c r="P38" s="1">
        <f>1-P34</f>
        <v>0.10999999999999999</v>
      </c>
      <c r="Q38" s="1" t="s">
        <v>12</v>
      </c>
      <c r="R38" s="10">
        <f>S38*U38+S41*U41</f>
        <v>337.42860000000007</v>
      </c>
      <c r="S38" s="1">
        <f>N1</f>
        <v>0.87</v>
      </c>
      <c r="T38" s="1" t="s">
        <v>25</v>
      </c>
      <c r="U38" s="1">
        <f>V38*X38+V40*X40</f>
        <v>344.94000000000005</v>
      </c>
      <c r="V38" s="1">
        <f>N2</f>
        <v>0.55000000000000004</v>
      </c>
      <c r="W38" s="1" t="s">
        <v>30</v>
      </c>
      <c r="X38" s="1">
        <f>MAX(Z38, ,Z39)</f>
        <v>364.20000000000005</v>
      </c>
      <c r="Y38" s="28" t="s">
        <v>132</v>
      </c>
      <c r="Z38" s="28">
        <f>AX38</f>
        <v>325.68</v>
      </c>
      <c r="AA38" s="10"/>
      <c r="AG38" s="10"/>
      <c r="AJ38" s="20" t="s">
        <v>88</v>
      </c>
      <c r="AK38" s="1" t="s">
        <v>86</v>
      </c>
      <c r="AL38" s="1">
        <v>1</v>
      </c>
      <c r="AM38" s="1">
        <v>1</v>
      </c>
      <c r="AN38" s="1">
        <v>0</v>
      </c>
      <c r="AO38" s="1">
        <v>1</v>
      </c>
      <c r="AP38" s="1">
        <v>0</v>
      </c>
      <c r="AQ38" s="9">
        <f t="shared" si="4"/>
        <v>-21</v>
      </c>
      <c r="AR38" s="9">
        <v>0</v>
      </c>
      <c r="AS38" s="1">
        <f t="shared" si="0"/>
        <v>180</v>
      </c>
      <c r="AT38" s="1">
        <f t="shared" si="9"/>
        <v>162</v>
      </c>
      <c r="AU38" s="9">
        <f t="shared" si="10"/>
        <v>346.68</v>
      </c>
      <c r="AV38" s="9">
        <f t="shared" si="2"/>
        <v>0</v>
      </c>
      <c r="AW38" s="9">
        <f t="shared" si="6"/>
        <v>0</v>
      </c>
      <c r="AX38" s="21">
        <f t="shared" si="3"/>
        <v>325.68</v>
      </c>
    </row>
    <row r="39" spans="4:59" ht="54" customHeight="1" x14ac:dyDescent="0.25">
      <c r="R39" s="10"/>
      <c r="X39" s="10"/>
      <c r="Y39" s="28" t="s">
        <v>130</v>
      </c>
      <c r="Z39" s="28">
        <f>AX39</f>
        <v>364.20000000000005</v>
      </c>
      <c r="AA39" s="10"/>
      <c r="AG39" s="10"/>
      <c r="AJ39" s="20" t="s">
        <v>88</v>
      </c>
      <c r="AK39" s="1" t="s">
        <v>86</v>
      </c>
      <c r="AL39" s="1">
        <v>1</v>
      </c>
      <c r="AM39" s="28">
        <v>0</v>
      </c>
      <c r="AN39" s="1">
        <v>0</v>
      </c>
      <c r="AO39" s="1">
        <v>1</v>
      </c>
      <c r="AP39" s="1">
        <v>0</v>
      </c>
      <c r="AQ39" s="9">
        <f t="shared" si="4"/>
        <v>-21</v>
      </c>
      <c r="AR39" s="9">
        <v>0</v>
      </c>
      <c r="AS39" s="1">
        <f t="shared" si="0"/>
        <v>200</v>
      </c>
      <c r="AT39" s="1">
        <f t="shared" si="9"/>
        <v>180</v>
      </c>
      <c r="AU39" s="9">
        <f t="shared" si="10"/>
        <v>385.20000000000005</v>
      </c>
      <c r="AV39" s="9">
        <f t="shared" si="2"/>
        <v>0</v>
      </c>
      <c r="AW39" s="9">
        <f t="shared" si="6"/>
        <v>0</v>
      </c>
      <c r="AX39" s="21">
        <f t="shared" si="3"/>
        <v>364.20000000000005</v>
      </c>
    </row>
    <row r="40" spans="4:59" ht="45" x14ac:dyDescent="0.25">
      <c r="V40" s="1">
        <f>1-V38</f>
        <v>0.44999999999999996</v>
      </c>
      <c r="W40" s="1" t="s">
        <v>85</v>
      </c>
      <c r="X40" s="10">
        <f t="shared" si="11"/>
        <v>321.40000000000003</v>
      </c>
      <c r="AA40" s="10"/>
      <c r="AG40" s="10"/>
      <c r="AJ40" s="20" t="s">
        <v>88</v>
      </c>
      <c r="AK40" s="1" t="s">
        <v>87</v>
      </c>
      <c r="AL40" s="1">
        <v>1</v>
      </c>
      <c r="AM40" s="1">
        <v>0</v>
      </c>
      <c r="AN40" s="1">
        <v>0</v>
      </c>
      <c r="AO40" s="1">
        <v>0</v>
      </c>
      <c r="AP40" s="1">
        <v>1</v>
      </c>
      <c r="AQ40" s="9">
        <f t="shared" si="4"/>
        <v>-21</v>
      </c>
      <c r="AR40" s="9">
        <v>0</v>
      </c>
      <c r="AS40" s="1">
        <f t="shared" si="0"/>
        <v>200</v>
      </c>
      <c r="AT40" s="1">
        <f t="shared" si="9"/>
        <v>160</v>
      </c>
      <c r="AU40" s="9">
        <f t="shared" si="10"/>
        <v>342.40000000000003</v>
      </c>
      <c r="AV40" s="9">
        <f t="shared" si="2"/>
        <v>0</v>
      </c>
      <c r="AW40" s="9">
        <f t="shared" si="6"/>
        <v>0</v>
      </c>
      <c r="AX40" s="21">
        <f t="shared" si="3"/>
        <v>321.40000000000003</v>
      </c>
    </row>
    <row r="41" spans="4:59" ht="30" x14ac:dyDescent="0.25">
      <c r="S41" s="1">
        <f>1-S38</f>
        <v>0.13</v>
      </c>
      <c r="T41" s="1" t="s">
        <v>27</v>
      </c>
      <c r="U41" s="1">
        <f>AX41</f>
        <v>287.16000000000003</v>
      </c>
      <c r="AA41" s="10"/>
      <c r="AG41" s="10"/>
      <c r="AJ41" s="20" t="s">
        <v>89</v>
      </c>
      <c r="AK41" s="1" t="s">
        <v>87</v>
      </c>
      <c r="AL41" s="1">
        <v>1</v>
      </c>
      <c r="AM41" s="1">
        <v>1</v>
      </c>
      <c r="AN41" s="1">
        <v>0</v>
      </c>
      <c r="AO41" s="1">
        <v>0</v>
      </c>
      <c r="AP41" s="1">
        <v>1</v>
      </c>
      <c r="AQ41" s="9">
        <f t="shared" si="4"/>
        <v>-21</v>
      </c>
      <c r="AR41" s="9">
        <v>0</v>
      </c>
      <c r="AS41" s="1">
        <f t="shared" si="0"/>
        <v>180</v>
      </c>
      <c r="AT41" s="1">
        <f>IF(AN41=1, AS41*$H$3, IF(AO41=1, AS41*$K$3, IF(AP41=1, AS41*$N$3, AS41)))</f>
        <v>144</v>
      </c>
      <c r="AU41" s="9">
        <f t="shared" si="10"/>
        <v>308.16000000000003</v>
      </c>
      <c r="AV41" s="9">
        <f t="shared" si="2"/>
        <v>0</v>
      </c>
      <c r="AW41" s="9">
        <f t="shared" si="6"/>
        <v>0</v>
      </c>
      <c r="AX41" s="21">
        <f t="shared" si="3"/>
        <v>287.16000000000003</v>
      </c>
    </row>
    <row r="42" spans="4:59" s="13" customFormat="1" ht="75" x14ac:dyDescent="0.25">
      <c r="G42" s="13">
        <f>1-G7</f>
        <v>0</v>
      </c>
      <c r="H42" s="13" t="s">
        <v>7</v>
      </c>
      <c r="I42" s="13">
        <f>L42</f>
        <v>404.80949300399999</v>
      </c>
      <c r="K42" s="13" t="s">
        <v>72</v>
      </c>
      <c r="L42" s="14">
        <f>M42*O42+M43*O43</f>
        <v>404.80949300399999</v>
      </c>
      <c r="M42" s="13">
        <f>E1</f>
        <v>0.69</v>
      </c>
      <c r="N42" s="13" t="s">
        <v>21</v>
      </c>
      <c r="O42" s="14">
        <f>AX42</f>
        <v>407</v>
      </c>
      <c r="Q42" s="13" t="s">
        <v>15</v>
      </c>
      <c r="AJ42" s="25" t="s">
        <v>38</v>
      </c>
      <c r="AK42" s="13" t="s">
        <v>15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9">
        <f t="shared" si="4"/>
        <v>-21</v>
      </c>
      <c r="AR42" s="15">
        <v>0</v>
      </c>
      <c r="AS42" s="13">
        <f t="shared" si="0"/>
        <v>200</v>
      </c>
      <c r="AT42" s="1">
        <f>IF(AN42=1, AS42*$H$3, IF(AO42=1, AS42*$K$3, IF(AP42=1, AS42*$N$3, AS42)))</f>
        <v>200</v>
      </c>
      <c r="AU42" s="15">
        <f t="shared" si="5"/>
        <v>428</v>
      </c>
      <c r="AV42" s="15">
        <f t="shared" si="2"/>
        <v>0</v>
      </c>
      <c r="AW42" s="9">
        <f>AL42*$Q$4</f>
        <v>0</v>
      </c>
      <c r="AX42" s="21">
        <f t="shared" si="3"/>
        <v>407</v>
      </c>
      <c r="BB42" s="1"/>
      <c r="BC42" s="1"/>
      <c r="BD42" s="1"/>
      <c r="BE42" s="1"/>
      <c r="BF42" s="1"/>
      <c r="BG42" s="1"/>
    </row>
    <row r="43" spans="4:59" ht="45" x14ac:dyDescent="0.25">
      <c r="M43" s="1">
        <f>1-M42</f>
        <v>0.31000000000000005</v>
      </c>
      <c r="N43" s="1" t="s">
        <v>23</v>
      </c>
      <c r="O43" s="10">
        <f>P43*R43+P44*R44</f>
        <v>399.93384839999999</v>
      </c>
      <c r="P43" s="1">
        <f>H1</f>
        <v>0.71</v>
      </c>
      <c r="Q43" s="1" t="s">
        <v>39</v>
      </c>
      <c r="R43" s="10">
        <f>AX43</f>
        <v>407</v>
      </c>
      <c r="T43" s="1" t="s">
        <v>14</v>
      </c>
      <c r="AJ43" s="20" t="s">
        <v>38</v>
      </c>
      <c r="AK43" s="1" t="s">
        <v>14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9">
        <f t="shared" si="4"/>
        <v>-21</v>
      </c>
      <c r="AR43" s="9">
        <v>0</v>
      </c>
      <c r="AS43" s="1">
        <f t="shared" si="0"/>
        <v>200</v>
      </c>
      <c r="AT43" s="1">
        <f t="shared" ref="AT43:AT50" si="12">IF(AN43=1, AS43*$H$3, IF(AO43=1, AS43*$K$3, IF(AP43=1, AS43*$N$3, AS43)))</f>
        <v>200</v>
      </c>
      <c r="AU43" s="9">
        <f t="shared" si="5"/>
        <v>428</v>
      </c>
      <c r="AV43" s="9">
        <f t="shared" si="2"/>
        <v>0</v>
      </c>
      <c r="AW43" s="9">
        <f t="shared" si="6"/>
        <v>0</v>
      </c>
      <c r="AX43" s="21">
        <f t="shared" si="3"/>
        <v>407</v>
      </c>
    </row>
    <row r="44" spans="4:59" ht="60" x14ac:dyDescent="0.25">
      <c r="P44" s="1">
        <f>1-P43</f>
        <v>0.29000000000000004</v>
      </c>
      <c r="Q44" s="1" t="s">
        <v>9</v>
      </c>
      <c r="R44" s="10">
        <f>S44*U44+S45*U45</f>
        <v>382.63396</v>
      </c>
      <c r="S44" s="1">
        <f>K1</f>
        <v>0.89</v>
      </c>
      <c r="T44" s="1" t="s">
        <v>40</v>
      </c>
      <c r="U44" s="10">
        <f>AX44</f>
        <v>385.6</v>
      </c>
      <c r="W44" s="1" t="s">
        <v>13</v>
      </c>
      <c r="AJ44" s="20" t="s">
        <v>38</v>
      </c>
      <c r="AK44" s="1" t="s">
        <v>13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9">
        <f t="shared" si="4"/>
        <v>-21</v>
      </c>
      <c r="AR44" s="9">
        <v>0</v>
      </c>
      <c r="AS44" s="1">
        <f t="shared" si="0"/>
        <v>200</v>
      </c>
      <c r="AT44" s="1">
        <f t="shared" si="12"/>
        <v>190</v>
      </c>
      <c r="AU44" s="9">
        <f t="shared" si="5"/>
        <v>406.6</v>
      </c>
      <c r="AV44" s="9">
        <f t="shared" si="2"/>
        <v>0</v>
      </c>
      <c r="AW44" s="9">
        <f t="shared" si="6"/>
        <v>0</v>
      </c>
      <c r="AX44" s="21">
        <f t="shared" si="3"/>
        <v>385.6</v>
      </c>
      <c r="BC44" s="13"/>
      <c r="BD44" s="13"/>
      <c r="BE44" s="13"/>
      <c r="BF44" s="13"/>
    </row>
    <row r="45" spans="4:59" ht="45" x14ac:dyDescent="0.25">
      <c r="R45" s="10"/>
      <c r="S45" s="1">
        <f>1-S44</f>
        <v>0.10999999999999999</v>
      </c>
      <c r="T45" s="1" t="s">
        <v>12</v>
      </c>
      <c r="U45" s="10">
        <f>V45*X45+V46*X46</f>
        <v>358.63600000000002</v>
      </c>
      <c r="V45" s="1">
        <f>N1</f>
        <v>0.87</v>
      </c>
      <c r="W45" s="1" t="s">
        <v>25</v>
      </c>
      <c r="X45" s="10">
        <f>AX45</f>
        <v>364.20000000000005</v>
      </c>
      <c r="Z45" s="1" t="s">
        <v>18</v>
      </c>
      <c r="AJ45" s="20" t="s">
        <v>38</v>
      </c>
      <c r="AK45" s="1" t="s">
        <v>18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9">
        <f t="shared" si="4"/>
        <v>-21</v>
      </c>
      <c r="AR45" s="9">
        <v>0</v>
      </c>
      <c r="AS45" s="1">
        <f t="shared" si="0"/>
        <v>200</v>
      </c>
      <c r="AT45" s="1">
        <f t="shared" si="12"/>
        <v>180</v>
      </c>
      <c r="AU45" s="9">
        <f t="shared" si="5"/>
        <v>385.20000000000005</v>
      </c>
      <c r="AV45" s="9">
        <f t="shared" si="2"/>
        <v>0</v>
      </c>
      <c r="AW45" s="9">
        <f t="shared" si="6"/>
        <v>0</v>
      </c>
      <c r="AX45" s="21">
        <f t="shared" si="3"/>
        <v>364.20000000000005</v>
      </c>
    </row>
    <row r="46" spans="4:59" ht="45" x14ac:dyDescent="0.25">
      <c r="V46" s="1">
        <f>1-V45</f>
        <v>0.13</v>
      </c>
      <c r="W46" s="1" t="s">
        <v>27</v>
      </c>
      <c r="X46" s="10">
        <f>AX46</f>
        <v>321.40000000000003</v>
      </c>
      <c r="Z46" s="1" t="s">
        <v>28</v>
      </c>
      <c r="AJ46" s="20" t="s">
        <v>38</v>
      </c>
      <c r="AK46" s="1" t="s">
        <v>28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9">
        <f t="shared" si="4"/>
        <v>-21</v>
      </c>
      <c r="AR46" s="9">
        <v>0</v>
      </c>
      <c r="AS46" s="1">
        <f t="shared" si="0"/>
        <v>200</v>
      </c>
      <c r="AT46" s="1">
        <f t="shared" si="12"/>
        <v>160</v>
      </c>
      <c r="AU46" s="9">
        <f t="shared" si="5"/>
        <v>342.40000000000003</v>
      </c>
      <c r="AV46" s="9">
        <f t="shared" si="2"/>
        <v>0</v>
      </c>
      <c r="AW46" s="9">
        <f t="shared" si="6"/>
        <v>0</v>
      </c>
      <c r="AX46" s="21">
        <f t="shared" si="3"/>
        <v>321.40000000000003</v>
      </c>
    </row>
    <row r="47" spans="4:59" ht="75" x14ac:dyDescent="0.25">
      <c r="D47" s="1">
        <f>1-D7</f>
        <v>3.0000000000000027E-2</v>
      </c>
      <c r="E47" s="1" t="s">
        <v>6</v>
      </c>
      <c r="F47" s="10">
        <f>L47</f>
        <v>404.80949300399999</v>
      </c>
      <c r="L47" s="10">
        <f>M47*O47+M48*O48</f>
        <v>404.80949300399999</v>
      </c>
      <c r="M47" s="1">
        <f>E1</f>
        <v>0.69</v>
      </c>
      <c r="N47" s="1" t="s">
        <v>21</v>
      </c>
      <c r="O47" s="1">
        <f>AX47</f>
        <v>407</v>
      </c>
      <c r="Q47" s="1" t="s">
        <v>15</v>
      </c>
      <c r="AJ47" s="20" t="s">
        <v>38</v>
      </c>
      <c r="AK47" s="1" t="s">
        <v>15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9">
        <f t="shared" si="4"/>
        <v>-21</v>
      </c>
      <c r="AR47" s="9">
        <v>0</v>
      </c>
      <c r="AS47" s="1">
        <f t="shared" si="0"/>
        <v>200</v>
      </c>
      <c r="AT47" s="1">
        <f t="shared" si="12"/>
        <v>200</v>
      </c>
      <c r="AU47" s="9">
        <f t="shared" si="5"/>
        <v>428</v>
      </c>
      <c r="AV47" s="9">
        <f t="shared" si="2"/>
        <v>0</v>
      </c>
      <c r="AW47" s="9">
        <f t="shared" si="6"/>
        <v>0</v>
      </c>
      <c r="AX47" s="21">
        <f t="shared" si="3"/>
        <v>407</v>
      </c>
    </row>
    <row r="48" spans="4:59" ht="45" x14ac:dyDescent="0.25">
      <c r="M48" s="1">
        <f>1-M47</f>
        <v>0.31000000000000005</v>
      </c>
      <c r="N48" s="1" t="s">
        <v>23</v>
      </c>
      <c r="O48" s="10">
        <f>P48*R48+P49*R49</f>
        <v>399.93384839999999</v>
      </c>
      <c r="P48" s="1">
        <f>H1</f>
        <v>0.71</v>
      </c>
      <c r="Q48" s="1" t="s">
        <v>39</v>
      </c>
      <c r="R48" s="1">
        <f>AX48</f>
        <v>407</v>
      </c>
      <c r="T48" s="1" t="s">
        <v>14</v>
      </c>
      <c r="AJ48" s="20" t="s">
        <v>38</v>
      </c>
      <c r="AK48" s="1" t="s">
        <v>14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9">
        <f t="shared" si="4"/>
        <v>-21</v>
      </c>
      <c r="AR48" s="9">
        <v>0</v>
      </c>
      <c r="AS48" s="1">
        <f t="shared" si="0"/>
        <v>200</v>
      </c>
      <c r="AT48" s="1">
        <f t="shared" si="12"/>
        <v>200</v>
      </c>
      <c r="AU48" s="9">
        <f t="shared" si="5"/>
        <v>428</v>
      </c>
      <c r="AV48" s="9">
        <f t="shared" si="2"/>
        <v>0</v>
      </c>
      <c r="AW48" s="9">
        <f t="shared" si="6"/>
        <v>0</v>
      </c>
      <c r="AX48" s="21">
        <f t="shared" si="3"/>
        <v>407</v>
      </c>
    </row>
    <row r="49" spans="2:59" ht="60" x14ac:dyDescent="0.25">
      <c r="P49" s="1">
        <f>1-P48</f>
        <v>0.29000000000000004</v>
      </c>
      <c r="Q49" s="1" t="s">
        <v>9</v>
      </c>
      <c r="R49" s="10">
        <f>S49*U49+S50*U50</f>
        <v>382.63396</v>
      </c>
      <c r="S49" s="1">
        <f>K1</f>
        <v>0.89</v>
      </c>
      <c r="T49" s="1" t="s">
        <v>40</v>
      </c>
      <c r="U49" s="1">
        <f>AX49</f>
        <v>385.6</v>
      </c>
      <c r="W49" s="1" t="s">
        <v>13</v>
      </c>
      <c r="AJ49" s="20" t="s">
        <v>38</v>
      </c>
      <c r="AK49" s="1" t="s">
        <v>13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9">
        <f t="shared" si="4"/>
        <v>-21</v>
      </c>
      <c r="AR49" s="9">
        <v>0</v>
      </c>
      <c r="AS49" s="1">
        <f t="shared" si="0"/>
        <v>200</v>
      </c>
      <c r="AT49" s="1">
        <f t="shared" si="12"/>
        <v>190</v>
      </c>
      <c r="AU49" s="9">
        <f t="shared" si="5"/>
        <v>406.6</v>
      </c>
      <c r="AV49" s="9">
        <f t="shared" si="2"/>
        <v>0</v>
      </c>
      <c r="AW49" s="9">
        <f t="shared" si="6"/>
        <v>0</v>
      </c>
      <c r="AX49" s="21">
        <f t="shared" si="3"/>
        <v>385.6</v>
      </c>
    </row>
    <row r="50" spans="2:59" ht="45" x14ac:dyDescent="0.25">
      <c r="S50" s="1">
        <f>1-S49</f>
        <v>0.10999999999999999</v>
      </c>
      <c r="T50" s="1" t="s">
        <v>12</v>
      </c>
      <c r="U50" s="10">
        <f>V50*X50+V51*X51</f>
        <v>358.63600000000002</v>
      </c>
      <c r="V50" s="1">
        <f>N1</f>
        <v>0.87</v>
      </c>
      <c r="W50" s="1" t="s">
        <v>25</v>
      </c>
      <c r="X50" s="10">
        <f>AX50</f>
        <v>364.20000000000005</v>
      </c>
      <c r="Z50" s="1" t="s">
        <v>18</v>
      </c>
      <c r="AJ50" s="20" t="s">
        <v>38</v>
      </c>
      <c r="AK50" s="1" t="s">
        <v>18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9">
        <f t="shared" si="4"/>
        <v>-21</v>
      </c>
      <c r="AR50" s="9">
        <v>0</v>
      </c>
      <c r="AS50" s="1">
        <f t="shared" si="0"/>
        <v>200</v>
      </c>
      <c r="AT50" s="1">
        <f t="shared" si="12"/>
        <v>180</v>
      </c>
      <c r="AU50" s="9">
        <f t="shared" si="5"/>
        <v>385.20000000000005</v>
      </c>
      <c r="AV50" s="9">
        <f t="shared" si="2"/>
        <v>0</v>
      </c>
      <c r="AW50" s="9">
        <f t="shared" si="6"/>
        <v>0</v>
      </c>
      <c r="AX50" s="21">
        <f t="shared" si="3"/>
        <v>364.20000000000005</v>
      </c>
    </row>
    <row r="51" spans="2:59" ht="45" x14ac:dyDescent="0.25">
      <c r="V51" s="1">
        <f>1-V50</f>
        <v>0.13</v>
      </c>
      <c r="W51" s="1" t="s">
        <v>27</v>
      </c>
      <c r="X51" s="10">
        <f>AX51</f>
        <v>321.40000000000003</v>
      </c>
      <c r="Z51" s="1" t="s">
        <v>28</v>
      </c>
      <c r="AJ51" s="20" t="s">
        <v>38</v>
      </c>
      <c r="AK51" s="1" t="s">
        <v>28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9">
        <f t="shared" si="4"/>
        <v>-21</v>
      </c>
      <c r="AR51" s="9">
        <v>0</v>
      </c>
      <c r="AS51" s="1">
        <f t="shared" si="0"/>
        <v>200</v>
      </c>
      <c r="AT51" s="1">
        <f>IF(AN51=1, AS51*$H$3, IF(AO51=1, AS51*$K$3, IF(AP51=1, AS51*$N$3, AS51)))</f>
        <v>160</v>
      </c>
      <c r="AU51" s="9">
        <f>AT51*$E$4</f>
        <v>342.40000000000003</v>
      </c>
      <c r="AV51" s="9">
        <f t="shared" si="2"/>
        <v>0</v>
      </c>
      <c r="AW51" s="9">
        <f t="shared" si="6"/>
        <v>0</v>
      </c>
      <c r="AX51" s="21">
        <f t="shared" si="3"/>
        <v>321.40000000000003</v>
      </c>
    </row>
    <row r="52" spans="2:59" s="13" customFormat="1" ht="75" x14ac:dyDescent="0.25">
      <c r="B52" s="13" t="s">
        <v>5</v>
      </c>
      <c r="C52" s="14">
        <f>L52</f>
        <v>423.24131238799998</v>
      </c>
      <c r="K52" s="13" t="s">
        <v>121</v>
      </c>
      <c r="L52" s="14">
        <f>M52*O52+M53*O53</f>
        <v>423.24131238799998</v>
      </c>
      <c r="M52" s="13">
        <f>E1</f>
        <v>0.69</v>
      </c>
      <c r="N52" s="13" t="s">
        <v>21</v>
      </c>
      <c r="O52" s="13">
        <f>AX52</f>
        <v>428</v>
      </c>
      <c r="Q52" s="13" t="s">
        <v>15</v>
      </c>
      <c r="AJ52" s="25" t="s">
        <v>41</v>
      </c>
      <c r="AK52" s="13" t="s">
        <v>15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5">
        <v>0</v>
      </c>
      <c r="AR52" s="15">
        <v>0</v>
      </c>
      <c r="AS52" s="13">
        <f t="shared" si="0"/>
        <v>200</v>
      </c>
      <c r="AT52" s="1">
        <f>IF(AN52=1, AS52*$H$3, IF(AO52=1, AS52*$K$3, IF(AP52=1, AS52*$N$3, AS52)))</f>
        <v>200</v>
      </c>
      <c r="AU52" s="15">
        <f>AT52*$E$4</f>
        <v>428</v>
      </c>
      <c r="AV52" s="15">
        <v>0</v>
      </c>
      <c r="AW52" s="15">
        <f t="shared" si="6"/>
        <v>0</v>
      </c>
      <c r="AX52" s="26">
        <f t="shared" si="3"/>
        <v>428</v>
      </c>
      <c r="BB52" s="1"/>
      <c r="BC52" s="1"/>
      <c r="BD52" s="1"/>
      <c r="BE52" s="1"/>
      <c r="BF52" s="1"/>
      <c r="BG52" s="1"/>
    </row>
    <row r="53" spans="2:59" ht="45" x14ac:dyDescent="0.25">
      <c r="M53" s="1">
        <f>1-M52</f>
        <v>0.31000000000000005</v>
      </c>
      <c r="N53" s="1" t="s">
        <v>23</v>
      </c>
      <c r="O53" s="10">
        <f>P53*R53+P54*R54</f>
        <v>412.64939479999998</v>
      </c>
      <c r="P53" s="1">
        <f>H2</f>
        <v>0.37</v>
      </c>
      <c r="Q53" s="1" t="s">
        <v>39</v>
      </c>
      <c r="R53" s="10">
        <f>AX53</f>
        <v>428</v>
      </c>
      <c r="T53" s="1" t="s">
        <v>14</v>
      </c>
      <c r="AJ53" s="20" t="s">
        <v>41</v>
      </c>
      <c r="AK53" s="1" t="s">
        <v>14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9">
        <v>0</v>
      </c>
      <c r="AR53" s="9">
        <v>0</v>
      </c>
      <c r="AS53" s="1">
        <f t="shared" si="0"/>
        <v>200</v>
      </c>
      <c r="AT53" s="1">
        <f t="shared" ref="AT53:AT56" si="13">IF(AN53=1, AS53*$H$3, IF(AO53=1, AS53*$K$3, IF(AP53=1, AS53*$N$3, AS53)))</f>
        <v>200</v>
      </c>
      <c r="AU53" s="9">
        <f t="shared" si="5"/>
        <v>428</v>
      </c>
      <c r="AV53" s="9">
        <v>0</v>
      </c>
      <c r="AW53" s="9">
        <f t="shared" si="6"/>
        <v>0</v>
      </c>
      <c r="AX53" s="21">
        <f t="shared" si="3"/>
        <v>428</v>
      </c>
    </row>
    <row r="54" spans="2:59" ht="60" x14ac:dyDescent="0.25">
      <c r="P54" s="1">
        <f>1-P53</f>
        <v>0.63</v>
      </c>
      <c r="Q54" s="1" t="s">
        <v>9</v>
      </c>
      <c r="R54" s="10">
        <f>S54*U54+S55*U55</f>
        <v>403.63396</v>
      </c>
      <c r="S54" s="1">
        <f>K1</f>
        <v>0.89</v>
      </c>
      <c r="T54" s="1" t="s">
        <v>40</v>
      </c>
      <c r="U54" s="10">
        <f>AX54</f>
        <v>406.6</v>
      </c>
      <c r="W54" s="1" t="s">
        <v>13</v>
      </c>
      <c r="AJ54" s="20" t="s">
        <v>41</v>
      </c>
      <c r="AK54" s="1" t="s">
        <v>13</v>
      </c>
      <c r="AL54" s="1">
        <v>0</v>
      </c>
      <c r="AM54" s="1">
        <v>0</v>
      </c>
      <c r="AN54" s="1">
        <v>1</v>
      </c>
      <c r="AO54" s="1">
        <v>0</v>
      </c>
      <c r="AP54" s="1">
        <v>0</v>
      </c>
      <c r="AQ54" s="9">
        <v>0</v>
      </c>
      <c r="AR54" s="9">
        <v>0</v>
      </c>
      <c r="AS54" s="1">
        <f t="shared" si="0"/>
        <v>200</v>
      </c>
      <c r="AT54" s="1">
        <f t="shared" si="13"/>
        <v>190</v>
      </c>
      <c r="AU54" s="9">
        <f t="shared" si="5"/>
        <v>406.6</v>
      </c>
      <c r="AV54" s="9">
        <v>0</v>
      </c>
      <c r="AW54" s="9">
        <f t="shared" si="6"/>
        <v>0</v>
      </c>
      <c r="AX54" s="21">
        <f t="shared" si="3"/>
        <v>406.6</v>
      </c>
    </row>
    <row r="55" spans="2:59" ht="45" x14ac:dyDescent="0.25">
      <c r="S55" s="1">
        <f>1-S54</f>
        <v>0.10999999999999999</v>
      </c>
      <c r="T55" s="1" t="s">
        <v>12</v>
      </c>
      <c r="U55" s="10">
        <f>V55*X55+V56*X56</f>
        <v>379.63600000000002</v>
      </c>
      <c r="V55" s="1">
        <f>N1</f>
        <v>0.87</v>
      </c>
      <c r="W55" s="1" t="s">
        <v>25</v>
      </c>
      <c r="X55" s="10">
        <f>AX55</f>
        <v>385.20000000000005</v>
      </c>
      <c r="Z55" s="1" t="s">
        <v>18</v>
      </c>
      <c r="AJ55" s="20" t="s">
        <v>41</v>
      </c>
      <c r="AK55" s="1" t="s">
        <v>18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9">
        <v>0</v>
      </c>
      <c r="AR55" s="9">
        <v>0</v>
      </c>
      <c r="AS55" s="1">
        <f t="shared" si="0"/>
        <v>200</v>
      </c>
      <c r="AT55" s="1">
        <f t="shared" si="13"/>
        <v>180</v>
      </c>
      <c r="AU55" s="9">
        <f t="shared" si="5"/>
        <v>385.20000000000005</v>
      </c>
      <c r="AV55" s="9">
        <v>0</v>
      </c>
      <c r="AW55" s="9">
        <f t="shared" si="6"/>
        <v>0</v>
      </c>
      <c r="AX55" s="21">
        <f t="shared" si="3"/>
        <v>385.20000000000005</v>
      </c>
    </row>
    <row r="56" spans="2:59" ht="45.75" thickBot="1" x14ac:dyDescent="0.3">
      <c r="V56" s="1">
        <f>1-V55</f>
        <v>0.13</v>
      </c>
      <c r="W56" s="1" t="s">
        <v>27</v>
      </c>
      <c r="X56" s="10">
        <f>AX56</f>
        <v>342.40000000000003</v>
      </c>
      <c r="Z56" s="1" t="s">
        <v>28</v>
      </c>
      <c r="AJ56" s="6" t="s">
        <v>41</v>
      </c>
      <c r="AK56" s="7" t="s">
        <v>28</v>
      </c>
      <c r="AL56" s="7">
        <v>0</v>
      </c>
      <c r="AM56" s="7">
        <v>0</v>
      </c>
      <c r="AN56" s="7">
        <v>0</v>
      </c>
      <c r="AO56" s="7">
        <v>0</v>
      </c>
      <c r="AP56" s="7">
        <v>1</v>
      </c>
      <c r="AQ56" s="27">
        <v>0</v>
      </c>
      <c r="AR56" s="27">
        <v>0</v>
      </c>
      <c r="AS56" s="7">
        <f t="shared" si="0"/>
        <v>200</v>
      </c>
      <c r="AT56" s="1">
        <f t="shared" si="13"/>
        <v>160</v>
      </c>
      <c r="AU56" s="27">
        <f t="shared" si="5"/>
        <v>342.40000000000003</v>
      </c>
      <c r="AV56" s="27">
        <v>0</v>
      </c>
      <c r="AW56" s="27">
        <f t="shared" si="6"/>
        <v>0</v>
      </c>
      <c r="AX56" s="8">
        <f t="shared" si="3"/>
        <v>342.40000000000003</v>
      </c>
    </row>
  </sheetData>
  <conditionalFormatting sqref="K7:K8">
    <cfRule type="cellIs" dxfId="12" priority="4" operator="equal">
      <formula>$J$7</formula>
    </cfRule>
  </conditionalFormatting>
  <conditionalFormatting sqref="L7:L8">
    <cfRule type="cellIs" dxfId="11" priority="3" operator="equal">
      <formula>185.8615607</formula>
    </cfRule>
  </conditionalFormatting>
  <conditionalFormatting sqref="L7:L30">
    <cfRule type="cellIs" dxfId="10" priority="2" operator="equal">
      <formula>$J$7</formula>
    </cfRule>
  </conditionalFormatting>
  <conditionalFormatting sqref="C7:C55">
    <cfRule type="cellIs" dxfId="9" priority="1" operator="equal">
      <formula>$A$7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B9A3-2CB1-4578-901B-A620F1377DEB}">
  <dimension ref="A1:BG56"/>
  <sheetViews>
    <sheetView zoomScale="50" zoomScaleNormal="50" workbookViewId="0">
      <selection activeCell="BB7" sqref="BB7:BF18"/>
    </sheetView>
  </sheetViews>
  <sheetFormatPr defaultColWidth="8.85546875" defaultRowHeight="15" x14ac:dyDescent="0.25"/>
  <cols>
    <col min="1" max="1" width="12.5703125" style="1" bestFit="1" customWidth="1"/>
    <col min="2" max="2" width="14.28515625" style="1" customWidth="1"/>
    <col min="3" max="3" width="12.5703125" style="1" bestFit="1" customWidth="1"/>
    <col min="4" max="5" width="8.85546875" style="1"/>
    <col min="6" max="6" width="12.5703125" style="1" bestFit="1" customWidth="1"/>
    <col min="7" max="8" width="8.85546875" style="1"/>
    <col min="9" max="10" width="11.85546875" style="1" bestFit="1" customWidth="1"/>
    <col min="11" max="11" width="8.85546875" style="1"/>
    <col min="12" max="12" width="12.5703125" style="1" bestFit="1" customWidth="1"/>
    <col min="13" max="14" width="8.85546875" style="1"/>
    <col min="15" max="15" width="11.85546875" style="1" bestFit="1" customWidth="1"/>
    <col min="16" max="17" width="8.85546875" style="1"/>
    <col min="18" max="18" width="12.42578125" style="1" bestFit="1" customWidth="1"/>
    <col min="19" max="20" width="8.85546875" style="1"/>
    <col min="21" max="21" width="11.85546875" style="1" bestFit="1" customWidth="1"/>
    <col min="22" max="23" width="8.85546875" style="1"/>
    <col min="24" max="24" width="9.85546875" style="1" bestFit="1" customWidth="1"/>
    <col min="25" max="26" width="8.85546875" style="1"/>
    <col min="27" max="27" width="10.5703125" style="1" bestFit="1" customWidth="1"/>
    <col min="28" max="35" width="8.85546875" style="1"/>
    <col min="36" max="36" width="12.5703125" style="1" customWidth="1"/>
    <col min="37" max="37" width="11" style="1" bestFit="1" customWidth="1"/>
    <col min="38" max="38" width="11" style="1" customWidth="1"/>
    <col min="39" max="42" width="8.85546875" style="1"/>
    <col min="43" max="43" width="14.42578125" style="1" customWidth="1"/>
    <col min="44" max="44" width="15.5703125" style="1" customWidth="1"/>
    <col min="45" max="45" width="11.7109375" style="1" customWidth="1"/>
    <col min="46" max="46" width="11" style="1" customWidth="1"/>
    <col min="47" max="47" width="12.140625" style="1" customWidth="1"/>
    <col min="48" max="48" width="10.7109375" style="1" customWidth="1"/>
    <col min="49" max="49" width="14.85546875" style="1" customWidth="1"/>
    <col min="50" max="54" width="8.85546875" style="1"/>
    <col min="55" max="55" width="13.28515625" style="1" bestFit="1" customWidth="1"/>
    <col min="56" max="56" width="12.7109375" style="1" bestFit="1" customWidth="1"/>
    <col min="57" max="57" width="13" style="1" bestFit="1" customWidth="1"/>
    <col min="58" max="58" width="13.28515625" style="1" bestFit="1" customWidth="1"/>
    <col min="59" max="62" width="11.85546875" style="1" bestFit="1" customWidth="1"/>
    <col min="63" max="16384" width="8.85546875" style="1"/>
  </cols>
  <sheetData>
    <row r="1" spans="1:59" x14ac:dyDescent="0.25">
      <c r="A1" s="1" t="s">
        <v>61</v>
      </c>
      <c r="B1" s="1">
        <v>0.97</v>
      </c>
      <c r="D1" s="11" t="s">
        <v>63</v>
      </c>
      <c r="E1" s="1">
        <v>0.69</v>
      </c>
      <c r="G1" s="1" t="s">
        <v>65</v>
      </c>
      <c r="H1" s="1">
        <v>0.71</v>
      </c>
      <c r="J1" s="1" t="s">
        <v>67</v>
      </c>
      <c r="K1" s="1">
        <v>0.89</v>
      </c>
      <c r="M1" s="1" t="s">
        <v>69</v>
      </c>
      <c r="N1" s="1">
        <v>0.87</v>
      </c>
    </row>
    <row r="2" spans="1:59" ht="15.75" thickBot="1" x14ac:dyDescent="0.3">
      <c r="A2" s="1" t="s">
        <v>62</v>
      </c>
      <c r="B2" s="1">
        <v>1</v>
      </c>
      <c r="D2" s="1" t="s">
        <v>64</v>
      </c>
      <c r="E2" s="1">
        <v>0.48</v>
      </c>
      <c r="G2" s="1" t="s">
        <v>66</v>
      </c>
      <c r="H2" s="1">
        <v>0.37</v>
      </c>
      <c r="J2" s="1" t="s">
        <v>68</v>
      </c>
      <c r="K2" s="1">
        <v>0.45</v>
      </c>
      <c r="M2" s="1" t="s">
        <v>70</v>
      </c>
      <c r="N2" s="1">
        <v>0.55000000000000004</v>
      </c>
    </row>
    <row r="3" spans="1:59" ht="105.75" thickBot="1" x14ac:dyDescent="0.3">
      <c r="A3" s="3" t="s">
        <v>3</v>
      </c>
      <c r="B3" s="4">
        <v>21</v>
      </c>
      <c r="C3" s="4"/>
      <c r="D3" s="4" t="s">
        <v>46</v>
      </c>
      <c r="E3" s="4">
        <v>0.9</v>
      </c>
      <c r="F3" s="4"/>
      <c r="G3" s="4" t="s">
        <v>47</v>
      </c>
      <c r="H3" s="4">
        <v>0.95</v>
      </c>
      <c r="I3" s="4"/>
      <c r="J3" s="4" t="s">
        <v>48</v>
      </c>
      <c r="K3" s="4">
        <v>0.9</v>
      </c>
      <c r="L3" s="4"/>
      <c r="M3" s="4" t="s">
        <v>49</v>
      </c>
      <c r="N3" s="4">
        <v>0.8</v>
      </c>
      <c r="O3" s="4"/>
      <c r="P3" s="4" t="s">
        <v>50</v>
      </c>
      <c r="Q3" s="4">
        <v>0</v>
      </c>
      <c r="R3" s="4"/>
      <c r="S3" s="4"/>
      <c r="T3" s="4" t="s">
        <v>55</v>
      </c>
      <c r="U3" s="5">
        <v>83</v>
      </c>
    </row>
    <row r="4" spans="1:59" ht="90.75" thickBot="1" x14ac:dyDescent="0.3">
      <c r="A4" s="6" t="s">
        <v>51</v>
      </c>
      <c r="B4" s="7">
        <v>200</v>
      </c>
      <c r="C4" s="7"/>
      <c r="D4" s="7" t="s">
        <v>52</v>
      </c>
      <c r="E4" s="7">
        <v>2.14</v>
      </c>
      <c r="F4" s="7"/>
      <c r="G4" s="7" t="s">
        <v>133</v>
      </c>
      <c r="H4" s="7">
        <v>0.5</v>
      </c>
      <c r="I4" s="7"/>
      <c r="J4" s="7"/>
      <c r="K4" s="7"/>
      <c r="L4" s="7"/>
      <c r="M4" s="7"/>
      <c r="N4" s="7"/>
      <c r="O4" s="7"/>
      <c r="P4" s="7" t="s">
        <v>90</v>
      </c>
      <c r="Q4" s="7">
        <v>0</v>
      </c>
      <c r="R4" s="7"/>
      <c r="S4" s="7"/>
      <c r="T4" s="7" t="s">
        <v>56</v>
      </c>
      <c r="U4" s="8">
        <v>83</v>
      </c>
      <c r="AJ4" s="3" t="s">
        <v>128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5"/>
    </row>
    <row r="5" spans="1:59" ht="75" x14ac:dyDescent="0.25">
      <c r="AJ5" s="20"/>
      <c r="AS5" s="1" t="s">
        <v>126</v>
      </c>
      <c r="AT5" s="1" t="s">
        <v>127</v>
      </c>
      <c r="AX5" s="21"/>
    </row>
    <row r="6" spans="1:59" ht="75" x14ac:dyDescent="0.25">
      <c r="A6" s="2" t="s">
        <v>73</v>
      </c>
      <c r="B6" s="2" t="s">
        <v>42</v>
      </c>
      <c r="C6" s="1" t="s">
        <v>122</v>
      </c>
      <c r="D6" s="1" t="s">
        <v>123</v>
      </c>
      <c r="E6" s="2" t="s">
        <v>43</v>
      </c>
      <c r="F6" s="1" t="s">
        <v>125</v>
      </c>
      <c r="G6" s="1" t="s">
        <v>124</v>
      </c>
      <c r="H6" s="2" t="s">
        <v>44</v>
      </c>
      <c r="J6" s="2" t="s">
        <v>93</v>
      </c>
      <c r="K6" s="2" t="s">
        <v>45</v>
      </c>
      <c r="L6" s="2" t="s">
        <v>71</v>
      </c>
      <c r="R6" s="1" t="s">
        <v>71</v>
      </c>
      <c r="AJ6" s="22" t="s">
        <v>36</v>
      </c>
      <c r="AK6" s="2" t="s">
        <v>37</v>
      </c>
      <c r="AL6" s="1" t="s">
        <v>92</v>
      </c>
      <c r="AM6" s="1" t="s">
        <v>19</v>
      </c>
      <c r="AN6" s="1" t="s">
        <v>129</v>
      </c>
      <c r="AO6" s="1" t="s">
        <v>53</v>
      </c>
      <c r="AP6" s="1" t="s">
        <v>54</v>
      </c>
      <c r="AQ6" s="9" t="s">
        <v>4</v>
      </c>
      <c r="AR6" s="9" t="s">
        <v>94</v>
      </c>
      <c r="AS6" s="1" t="s">
        <v>57</v>
      </c>
      <c r="AT6" s="1" t="s">
        <v>58</v>
      </c>
      <c r="AU6" s="9" t="s">
        <v>59</v>
      </c>
      <c r="AV6" s="9" t="s">
        <v>95</v>
      </c>
      <c r="AW6" s="9" t="s">
        <v>91</v>
      </c>
      <c r="AX6" s="23" t="s">
        <v>60</v>
      </c>
      <c r="BB6" s="1" t="s">
        <v>135</v>
      </c>
      <c r="BC6" s="1" t="s">
        <v>99</v>
      </c>
      <c r="BD6" s="1" t="s">
        <v>100</v>
      </c>
      <c r="BE6" s="1" t="s">
        <v>97</v>
      </c>
      <c r="BF6" s="1" t="s">
        <v>98</v>
      </c>
    </row>
    <row r="7" spans="1:59" ht="105" x14ac:dyDescent="0.25">
      <c r="A7" s="10">
        <f>MAX(C7, C52)</f>
        <v>423.24131238799998</v>
      </c>
      <c r="B7" s="1" t="s">
        <v>0</v>
      </c>
      <c r="C7" s="19">
        <f>D7*F7+D47*F47</f>
        <v>388.62793461501457</v>
      </c>
      <c r="D7" s="1">
        <f>B1</f>
        <v>0.97</v>
      </c>
      <c r="E7" s="1" t="s">
        <v>2</v>
      </c>
      <c r="F7" s="10">
        <f>G7*J7+G42*I42</f>
        <v>388.12747404628306</v>
      </c>
      <c r="G7" s="1">
        <f>B2</f>
        <v>1</v>
      </c>
      <c r="H7" s="1" t="s">
        <v>1</v>
      </c>
      <c r="J7" s="1">
        <f>MAX(L7, L29)</f>
        <v>388.12747404628306</v>
      </c>
      <c r="K7" s="1" t="s">
        <v>74</v>
      </c>
      <c r="L7" s="1">
        <f>M7*O7+M13*O13</f>
        <v>388.12747404628306</v>
      </c>
      <c r="M7" s="1">
        <f>E1</f>
        <v>0.69</v>
      </c>
      <c r="N7" s="12" t="s">
        <v>21</v>
      </c>
      <c r="O7" s="1">
        <f>R7</f>
        <v>393.053601168</v>
      </c>
      <c r="Q7" s="1" t="s">
        <v>22</v>
      </c>
      <c r="R7" s="10">
        <f>S7*U7+S9*U9</f>
        <v>393.053601168</v>
      </c>
      <c r="S7" s="1">
        <f>E2</f>
        <v>0.48</v>
      </c>
      <c r="T7" s="1" t="s">
        <v>16</v>
      </c>
      <c r="U7" s="1">
        <f>$H$4*AX7 + (1-$H$4)*W8</f>
        <v>385.6</v>
      </c>
      <c r="V7" s="28" t="s">
        <v>131</v>
      </c>
      <c r="W7" s="28">
        <f>AX7</f>
        <v>364.20000000000005</v>
      </c>
      <c r="AJ7" s="20" t="s">
        <v>33</v>
      </c>
      <c r="AK7" s="1" t="s">
        <v>15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9">
        <f>-$B$3</f>
        <v>-21</v>
      </c>
      <c r="AR7" s="9">
        <f>0</f>
        <v>0</v>
      </c>
      <c r="AS7" s="1">
        <f t="shared" ref="AS7:AS56" si="0">IF(AM7=1, $B$4*$E$3, $B$4)</f>
        <v>180</v>
      </c>
      <c r="AT7" s="1">
        <f>IF(AN7=1, AS7*$H$3, IF(AO7=1, AS7*$K$3, IF(AP7=1, AS7*$N$3, AS7)))</f>
        <v>180</v>
      </c>
      <c r="AU7" s="9">
        <f>AT7*$E$4</f>
        <v>385.20000000000005</v>
      </c>
      <c r="AV7" s="9">
        <f>$Q$3</f>
        <v>0</v>
      </c>
      <c r="AW7" s="9">
        <f>AL7*$Q$4</f>
        <v>0</v>
      </c>
      <c r="AX7" s="21">
        <f>AQ7+AR7+AU7+AV7+AW7</f>
        <v>364.20000000000005</v>
      </c>
      <c r="BB7" s="1">
        <f>$Q$3</f>
        <v>0</v>
      </c>
      <c r="BC7" s="1">
        <f>C7</f>
        <v>388.62793461501457</v>
      </c>
      <c r="BD7" s="1">
        <f>C52</f>
        <v>423.24131238799998</v>
      </c>
      <c r="BE7" s="1">
        <f>L7</f>
        <v>388.12747404628306</v>
      </c>
      <c r="BF7" s="1">
        <f>L29</f>
        <v>376.25373264899997</v>
      </c>
      <c r="BG7" s="1">
        <f>BD7-BC7</f>
        <v>34.613377772985416</v>
      </c>
    </row>
    <row r="8" spans="1:59" ht="60" x14ac:dyDescent="0.25">
      <c r="A8" s="10"/>
      <c r="C8" s="19"/>
      <c r="F8" s="10"/>
      <c r="N8" s="12"/>
      <c r="R8" s="10"/>
      <c r="V8" s="28" t="s">
        <v>130</v>
      </c>
      <c r="W8" s="28">
        <f>AX8</f>
        <v>407</v>
      </c>
      <c r="AJ8" s="20" t="s">
        <v>33</v>
      </c>
      <c r="AK8" s="1" t="s">
        <v>15</v>
      </c>
      <c r="AL8" s="1">
        <v>0</v>
      </c>
      <c r="AM8" s="28">
        <v>0</v>
      </c>
      <c r="AN8" s="1">
        <v>0</v>
      </c>
      <c r="AO8" s="1">
        <v>0</v>
      </c>
      <c r="AP8" s="1">
        <v>0</v>
      </c>
      <c r="AQ8" s="9">
        <f>-$B$3</f>
        <v>-21</v>
      </c>
      <c r="AR8" s="9">
        <f>0</f>
        <v>0</v>
      </c>
      <c r="AS8" s="1">
        <f t="shared" si="0"/>
        <v>200</v>
      </c>
      <c r="AT8" s="1">
        <f>IF(AN8=1, AS8*$H$3, IF(AO8=1, AS8*$K$3, IF(AP8=1, AS8*$N$3, AS8)))</f>
        <v>200</v>
      </c>
      <c r="AU8" s="9">
        <f>AT8*$E$4</f>
        <v>428</v>
      </c>
      <c r="AV8" s="9">
        <f>$Q$3</f>
        <v>0</v>
      </c>
      <c r="AW8" s="9">
        <f>AL8*$Q$4</f>
        <v>0</v>
      </c>
      <c r="AX8" s="21">
        <f>AQ8+AR8+AU8+AV8+AW8</f>
        <v>407</v>
      </c>
      <c r="BB8" s="1">
        <v>1</v>
      </c>
      <c r="BC8" s="1">
        <f t="dataTable" ref="BC8:BF18" dt2D="0" dtr="0" r1="H4"/>
        <v>378.47029851602281</v>
      </c>
      <c r="BD8" s="1">
        <v>423.24131238799998</v>
      </c>
      <c r="BE8" s="1">
        <v>377.65568425350801</v>
      </c>
      <c r="BF8" s="1">
        <v>367.97673727</v>
      </c>
      <c r="BG8" s="1">
        <f t="shared" ref="BG8:BG18" si="1">BD8-BC8</f>
        <v>44.771013871977175</v>
      </c>
    </row>
    <row r="9" spans="1:59" ht="60" x14ac:dyDescent="0.25">
      <c r="S9" s="1">
        <f>1-S7</f>
        <v>0.52</v>
      </c>
      <c r="T9" s="1" t="s">
        <v>8</v>
      </c>
      <c r="U9" s="10">
        <f>V9*X9+V10*X10</f>
        <v>399.93384839999999</v>
      </c>
      <c r="V9" s="1">
        <f>H1</f>
        <v>0.71</v>
      </c>
      <c r="W9" s="1" t="s">
        <v>10</v>
      </c>
      <c r="X9" s="10">
        <f>AX9</f>
        <v>407</v>
      </c>
      <c r="AJ9" s="20" t="s">
        <v>33</v>
      </c>
      <c r="AK9" s="1" t="s">
        <v>14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9">
        <f>-$B$3</f>
        <v>-21</v>
      </c>
      <c r="AR9" s="9">
        <v>0</v>
      </c>
      <c r="AS9" s="1">
        <f t="shared" si="0"/>
        <v>200</v>
      </c>
      <c r="AT9" s="1">
        <f t="shared" ref="AT9:AT17" si="2">IF(AN9=1, AS9*$H$3, IF(AO9=1, AS9*$K$3, IF(AP9=1, AS9*$N$3, AS9)))</f>
        <v>200</v>
      </c>
      <c r="AU9" s="9">
        <f>AT9*$E$4</f>
        <v>428</v>
      </c>
      <c r="AV9" s="9">
        <f t="shared" ref="AV9:AV51" si="3">$Q$3</f>
        <v>0</v>
      </c>
      <c r="AW9" s="9">
        <f>AL9*$Q$4</f>
        <v>0</v>
      </c>
      <c r="AX9" s="21">
        <f t="shared" ref="AX9:AX56" si="4">AQ9+AR9+AU9+AV9+AW9</f>
        <v>407</v>
      </c>
      <c r="BB9" s="1">
        <f>BB8-0.1</f>
        <v>0.9</v>
      </c>
      <c r="BC9" s="1">
        <v>380.50182573582111</v>
      </c>
      <c r="BD9" s="1">
        <v>423.24131238799998</v>
      </c>
      <c r="BE9" s="1">
        <v>379.75004221206297</v>
      </c>
      <c r="BF9" s="1">
        <v>369.63213634579995</v>
      </c>
      <c r="BG9" s="1">
        <f t="shared" si="1"/>
        <v>42.739486652178869</v>
      </c>
    </row>
    <row r="10" spans="1:59" ht="75" x14ac:dyDescent="0.25">
      <c r="V10" s="1">
        <f>1-V9</f>
        <v>0.29000000000000004</v>
      </c>
      <c r="W10" s="1" t="s">
        <v>9</v>
      </c>
      <c r="X10" s="10">
        <f>Y10*AA10+Y11*AA11</f>
        <v>382.63396</v>
      </c>
      <c r="Y10" s="1">
        <f>K1</f>
        <v>0.89</v>
      </c>
      <c r="Z10" s="1" t="s">
        <v>11</v>
      </c>
      <c r="AA10" s="10">
        <f>AX10</f>
        <v>385.6</v>
      </c>
      <c r="AJ10" s="20" t="s">
        <v>33</v>
      </c>
      <c r="AK10" s="1" t="s">
        <v>13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9">
        <f t="shared" ref="AQ10:AQ51" si="5">-$B$3</f>
        <v>-21</v>
      </c>
      <c r="AR10" s="9">
        <v>0</v>
      </c>
      <c r="AS10" s="1">
        <f t="shared" si="0"/>
        <v>200</v>
      </c>
      <c r="AT10" s="1">
        <f t="shared" si="2"/>
        <v>190</v>
      </c>
      <c r="AU10" s="9">
        <f t="shared" ref="AU10:AU56" si="6">AT10*$E$4</f>
        <v>406.6</v>
      </c>
      <c r="AV10" s="9">
        <f t="shared" si="3"/>
        <v>0</v>
      </c>
      <c r="AW10" s="9">
        <f t="shared" ref="AW10:AW56" si="7">AL10*$Q$4</f>
        <v>0</v>
      </c>
      <c r="AX10" s="21">
        <f t="shared" si="4"/>
        <v>385.6</v>
      </c>
      <c r="BB10" s="1">
        <f t="shared" ref="BB10:BB17" si="8">BB9-0.1</f>
        <v>0.8</v>
      </c>
      <c r="BC10" s="1">
        <v>382.53335295561948</v>
      </c>
      <c r="BD10" s="1">
        <v>423.24131238799998</v>
      </c>
      <c r="BE10" s="1">
        <v>381.84440017061803</v>
      </c>
      <c r="BF10" s="1">
        <v>371.28753542160007</v>
      </c>
      <c r="BG10" s="1">
        <f t="shared" si="1"/>
        <v>40.707959432380505</v>
      </c>
    </row>
    <row r="11" spans="1:59" ht="46.35" customHeight="1" x14ac:dyDescent="0.25">
      <c r="Y11" s="1">
        <f>1-Y10</f>
        <v>0.10999999999999999</v>
      </c>
      <c r="Z11" s="1" t="s">
        <v>12</v>
      </c>
      <c r="AA11" s="10">
        <f>AB11*AD11+AB12*AD12</f>
        <v>358.63600000000002</v>
      </c>
      <c r="AB11" s="1">
        <f>N1</f>
        <v>0.87</v>
      </c>
      <c r="AC11" s="1" t="s">
        <v>25</v>
      </c>
      <c r="AD11" s="10">
        <f>AX11</f>
        <v>364.20000000000005</v>
      </c>
      <c r="AJ11" s="20" t="s">
        <v>33</v>
      </c>
      <c r="AK11" s="1" t="s">
        <v>26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9">
        <f t="shared" si="5"/>
        <v>-21</v>
      </c>
      <c r="AR11" s="9">
        <v>0</v>
      </c>
      <c r="AS11" s="1">
        <f t="shared" si="0"/>
        <v>200</v>
      </c>
      <c r="AT11" s="1">
        <f t="shared" si="2"/>
        <v>180</v>
      </c>
      <c r="AU11" s="9">
        <f>AT11*$E$4</f>
        <v>385.20000000000005</v>
      </c>
      <c r="AV11" s="9">
        <f t="shared" si="3"/>
        <v>0</v>
      </c>
      <c r="AW11" s="9">
        <f t="shared" si="7"/>
        <v>0</v>
      </c>
      <c r="AX11" s="21">
        <f t="shared" si="4"/>
        <v>364.20000000000005</v>
      </c>
      <c r="BB11" s="1">
        <f t="shared" si="8"/>
        <v>0.70000000000000007</v>
      </c>
      <c r="BC11" s="1">
        <v>384.56488017541778</v>
      </c>
      <c r="BD11" s="1">
        <v>423.24131238799998</v>
      </c>
      <c r="BE11" s="1">
        <v>383.93875812917298</v>
      </c>
      <c r="BF11" s="1">
        <v>372.94293449740002</v>
      </c>
      <c r="BG11" s="1">
        <f t="shared" si="1"/>
        <v>38.676432212582199</v>
      </c>
    </row>
    <row r="12" spans="1:59" ht="63" customHeight="1" x14ac:dyDescent="0.25">
      <c r="AB12" s="1">
        <f>1-AB11</f>
        <v>0.13</v>
      </c>
      <c r="AC12" s="1" t="s">
        <v>27</v>
      </c>
      <c r="AD12" s="10">
        <f>AX12</f>
        <v>321.40000000000003</v>
      </c>
      <c r="AJ12" s="20" t="s">
        <v>33</v>
      </c>
      <c r="AK12" s="1" t="s">
        <v>28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9">
        <f t="shared" si="5"/>
        <v>-21</v>
      </c>
      <c r="AR12" s="9">
        <v>0</v>
      </c>
      <c r="AS12" s="1">
        <f t="shared" si="0"/>
        <v>200</v>
      </c>
      <c r="AT12" s="1">
        <f t="shared" si="2"/>
        <v>160</v>
      </c>
      <c r="AU12" s="9">
        <f t="shared" si="6"/>
        <v>342.40000000000003</v>
      </c>
      <c r="AV12" s="9">
        <f t="shared" si="3"/>
        <v>0</v>
      </c>
      <c r="AW12" s="9">
        <f t="shared" si="7"/>
        <v>0</v>
      </c>
      <c r="AX12" s="21">
        <f t="shared" si="4"/>
        <v>321.40000000000003</v>
      </c>
      <c r="BB12" s="1">
        <f t="shared" si="8"/>
        <v>0.60000000000000009</v>
      </c>
      <c r="BC12" s="1">
        <v>386.59640739521615</v>
      </c>
      <c r="BD12" s="1">
        <v>423.24131238799998</v>
      </c>
      <c r="BE12" s="1">
        <v>386.03311608772799</v>
      </c>
      <c r="BF12" s="1">
        <v>374.59833357320008</v>
      </c>
      <c r="BG12" s="1">
        <f t="shared" si="1"/>
        <v>36.644904992783836</v>
      </c>
    </row>
    <row r="13" spans="1:59" ht="60" x14ac:dyDescent="0.25">
      <c r="M13" s="1">
        <f>1-M7</f>
        <v>0.31000000000000005</v>
      </c>
      <c r="N13" s="12" t="s">
        <v>23</v>
      </c>
      <c r="O13" s="1">
        <f>R13</f>
        <v>377.16286851730001</v>
      </c>
      <c r="R13" s="1">
        <f>S13*U13+S18*U18</f>
        <v>377.16286851730001</v>
      </c>
      <c r="S13" s="1">
        <f>H1</f>
        <v>0.71</v>
      </c>
      <c r="T13" s="1" t="s">
        <v>10</v>
      </c>
      <c r="U13" s="10">
        <f>X13</f>
        <v>383.73139479999998</v>
      </c>
      <c r="W13" s="1" t="s">
        <v>24</v>
      </c>
      <c r="X13" s="10">
        <f>Y13*AA13+Y15*AA15</f>
        <v>383.73139479999998</v>
      </c>
      <c r="Y13" s="1">
        <f>H2</f>
        <v>0.37</v>
      </c>
      <c r="Z13" s="1" t="s">
        <v>16</v>
      </c>
      <c r="AA13" s="1">
        <f>$H$4*AC13 + (1-$H$4)*AC14</f>
        <v>385.6</v>
      </c>
      <c r="AB13" s="28" t="s">
        <v>132</v>
      </c>
      <c r="AC13" s="28">
        <f>AX13</f>
        <v>364.20000000000005</v>
      </c>
      <c r="AJ13" s="20" t="s">
        <v>34</v>
      </c>
      <c r="AK13" s="1" t="s">
        <v>14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9">
        <f t="shared" si="5"/>
        <v>-21</v>
      </c>
      <c r="AR13" s="9">
        <v>0</v>
      </c>
      <c r="AS13" s="1">
        <f t="shared" si="0"/>
        <v>180</v>
      </c>
      <c r="AT13" s="1">
        <f t="shared" si="2"/>
        <v>180</v>
      </c>
      <c r="AU13" s="9">
        <f t="shared" si="6"/>
        <v>385.20000000000005</v>
      </c>
      <c r="AV13" s="9">
        <f t="shared" si="3"/>
        <v>0</v>
      </c>
      <c r="AW13" s="9">
        <f t="shared" si="7"/>
        <v>0</v>
      </c>
      <c r="AX13" s="21">
        <f t="shared" si="4"/>
        <v>364.20000000000005</v>
      </c>
      <c r="BB13" s="1">
        <f t="shared" si="8"/>
        <v>0.50000000000000011</v>
      </c>
      <c r="BC13" s="1">
        <v>388.62793461501457</v>
      </c>
      <c r="BD13" s="1">
        <v>423.24131238799998</v>
      </c>
      <c r="BE13" s="1">
        <v>388.12747404628306</v>
      </c>
      <c r="BF13" s="1">
        <v>376.25373264899997</v>
      </c>
      <c r="BG13" s="1">
        <f t="shared" si="1"/>
        <v>34.613377772985416</v>
      </c>
    </row>
    <row r="14" spans="1:59" ht="60" x14ac:dyDescent="0.25">
      <c r="N14" s="12"/>
      <c r="U14" s="10"/>
      <c r="X14" s="10"/>
      <c r="AA14" s="10"/>
      <c r="AB14" s="28" t="s">
        <v>130</v>
      </c>
      <c r="AC14" s="28">
        <f>AX14</f>
        <v>407</v>
      </c>
      <c r="AJ14" s="20" t="s">
        <v>34</v>
      </c>
      <c r="AK14" s="1" t="s">
        <v>14</v>
      </c>
      <c r="AL14" s="1">
        <v>1</v>
      </c>
      <c r="AM14" s="28">
        <v>0</v>
      </c>
      <c r="AN14" s="1">
        <v>0</v>
      </c>
      <c r="AO14" s="1">
        <v>0</v>
      </c>
      <c r="AP14" s="1">
        <v>0</v>
      </c>
      <c r="AQ14" s="9">
        <f t="shared" si="5"/>
        <v>-21</v>
      </c>
      <c r="AR14" s="9">
        <v>0</v>
      </c>
      <c r="AS14" s="1">
        <f t="shared" si="0"/>
        <v>200</v>
      </c>
      <c r="AT14" s="1">
        <f t="shared" si="2"/>
        <v>200</v>
      </c>
      <c r="AU14" s="9">
        <f t="shared" si="6"/>
        <v>428</v>
      </c>
      <c r="AV14" s="9">
        <f t="shared" si="3"/>
        <v>0</v>
      </c>
      <c r="AW14" s="9">
        <f t="shared" si="7"/>
        <v>0</v>
      </c>
      <c r="AX14" s="21">
        <f t="shared" si="4"/>
        <v>407</v>
      </c>
      <c r="BB14" s="1">
        <f t="shared" si="8"/>
        <v>0.40000000000000013</v>
      </c>
      <c r="BC14" s="1">
        <v>390.65946183481287</v>
      </c>
      <c r="BD14" s="1">
        <v>423.24131238799998</v>
      </c>
      <c r="BE14" s="1">
        <v>390.22183200483801</v>
      </c>
      <c r="BF14" s="1">
        <v>377.90913172479998</v>
      </c>
      <c r="BG14" s="1">
        <f t="shared" si="1"/>
        <v>32.58185055318711</v>
      </c>
    </row>
    <row r="15" spans="1:59" ht="75" x14ac:dyDescent="0.25">
      <c r="Y15" s="1">
        <f>1-Y13</f>
        <v>0.63</v>
      </c>
      <c r="Z15" s="1" t="s">
        <v>8</v>
      </c>
      <c r="AA15" s="10">
        <f>AB15*AD15+AB16*AD16</f>
        <v>382.63396</v>
      </c>
      <c r="AB15" s="1">
        <f>K1</f>
        <v>0.89</v>
      </c>
      <c r="AC15" s="1" t="s">
        <v>11</v>
      </c>
      <c r="AD15" s="10">
        <f>AX15</f>
        <v>385.6</v>
      </c>
      <c r="AJ15" s="20" t="s">
        <v>34</v>
      </c>
      <c r="AK15" s="1" t="s">
        <v>13</v>
      </c>
      <c r="AL15" s="1">
        <v>1</v>
      </c>
      <c r="AM15" s="1">
        <v>0</v>
      </c>
      <c r="AN15" s="1">
        <v>1</v>
      </c>
      <c r="AO15" s="1">
        <v>0</v>
      </c>
      <c r="AP15" s="1">
        <v>0</v>
      </c>
      <c r="AQ15" s="9">
        <f t="shared" si="5"/>
        <v>-21</v>
      </c>
      <c r="AR15" s="9">
        <v>0</v>
      </c>
      <c r="AS15" s="1">
        <f t="shared" si="0"/>
        <v>200</v>
      </c>
      <c r="AT15" s="1">
        <f t="shared" si="2"/>
        <v>190</v>
      </c>
      <c r="AU15" s="9">
        <f t="shared" si="6"/>
        <v>406.6</v>
      </c>
      <c r="AV15" s="9">
        <f t="shared" si="3"/>
        <v>0</v>
      </c>
      <c r="AW15" s="9">
        <f t="shared" si="7"/>
        <v>0</v>
      </c>
      <c r="AX15" s="21">
        <f t="shared" si="4"/>
        <v>385.6</v>
      </c>
      <c r="BB15" s="1">
        <f t="shared" si="8"/>
        <v>0.30000000000000016</v>
      </c>
      <c r="BC15" s="1">
        <v>392.69098905461124</v>
      </c>
      <c r="BD15" s="1">
        <v>423.24131238799998</v>
      </c>
      <c r="BE15" s="1">
        <v>392.31618996339301</v>
      </c>
      <c r="BF15" s="1">
        <v>379.56453080059998</v>
      </c>
      <c r="BG15" s="1">
        <f t="shared" si="1"/>
        <v>30.550323333388747</v>
      </c>
    </row>
    <row r="16" spans="1:59" ht="55.7" customHeight="1" x14ac:dyDescent="0.25">
      <c r="AB16" s="1">
        <f>1-AB15</f>
        <v>0.10999999999999999</v>
      </c>
      <c r="AC16" s="1" t="s">
        <v>17</v>
      </c>
      <c r="AD16" s="10">
        <f>AE16*AG16+AE17*AG17</f>
        <v>358.63600000000002</v>
      </c>
      <c r="AE16" s="1">
        <f>N1</f>
        <v>0.87</v>
      </c>
      <c r="AF16" s="1" t="s">
        <v>25</v>
      </c>
      <c r="AG16" s="10">
        <f>AX16</f>
        <v>364.20000000000005</v>
      </c>
      <c r="AJ16" s="20" t="s">
        <v>34</v>
      </c>
      <c r="AK16" s="1" t="s">
        <v>18</v>
      </c>
      <c r="AL16" s="1">
        <v>1</v>
      </c>
      <c r="AM16" s="1">
        <v>0</v>
      </c>
      <c r="AN16" s="1">
        <v>0</v>
      </c>
      <c r="AO16" s="1">
        <v>1</v>
      </c>
      <c r="AP16" s="1">
        <v>0</v>
      </c>
      <c r="AQ16" s="9">
        <f t="shared" si="5"/>
        <v>-21</v>
      </c>
      <c r="AR16" s="9">
        <v>0</v>
      </c>
      <c r="AS16" s="1">
        <f t="shared" si="0"/>
        <v>200</v>
      </c>
      <c r="AT16" s="1">
        <f t="shared" si="2"/>
        <v>180</v>
      </c>
      <c r="AU16" s="9">
        <f t="shared" si="6"/>
        <v>385.20000000000005</v>
      </c>
      <c r="AV16" s="9">
        <f t="shared" si="3"/>
        <v>0</v>
      </c>
      <c r="AW16" s="9">
        <f t="shared" si="7"/>
        <v>0</v>
      </c>
      <c r="AX16" s="21">
        <f t="shared" si="4"/>
        <v>364.20000000000005</v>
      </c>
      <c r="BB16" s="1">
        <f t="shared" si="8"/>
        <v>0.20000000000000015</v>
      </c>
      <c r="BC16" s="1">
        <v>394.72251627440954</v>
      </c>
      <c r="BD16" s="1">
        <v>423.24131238799998</v>
      </c>
      <c r="BE16" s="1">
        <v>394.41054792194797</v>
      </c>
      <c r="BF16" s="1">
        <v>381.21992987639999</v>
      </c>
      <c r="BG16" s="1">
        <f t="shared" si="1"/>
        <v>28.51879611359044</v>
      </c>
    </row>
    <row r="17" spans="1:59" ht="49.7" customHeight="1" x14ac:dyDescent="0.25">
      <c r="AE17" s="1">
        <f>1-AE16</f>
        <v>0.13</v>
      </c>
      <c r="AF17" s="1" t="s">
        <v>27</v>
      </c>
      <c r="AG17" s="10">
        <f>AX17</f>
        <v>321.40000000000003</v>
      </c>
      <c r="AJ17" s="20" t="s">
        <v>34</v>
      </c>
      <c r="AK17" s="1" t="s">
        <v>28</v>
      </c>
      <c r="AL17" s="1">
        <v>1</v>
      </c>
      <c r="AM17" s="1">
        <v>0</v>
      </c>
      <c r="AN17" s="1">
        <v>0</v>
      </c>
      <c r="AO17" s="1">
        <v>0</v>
      </c>
      <c r="AP17" s="1">
        <v>1</v>
      </c>
      <c r="AQ17" s="9">
        <f t="shared" si="5"/>
        <v>-21</v>
      </c>
      <c r="AR17" s="9">
        <v>0</v>
      </c>
      <c r="AS17" s="1">
        <f t="shared" si="0"/>
        <v>200</v>
      </c>
      <c r="AT17" s="1">
        <f t="shared" si="2"/>
        <v>160</v>
      </c>
      <c r="AU17" s="9">
        <f t="shared" si="6"/>
        <v>342.40000000000003</v>
      </c>
      <c r="AV17" s="9">
        <f t="shared" si="3"/>
        <v>0</v>
      </c>
      <c r="AW17" s="9">
        <f t="shared" si="7"/>
        <v>0</v>
      </c>
      <c r="AX17" s="21">
        <f t="shared" si="4"/>
        <v>321.40000000000003</v>
      </c>
      <c r="BB17" s="1">
        <f t="shared" si="8"/>
        <v>0.10000000000000014</v>
      </c>
      <c r="BC17" s="1">
        <v>396.75404349420796</v>
      </c>
      <c r="BD17" s="1">
        <v>423.24131238799998</v>
      </c>
      <c r="BE17" s="1">
        <v>396.50490588050303</v>
      </c>
      <c r="BF17" s="1">
        <v>382.87532895220005</v>
      </c>
      <c r="BG17" s="1">
        <f t="shared" si="1"/>
        <v>26.48726889379202</v>
      </c>
    </row>
    <row r="18" spans="1:59" ht="75" x14ac:dyDescent="0.25">
      <c r="S18" s="1">
        <f>1-S13</f>
        <v>0.29000000000000004</v>
      </c>
      <c r="T18" s="1" t="s">
        <v>9</v>
      </c>
      <c r="U18" s="10">
        <f>V18*X18+V24*X24</f>
        <v>361.08130417000007</v>
      </c>
      <c r="V18" s="1">
        <f>K1</f>
        <v>0.89</v>
      </c>
      <c r="W18" s="1" t="s">
        <v>11</v>
      </c>
      <c r="X18" s="1">
        <f>AA18</f>
        <v>364.86864300000002</v>
      </c>
      <c r="Z18" s="1" t="s">
        <v>20</v>
      </c>
      <c r="AA18" s="10">
        <f>AB18*AD18+AB20*AD20</f>
        <v>364.86864300000002</v>
      </c>
      <c r="AB18" s="1">
        <f>K2</f>
        <v>0.45</v>
      </c>
      <c r="AC18" s="1" t="s">
        <v>16</v>
      </c>
      <c r="AD18" s="1">
        <f>$H$4*AF18 + (1-$H$4)*AF19</f>
        <v>365.27</v>
      </c>
      <c r="AE18" s="28" t="s">
        <v>132</v>
      </c>
      <c r="AF18" s="28">
        <f>AX18</f>
        <v>344.94</v>
      </c>
      <c r="AJ18" s="20" t="s">
        <v>35</v>
      </c>
      <c r="AK18" s="1" t="s">
        <v>13</v>
      </c>
      <c r="AL18" s="1">
        <v>1</v>
      </c>
      <c r="AM18" s="1">
        <v>1</v>
      </c>
      <c r="AN18" s="1">
        <v>1</v>
      </c>
      <c r="AO18" s="1">
        <v>0</v>
      </c>
      <c r="AP18" s="1">
        <v>0</v>
      </c>
      <c r="AQ18" s="9">
        <f t="shared" si="5"/>
        <v>-21</v>
      </c>
      <c r="AR18" s="9">
        <v>0</v>
      </c>
      <c r="AS18" s="1">
        <f t="shared" si="0"/>
        <v>180</v>
      </c>
      <c r="AT18" s="1">
        <f>IF(AN18=1, AS18*$H$3, IF(AO18=1, AS18*$K$3, IF(AP18=1, AS18*$N$3, AS18)))</f>
        <v>171</v>
      </c>
      <c r="AU18" s="9">
        <f t="shared" si="6"/>
        <v>365.94</v>
      </c>
      <c r="AV18" s="9">
        <f t="shared" si="3"/>
        <v>0</v>
      </c>
      <c r="AW18" s="9">
        <f t="shared" si="7"/>
        <v>0</v>
      </c>
      <c r="AX18" s="21">
        <f t="shared" si="4"/>
        <v>344.94</v>
      </c>
      <c r="BB18" s="1">
        <v>0</v>
      </c>
      <c r="BC18" s="1">
        <v>398.78557071400627</v>
      </c>
      <c r="BD18" s="1">
        <v>423.24131238799998</v>
      </c>
      <c r="BE18" s="1">
        <v>398.59926383905798</v>
      </c>
      <c r="BF18" s="1">
        <v>384.530728028</v>
      </c>
      <c r="BG18" s="1">
        <f t="shared" si="1"/>
        <v>24.455741673993714</v>
      </c>
    </row>
    <row r="19" spans="1:59" ht="60" x14ac:dyDescent="0.25">
      <c r="U19" s="10"/>
      <c r="AA19" s="10"/>
      <c r="AD19" s="10"/>
      <c r="AE19" s="28" t="s">
        <v>130</v>
      </c>
      <c r="AF19" s="28">
        <f>AX19</f>
        <v>385.6</v>
      </c>
      <c r="AJ19" s="20" t="s">
        <v>35</v>
      </c>
      <c r="AK19" s="1" t="s">
        <v>13</v>
      </c>
      <c r="AL19" s="1">
        <v>1</v>
      </c>
      <c r="AM19" s="28">
        <v>0</v>
      </c>
      <c r="AN19" s="1">
        <v>1</v>
      </c>
      <c r="AO19" s="1">
        <v>0</v>
      </c>
      <c r="AP19" s="1">
        <v>0</v>
      </c>
      <c r="AQ19" s="9">
        <f t="shared" si="5"/>
        <v>-21</v>
      </c>
      <c r="AR19" s="9">
        <v>0</v>
      </c>
      <c r="AS19" s="1">
        <f t="shared" si="0"/>
        <v>200</v>
      </c>
      <c r="AT19" s="1">
        <f>IF(AN19=1, AS19*$H$3, IF(AO19=1, AS19*$K$3, IF(AP19=1, AS19*$N$3, AS19)))</f>
        <v>190</v>
      </c>
      <c r="AU19" s="9">
        <f t="shared" si="6"/>
        <v>406.6</v>
      </c>
      <c r="AV19" s="9">
        <f t="shared" si="3"/>
        <v>0</v>
      </c>
      <c r="AW19" s="9">
        <f t="shared" si="7"/>
        <v>0</v>
      </c>
      <c r="AX19" s="21">
        <f t="shared" si="4"/>
        <v>385.6</v>
      </c>
    </row>
    <row r="20" spans="1:59" ht="75" x14ac:dyDescent="0.25">
      <c r="AB20" s="1">
        <f>1-AB18</f>
        <v>0.55000000000000004</v>
      </c>
      <c r="AC20" s="1" t="s">
        <v>8</v>
      </c>
      <c r="AD20" s="10">
        <f>AE20*AG20+AE22*AG22</f>
        <v>364.54025999999999</v>
      </c>
      <c r="AE20" s="1">
        <f>K1</f>
        <v>0.89</v>
      </c>
      <c r="AF20" s="1" t="s">
        <v>11</v>
      </c>
      <c r="AG20" s="1">
        <f>$H$4*AI20 + (1-$H$4)*AI21</f>
        <v>365.27</v>
      </c>
      <c r="AH20" s="28" t="s">
        <v>132</v>
      </c>
      <c r="AI20" s="28">
        <f>AX20</f>
        <v>344.94</v>
      </c>
      <c r="AJ20" s="20" t="s">
        <v>35</v>
      </c>
      <c r="AK20" s="1" t="s">
        <v>13</v>
      </c>
      <c r="AL20" s="1">
        <v>1</v>
      </c>
      <c r="AM20" s="1">
        <v>1</v>
      </c>
      <c r="AN20" s="1">
        <v>1</v>
      </c>
      <c r="AO20" s="1">
        <v>0</v>
      </c>
      <c r="AP20" s="1">
        <v>0</v>
      </c>
      <c r="AQ20" s="9">
        <f t="shared" si="5"/>
        <v>-21</v>
      </c>
      <c r="AR20" s="9">
        <v>0</v>
      </c>
      <c r="AS20" s="1">
        <f t="shared" si="0"/>
        <v>180</v>
      </c>
      <c r="AT20" s="1">
        <f>IF(AN20=1, AS20*$H$3, IF(AO20=1, AS20*$K$3, IF(AP20=1, AS20*$N$3, AS20)))</f>
        <v>171</v>
      </c>
      <c r="AU20" s="9">
        <f t="shared" si="6"/>
        <v>365.94</v>
      </c>
      <c r="AV20" s="9">
        <f t="shared" si="3"/>
        <v>0</v>
      </c>
      <c r="AW20" s="9">
        <f t="shared" si="7"/>
        <v>0</v>
      </c>
      <c r="AX20" s="21">
        <f t="shared" si="4"/>
        <v>344.94</v>
      </c>
    </row>
    <row r="21" spans="1:59" ht="60" x14ac:dyDescent="0.25">
      <c r="AD21" s="10"/>
      <c r="AG21" s="10"/>
      <c r="AH21" s="28" t="s">
        <v>130</v>
      </c>
      <c r="AI21" s="28">
        <f>AX21</f>
        <v>385.6</v>
      </c>
      <c r="AJ21" s="20" t="s">
        <v>35</v>
      </c>
      <c r="AK21" s="1" t="s">
        <v>13</v>
      </c>
      <c r="AL21" s="1">
        <v>1</v>
      </c>
      <c r="AM21" s="28">
        <v>0</v>
      </c>
      <c r="AN21" s="1">
        <v>1</v>
      </c>
      <c r="AO21" s="1">
        <v>0</v>
      </c>
      <c r="AP21" s="1">
        <v>0</v>
      </c>
      <c r="AQ21" s="9">
        <f t="shared" si="5"/>
        <v>-21</v>
      </c>
      <c r="AR21" s="9">
        <v>0</v>
      </c>
      <c r="AS21" s="1">
        <f t="shared" si="0"/>
        <v>200</v>
      </c>
      <c r="AT21" s="1">
        <f>IF(AN21=1, AS21*$H$3, IF(AO21=1, AS21*$K$3, IF(AP21=1, AS21*$N$3, AS21)))</f>
        <v>190</v>
      </c>
      <c r="AU21" s="9">
        <f t="shared" si="6"/>
        <v>406.6</v>
      </c>
      <c r="AV21" s="9">
        <f t="shared" si="3"/>
        <v>0</v>
      </c>
      <c r="AW21" s="9">
        <f t="shared" si="7"/>
        <v>0</v>
      </c>
      <c r="AX21" s="21">
        <f t="shared" si="4"/>
        <v>385.6</v>
      </c>
    </row>
    <row r="22" spans="1:59" ht="45" x14ac:dyDescent="0.25">
      <c r="AE22" s="1">
        <f>1-AE20</f>
        <v>0.10999999999999999</v>
      </c>
      <c r="AF22" s="1" t="s">
        <v>17</v>
      </c>
      <c r="AG22" s="10">
        <f>AH22*AX22+AH23*AX23</f>
        <v>358.63600000000002</v>
      </c>
      <c r="AH22" s="1">
        <f>N1</f>
        <v>0.87</v>
      </c>
      <c r="AI22" s="1" t="s">
        <v>25</v>
      </c>
      <c r="AJ22" s="20" t="s">
        <v>35</v>
      </c>
      <c r="AK22" s="1" t="s">
        <v>18</v>
      </c>
      <c r="AL22" s="1">
        <v>1</v>
      </c>
      <c r="AM22" s="1">
        <v>0</v>
      </c>
      <c r="AN22" s="1">
        <v>0</v>
      </c>
      <c r="AO22" s="1">
        <v>1</v>
      </c>
      <c r="AP22" s="1">
        <v>0</v>
      </c>
      <c r="AQ22" s="9">
        <f t="shared" si="5"/>
        <v>-21</v>
      </c>
      <c r="AR22" s="9">
        <v>0</v>
      </c>
      <c r="AS22" s="1">
        <f t="shared" si="0"/>
        <v>200</v>
      </c>
      <c r="AT22" s="1">
        <f t="shared" ref="AT22:AT28" si="9">IF(AN22=1, AS22*$H$3, IF(AO22=1, AS22*$K$3, IF(AP22=1, AS22*$N$3, AS22)))</f>
        <v>180</v>
      </c>
      <c r="AU22" s="9">
        <f t="shared" si="6"/>
        <v>385.20000000000005</v>
      </c>
      <c r="AV22" s="9">
        <f t="shared" si="3"/>
        <v>0</v>
      </c>
      <c r="AW22" s="9">
        <f t="shared" si="7"/>
        <v>0</v>
      </c>
      <c r="AX22" s="21">
        <f t="shared" si="4"/>
        <v>364.20000000000005</v>
      </c>
    </row>
    <row r="23" spans="1:59" ht="30" x14ac:dyDescent="0.25">
      <c r="AH23" s="1">
        <f>1-AH22</f>
        <v>0.13</v>
      </c>
      <c r="AI23" s="1" t="s">
        <v>27</v>
      </c>
      <c r="AJ23" s="20" t="s">
        <v>35</v>
      </c>
      <c r="AK23" s="1" t="s">
        <v>28</v>
      </c>
      <c r="AL23" s="1">
        <v>1</v>
      </c>
      <c r="AM23" s="1">
        <v>0</v>
      </c>
      <c r="AN23" s="1">
        <v>0</v>
      </c>
      <c r="AO23" s="1">
        <v>0</v>
      </c>
      <c r="AP23" s="1">
        <v>1</v>
      </c>
      <c r="AQ23" s="9">
        <f t="shared" si="5"/>
        <v>-21</v>
      </c>
      <c r="AR23" s="9">
        <v>0</v>
      </c>
      <c r="AS23" s="1">
        <f t="shared" si="0"/>
        <v>200</v>
      </c>
      <c r="AT23" s="1">
        <f t="shared" si="9"/>
        <v>160</v>
      </c>
      <c r="AU23" s="9">
        <f t="shared" si="6"/>
        <v>342.40000000000003</v>
      </c>
      <c r="AV23" s="9">
        <f t="shared" si="3"/>
        <v>0</v>
      </c>
      <c r="AW23" s="9">
        <f t="shared" si="7"/>
        <v>0</v>
      </c>
      <c r="AX23" s="21">
        <f t="shared" si="4"/>
        <v>321.40000000000003</v>
      </c>
      <c r="BC23" s="16"/>
      <c r="BD23" s="16"/>
      <c r="BE23" s="16"/>
    </row>
    <row r="24" spans="1:59" ht="45" x14ac:dyDescent="0.25">
      <c r="V24" s="1">
        <f>1-V18</f>
        <v>0.10999999999999999</v>
      </c>
      <c r="W24" s="1" t="s">
        <v>17</v>
      </c>
      <c r="X24" s="10">
        <f>Y24*AA24+Y27*AA27</f>
        <v>330.43829000000005</v>
      </c>
      <c r="Y24" s="1">
        <f>N1</f>
        <v>0.87</v>
      </c>
      <c r="Z24" s="1" t="s">
        <v>25</v>
      </c>
      <c r="AA24" s="10">
        <f>AD24</f>
        <v>334.34700000000004</v>
      </c>
      <c r="AC24" s="1" t="s">
        <v>29</v>
      </c>
      <c r="AD24" s="10">
        <f>AE24*AG24+AE26*AG26</f>
        <v>334.34700000000004</v>
      </c>
      <c r="AE24" s="1">
        <f>N2</f>
        <v>0.55000000000000004</v>
      </c>
      <c r="AF24" s="1" t="s">
        <v>30</v>
      </c>
      <c r="AG24" s="1">
        <f>$H$4*AI24 + (1-$H$4)*AI25</f>
        <v>344.94000000000005</v>
      </c>
      <c r="AH24" s="28" t="s">
        <v>132</v>
      </c>
      <c r="AI24" s="28">
        <f>AX24</f>
        <v>325.68</v>
      </c>
      <c r="AJ24" s="20" t="s">
        <v>29</v>
      </c>
      <c r="AK24" s="1" t="s">
        <v>18</v>
      </c>
      <c r="AL24" s="1">
        <v>1</v>
      </c>
      <c r="AM24" s="1">
        <v>1</v>
      </c>
      <c r="AN24" s="1">
        <v>0</v>
      </c>
      <c r="AO24" s="1">
        <v>1</v>
      </c>
      <c r="AP24" s="1">
        <v>0</v>
      </c>
      <c r="AQ24" s="9">
        <f t="shared" si="5"/>
        <v>-21</v>
      </c>
      <c r="AR24" s="9">
        <v>0</v>
      </c>
      <c r="AS24" s="1">
        <f t="shared" si="0"/>
        <v>180</v>
      </c>
      <c r="AT24" s="1">
        <f t="shared" si="9"/>
        <v>162</v>
      </c>
      <c r="AU24" s="9">
        <f t="shared" si="6"/>
        <v>346.68</v>
      </c>
      <c r="AV24" s="9">
        <f t="shared" si="3"/>
        <v>0</v>
      </c>
      <c r="AW24" s="9">
        <f t="shared" si="7"/>
        <v>0</v>
      </c>
      <c r="AX24" s="21">
        <f t="shared" si="4"/>
        <v>325.68</v>
      </c>
    </row>
    <row r="25" spans="1:59" ht="60" x14ac:dyDescent="0.25">
      <c r="X25" s="10"/>
      <c r="AA25" s="10"/>
      <c r="AD25" s="10"/>
      <c r="AG25" s="10"/>
      <c r="AH25" s="28" t="s">
        <v>130</v>
      </c>
      <c r="AI25" s="28">
        <f>AX25</f>
        <v>364.20000000000005</v>
      </c>
      <c r="AJ25" s="20" t="s">
        <v>29</v>
      </c>
      <c r="AK25" s="1" t="s">
        <v>18</v>
      </c>
      <c r="AL25" s="1">
        <v>1</v>
      </c>
      <c r="AM25" s="28">
        <v>0</v>
      </c>
      <c r="AN25" s="1">
        <v>0</v>
      </c>
      <c r="AO25" s="1">
        <v>1</v>
      </c>
      <c r="AP25" s="1">
        <v>0</v>
      </c>
      <c r="AQ25" s="9">
        <f t="shared" si="5"/>
        <v>-21</v>
      </c>
      <c r="AR25" s="9">
        <v>0</v>
      </c>
      <c r="AS25" s="1">
        <f t="shared" si="0"/>
        <v>200</v>
      </c>
      <c r="AT25" s="1">
        <f t="shared" si="9"/>
        <v>180</v>
      </c>
      <c r="AU25" s="9">
        <f t="shared" si="6"/>
        <v>385.20000000000005</v>
      </c>
      <c r="AV25" s="9">
        <f t="shared" si="3"/>
        <v>0</v>
      </c>
      <c r="AW25" s="9">
        <f t="shared" si="7"/>
        <v>0</v>
      </c>
      <c r="AX25" s="21">
        <f t="shared" si="4"/>
        <v>364.20000000000005</v>
      </c>
    </row>
    <row r="26" spans="1:59" ht="45" x14ac:dyDescent="0.25">
      <c r="AA26" s="10"/>
      <c r="AE26" s="1">
        <f>1-AE24</f>
        <v>0.44999999999999996</v>
      </c>
      <c r="AF26" s="1" t="s">
        <v>31</v>
      </c>
      <c r="AG26" s="10">
        <f>AX26</f>
        <v>321.40000000000003</v>
      </c>
      <c r="AJ26" s="20" t="s">
        <v>29</v>
      </c>
      <c r="AK26" s="1" t="s">
        <v>28</v>
      </c>
      <c r="AL26" s="1">
        <v>1</v>
      </c>
      <c r="AM26" s="1">
        <v>0</v>
      </c>
      <c r="AN26" s="1">
        <v>0</v>
      </c>
      <c r="AO26" s="1">
        <v>0</v>
      </c>
      <c r="AP26" s="1">
        <v>1</v>
      </c>
      <c r="AQ26" s="9">
        <f t="shared" si="5"/>
        <v>-21</v>
      </c>
      <c r="AR26" s="9">
        <v>0</v>
      </c>
      <c r="AS26" s="1">
        <f t="shared" si="0"/>
        <v>200</v>
      </c>
      <c r="AT26" s="1">
        <f t="shared" si="9"/>
        <v>160</v>
      </c>
      <c r="AU26" s="9">
        <f t="shared" si="6"/>
        <v>342.40000000000003</v>
      </c>
      <c r="AV26" s="9">
        <f t="shared" si="3"/>
        <v>0</v>
      </c>
      <c r="AW26" s="9">
        <f t="shared" si="7"/>
        <v>0</v>
      </c>
      <c r="AX26" s="21">
        <f t="shared" si="4"/>
        <v>321.40000000000003</v>
      </c>
    </row>
    <row r="27" spans="1:59" s="16" customFormat="1" ht="45" x14ac:dyDescent="0.25">
      <c r="Y27" s="16">
        <f>1-Y24</f>
        <v>0.13</v>
      </c>
      <c r="Z27" s="16" t="s">
        <v>27</v>
      </c>
      <c r="AA27" s="1">
        <f>$H$4*AC27 + (1-$H$4)*AC28</f>
        <v>304.28000000000003</v>
      </c>
      <c r="AB27" s="28" t="s">
        <v>132</v>
      </c>
      <c r="AC27" s="28">
        <f>AX27</f>
        <v>287.16000000000003</v>
      </c>
      <c r="AJ27" s="24" t="s">
        <v>32</v>
      </c>
      <c r="AK27" s="16" t="s">
        <v>28</v>
      </c>
      <c r="AL27" s="16">
        <v>1</v>
      </c>
      <c r="AM27" s="16">
        <v>1</v>
      </c>
      <c r="AN27" s="16">
        <v>0</v>
      </c>
      <c r="AO27" s="16">
        <v>0</v>
      </c>
      <c r="AP27" s="16">
        <v>1</v>
      </c>
      <c r="AQ27" s="9">
        <f t="shared" si="5"/>
        <v>-21</v>
      </c>
      <c r="AR27" s="18">
        <v>0</v>
      </c>
      <c r="AS27" s="16">
        <f t="shared" si="0"/>
        <v>180</v>
      </c>
      <c r="AT27" s="1">
        <f t="shared" si="9"/>
        <v>144</v>
      </c>
      <c r="AU27" s="18">
        <f t="shared" si="6"/>
        <v>308.16000000000003</v>
      </c>
      <c r="AV27" s="18">
        <f t="shared" si="3"/>
        <v>0</v>
      </c>
      <c r="AW27" s="9">
        <f t="shared" si="7"/>
        <v>0</v>
      </c>
      <c r="AX27" s="21">
        <f t="shared" si="4"/>
        <v>287.16000000000003</v>
      </c>
      <c r="BB27" s="1"/>
      <c r="BC27" s="1"/>
      <c r="BD27" s="1"/>
      <c r="BE27" s="1"/>
      <c r="BF27" s="1"/>
      <c r="BG27" s="1"/>
    </row>
    <row r="28" spans="1:59" ht="60" x14ac:dyDescent="0.25">
      <c r="AA28" s="10"/>
      <c r="AB28" s="28" t="s">
        <v>130</v>
      </c>
      <c r="AC28" s="28">
        <f>AX28</f>
        <v>321.40000000000003</v>
      </c>
      <c r="AJ28" s="24" t="s">
        <v>32</v>
      </c>
      <c r="AK28" s="16" t="s">
        <v>28</v>
      </c>
      <c r="AL28" s="16">
        <v>1</v>
      </c>
      <c r="AM28" s="29">
        <v>0</v>
      </c>
      <c r="AN28" s="16">
        <v>0</v>
      </c>
      <c r="AO28" s="16">
        <v>0</v>
      </c>
      <c r="AP28" s="16">
        <v>1</v>
      </c>
      <c r="AQ28" s="9">
        <f t="shared" si="5"/>
        <v>-21</v>
      </c>
      <c r="AR28" s="18">
        <v>0</v>
      </c>
      <c r="AS28" s="16">
        <f t="shared" si="0"/>
        <v>200</v>
      </c>
      <c r="AT28" s="1">
        <f t="shared" si="9"/>
        <v>160</v>
      </c>
      <c r="AU28" s="18">
        <f t="shared" si="6"/>
        <v>342.40000000000003</v>
      </c>
      <c r="AV28" s="18">
        <f t="shared" si="3"/>
        <v>0</v>
      </c>
      <c r="AW28" s="9">
        <f t="shared" si="7"/>
        <v>0</v>
      </c>
      <c r="AX28" s="21">
        <f t="shared" si="4"/>
        <v>321.40000000000003</v>
      </c>
    </row>
    <row r="29" spans="1:59" ht="142.35" customHeight="1" x14ac:dyDescent="0.25">
      <c r="A29" s="10"/>
      <c r="C29" s="10"/>
      <c r="F29" s="10"/>
      <c r="K29" s="1" t="s">
        <v>75</v>
      </c>
      <c r="L29" s="19">
        <f>M29*O29+M34*O34</f>
        <v>376.25373264899997</v>
      </c>
      <c r="M29" s="1">
        <f>H1</f>
        <v>0.71</v>
      </c>
      <c r="N29" s="12" t="s">
        <v>76</v>
      </c>
      <c r="O29" s="10">
        <f>P29*R29+P31*R31</f>
        <v>383.73139479999998</v>
      </c>
      <c r="P29" s="1">
        <f>$H$2</f>
        <v>0.37</v>
      </c>
      <c r="Q29" s="1" t="s">
        <v>77</v>
      </c>
      <c r="R29" s="1">
        <f>$H$4*T29 + (1-$H$4)*T30</f>
        <v>385.6</v>
      </c>
      <c r="S29" s="28" t="s">
        <v>132</v>
      </c>
      <c r="T29" s="28">
        <f>AX29</f>
        <v>364.20000000000005</v>
      </c>
      <c r="AJ29" s="20" t="s">
        <v>78</v>
      </c>
      <c r="AK29" s="1" t="s">
        <v>14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9">
        <f t="shared" si="5"/>
        <v>-21</v>
      </c>
      <c r="AR29" s="9">
        <v>0</v>
      </c>
      <c r="AS29" s="1">
        <f t="shared" si="0"/>
        <v>180</v>
      </c>
      <c r="AT29" s="1">
        <f>IF(AN29=1, AS29*$H$3, IF(AO29=1, AS29*$K$3, IF(AP29=1, AS29*$N$3, AS29)))</f>
        <v>180</v>
      </c>
      <c r="AU29" s="9">
        <f>AT29*$E$4</f>
        <v>385.20000000000005</v>
      </c>
      <c r="AV29" s="9">
        <f>$Q$3</f>
        <v>0</v>
      </c>
      <c r="AW29" s="9">
        <f t="shared" si="7"/>
        <v>0</v>
      </c>
      <c r="AX29" s="21">
        <f t="shared" si="4"/>
        <v>364.20000000000005</v>
      </c>
    </row>
    <row r="30" spans="1:59" ht="142.35" customHeight="1" x14ac:dyDescent="0.25">
      <c r="A30" s="10"/>
      <c r="C30" s="10"/>
      <c r="F30" s="10"/>
      <c r="L30" s="19"/>
      <c r="N30" s="12"/>
      <c r="O30" s="10"/>
      <c r="R30" s="10"/>
      <c r="S30" s="28" t="s">
        <v>130</v>
      </c>
      <c r="T30" s="28">
        <f>AX30</f>
        <v>407</v>
      </c>
      <c r="AJ30" s="20" t="s">
        <v>78</v>
      </c>
      <c r="AK30" s="1" t="s">
        <v>14</v>
      </c>
      <c r="AL30" s="1">
        <v>1</v>
      </c>
      <c r="AM30" s="28">
        <v>0</v>
      </c>
      <c r="AN30" s="1">
        <v>0</v>
      </c>
      <c r="AO30" s="1">
        <v>0</v>
      </c>
      <c r="AP30" s="1">
        <v>0</v>
      </c>
      <c r="AQ30" s="9">
        <f t="shared" si="5"/>
        <v>-21</v>
      </c>
      <c r="AR30" s="9">
        <v>0</v>
      </c>
      <c r="AS30" s="1">
        <f t="shared" si="0"/>
        <v>200</v>
      </c>
      <c r="AT30" s="1">
        <f>IF(AN30=1, AS30*$H$3, IF(AO30=1, AS30*$K$3, IF(AP30=1, AS30*$N$3, AS30)))</f>
        <v>200</v>
      </c>
      <c r="AU30" s="9">
        <f>AT30*$E$4</f>
        <v>428</v>
      </c>
      <c r="AV30" s="9">
        <f>$Q$3</f>
        <v>0</v>
      </c>
      <c r="AW30" s="9">
        <f t="shared" si="7"/>
        <v>0</v>
      </c>
      <c r="AX30" s="21">
        <f t="shared" si="4"/>
        <v>407</v>
      </c>
    </row>
    <row r="31" spans="1:59" ht="82.35" customHeight="1" x14ac:dyDescent="0.25">
      <c r="P31" s="1">
        <f>1-P29</f>
        <v>0.63</v>
      </c>
      <c r="Q31" s="1" t="s">
        <v>81</v>
      </c>
      <c r="R31" s="10">
        <f>S31*U31+S32*U32</f>
        <v>382.63396</v>
      </c>
      <c r="S31" s="1">
        <f>K1</f>
        <v>0.89</v>
      </c>
      <c r="T31" s="1" t="s">
        <v>79</v>
      </c>
      <c r="U31" s="10">
        <f>AX31</f>
        <v>385.6</v>
      </c>
      <c r="AA31" s="10"/>
      <c r="AD31" s="10"/>
      <c r="AJ31" s="20" t="s">
        <v>34</v>
      </c>
      <c r="AK31" s="1" t="s">
        <v>13</v>
      </c>
      <c r="AL31" s="1">
        <v>1</v>
      </c>
      <c r="AM31" s="1">
        <v>0</v>
      </c>
      <c r="AN31" s="1">
        <v>1</v>
      </c>
      <c r="AO31" s="1">
        <v>0</v>
      </c>
      <c r="AP31" s="1">
        <v>0</v>
      </c>
      <c r="AQ31" s="9">
        <f t="shared" si="5"/>
        <v>-21</v>
      </c>
      <c r="AR31" s="9">
        <v>0</v>
      </c>
      <c r="AS31" s="1">
        <f t="shared" si="0"/>
        <v>200</v>
      </c>
      <c r="AT31" s="1">
        <f t="shared" ref="AT31:AT40" si="10">IF(AN31=1, AS31*$H$3, IF(AO31=1, AS31*$K$3, IF(AP31=1, AS31*$N$3, AS31)))</f>
        <v>190</v>
      </c>
      <c r="AU31" s="9">
        <f t="shared" ref="AU31:AU41" si="11">AT31*$E$4</f>
        <v>406.6</v>
      </c>
      <c r="AV31" s="9">
        <f t="shared" si="3"/>
        <v>0</v>
      </c>
      <c r="AW31" s="9">
        <f t="shared" si="7"/>
        <v>0</v>
      </c>
      <c r="AX31" s="21">
        <f t="shared" si="4"/>
        <v>385.6</v>
      </c>
    </row>
    <row r="32" spans="1:59" ht="60" x14ac:dyDescent="0.25">
      <c r="S32" s="1">
        <f>1-S31</f>
        <v>0.10999999999999999</v>
      </c>
      <c r="T32" s="1" t="s">
        <v>80</v>
      </c>
      <c r="U32" s="10">
        <f>V32*X32+V33*X33</f>
        <v>358.63600000000002</v>
      </c>
      <c r="V32" s="1">
        <f>N1</f>
        <v>0.87</v>
      </c>
      <c r="W32" s="1" t="s">
        <v>82</v>
      </c>
      <c r="X32" s="10">
        <f>AX32</f>
        <v>364.20000000000005</v>
      </c>
      <c r="AD32" s="10"/>
      <c r="AG32" s="10"/>
      <c r="AJ32" s="20" t="s">
        <v>34</v>
      </c>
      <c r="AK32" s="1" t="s">
        <v>18</v>
      </c>
      <c r="AL32" s="1">
        <v>1</v>
      </c>
      <c r="AM32" s="1">
        <v>0</v>
      </c>
      <c r="AN32" s="1">
        <v>0</v>
      </c>
      <c r="AO32" s="1">
        <v>1</v>
      </c>
      <c r="AP32" s="1">
        <v>0</v>
      </c>
      <c r="AQ32" s="9">
        <f t="shared" si="5"/>
        <v>-21</v>
      </c>
      <c r="AR32" s="9">
        <v>0</v>
      </c>
      <c r="AS32" s="1">
        <f t="shared" si="0"/>
        <v>200</v>
      </c>
      <c r="AT32" s="1">
        <f t="shared" si="10"/>
        <v>180</v>
      </c>
      <c r="AU32" s="9">
        <f t="shared" si="11"/>
        <v>385.20000000000005</v>
      </c>
      <c r="AV32" s="9">
        <f t="shared" si="3"/>
        <v>0</v>
      </c>
      <c r="AW32" s="9">
        <f t="shared" si="7"/>
        <v>0</v>
      </c>
      <c r="AX32" s="21">
        <f t="shared" si="4"/>
        <v>364.20000000000005</v>
      </c>
    </row>
    <row r="33" spans="4:59" ht="63.6" customHeight="1" x14ac:dyDescent="0.25">
      <c r="V33" s="1">
        <f>1-V32</f>
        <v>0.13</v>
      </c>
      <c r="W33" s="1" t="s">
        <v>27</v>
      </c>
      <c r="X33" s="10">
        <f>AX33</f>
        <v>321.40000000000003</v>
      </c>
      <c r="AG33" s="10"/>
      <c r="AJ33" s="20" t="s">
        <v>34</v>
      </c>
      <c r="AK33" s="1" t="s">
        <v>28</v>
      </c>
      <c r="AL33" s="1">
        <v>1</v>
      </c>
      <c r="AM33" s="1">
        <v>0</v>
      </c>
      <c r="AN33" s="1">
        <v>0</v>
      </c>
      <c r="AO33" s="1">
        <v>0</v>
      </c>
      <c r="AP33" s="1">
        <v>1</v>
      </c>
      <c r="AQ33" s="9">
        <f t="shared" si="5"/>
        <v>-21</v>
      </c>
      <c r="AR33" s="9">
        <v>0</v>
      </c>
      <c r="AS33" s="1">
        <f t="shared" si="0"/>
        <v>200</v>
      </c>
      <c r="AT33" s="1">
        <f t="shared" si="10"/>
        <v>160</v>
      </c>
      <c r="AU33" s="9">
        <f t="shared" si="11"/>
        <v>342.40000000000003</v>
      </c>
      <c r="AV33" s="9">
        <f t="shared" si="3"/>
        <v>0</v>
      </c>
      <c r="AW33" s="9">
        <f t="shared" si="7"/>
        <v>0</v>
      </c>
      <c r="AX33" s="21">
        <f t="shared" si="4"/>
        <v>321.40000000000003</v>
      </c>
    </row>
    <row r="34" spans="4:59" ht="61.7" customHeight="1" x14ac:dyDescent="0.25">
      <c r="M34" s="1">
        <f>1-M29</f>
        <v>0.29000000000000004</v>
      </c>
      <c r="N34" s="12" t="s">
        <v>9</v>
      </c>
      <c r="O34" s="1">
        <f>P34*R34+P38*R38</f>
        <v>357.94635290000002</v>
      </c>
      <c r="P34" s="1">
        <f>K1</f>
        <v>0.89</v>
      </c>
      <c r="Q34" s="1" t="s">
        <v>40</v>
      </c>
      <c r="R34" s="10">
        <f>S34*U34+S36*U36</f>
        <v>361.62130000000002</v>
      </c>
      <c r="S34" s="1">
        <f>K2</f>
        <v>0.45</v>
      </c>
      <c r="T34" s="1" t="s">
        <v>83</v>
      </c>
      <c r="U34" s="1">
        <f>$H$4*W34 + (1-$H$4)*W35</f>
        <v>365.27</v>
      </c>
      <c r="V34" s="28" t="s">
        <v>132</v>
      </c>
      <c r="W34" s="28">
        <f>AX34</f>
        <v>344.94</v>
      </c>
      <c r="AJ34" s="20" t="s">
        <v>20</v>
      </c>
      <c r="AK34" s="1" t="s">
        <v>84</v>
      </c>
      <c r="AL34" s="1">
        <v>1</v>
      </c>
      <c r="AM34" s="1">
        <v>1</v>
      </c>
      <c r="AN34" s="1">
        <v>1</v>
      </c>
      <c r="AO34" s="1">
        <v>0</v>
      </c>
      <c r="AP34" s="1">
        <v>0</v>
      </c>
      <c r="AQ34" s="9">
        <f t="shared" si="5"/>
        <v>-21</v>
      </c>
      <c r="AR34" s="9">
        <v>0</v>
      </c>
      <c r="AS34" s="1">
        <f t="shared" si="0"/>
        <v>180</v>
      </c>
      <c r="AT34" s="1">
        <f t="shared" si="10"/>
        <v>171</v>
      </c>
      <c r="AU34" s="9">
        <f t="shared" si="11"/>
        <v>365.94</v>
      </c>
      <c r="AV34" s="9">
        <f t="shared" si="3"/>
        <v>0</v>
      </c>
      <c r="AW34" s="9">
        <f t="shared" si="7"/>
        <v>0</v>
      </c>
      <c r="AX34" s="21">
        <f t="shared" si="4"/>
        <v>344.94</v>
      </c>
      <c r="BC34" s="13"/>
      <c r="BD34" s="13"/>
      <c r="BE34" s="13"/>
      <c r="BF34" s="13"/>
    </row>
    <row r="35" spans="4:59" ht="61.7" customHeight="1" x14ac:dyDescent="0.25">
      <c r="N35" s="12"/>
      <c r="R35" s="10"/>
      <c r="U35" s="10"/>
      <c r="V35" s="28" t="s">
        <v>130</v>
      </c>
      <c r="W35" s="28">
        <f>AX35</f>
        <v>385.6</v>
      </c>
      <c r="AJ35" s="20" t="s">
        <v>20</v>
      </c>
      <c r="AK35" s="1" t="s">
        <v>84</v>
      </c>
      <c r="AL35" s="1">
        <v>1</v>
      </c>
      <c r="AM35" s="28">
        <v>0</v>
      </c>
      <c r="AN35" s="1">
        <v>1</v>
      </c>
      <c r="AO35" s="1">
        <v>0</v>
      </c>
      <c r="AP35" s="1">
        <v>0</v>
      </c>
      <c r="AQ35" s="9">
        <f t="shared" si="5"/>
        <v>-21</v>
      </c>
      <c r="AR35" s="9">
        <v>0</v>
      </c>
      <c r="AS35" s="1">
        <f t="shared" si="0"/>
        <v>200</v>
      </c>
      <c r="AT35" s="1">
        <f t="shared" si="10"/>
        <v>190</v>
      </c>
      <c r="AU35" s="9">
        <f t="shared" si="11"/>
        <v>406.6</v>
      </c>
      <c r="AV35" s="9">
        <f t="shared" si="3"/>
        <v>0</v>
      </c>
      <c r="AW35" s="9">
        <f t="shared" si="7"/>
        <v>0</v>
      </c>
      <c r="AX35" s="21">
        <f t="shared" si="4"/>
        <v>385.6</v>
      </c>
    </row>
    <row r="36" spans="4:59" ht="67.349999999999994" customHeight="1" x14ac:dyDescent="0.25">
      <c r="S36" s="1">
        <f>1-S34</f>
        <v>0.55000000000000004</v>
      </c>
      <c r="T36" s="1" t="s">
        <v>80</v>
      </c>
      <c r="U36" s="10">
        <f>V36*X36+V37*X37</f>
        <v>358.63600000000002</v>
      </c>
      <c r="V36" s="1">
        <f>N1</f>
        <v>0.87</v>
      </c>
      <c r="W36" s="1" t="s">
        <v>82</v>
      </c>
      <c r="X36" s="10">
        <f>AX36</f>
        <v>364.20000000000005</v>
      </c>
      <c r="AA36" s="10"/>
      <c r="AD36" s="10"/>
      <c r="AG36" s="10"/>
      <c r="AJ36" s="20" t="s">
        <v>20</v>
      </c>
      <c r="AK36" s="1" t="s">
        <v>86</v>
      </c>
      <c r="AL36" s="1">
        <v>1</v>
      </c>
      <c r="AM36" s="1">
        <v>0</v>
      </c>
      <c r="AN36" s="1">
        <v>0</v>
      </c>
      <c r="AO36" s="1">
        <v>1</v>
      </c>
      <c r="AP36" s="1">
        <v>0</v>
      </c>
      <c r="AQ36" s="9">
        <f t="shared" si="5"/>
        <v>-21</v>
      </c>
      <c r="AR36" s="9">
        <v>0</v>
      </c>
      <c r="AS36" s="1">
        <f t="shared" si="0"/>
        <v>200</v>
      </c>
      <c r="AT36" s="1">
        <f t="shared" si="10"/>
        <v>180</v>
      </c>
      <c r="AU36" s="9">
        <f t="shared" si="11"/>
        <v>385.20000000000005</v>
      </c>
      <c r="AV36" s="9">
        <f t="shared" si="3"/>
        <v>0</v>
      </c>
      <c r="AW36" s="9">
        <f t="shared" si="7"/>
        <v>0</v>
      </c>
      <c r="AX36" s="21">
        <f t="shared" si="4"/>
        <v>364.20000000000005</v>
      </c>
    </row>
    <row r="37" spans="4:59" ht="45" x14ac:dyDescent="0.25">
      <c r="V37" s="1">
        <f>1-V36</f>
        <v>0.13</v>
      </c>
      <c r="W37" s="1" t="s">
        <v>85</v>
      </c>
      <c r="X37" s="10">
        <f t="shared" ref="X37:X40" si="12">AX37</f>
        <v>321.40000000000003</v>
      </c>
      <c r="AA37" s="10"/>
      <c r="AG37" s="10"/>
      <c r="AJ37" s="20" t="s">
        <v>20</v>
      </c>
      <c r="AK37" s="1" t="s">
        <v>87</v>
      </c>
      <c r="AL37" s="1">
        <v>1</v>
      </c>
      <c r="AM37" s="1">
        <v>0</v>
      </c>
      <c r="AN37" s="1">
        <v>0</v>
      </c>
      <c r="AO37" s="1">
        <v>0</v>
      </c>
      <c r="AP37" s="1">
        <v>1</v>
      </c>
      <c r="AQ37" s="9">
        <f t="shared" si="5"/>
        <v>-21</v>
      </c>
      <c r="AR37" s="9">
        <v>0</v>
      </c>
      <c r="AS37" s="1">
        <f t="shared" si="0"/>
        <v>200</v>
      </c>
      <c r="AT37" s="1">
        <f t="shared" si="10"/>
        <v>160</v>
      </c>
      <c r="AU37" s="9">
        <f t="shared" si="11"/>
        <v>342.40000000000003</v>
      </c>
      <c r="AV37" s="9">
        <f t="shared" si="3"/>
        <v>0</v>
      </c>
      <c r="AW37" s="9">
        <f t="shared" si="7"/>
        <v>0</v>
      </c>
      <c r="AX37" s="21">
        <f t="shared" si="4"/>
        <v>321.40000000000003</v>
      </c>
    </row>
    <row r="38" spans="4:59" ht="54" customHeight="1" x14ac:dyDescent="0.25">
      <c r="P38" s="1">
        <f>1-P34</f>
        <v>0.10999999999999999</v>
      </c>
      <c r="Q38" s="1" t="s">
        <v>12</v>
      </c>
      <c r="R38" s="10">
        <f>S38*U38+S41*U41</f>
        <v>328.21269000000007</v>
      </c>
      <c r="S38" s="1">
        <f>N1</f>
        <v>0.87</v>
      </c>
      <c r="T38" s="1" t="s">
        <v>25</v>
      </c>
      <c r="U38" s="1">
        <f>V38*X38+V40*X40</f>
        <v>334.34700000000004</v>
      </c>
      <c r="V38" s="1">
        <f>N2</f>
        <v>0.55000000000000004</v>
      </c>
      <c r="W38" s="1" t="s">
        <v>30</v>
      </c>
      <c r="X38" s="1">
        <f>$H$4*Z38 + (1-$H$4)*Z39</f>
        <v>344.94000000000005</v>
      </c>
      <c r="Y38" s="28" t="s">
        <v>132</v>
      </c>
      <c r="Z38" s="28">
        <f>AX38</f>
        <v>325.68</v>
      </c>
      <c r="AA38" s="10"/>
      <c r="AG38" s="10"/>
      <c r="AJ38" s="20" t="s">
        <v>88</v>
      </c>
      <c r="AK38" s="1" t="s">
        <v>86</v>
      </c>
      <c r="AL38" s="1">
        <v>1</v>
      </c>
      <c r="AM38" s="1">
        <v>1</v>
      </c>
      <c r="AN38" s="1">
        <v>0</v>
      </c>
      <c r="AO38" s="1">
        <v>1</v>
      </c>
      <c r="AP38" s="1">
        <v>0</v>
      </c>
      <c r="AQ38" s="9">
        <f t="shared" si="5"/>
        <v>-21</v>
      </c>
      <c r="AR38" s="9">
        <v>0</v>
      </c>
      <c r="AS38" s="1">
        <f t="shared" si="0"/>
        <v>180</v>
      </c>
      <c r="AT38" s="1">
        <f t="shared" si="10"/>
        <v>162</v>
      </c>
      <c r="AU38" s="9">
        <f t="shared" si="11"/>
        <v>346.68</v>
      </c>
      <c r="AV38" s="9">
        <f t="shared" si="3"/>
        <v>0</v>
      </c>
      <c r="AW38" s="9">
        <f t="shared" si="7"/>
        <v>0</v>
      </c>
      <c r="AX38" s="21">
        <f t="shared" si="4"/>
        <v>325.68</v>
      </c>
    </row>
    <row r="39" spans="4:59" ht="54" customHeight="1" x14ac:dyDescent="0.25">
      <c r="R39" s="10"/>
      <c r="X39" s="10"/>
      <c r="Y39" s="28" t="s">
        <v>130</v>
      </c>
      <c r="Z39" s="28">
        <f>AX39</f>
        <v>364.20000000000005</v>
      </c>
      <c r="AA39" s="10"/>
      <c r="AG39" s="10"/>
      <c r="AJ39" s="20" t="s">
        <v>88</v>
      </c>
      <c r="AK39" s="1" t="s">
        <v>86</v>
      </c>
      <c r="AL39" s="1">
        <v>1</v>
      </c>
      <c r="AM39" s="28">
        <v>0</v>
      </c>
      <c r="AN39" s="1">
        <v>0</v>
      </c>
      <c r="AO39" s="1">
        <v>1</v>
      </c>
      <c r="AP39" s="1">
        <v>0</v>
      </c>
      <c r="AQ39" s="9">
        <f t="shared" si="5"/>
        <v>-21</v>
      </c>
      <c r="AR39" s="9">
        <v>0</v>
      </c>
      <c r="AS39" s="1">
        <f t="shared" si="0"/>
        <v>200</v>
      </c>
      <c r="AT39" s="1">
        <f t="shared" si="10"/>
        <v>180</v>
      </c>
      <c r="AU39" s="9">
        <f t="shared" si="11"/>
        <v>385.20000000000005</v>
      </c>
      <c r="AV39" s="9">
        <f t="shared" si="3"/>
        <v>0</v>
      </c>
      <c r="AW39" s="9">
        <f t="shared" si="7"/>
        <v>0</v>
      </c>
      <c r="AX39" s="21">
        <f t="shared" si="4"/>
        <v>364.20000000000005</v>
      </c>
    </row>
    <row r="40" spans="4:59" ht="45" x14ac:dyDescent="0.25">
      <c r="V40" s="1">
        <f>1-V38</f>
        <v>0.44999999999999996</v>
      </c>
      <c r="W40" s="1" t="s">
        <v>85</v>
      </c>
      <c r="X40" s="10">
        <f t="shared" si="12"/>
        <v>321.40000000000003</v>
      </c>
      <c r="AA40" s="10"/>
      <c r="AG40" s="10"/>
      <c r="AJ40" s="20" t="s">
        <v>88</v>
      </c>
      <c r="AK40" s="1" t="s">
        <v>87</v>
      </c>
      <c r="AL40" s="1">
        <v>1</v>
      </c>
      <c r="AM40" s="1">
        <v>0</v>
      </c>
      <c r="AN40" s="1">
        <v>0</v>
      </c>
      <c r="AO40" s="1">
        <v>0</v>
      </c>
      <c r="AP40" s="1">
        <v>1</v>
      </c>
      <c r="AQ40" s="9">
        <f t="shared" si="5"/>
        <v>-21</v>
      </c>
      <c r="AR40" s="9">
        <v>0</v>
      </c>
      <c r="AS40" s="1">
        <f t="shared" si="0"/>
        <v>200</v>
      </c>
      <c r="AT40" s="1">
        <f t="shared" si="10"/>
        <v>160</v>
      </c>
      <c r="AU40" s="9">
        <f t="shared" si="11"/>
        <v>342.40000000000003</v>
      </c>
      <c r="AV40" s="9">
        <f t="shared" si="3"/>
        <v>0</v>
      </c>
      <c r="AW40" s="9">
        <f t="shared" si="7"/>
        <v>0</v>
      </c>
      <c r="AX40" s="21">
        <f t="shared" si="4"/>
        <v>321.40000000000003</v>
      </c>
    </row>
    <row r="41" spans="4:59" ht="30" x14ac:dyDescent="0.25">
      <c r="S41" s="1">
        <f>1-S38</f>
        <v>0.13</v>
      </c>
      <c r="T41" s="1" t="s">
        <v>27</v>
      </c>
      <c r="U41" s="1">
        <f>AX41</f>
        <v>287.16000000000003</v>
      </c>
      <c r="AA41" s="10"/>
      <c r="AG41" s="10"/>
      <c r="AJ41" s="20" t="s">
        <v>89</v>
      </c>
      <c r="AK41" s="1" t="s">
        <v>87</v>
      </c>
      <c r="AL41" s="1">
        <v>1</v>
      </c>
      <c r="AM41" s="1">
        <v>1</v>
      </c>
      <c r="AN41" s="1">
        <v>0</v>
      </c>
      <c r="AO41" s="1">
        <v>0</v>
      </c>
      <c r="AP41" s="1">
        <v>1</v>
      </c>
      <c r="AQ41" s="9">
        <f t="shared" si="5"/>
        <v>-21</v>
      </c>
      <c r="AR41" s="9">
        <v>0</v>
      </c>
      <c r="AS41" s="1">
        <f t="shared" si="0"/>
        <v>180</v>
      </c>
      <c r="AT41" s="1">
        <f>IF(AN41=1, AS41*$H$3, IF(AO41=1, AS41*$K$3, IF(AP41=1, AS41*$N$3, AS41)))</f>
        <v>144</v>
      </c>
      <c r="AU41" s="9">
        <f t="shared" si="11"/>
        <v>308.16000000000003</v>
      </c>
      <c r="AV41" s="9">
        <f t="shared" si="3"/>
        <v>0</v>
      </c>
      <c r="AW41" s="9">
        <f t="shared" si="7"/>
        <v>0</v>
      </c>
      <c r="AX41" s="21">
        <f t="shared" si="4"/>
        <v>287.16000000000003</v>
      </c>
    </row>
    <row r="42" spans="4:59" s="13" customFormat="1" ht="75" x14ac:dyDescent="0.25">
      <c r="G42" s="13">
        <f>1-G7</f>
        <v>0</v>
      </c>
      <c r="H42" s="13" t="s">
        <v>7</v>
      </c>
      <c r="I42" s="13">
        <f>L42</f>
        <v>404.80949300399999</v>
      </c>
      <c r="K42" s="13" t="s">
        <v>72</v>
      </c>
      <c r="L42" s="14">
        <f>M42*O42+M43*O43</f>
        <v>404.80949300399999</v>
      </c>
      <c r="M42" s="13">
        <f>E1</f>
        <v>0.69</v>
      </c>
      <c r="N42" s="13" t="s">
        <v>21</v>
      </c>
      <c r="O42" s="14">
        <f>AX42</f>
        <v>407</v>
      </c>
      <c r="Q42" s="13" t="s">
        <v>15</v>
      </c>
      <c r="AJ42" s="25" t="s">
        <v>38</v>
      </c>
      <c r="AK42" s="13" t="s">
        <v>15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9">
        <f t="shared" si="5"/>
        <v>-21</v>
      </c>
      <c r="AR42" s="15">
        <v>0</v>
      </c>
      <c r="AS42" s="13">
        <f t="shared" si="0"/>
        <v>200</v>
      </c>
      <c r="AT42" s="1">
        <f>IF(AN42=1, AS42*$H$3, IF(AO42=1, AS42*$K$3, IF(AP42=1, AS42*$N$3, AS42)))</f>
        <v>200</v>
      </c>
      <c r="AU42" s="15">
        <f t="shared" si="6"/>
        <v>428</v>
      </c>
      <c r="AV42" s="15">
        <f t="shared" si="3"/>
        <v>0</v>
      </c>
      <c r="AW42" s="9">
        <f>AL42*$Q$4</f>
        <v>0</v>
      </c>
      <c r="AX42" s="21">
        <f t="shared" si="4"/>
        <v>407</v>
      </c>
      <c r="BB42" s="1"/>
      <c r="BC42" s="1"/>
      <c r="BD42" s="1"/>
      <c r="BE42" s="1"/>
      <c r="BF42" s="1"/>
      <c r="BG42" s="1"/>
    </row>
    <row r="43" spans="4:59" ht="45" x14ac:dyDescent="0.25">
      <c r="M43" s="1">
        <f>1-M42</f>
        <v>0.31000000000000005</v>
      </c>
      <c r="N43" s="1" t="s">
        <v>23</v>
      </c>
      <c r="O43" s="10">
        <f>P43*R43+P44*R44</f>
        <v>399.93384839999999</v>
      </c>
      <c r="P43" s="1">
        <f>H1</f>
        <v>0.71</v>
      </c>
      <c r="Q43" s="1" t="s">
        <v>39</v>
      </c>
      <c r="R43" s="10">
        <f>AX43</f>
        <v>407</v>
      </c>
      <c r="T43" s="1" t="s">
        <v>14</v>
      </c>
      <c r="AJ43" s="20" t="s">
        <v>38</v>
      </c>
      <c r="AK43" s="1" t="s">
        <v>14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9">
        <f t="shared" si="5"/>
        <v>-21</v>
      </c>
      <c r="AR43" s="9">
        <v>0</v>
      </c>
      <c r="AS43" s="1">
        <f t="shared" si="0"/>
        <v>200</v>
      </c>
      <c r="AT43" s="1">
        <f t="shared" ref="AT43:AT50" si="13">IF(AN43=1, AS43*$H$3, IF(AO43=1, AS43*$K$3, IF(AP43=1, AS43*$N$3, AS43)))</f>
        <v>200</v>
      </c>
      <c r="AU43" s="9">
        <f t="shared" si="6"/>
        <v>428</v>
      </c>
      <c r="AV43" s="9">
        <f t="shared" si="3"/>
        <v>0</v>
      </c>
      <c r="AW43" s="9">
        <f t="shared" si="7"/>
        <v>0</v>
      </c>
      <c r="AX43" s="21">
        <f t="shared" si="4"/>
        <v>407</v>
      </c>
    </row>
    <row r="44" spans="4:59" ht="60" x14ac:dyDescent="0.25">
      <c r="P44" s="1">
        <f>1-P43</f>
        <v>0.29000000000000004</v>
      </c>
      <c r="Q44" s="1" t="s">
        <v>9</v>
      </c>
      <c r="R44" s="10">
        <f>S44*U44+S45*U45</f>
        <v>382.63396</v>
      </c>
      <c r="S44" s="1">
        <f>K1</f>
        <v>0.89</v>
      </c>
      <c r="T44" s="1" t="s">
        <v>40</v>
      </c>
      <c r="U44" s="10">
        <f>AX44</f>
        <v>385.6</v>
      </c>
      <c r="W44" s="1" t="s">
        <v>13</v>
      </c>
      <c r="AJ44" s="20" t="s">
        <v>38</v>
      </c>
      <c r="AK44" s="1" t="s">
        <v>13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9">
        <f t="shared" si="5"/>
        <v>-21</v>
      </c>
      <c r="AR44" s="9">
        <v>0</v>
      </c>
      <c r="AS44" s="1">
        <f t="shared" si="0"/>
        <v>200</v>
      </c>
      <c r="AT44" s="1">
        <f t="shared" si="13"/>
        <v>190</v>
      </c>
      <c r="AU44" s="9">
        <f t="shared" si="6"/>
        <v>406.6</v>
      </c>
      <c r="AV44" s="9">
        <f t="shared" si="3"/>
        <v>0</v>
      </c>
      <c r="AW44" s="9">
        <f t="shared" si="7"/>
        <v>0</v>
      </c>
      <c r="AX44" s="21">
        <f t="shared" si="4"/>
        <v>385.6</v>
      </c>
      <c r="BC44" s="13"/>
      <c r="BD44" s="13"/>
      <c r="BE44" s="13"/>
      <c r="BF44" s="13"/>
    </row>
    <row r="45" spans="4:59" ht="45" x14ac:dyDescent="0.25">
      <c r="R45" s="10"/>
      <c r="S45" s="1">
        <f>1-S44</f>
        <v>0.10999999999999999</v>
      </c>
      <c r="T45" s="1" t="s">
        <v>12</v>
      </c>
      <c r="U45" s="10">
        <f>V45*X45+V46*X46</f>
        <v>358.63600000000002</v>
      </c>
      <c r="V45" s="1">
        <f>N1</f>
        <v>0.87</v>
      </c>
      <c r="W45" s="1" t="s">
        <v>25</v>
      </c>
      <c r="X45" s="10">
        <f>AX45</f>
        <v>364.20000000000005</v>
      </c>
      <c r="Z45" s="1" t="s">
        <v>18</v>
      </c>
      <c r="AJ45" s="20" t="s">
        <v>38</v>
      </c>
      <c r="AK45" s="1" t="s">
        <v>18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9">
        <f t="shared" si="5"/>
        <v>-21</v>
      </c>
      <c r="AR45" s="9">
        <v>0</v>
      </c>
      <c r="AS45" s="1">
        <f t="shared" si="0"/>
        <v>200</v>
      </c>
      <c r="AT45" s="1">
        <f t="shared" si="13"/>
        <v>180</v>
      </c>
      <c r="AU45" s="9">
        <f t="shared" si="6"/>
        <v>385.20000000000005</v>
      </c>
      <c r="AV45" s="9">
        <f t="shared" si="3"/>
        <v>0</v>
      </c>
      <c r="AW45" s="9">
        <f t="shared" si="7"/>
        <v>0</v>
      </c>
      <c r="AX45" s="21">
        <f t="shared" si="4"/>
        <v>364.20000000000005</v>
      </c>
    </row>
    <row r="46" spans="4:59" ht="45" x14ac:dyDescent="0.25">
      <c r="V46" s="1">
        <f>1-V45</f>
        <v>0.13</v>
      </c>
      <c r="W46" s="1" t="s">
        <v>27</v>
      </c>
      <c r="X46" s="10">
        <f>AX46</f>
        <v>321.40000000000003</v>
      </c>
      <c r="Z46" s="1" t="s">
        <v>28</v>
      </c>
      <c r="AJ46" s="20" t="s">
        <v>38</v>
      </c>
      <c r="AK46" s="1" t="s">
        <v>28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9">
        <f t="shared" si="5"/>
        <v>-21</v>
      </c>
      <c r="AR46" s="9">
        <v>0</v>
      </c>
      <c r="AS46" s="1">
        <f t="shared" si="0"/>
        <v>200</v>
      </c>
      <c r="AT46" s="1">
        <f t="shared" si="13"/>
        <v>160</v>
      </c>
      <c r="AU46" s="9">
        <f t="shared" si="6"/>
        <v>342.40000000000003</v>
      </c>
      <c r="AV46" s="9">
        <f t="shared" si="3"/>
        <v>0</v>
      </c>
      <c r="AW46" s="9">
        <f t="shared" si="7"/>
        <v>0</v>
      </c>
      <c r="AX46" s="21">
        <f t="shared" si="4"/>
        <v>321.40000000000003</v>
      </c>
    </row>
    <row r="47" spans="4:59" ht="75" x14ac:dyDescent="0.25">
      <c r="D47" s="1">
        <f>1-D7</f>
        <v>3.0000000000000027E-2</v>
      </c>
      <c r="E47" s="1" t="s">
        <v>6</v>
      </c>
      <c r="F47" s="10">
        <f>L47</f>
        <v>404.80949300399999</v>
      </c>
      <c r="L47" s="10">
        <f>M47*O47+M48*O48</f>
        <v>404.80949300399999</v>
      </c>
      <c r="M47" s="1">
        <f>E1</f>
        <v>0.69</v>
      </c>
      <c r="N47" s="1" t="s">
        <v>21</v>
      </c>
      <c r="O47" s="1">
        <f>AX47</f>
        <v>407</v>
      </c>
      <c r="Q47" s="1" t="s">
        <v>15</v>
      </c>
      <c r="AJ47" s="20" t="s">
        <v>38</v>
      </c>
      <c r="AK47" s="1" t="s">
        <v>15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9">
        <f t="shared" si="5"/>
        <v>-21</v>
      </c>
      <c r="AR47" s="9">
        <v>0</v>
      </c>
      <c r="AS47" s="1">
        <f t="shared" si="0"/>
        <v>200</v>
      </c>
      <c r="AT47" s="1">
        <f t="shared" si="13"/>
        <v>200</v>
      </c>
      <c r="AU47" s="9">
        <f t="shared" si="6"/>
        <v>428</v>
      </c>
      <c r="AV47" s="9">
        <f t="shared" si="3"/>
        <v>0</v>
      </c>
      <c r="AW47" s="9">
        <f t="shared" si="7"/>
        <v>0</v>
      </c>
      <c r="AX47" s="21">
        <f t="shared" si="4"/>
        <v>407</v>
      </c>
    </row>
    <row r="48" spans="4:59" ht="45" x14ac:dyDescent="0.25">
      <c r="M48" s="1">
        <f>1-M47</f>
        <v>0.31000000000000005</v>
      </c>
      <c r="N48" s="1" t="s">
        <v>23</v>
      </c>
      <c r="O48" s="10">
        <f>P48*R48+P49*R49</f>
        <v>399.93384839999999</v>
      </c>
      <c r="P48" s="1">
        <f>H1</f>
        <v>0.71</v>
      </c>
      <c r="Q48" s="1" t="s">
        <v>39</v>
      </c>
      <c r="R48" s="1">
        <f>AX48</f>
        <v>407</v>
      </c>
      <c r="T48" s="1" t="s">
        <v>14</v>
      </c>
      <c r="AJ48" s="20" t="s">
        <v>38</v>
      </c>
      <c r="AK48" s="1" t="s">
        <v>14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9">
        <f t="shared" si="5"/>
        <v>-21</v>
      </c>
      <c r="AR48" s="9">
        <v>0</v>
      </c>
      <c r="AS48" s="1">
        <f t="shared" si="0"/>
        <v>200</v>
      </c>
      <c r="AT48" s="1">
        <f t="shared" si="13"/>
        <v>200</v>
      </c>
      <c r="AU48" s="9">
        <f t="shared" si="6"/>
        <v>428</v>
      </c>
      <c r="AV48" s="9">
        <f t="shared" si="3"/>
        <v>0</v>
      </c>
      <c r="AW48" s="9">
        <f t="shared" si="7"/>
        <v>0</v>
      </c>
      <c r="AX48" s="21">
        <f t="shared" si="4"/>
        <v>407</v>
      </c>
    </row>
    <row r="49" spans="2:59" ht="60" x14ac:dyDescent="0.25">
      <c r="P49" s="1">
        <f>1-P48</f>
        <v>0.29000000000000004</v>
      </c>
      <c r="Q49" s="1" t="s">
        <v>9</v>
      </c>
      <c r="R49" s="10">
        <f>S49*U49+S50*U50</f>
        <v>382.63396</v>
      </c>
      <c r="S49" s="1">
        <f>K1</f>
        <v>0.89</v>
      </c>
      <c r="T49" s="1" t="s">
        <v>40</v>
      </c>
      <c r="U49" s="1">
        <f>AX49</f>
        <v>385.6</v>
      </c>
      <c r="W49" s="1" t="s">
        <v>13</v>
      </c>
      <c r="AJ49" s="20" t="s">
        <v>38</v>
      </c>
      <c r="AK49" s="1" t="s">
        <v>13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9">
        <f t="shared" si="5"/>
        <v>-21</v>
      </c>
      <c r="AR49" s="9">
        <v>0</v>
      </c>
      <c r="AS49" s="1">
        <f t="shared" si="0"/>
        <v>200</v>
      </c>
      <c r="AT49" s="1">
        <f t="shared" si="13"/>
        <v>190</v>
      </c>
      <c r="AU49" s="9">
        <f t="shared" si="6"/>
        <v>406.6</v>
      </c>
      <c r="AV49" s="9">
        <f t="shared" si="3"/>
        <v>0</v>
      </c>
      <c r="AW49" s="9">
        <f t="shared" si="7"/>
        <v>0</v>
      </c>
      <c r="AX49" s="21">
        <f t="shared" si="4"/>
        <v>385.6</v>
      </c>
    </row>
    <row r="50" spans="2:59" ht="45" x14ac:dyDescent="0.25">
      <c r="S50" s="1">
        <f>1-S49</f>
        <v>0.10999999999999999</v>
      </c>
      <c r="T50" s="1" t="s">
        <v>12</v>
      </c>
      <c r="U50" s="10">
        <f>V50*X50+V51*X51</f>
        <v>358.63600000000002</v>
      </c>
      <c r="V50" s="1">
        <f>N1</f>
        <v>0.87</v>
      </c>
      <c r="W50" s="1" t="s">
        <v>25</v>
      </c>
      <c r="X50" s="10">
        <f>AX50</f>
        <v>364.20000000000005</v>
      </c>
      <c r="Z50" s="1" t="s">
        <v>18</v>
      </c>
      <c r="AJ50" s="20" t="s">
        <v>38</v>
      </c>
      <c r="AK50" s="1" t="s">
        <v>18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9">
        <f t="shared" si="5"/>
        <v>-21</v>
      </c>
      <c r="AR50" s="9">
        <v>0</v>
      </c>
      <c r="AS50" s="1">
        <f t="shared" si="0"/>
        <v>200</v>
      </c>
      <c r="AT50" s="1">
        <f t="shared" si="13"/>
        <v>180</v>
      </c>
      <c r="AU50" s="9">
        <f t="shared" si="6"/>
        <v>385.20000000000005</v>
      </c>
      <c r="AV50" s="9">
        <f t="shared" si="3"/>
        <v>0</v>
      </c>
      <c r="AW50" s="9">
        <f t="shared" si="7"/>
        <v>0</v>
      </c>
      <c r="AX50" s="21">
        <f t="shared" si="4"/>
        <v>364.20000000000005</v>
      </c>
    </row>
    <row r="51" spans="2:59" ht="45" x14ac:dyDescent="0.25">
      <c r="V51" s="1">
        <f>1-V50</f>
        <v>0.13</v>
      </c>
      <c r="W51" s="1" t="s">
        <v>27</v>
      </c>
      <c r="X51" s="10">
        <f>AX51</f>
        <v>321.40000000000003</v>
      </c>
      <c r="Z51" s="1" t="s">
        <v>28</v>
      </c>
      <c r="AJ51" s="20" t="s">
        <v>38</v>
      </c>
      <c r="AK51" s="1" t="s">
        <v>28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9">
        <f t="shared" si="5"/>
        <v>-21</v>
      </c>
      <c r="AR51" s="9">
        <v>0</v>
      </c>
      <c r="AS51" s="1">
        <f t="shared" si="0"/>
        <v>200</v>
      </c>
      <c r="AT51" s="1">
        <f>IF(AN51=1, AS51*$H$3, IF(AO51=1, AS51*$K$3, IF(AP51=1, AS51*$N$3, AS51)))</f>
        <v>160</v>
      </c>
      <c r="AU51" s="9">
        <f>AT51*$E$4</f>
        <v>342.40000000000003</v>
      </c>
      <c r="AV51" s="9">
        <f t="shared" si="3"/>
        <v>0</v>
      </c>
      <c r="AW51" s="9">
        <f t="shared" si="7"/>
        <v>0</v>
      </c>
      <c r="AX51" s="21">
        <f t="shared" si="4"/>
        <v>321.40000000000003</v>
      </c>
    </row>
    <row r="52" spans="2:59" s="13" customFormat="1" ht="75" x14ac:dyDescent="0.25">
      <c r="B52" s="13" t="s">
        <v>5</v>
      </c>
      <c r="C52" s="14">
        <f>L52</f>
        <v>423.24131238799998</v>
      </c>
      <c r="K52" s="13" t="s">
        <v>121</v>
      </c>
      <c r="L52" s="14">
        <f>M52*O52+M53*O53</f>
        <v>423.24131238799998</v>
      </c>
      <c r="M52" s="13">
        <f>E1</f>
        <v>0.69</v>
      </c>
      <c r="N52" s="13" t="s">
        <v>21</v>
      </c>
      <c r="O52" s="13">
        <f>AX52</f>
        <v>428</v>
      </c>
      <c r="Q52" s="13" t="s">
        <v>15</v>
      </c>
      <c r="AJ52" s="25" t="s">
        <v>41</v>
      </c>
      <c r="AK52" s="13" t="s">
        <v>15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5">
        <v>0</v>
      </c>
      <c r="AR52" s="15">
        <v>0</v>
      </c>
      <c r="AS52" s="13">
        <f t="shared" si="0"/>
        <v>200</v>
      </c>
      <c r="AT52" s="1">
        <f>IF(AN52=1, AS52*$H$3, IF(AO52=1, AS52*$K$3, IF(AP52=1, AS52*$N$3, AS52)))</f>
        <v>200</v>
      </c>
      <c r="AU52" s="15">
        <f>AT52*$E$4</f>
        <v>428</v>
      </c>
      <c r="AV52" s="15">
        <v>0</v>
      </c>
      <c r="AW52" s="15">
        <f t="shared" si="7"/>
        <v>0</v>
      </c>
      <c r="AX52" s="26">
        <f t="shared" si="4"/>
        <v>428</v>
      </c>
      <c r="BB52" s="1"/>
      <c r="BC52" s="1"/>
      <c r="BD52" s="1"/>
      <c r="BE52" s="1"/>
      <c r="BF52" s="1"/>
      <c r="BG52" s="1"/>
    </row>
    <row r="53" spans="2:59" ht="45" x14ac:dyDescent="0.25">
      <c r="M53" s="1">
        <f>1-M52</f>
        <v>0.31000000000000005</v>
      </c>
      <c r="N53" s="1" t="s">
        <v>23</v>
      </c>
      <c r="O53" s="10">
        <f>P53*R53+P54*R54</f>
        <v>412.64939479999998</v>
      </c>
      <c r="P53" s="1">
        <f>H2</f>
        <v>0.37</v>
      </c>
      <c r="Q53" s="1" t="s">
        <v>39</v>
      </c>
      <c r="R53" s="10">
        <f>AX53</f>
        <v>428</v>
      </c>
      <c r="T53" s="1" t="s">
        <v>14</v>
      </c>
      <c r="AJ53" s="20" t="s">
        <v>41</v>
      </c>
      <c r="AK53" s="1" t="s">
        <v>14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9">
        <v>0</v>
      </c>
      <c r="AR53" s="9">
        <v>0</v>
      </c>
      <c r="AS53" s="1">
        <f t="shared" si="0"/>
        <v>200</v>
      </c>
      <c r="AT53" s="1">
        <f t="shared" ref="AT53:AT56" si="14">IF(AN53=1, AS53*$H$3, IF(AO53=1, AS53*$K$3, IF(AP53=1, AS53*$N$3, AS53)))</f>
        <v>200</v>
      </c>
      <c r="AU53" s="9">
        <f t="shared" si="6"/>
        <v>428</v>
      </c>
      <c r="AV53" s="9">
        <v>0</v>
      </c>
      <c r="AW53" s="9">
        <f t="shared" si="7"/>
        <v>0</v>
      </c>
      <c r="AX53" s="21">
        <f t="shared" si="4"/>
        <v>428</v>
      </c>
    </row>
    <row r="54" spans="2:59" ht="60" x14ac:dyDescent="0.25">
      <c r="P54" s="1">
        <f>1-P53</f>
        <v>0.63</v>
      </c>
      <c r="Q54" s="1" t="s">
        <v>9</v>
      </c>
      <c r="R54" s="10">
        <f>S54*U54+S55*U55</f>
        <v>403.63396</v>
      </c>
      <c r="S54" s="1">
        <f>K1</f>
        <v>0.89</v>
      </c>
      <c r="T54" s="1" t="s">
        <v>40</v>
      </c>
      <c r="U54" s="10">
        <f>AX54</f>
        <v>406.6</v>
      </c>
      <c r="W54" s="1" t="s">
        <v>13</v>
      </c>
      <c r="AJ54" s="20" t="s">
        <v>41</v>
      </c>
      <c r="AK54" s="1" t="s">
        <v>13</v>
      </c>
      <c r="AL54" s="1">
        <v>0</v>
      </c>
      <c r="AM54" s="1">
        <v>0</v>
      </c>
      <c r="AN54" s="1">
        <v>1</v>
      </c>
      <c r="AO54" s="1">
        <v>0</v>
      </c>
      <c r="AP54" s="1">
        <v>0</v>
      </c>
      <c r="AQ54" s="9">
        <v>0</v>
      </c>
      <c r="AR54" s="9">
        <v>0</v>
      </c>
      <c r="AS54" s="1">
        <f t="shared" si="0"/>
        <v>200</v>
      </c>
      <c r="AT54" s="1">
        <f t="shared" si="14"/>
        <v>190</v>
      </c>
      <c r="AU54" s="9">
        <f t="shared" si="6"/>
        <v>406.6</v>
      </c>
      <c r="AV54" s="9">
        <v>0</v>
      </c>
      <c r="AW54" s="9">
        <f t="shared" si="7"/>
        <v>0</v>
      </c>
      <c r="AX54" s="21">
        <f t="shared" si="4"/>
        <v>406.6</v>
      </c>
    </row>
    <row r="55" spans="2:59" ht="45" x14ac:dyDescent="0.25">
      <c r="S55" s="1">
        <f>1-S54</f>
        <v>0.10999999999999999</v>
      </c>
      <c r="T55" s="1" t="s">
        <v>12</v>
      </c>
      <c r="U55" s="10">
        <f>V55*X55+V56*X56</f>
        <v>379.63600000000002</v>
      </c>
      <c r="V55" s="1">
        <f>N1</f>
        <v>0.87</v>
      </c>
      <c r="W55" s="1" t="s">
        <v>25</v>
      </c>
      <c r="X55" s="10">
        <f>AX55</f>
        <v>385.20000000000005</v>
      </c>
      <c r="Z55" s="1" t="s">
        <v>18</v>
      </c>
      <c r="AJ55" s="20" t="s">
        <v>41</v>
      </c>
      <c r="AK55" s="1" t="s">
        <v>18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9">
        <v>0</v>
      </c>
      <c r="AR55" s="9">
        <v>0</v>
      </c>
      <c r="AS55" s="1">
        <f t="shared" si="0"/>
        <v>200</v>
      </c>
      <c r="AT55" s="1">
        <f t="shared" si="14"/>
        <v>180</v>
      </c>
      <c r="AU55" s="9">
        <f t="shared" si="6"/>
        <v>385.20000000000005</v>
      </c>
      <c r="AV55" s="9">
        <v>0</v>
      </c>
      <c r="AW55" s="9">
        <f t="shared" si="7"/>
        <v>0</v>
      </c>
      <c r="AX55" s="21">
        <f t="shared" si="4"/>
        <v>385.20000000000005</v>
      </c>
    </row>
    <row r="56" spans="2:59" ht="45.75" thickBot="1" x14ac:dyDescent="0.3">
      <c r="V56" s="1">
        <f>1-V55</f>
        <v>0.13</v>
      </c>
      <c r="W56" s="1" t="s">
        <v>27</v>
      </c>
      <c r="X56" s="10">
        <f>AX56</f>
        <v>342.40000000000003</v>
      </c>
      <c r="Z56" s="1" t="s">
        <v>28</v>
      </c>
      <c r="AJ56" s="6" t="s">
        <v>41</v>
      </c>
      <c r="AK56" s="7" t="s">
        <v>28</v>
      </c>
      <c r="AL56" s="7">
        <v>0</v>
      </c>
      <c r="AM56" s="7">
        <v>0</v>
      </c>
      <c r="AN56" s="7">
        <v>0</v>
      </c>
      <c r="AO56" s="7">
        <v>0</v>
      </c>
      <c r="AP56" s="7">
        <v>1</v>
      </c>
      <c r="AQ56" s="27">
        <v>0</v>
      </c>
      <c r="AR56" s="27">
        <v>0</v>
      </c>
      <c r="AS56" s="7">
        <f t="shared" si="0"/>
        <v>200</v>
      </c>
      <c r="AT56" s="1">
        <f t="shared" si="14"/>
        <v>160</v>
      </c>
      <c r="AU56" s="27">
        <f t="shared" si="6"/>
        <v>342.40000000000003</v>
      </c>
      <c r="AV56" s="27">
        <v>0</v>
      </c>
      <c r="AW56" s="27">
        <f t="shared" si="7"/>
        <v>0</v>
      </c>
      <c r="AX56" s="8">
        <f t="shared" si="4"/>
        <v>342.40000000000003</v>
      </c>
    </row>
  </sheetData>
  <conditionalFormatting sqref="K7:K8">
    <cfRule type="cellIs" dxfId="8" priority="4" operator="equal">
      <formula>$J$7</formula>
    </cfRule>
  </conditionalFormatting>
  <conditionalFormatting sqref="L7:L8">
    <cfRule type="cellIs" dxfId="7" priority="3" operator="equal">
      <formula>185.8615607</formula>
    </cfRule>
  </conditionalFormatting>
  <conditionalFormatting sqref="L7:L30">
    <cfRule type="cellIs" dxfId="6" priority="2" operator="equal">
      <formula>$J$7</formula>
    </cfRule>
  </conditionalFormatting>
  <conditionalFormatting sqref="C7:C55">
    <cfRule type="cellIs" dxfId="5" priority="1" operator="equal">
      <formula>$A$7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3BCC-991D-4093-9897-D628A7960F57}">
  <dimension ref="A1:BJ83"/>
  <sheetViews>
    <sheetView tabSelected="1" topLeftCell="S9" zoomScale="65" workbookViewId="0">
      <selection activeCell="B2" sqref="B2"/>
    </sheetView>
  </sheetViews>
  <sheetFormatPr defaultColWidth="8.85546875" defaultRowHeight="15" x14ac:dyDescent="0.25"/>
  <cols>
    <col min="1" max="1" width="12.5703125" style="1" bestFit="1" customWidth="1"/>
    <col min="2" max="2" width="8.85546875" style="1"/>
    <col min="3" max="3" width="12.5703125" style="1" bestFit="1" customWidth="1"/>
    <col min="4" max="5" width="8.85546875" style="1"/>
    <col min="6" max="6" width="12.5703125" style="1" bestFit="1" customWidth="1"/>
    <col min="7" max="8" width="8.85546875" style="1"/>
    <col min="9" max="10" width="11.85546875" style="1" bestFit="1" customWidth="1"/>
    <col min="11" max="11" width="8.85546875" style="1"/>
    <col min="12" max="12" width="12.5703125" style="1" bestFit="1" customWidth="1"/>
    <col min="13" max="14" width="8.85546875" style="1"/>
    <col min="15" max="15" width="11.85546875" style="1" bestFit="1" customWidth="1"/>
    <col min="16" max="17" width="8.85546875" style="1"/>
    <col min="18" max="18" width="11.85546875" style="1" bestFit="1" customWidth="1"/>
    <col min="19" max="20" width="8.85546875" style="1"/>
    <col min="21" max="21" width="11.85546875" style="1" bestFit="1" customWidth="1"/>
    <col min="22" max="23" width="8.85546875" style="1"/>
    <col min="24" max="24" width="9.85546875" style="1" bestFit="1" customWidth="1"/>
    <col min="25" max="26" width="8.85546875" style="1"/>
    <col min="27" max="27" width="10.5703125" style="1" bestFit="1" customWidth="1"/>
    <col min="28" max="35" width="8.85546875" style="1"/>
    <col min="36" max="36" width="12.5703125" style="1" customWidth="1"/>
    <col min="37" max="37" width="11" style="1" bestFit="1" customWidth="1"/>
    <col min="38" max="38" width="11" style="1" customWidth="1"/>
    <col min="39" max="57" width="8.85546875" style="1"/>
    <col min="58" max="61" width="11.85546875" style="1" bestFit="1" customWidth="1"/>
    <col min="62" max="62" width="13.5703125" style="1" bestFit="1" customWidth="1"/>
    <col min="63" max="16384" width="8.85546875" style="1"/>
  </cols>
  <sheetData>
    <row r="1" spans="1:62" x14ac:dyDescent="0.25">
      <c r="A1" s="1" t="s">
        <v>61</v>
      </c>
      <c r="B1" s="1">
        <v>0.83899999999999997</v>
      </c>
      <c r="D1" s="11" t="s">
        <v>63</v>
      </c>
      <c r="E1" s="1">
        <v>0.69</v>
      </c>
      <c r="G1" s="1" t="s">
        <v>65</v>
      </c>
      <c r="H1" s="1">
        <v>0.71</v>
      </c>
      <c r="J1" s="1" t="s">
        <v>67</v>
      </c>
      <c r="K1" s="1">
        <v>0.89</v>
      </c>
      <c r="M1" s="1" t="s">
        <v>69</v>
      </c>
      <c r="N1" s="1">
        <v>0.87</v>
      </c>
    </row>
    <row r="2" spans="1:62" ht="15.75" thickBot="1" x14ac:dyDescent="0.3">
      <c r="A2" s="1" t="s">
        <v>62</v>
      </c>
      <c r="B2" s="1">
        <v>0.71</v>
      </c>
      <c r="D2" s="1" t="s">
        <v>64</v>
      </c>
      <c r="E2" s="1">
        <v>0.48</v>
      </c>
      <c r="G2" s="1" t="s">
        <v>66</v>
      </c>
      <c r="H2" s="1">
        <v>0.37</v>
      </c>
      <c r="J2" s="1" t="s">
        <v>68</v>
      </c>
      <c r="K2" s="1">
        <v>0.45</v>
      </c>
      <c r="M2" s="1" t="s">
        <v>70</v>
      </c>
      <c r="N2" s="1">
        <v>0.55000000000000004</v>
      </c>
    </row>
    <row r="3" spans="1:62" ht="105" x14ac:dyDescent="0.25">
      <c r="A3" s="3" t="s">
        <v>3</v>
      </c>
      <c r="B3" s="4">
        <v>21</v>
      </c>
      <c r="C3" s="4"/>
      <c r="D3" s="4" t="s">
        <v>117</v>
      </c>
      <c r="E3" s="4">
        <v>1</v>
      </c>
      <c r="F3" s="4"/>
      <c r="G3" s="4" t="s">
        <v>118</v>
      </c>
      <c r="H3" s="4">
        <v>1</v>
      </c>
      <c r="I3" s="4"/>
      <c r="J3" s="4" t="s">
        <v>119</v>
      </c>
      <c r="K3" s="4">
        <v>0.95</v>
      </c>
      <c r="L3" s="4"/>
      <c r="M3" s="4" t="s">
        <v>120</v>
      </c>
      <c r="N3" s="4">
        <v>0.9</v>
      </c>
      <c r="O3" s="4"/>
      <c r="P3" s="4" t="s">
        <v>50</v>
      </c>
      <c r="Q3" s="4">
        <v>0</v>
      </c>
      <c r="R3" s="4"/>
      <c r="S3" s="4"/>
      <c r="T3" s="4" t="s">
        <v>55</v>
      </c>
      <c r="U3" s="5">
        <v>68</v>
      </c>
    </row>
    <row r="4" spans="1:62" ht="90.75" thickBot="1" x14ac:dyDescent="0.3">
      <c r="A4" s="6" t="s">
        <v>101</v>
      </c>
      <c r="B4" s="7">
        <v>60</v>
      </c>
      <c r="C4" s="7"/>
      <c r="D4" s="7" t="s">
        <v>102</v>
      </c>
      <c r="E4" s="7">
        <v>4.0599999999999996</v>
      </c>
      <c r="F4" s="7"/>
      <c r="G4" s="7"/>
      <c r="H4" s="7"/>
      <c r="I4" s="7"/>
      <c r="J4" s="7"/>
      <c r="K4" s="7"/>
      <c r="L4" s="7"/>
      <c r="M4" s="7"/>
      <c r="N4" s="7"/>
      <c r="O4" s="7"/>
      <c r="P4" s="7" t="s">
        <v>90</v>
      </c>
      <c r="Q4" s="7">
        <v>0</v>
      </c>
      <c r="R4" s="7"/>
      <c r="S4" s="7"/>
      <c r="T4" s="7" t="s">
        <v>56</v>
      </c>
      <c r="U4" s="8">
        <v>83</v>
      </c>
    </row>
    <row r="6" spans="1:62" ht="75" x14ac:dyDescent="0.25">
      <c r="A6" s="2" t="s">
        <v>73</v>
      </c>
      <c r="B6" s="2" t="s">
        <v>42</v>
      </c>
      <c r="C6" s="1" t="s">
        <v>122</v>
      </c>
      <c r="D6" s="1" t="s">
        <v>123</v>
      </c>
      <c r="E6" s="2" t="s">
        <v>43</v>
      </c>
      <c r="F6" s="1" t="s">
        <v>125</v>
      </c>
      <c r="G6" s="1" t="s">
        <v>124</v>
      </c>
      <c r="H6" s="2" t="s">
        <v>44</v>
      </c>
      <c r="J6" s="2" t="s">
        <v>93</v>
      </c>
      <c r="K6" s="2" t="s">
        <v>45</v>
      </c>
      <c r="L6" s="1" t="s">
        <v>71</v>
      </c>
      <c r="R6" s="1" t="s">
        <v>71</v>
      </c>
      <c r="AJ6" s="2" t="s">
        <v>36</v>
      </c>
      <c r="AK6" s="2" t="s">
        <v>103</v>
      </c>
      <c r="AL6" s="1" t="s">
        <v>92</v>
      </c>
      <c r="AM6" s="1" t="s">
        <v>104</v>
      </c>
      <c r="AN6" s="1" t="s">
        <v>105</v>
      </c>
      <c r="AO6" s="1" t="s">
        <v>106</v>
      </c>
      <c r="AP6" s="9" t="s">
        <v>4</v>
      </c>
      <c r="AQ6" s="9" t="s">
        <v>94</v>
      </c>
      <c r="AR6" s="1" t="s">
        <v>57</v>
      </c>
      <c r="AS6" s="1" t="s">
        <v>58</v>
      </c>
      <c r="AT6" s="9" t="s">
        <v>107</v>
      </c>
      <c r="AU6" s="9" t="s">
        <v>95</v>
      </c>
      <c r="AV6" s="9" t="s">
        <v>91</v>
      </c>
      <c r="AW6" s="2" t="s">
        <v>60</v>
      </c>
      <c r="BE6" s="1" t="s">
        <v>96</v>
      </c>
      <c r="BF6" s="1" t="s">
        <v>99</v>
      </c>
      <c r="BG6" s="1" t="s">
        <v>100</v>
      </c>
      <c r="BH6" s="1" t="s">
        <v>97</v>
      </c>
      <c r="BI6" s="1" t="s">
        <v>98</v>
      </c>
    </row>
    <row r="7" spans="1:62" ht="105" x14ac:dyDescent="0.25">
      <c r="A7" s="10">
        <f>MAX(C7, C43)</f>
        <v>243.30432087779997</v>
      </c>
      <c r="B7" s="1" t="s">
        <v>0</v>
      </c>
      <c r="C7" s="19">
        <f>D7*F7+D38*F38</f>
        <v>231.11257172851009</v>
      </c>
      <c r="D7" s="1">
        <f>B1</f>
        <v>0.83899999999999997</v>
      </c>
      <c r="E7" s="1" t="s">
        <v>2</v>
      </c>
      <c r="F7" s="10">
        <f>G7*J7+G33*I33</f>
        <v>232.77221077090425</v>
      </c>
      <c r="G7" s="1">
        <f>B2</f>
        <v>0.71</v>
      </c>
      <c r="H7" s="1" t="s">
        <v>1</v>
      </c>
      <c r="J7" s="1">
        <f>MAX(L7, L23)</f>
        <v>236.98265012261726</v>
      </c>
      <c r="K7" s="1" t="s">
        <v>74</v>
      </c>
      <c r="L7" s="1">
        <f>M7*O7+M12*O12</f>
        <v>236.98265012261726</v>
      </c>
      <c r="M7" s="1">
        <f>E1</f>
        <v>0.69</v>
      </c>
      <c r="N7" s="12" t="s">
        <v>21</v>
      </c>
      <c r="O7" s="1">
        <f>R7</f>
        <v>237.37169272079996</v>
      </c>
      <c r="Q7" s="1" t="s">
        <v>22</v>
      </c>
      <c r="R7" s="10">
        <f>S7*U7+S8*U8</f>
        <v>237.37169272079996</v>
      </c>
      <c r="S7" s="1">
        <f>E2</f>
        <v>0.48</v>
      </c>
      <c r="T7" s="1" t="s">
        <v>16</v>
      </c>
      <c r="U7" s="1">
        <f>AW7</f>
        <v>237.59999999999997</v>
      </c>
      <c r="AJ7" s="1" t="s">
        <v>33</v>
      </c>
      <c r="AK7" s="1" t="s">
        <v>108</v>
      </c>
      <c r="AL7" s="1">
        <v>0</v>
      </c>
      <c r="AM7" s="1">
        <v>1</v>
      </c>
      <c r="AN7" s="1">
        <v>0</v>
      </c>
      <c r="AO7" s="1">
        <v>0</v>
      </c>
      <c r="AP7" s="9">
        <f>-$B$3</f>
        <v>-21</v>
      </c>
      <c r="AQ7" s="9">
        <f>$U$4-$U$3</f>
        <v>15</v>
      </c>
      <c r="AR7" s="1">
        <f>IF(AM7=1, $B$4*$E$3, $B$4)</f>
        <v>60</v>
      </c>
      <c r="AS7" s="1">
        <f>IF(AN7=1, AR7*$K$3, IF(AO7=1, AR7*$N$3, AR7))</f>
        <v>60</v>
      </c>
      <c r="AT7" s="9">
        <f>AS7*$E$4</f>
        <v>243.59999999999997</v>
      </c>
      <c r="AU7" s="9">
        <f>$Q$3</f>
        <v>0</v>
      </c>
      <c r="AV7" s="9">
        <f>AL7*$Q$4</f>
        <v>0</v>
      </c>
      <c r="AW7" s="1">
        <f>AP7+AQ7+AT7+AU7+AV7</f>
        <v>237.59999999999997</v>
      </c>
      <c r="BF7" s="1">
        <f>C7</f>
        <v>231.11257172851009</v>
      </c>
      <c r="BG7" s="1">
        <f>C43</f>
        <v>243.30432087779997</v>
      </c>
      <c r="BH7" s="1">
        <f>L7</f>
        <v>236.98265012261726</v>
      </c>
      <c r="BI7" s="1">
        <f>L23</f>
        <v>234.3778493298</v>
      </c>
    </row>
    <row r="8" spans="1:62" ht="60" x14ac:dyDescent="0.25">
      <c r="S8" s="1">
        <f>1-S7</f>
        <v>0.52</v>
      </c>
      <c r="T8" s="1" t="s">
        <v>8</v>
      </c>
      <c r="U8" s="10">
        <f>V8*X8+V9*X9</f>
        <v>237.16094753999997</v>
      </c>
      <c r="V8" s="1">
        <f>H1</f>
        <v>0.71</v>
      </c>
      <c r="W8" s="1" t="s">
        <v>10</v>
      </c>
      <c r="X8" s="10">
        <f>AW8</f>
        <v>237.59999999999997</v>
      </c>
      <c r="AJ8" s="1" t="s">
        <v>33</v>
      </c>
      <c r="AK8" s="1" t="s">
        <v>109</v>
      </c>
      <c r="AL8" s="1">
        <v>0</v>
      </c>
      <c r="AM8" s="1">
        <v>0</v>
      </c>
      <c r="AN8" s="1">
        <v>0</v>
      </c>
      <c r="AO8" s="1">
        <v>0</v>
      </c>
      <c r="AP8" s="9">
        <f>-$B$3</f>
        <v>-21</v>
      </c>
      <c r="AQ8" s="9">
        <f t="shared" ref="AQ8:AQ32" si="0">$U$4-$U$3</f>
        <v>15</v>
      </c>
      <c r="AR8" s="1">
        <f t="shared" ref="AR8:AR47" si="1">IF(AM8=1, $B$4*$E$3, $B$4)</f>
        <v>60</v>
      </c>
      <c r="AS8" s="1">
        <f t="shared" ref="AS8:AS47" si="2">IF(AN8=1, AR8*$K$3, IF(AO8=1, AR8*$N$3, AR8))</f>
        <v>60</v>
      </c>
      <c r="AT8" s="9">
        <f t="shared" ref="AT8:AT47" si="3">AS8*$E$4</f>
        <v>243.59999999999997</v>
      </c>
      <c r="AU8" s="9">
        <f t="shared" ref="AU8:AU42" si="4">$Q$3</f>
        <v>0</v>
      </c>
      <c r="AV8" s="9">
        <f>AL8*$Q$4</f>
        <v>0</v>
      </c>
      <c r="AW8" s="1">
        <f t="shared" ref="AW8:AW47" si="5">AP8+AQ8+AT8+AU8+AV8</f>
        <v>237.59999999999997</v>
      </c>
      <c r="BE8" s="1">
        <v>0</v>
      </c>
      <c r="BF8" s="1">
        <f t="dataTable" ref="BF8:BI83" dt2D="0" dtr="0" r1="Q3"/>
        <v>231.11257172851009</v>
      </c>
      <c r="BG8" s="1">
        <v>243.30432087779997</v>
      </c>
      <c r="BH8" s="1">
        <v>236.98265012261726</v>
      </c>
      <c r="BI8" s="1">
        <v>234.3778493298</v>
      </c>
      <c r="BJ8" s="1">
        <f>BG8-BF8</f>
        <v>12.191749149289876</v>
      </c>
    </row>
    <row r="9" spans="1:62" ht="75" x14ac:dyDescent="0.25">
      <c r="V9" s="1">
        <f>1-V8</f>
        <v>0.29000000000000004</v>
      </c>
      <c r="W9" s="1" t="s">
        <v>9</v>
      </c>
      <c r="X9" s="10">
        <f>Y9*AA9+Y10*AA10</f>
        <v>236.08602599999998</v>
      </c>
      <c r="Y9" s="1">
        <f>K1</f>
        <v>0.89</v>
      </c>
      <c r="Z9" s="1" t="s">
        <v>11</v>
      </c>
      <c r="AA9" s="10">
        <f>AW9</f>
        <v>237.59999999999997</v>
      </c>
      <c r="AJ9" s="1" t="s">
        <v>33</v>
      </c>
      <c r="AK9" s="1" t="s">
        <v>110</v>
      </c>
      <c r="AL9" s="1">
        <v>0</v>
      </c>
      <c r="AM9" s="1">
        <v>0</v>
      </c>
      <c r="AN9" s="1">
        <v>0</v>
      </c>
      <c r="AO9" s="1">
        <v>0</v>
      </c>
      <c r="AP9" s="9">
        <f t="shared" ref="AP9:AP42" si="6">-$B$3</f>
        <v>-21</v>
      </c>
      <c r="AQ9" s="9">
        <f t="shared" si="0"/>
        <v>15</v>
      </c>
      <c r="AR9" s="1">
        <f t="shared" si="1"/>
        <v>60</v>
      </c>
      <c r="AS9" s="1">
        <f t="shared" si="2"/>
        <v>60</v>
      </c>
      <c r="AT9" s="9">
        <f t="shared" si="3"/>
        <v>243.59999999999997</v>
      </c>
      <c r="AU9" s="9">
        <f t="shared" si="4"/>
        <v>0</v>
      </c>
      <c r="AV9" s="9">
        <f t="shared" ref="AV9:AV47" si="7">AL9*$Q$4</f>
        <v>0</v>
      </c>
      <c r="AW9" s="1">
        <f t="shared" si="5"/>
        <v>237.59999999999997</v>
      </c>
      <c r="BE9" s="1">
        <f>BE8+1</f>
        <v>1</v>
      </c>
      <c r="BF9" s="1">
        <v>232.11257172851009</v>
      </c>
      <c r="BG9" s="1">
        <v>243.30432087779997</v>
      </c>
      <c r="BH9" s="1">
        <v>237.98265012261729</v>
      </c>
      <c r="BI9" s="1">
        <v>235.37784932979997</v>
      </c>
      <c r="BJ9" s="1">
        <f t="shared" ref="BJ9:BJ72" si="8">BG9-BF9</f>
        <v>11.191749149289876</v>
      </c>
    </row>
    <row r="10" spans="1:62" ht="46.35" customHeight="1" x14ac:dyDescent="0.25">
      <c r="Y10" s="1">
        <f>1-Y9</f>
        <v>0.10999999999999999</v>
      </c>
      <c r="Z10" s="1" t="s">
        <v>12</v>
      </c>
      <c r="AA10" s="10">
        <f>AB10*AD10+AB11*AD11</f>
        <v>223.8366</v>
      </c>
      <c r="AB10" s="1">
        <f>N1</f>
        <v>0.87</v>
      </c>
      <c r="AC10" s="1" t="s">
        <v>25</v>
      </c>
      <c r="AD10" s="10">
        <f>AW10</f>
        <v>225.42</v>
      </c>
      <c r="AJ10" s="1" t="s">
        <v>33</v>
      </c>
      <c r="AK10" s="1" t="s">
        <v>111</v>
      </c>
      <c r="AL10" s="1">
        <v>0</v>
      </c>
      <c r="AM10" s="1">
        <v>0</v>
      </c>
      <c r="AN10" s="1">
        <v>1</v>
      </c>
      <c r="AO10" s="1">
        <v>0</v>
      </c>
      <c r="AP10" s="9">
        <f t="shared" si="6"/>
        <v>-21</v>
      </c>
      <c r="AQ10" s="9">
        <f t="shared" si="0"/>
        <v>15</v>
      </c>
      <c r="AR10" s="1">
        <f t="shared" si="1"/>
        <v>60</v>
      </c>
      <c r="AS10" s="1">
        <f>IF(AN10=1, AR10*$K$3, IF(AO10=1, AR10*$N$3, AR10))</f>
        <v>57</v>
      </c>
      <c r="AT10" s="9">
        <f t="shared" si="3"/>
        <v>231.42</v>
      </c>
      <c r="AU10" s="9">
        <f t="shared" si="4"/>
        <v>0</v>
      </c>
      <c r="AV10" s="9">
        <f t="shared" si="7"/>
        <v>0</v>
      </c>
      <c r="AW10" s="1">
        <f t="shared" si="5"/>
        <v>225.42</v>
      </c>
      <c r="BE10" s="1">
        <f t="shared" ref="BE10:BE73" si="9">BE9+1</f>
        <v>2</v>
      </c>
      <c r="BF10" s="1">
        <v>233.11257172851003</v>
      </c>
      <c r="BG10" s="1">
        <v>243.30432087779997</v>
      </c>
      <c r="BH10" s="1">
        <v>238.98265012261726</v>
      </c>
      <c r="BI10" s="1">
        <v>236.37784932979997</v>
      </c>
      <c r="BJ10" s="1">
        <f t="shared" si="8"/>
        <v>10.191749149289933</v>
      </c>
    </row>
    <row r="11" spans="1:62" ht="63" customHeight="1" x14ac:dyDescent="0.25">
      <c r="AB11" s="1">
        <f>1-AB10</f>
        <v>0.13</v>
      </c>
      <c r="AC11" s="1" t="s">
        <v>27</v>
      </c>
      <c r="AD11" s="10">
        <f>AW11</f>
        <v>213.23999999999998</v>
      </c>
      <c r="AJ11" s="1" t="s">
        <v>33</v>
      </c>
      <c r="AK11" s="1" t="s">
        <v>112</v>
      </c>
      <c r="AL11" s="1">
        <v>0</v>
      </c>
      <c r="AM11" s="1">
        <v>0</v>
      </c>
      <c r="AN11" s="1">
        <v>0</v>
      </c>
      <c r="AO11" s="1">
        <v>1</v>
      </c>
      <c r="AP11" s="9">
        <f t="shared" si="6"/>
        <v>-21</v>
      </c>
      <c r="AQ11" s="9">
        <f t="shared" si="0"/>
        <v>15</v>
      </c>
      <c r="AR11" s="1">
        <f t="shared" si="1"/>
        <v>60</v>
      </c>
      <c r="AS11" s="1">
        <f t="shared" si="2"/>
        <v>54</v>
      </c>
      <c r="AT11" s="9">
        <f t="shared" si="3"/>
        <v>219.23999999999998</v>
      </c>
      <c r="AU11" s="9">
        <f t="shared" si="4"/>
        <v>0</v>
      </c>
      <c r="AV11" s="9">
        <f t="shared" si="7"/>
        <v>0</v>
      </c>
      <c r="AW11" s="1">
        <f t="shared" si="5"/>
        <v>213.23999999999998</v>
      </c>
      <c r="BE11" s="1">
        <f t="shared" si="9"/>
        <v>3</v>
      </c>
      <c r="BF11" s="1">
        <v>234.11257172851003</v>
      </c>
      <c r="BG11" s="1">
        <v>243.30432087779997</v>
      </c>
      <c r="BH11" s="1">
        <v>239.98265012261726</v>
      </c>
      <c r="BI11" s="1">
        <v>237.37784932979997</v>
      </c>
      <c r="BJ11" s="1">
        <f t="shared" si="8"/>
        <v>9.191749149289933</v>
      </c>
    </row>
    <row r="12" spans="1:62" ht="60" x14ac:dyDescent="0.25">
      <c r="M12" s="1">
        <f>1-M7</f>
        <v>0.31000000000000005</v>
      </c>
      <c r="N12" s="12" t="s">
        <v>23</v>
      </c>
      <c r="O12" s="1">
        <f>R12</f>
        <v>236.11671659762999</v>
      </c>
      <c r="R12" s="1">
        <f>S12*U12+S16*U16</f>
        <v>236.11671659762999</v>
      </c>
      <c r="S12" s="1">
        <f>H1</f>
        <v>0.71</v>
      </c>
      <c r="T12" s="1" t="s">
        <v>10</v>
      </c>
      <c r="U12" s="10">
        <f>X12</f>
        <v>236.64619637999999</v>
      </c>
      <c r="W12" s="1" t="s">
        <v>24</v>
      </c>
      <c r="X12" s="10">
        <f>Y12*AA12+Y13*AA13</f>
        <v>236.64619637999999</v>
      </c>
      <c r="Y12" s="1">
        <f>H2</f>
        <v>0.37</v>
      </c>
      <c r="Z12" s="1" t="s">
        <v>16</v>
      </c>
      <c r="AA12" s="10">
        <f>AW12</f>
        <v>237.59999999999997</v>
      </c>
      <c r="AJ12" s="1" t="s">
        <v>34</v>
      </c>
      <c r="AK12" s="1" t="s">
        <v>109</v>
      </c>
      <c r="AL12" s="1">
        <v>1</v>
      </c>
      <c r="AM12" s="1">
        <v>1</v>
      </c>
      <c r="AN12" s="1">
        <v>0</v>
      </c>
      <c r="AO12" s="1">
        <v>0</v>
      </c>
      <c r="AP12" s="9">
        <f t="shared" si="6"/>
        <v>-21</v>
      </c>
      <c r="AQ12" s="9">
        <f t="shared" si="0"/>
        <v>15</v>
      </c>
      <c r="AR12" s="1">
        <f t="shared" si="1"/>
        <v>60</v>
      </c>
      <c r="AS12" s="1">
        <f t="shared" si="2"/>
        <v>60</v>
      </c>
      <c r="AT12" s="9">
        <f t="shared" si="3"/>
        <v>243.59999999999997</v>
      </c>
      <c r="AU12" s="9">
        <f t="shared" si="4"/>
        <v>0</v>
      </c>
      <c r="AV12" s="9">
        <f t="shared" si="7"/>
        <v>0</v>
      </c>
      <c r="AW12" s="1">
        <f t="shared" si="5"/>
        <v>237.59999999999997</v>
      </c>
      <c r="BE12" s="1">
        <f t="shared" si="9"/>
        <v>4</v>
      </c>
      <c r="BF12" s="1">
        <v>235.11257172851003</v>
      </c>
      <c r="BG12" s="1">
        <v>243.30432087779997</v>
      </c>
      <c r="BH12" s="1">
        <v>240.98265012261726</v>
      </c>
      <c r="BI12" s="1">
        <v>238.37784932979997</v>
      </c>
      <c r="BJ12" s="1">
        <f t="shared" si="8"/>
        <v>8.191749149289933</v>
      </c>
    </row>
    <row r="13" spans="1:62" ht="75" x14ac:dyDescent="0.25">
      <c r="Y13" s="1">
        <f>1-Y12</f>
        <v>0.63</v>
      </c>
      <c r="Z13" s="1" t="s">
        <v>8</v>
      </c>
      <c r="AA13" s="10">
        <f>AB13*AD13+AB14*AD14</f>
        <v>236.08602599999998</v>
      </c>
      <c r="AB13" s="1">
        <f>K1</f>
        <v>0.89</v>
      </c>
      <c r="AC13" s="1" t="s">
        <v>11</v>
      </c>
      <c r="AD13" s="10">
        <f>AW13</f>
        <v>237.59999999999997</v>
      </c>
      <c r="AJ13" s="1" t="s">
        <v>34</v>
      </c>
      <c r="AK13" s="1" t="s">
        <v>110</v>
      </c>
      <c r="AL13" s="1">
        <v>1</v>
      </c>
      <c r="AM13" s="1">
        <v>0</v>
      </c>
      <c r="AN13" s="1">
        <v>0</v>
      </c>
      <c r="AO13" s="1">
        <v>0</v>
      </c>
      <c r="AP13" s="9">
        <f t="shared" si="6"/>
        <v>-21</v>
      </c>
      <c r="AQ13" s="9">
        <f t="shared" si="0"/>
        <v>15</v>
      </c>
      <c r="AR13" s="1">
        <f t="shared" si="1"/>
        <v>60</v>
      </c>
      <c r="AS13" s="1">
        <f t="shared" si="2"/>
        <v>60</v>
      </c>
      <c r="AT13" s="9">
        <f t="shared" si="3"/>
        <v>243.59999999999997</v>
      </c>
      <c r="AU13" s="9">
        <f t="shared" si="4"/>
        <v>0</v>
      </c>
      <c r="AV13" s="9">
        <f t="shared" si="7"/>
        <v>0</v>
      </c>
      <c r="AW13" s="1">
        <f t="shared" si="5"/>
        <v>237.59999999999997</v>
      </c>
      <c r="BE13" s="1">
        <f t="shared" si="9"/>
        <v>5</v>
      </c>
      <c r="BF13" s="1">
        <v>236.11257172851006</v>
      </c>
      <c r="BG13" s="1">
        <v>243.30432087779997</v>
      </c>
      <c r="BH13" s="1">
        <v>241.98265012261726</v>
      </c>
      <c r="BI13" s="1">
        <v>239.37784932979997</v>
      </c>
      <c r="BJ13" s="1">
        <f t="shared" si="8"/>
        <v>7.1917491492899046</v>
      </c>
    </row>
    <row r="14" spans="1:62" ht="55.7" customHeight="1" x14ac:dyDescent="0.25">
      <c r="AB14" s="1">
        <f>1-AB13</f>
        <v>0.10999999999999999</v>
      </c>
      <c r="AC14" s="1" t="s">
        <v>17</v>
      </c>
      <c r="AD14" s="10">
        <f>AE14*AG14+AE15*AG15</f>
        <v>223.8366</v>
      </c>
      <c r="AE14" s="1">
        <f>N1</f>
        <v>0.87</v>
      </c>
      <c r="AF14" s="1" t="s">
        <v>25</v>
      </c>
      <c r="AG14" s="10">
        <f>AW14</f>
        <v>225.42</v>
      </c>
      <c r="AJ14" s="1" t="s">
        <v>34</v>
      </c>
      <c r="AK14" s="1" t="s">
        <v>113</v>
      </c>
      <c r="AL14" s="1">
        <v>1</v>
      </c>
      <c r="AM14" s="1">
        <v>0</v>
      </c>
      <c r="AN14" s="1">
        <v>1</v>
      </c>
      <c r="AO14" s="1">
        <v>0</v>
      </c>
      <c r="AP14" s="9">
        <f t="shared" si="6"/>
        <v>-21</v>
      </c>
      <c r="AQ14" s="9">
        <f t="shared" si="0"/>
        <v>15</v>
      </c>
      <c r="AR14" s="1">
        <f t="shared" si="1"/>
        <v>60</v>
      </c>
      <c r="AS14" s="1">
        <f t="shared" si="2"/>
        <v>57</v>
      </c>
      <c r="AT14" s="9">
        <f t="shared" si="3"/>
        <v>231.42</v>
      </c>
      <c r="AU14" s="9">
        <f t="shared" si="4"/>
        <v>0</v>
      </c>
      <c r="AV14" s="9">
        <f t="shared" si="7"/>
        <v>0</v>
      </c>
      <c r="AW14" s="1">
        <f t="shared" si="5"/>
        <v>225.42</v>
      </c>
      <c r="BE14" s="1">
        <f t="shared" si="9"/>
        <v>6</v>
      </c>
      <c r="BF14" s="1">
        <v>237.11257172851003</v>
      </c>
      <c r="BG14" s="1">
        <v>243.30432087779997</v>
      </c>
      <c r="BH14" s="1">
        <v>242.98265012261726</v>
      </c>
      <c r="BI14" s="1">
        <v>240.37784932979997</v>
      </c>
      <c r="BJ14" s="1">
        <f t="shared" si="8"/>
        <v>6.191749149289933</v>
      </c>
    </row>
    <row r="15" spans="1:62" ht="49.7" customHeight="1" x14ac:dyDescent="0.25">
      <c r="AE15" s="1">
        <f>1-AE14</f>
        <v>0.13</v>
      </c>
      <c r="AF15" s="1" t="s">
        <v>27</v>
      </c>
      <c r="AG15" s="10">
        <f>AW15</f>
        <v>213.23999999999998</v>
      </c>
      <c r="AJ15" s="1" t="s">
        <v>34</v>
      </c>
      <c r="AK15" s="1" t="s">
        <v>112</v>
      </c>
      <c r="AL15" s="1">
        <v>1</v>
      </c>
      <c r="AM15" s="1">
        <v>0</v>
      </c>
      <c r="AN15" s="1">
        <v>0</v>
      </c>
      <c r="AO15" s="1">
        <v>1</v>
      </c>
      <c r="AP15" s="9">
        <f t="shared" si="6"/>
        <v>-21</v>
      </c>
      <c r="AQ15" s="9">
        <f t="shared" si="0"/>
        <v>15</v>
      </c>
      <c r="AR15" s="1">
        <f t="shared" si="1"/>
        <v>60</v>
      </c>
      <c r="AS15" s="1">
        <f t="shared" si="2"/>
        <v>54</v>
      </c>
      <c r="AT15" s="9">
        <f t="shared" si="3"/>
        <v>219.23999999999998</v>
      </c>
      <c r="AU15" s="9">
        <f t="shared" si="4"/>
        <v>0</v>
      </c>
      <c r="AV15" s="9">
        <f t="shared" si="7"/>
        <v>0</v>
      </c>
      <c r="AW15" s="1">
        <f t="shared" si="5"/>
        <v>213.23999999999998</v>
      </c>
      <c r="BE15" s="1">
        <f t="shared" si="9"/>
        <v>7</v>
      </c>
      <c r="BF15" s="1">
        <v>238.11257172851006</v>
      </c>
      <c r="BG15" s="1">
        <v>243.30432087779997</v>
      </c>
      <c r="BH15" s="1">
        <v>243.98265012261726</v>
      </c>
      <c r="BI15" s="1">
        <v>241.37784932979994</v>
      </c>
      <c r="BJ15" s="1">
        <f t="shared" si="8"/>
        <v>5.1917491492899046</v>
      </c>
    </row>
    <row r="16" spans="1:62" ht="75" x14ac:dyDescent="0.25">
      <c r="S16" s="1">
        <f>1-S12</f>
        <v>0.29000000000000004</v>
      </c>
      <c r="T16" s="1" t="s">
        <v>9</v>
      </c>
      <c r="U16" s="10">
        <f>V16*X16+V20*X20</f>
        <v>234.82040402699997</v>
      </c>
      <c r="V16" s="1">
        <f>K1</f>
        <v>0.89</v>
      </c>
      <c r="W16" s="1" t="s">
        <v>11</v>
      </c>
      <c r="X16" s="1">
        <f>AA16</f>
        <v>236.76731429999998</v>
      </c>
      <c r="Z16" s="1" t="s">
        <v>20</v>
      </c>
      <c r="AA16" s="10">
        <f>AB16*AD16+AB17*AD17</f>
        <v>236.76731429999998</v>
      </c>
      <c r="AB16" s="1">
        <f>K2</f>
        <v>0.45</v>
      </c>
      <c r="AC16" s="1" t="s">
        <v>16</v>
      </c>
      <c r="AD16" s="10">
        <f>AW16</f>
        <v>237.59999999999997</v>
      </c>
      <c r="AJ16" s="1" t="s">
        <v>35</v>
      </c>
      <c r="AK16" s="1" t="s">
        <v>110</v>
      </c>
      <c r="AL16" s="1">
        <v>1</v>
      </c>
      <c r="AM16" s="1">
        <v>1</v>
      </c>
      <c r="AN16" s="1">
        <v>0</v>
      </c>
      <c r="AO16" s="1">
        <v>0</v>
      </c>
      <c r="AP16" s="9">
        <f t="shared" si="6"/>
        <v>-21</v>
      </c>
      <c r="AQ16" s="9">
        <f t="shared" si="0"/>
        <v>15</v>
      </c>
      <c r="AR16" s="1">
        <f t="shared" si="1"/>
        <v>60</v>
      </c>
      <c r="AS16" s="1">
        <f t="shared" si="2"/>
        <v>60</v>
      </c>
      <c r="AT16" s="9">
        <f t="shared" si="3"/>
        <v>243.59999999999997</v>
      </c>
      <c r="AU16" s="9">
        <f t="shared" si="4"/>
        <v>0</v>
      </c>
      <c r="AV16" s="9">
        <f t="shared" si="7"/>
        <v>0</v>
      </c>
      <c r="AW16" s="1">
        <f t="shared" si="5"/>
        <v>237.59999999999997</v>
      </c>
      <c r="BE16" s="1">
        <f t="shared" si="9"/>
        <v>8</v>
      </c>
      <c r="BF16" s="1">
        <v>239.11257172851009</v>
      </c>
      <c r="BG16" s="1">
        <v>243.30432087779997</v>
      </c>
      <c r="BH16" s="1">
        <v>244.98265012261731</v>
      </c>
      <c r="BI16" s="1">
        <v>242.37784932979997</v>
      </c>
      <c r="BJ16" s="1">
        <f t="shared" si="8"/>
        <v>4.1917491492898762</v>
      </c>
    </row>
    <row r="17" spans="1:62" ht="75" x14ac:dyDescent="0.25">
      <c r="AB17" s="1">
        <f>1-AB16</f>
        <v>0.55000000000000004</v>
      </c>
      <c r="AC17" s="1" t="s">
        <v>8</v>
      </c>
      <c r="AD17" s="10">
        <f>AE17*AG17+AE18*AG18</f>
        <v>236.08602599999998</v>
      </c>
      <c r="AE17" s="1">
        <f>K1</f>
        <v>0.89</v>
      </c>
      <c r="AF17" s="1" t="s">
        <v>11</v>
      </c>
      <c r="AG17" s="10">
        <f>AW17</f>
        <v>237.59999999999997</v>
      </c>
      <c r="AJ17" s="1" t="s">
        <v>35</v>
      </c>
      <c r="AK17" s="1" t="s">
        <v>110</v>
      </c>
      <c r="AL17" s="1">
        <v>1</v>
      </c>
      <c r="AM17" s="1">
        <v>0</v>
      </c>
      <c r="AN17" s="1">
        <v>0</v>
      </c>
      <c r="AO17" s="1">
        <v>0</v>
      </c>
      <c r="AP17" s="9">
        <f t="shared" si="6"/>
        <v>-21</v>
      </c>
      <c r="AQ17" s="9">
        <f t="shared" si="0"/>
        <v>15</v>
      </c>
      <c r="AR17" s="1">
        <f t="shared" si="1"/>
        <v>60</v>
      </c>
      <c r="AS17" s="1">
        <f t="shared" si="2"/>
        <v>60</v>
      </c>
      <c r="AT17" s="9">
        <f t="shared" si="3"/>
        <v>243.59999999999997</v>
      </c>
      <c r="AU17" s="9">
        <f t="shared" si="4"/>
        <v>0</v>
      </c>
      <c r="AV17" s="9">
        <f t="shared" si="7"/>
        <v>0</v>
      </c>
      <c r="AW17" s="1">
        <f t="shared" si="5"/>
        <v>237.59999999999997</v>
      </c>
      <c r="BE17" s="1">
        <f t="shared" si="9"/>
        <v>9</v>
      </c>
      <c r="BF17" s="1">
        <v>240.11257172851009</v>
      </c>
      <c r="BG17" s="1">
        <v>243.30432087779997</v>
      </c>
      <c r="BH17" s="1">
        <v>245.98265012261726</v>
      </c>
      <c r="BI17" s="1">
        <v>243.37784932979997</v>
      </c>
      <c r="BJ17" s="1">
        <f t="shared" si="8"/>
        <v>3.1917491492898762</v>
      </c>
    </row>
    <row r="18" spans="1:62" ht="45" x14ac:dyDescent="0.25">
      <c r="AE18" s="1">
        <f>1-AE17</f>
        <v>0.10999999999999999</v>
      </c>
      <c r="AF18" s="1" t="s">
        <v>17</v>
      </c>
      <c r="AG18" s="10">
        <f>AH18*AW18+AH19*AW19</f>
        <v>223.8366</v>
      </c>
      <c r="AH18" s="1">
        <f>N1</f>
        <v>0.87</v>
      </c>
      <c r="AI18" s="1" t="s">
        <v>25</v>
      </c>
      <c r="AJ18" s="1" t="s">
        <v>35</v>
      </c>
      <c r="AK18" s="1" t="s">
        <v>113</v>
      </c>
      <c r="AL18" s="1">
        <v>1</v>
      </c>
      <c r="AM18" s="1">
        <v>0</v>
      </c>
      <c r="AN18" s="1">
        <v>1</v>
      </c>
      <c r="AO18" s="1">
        <v>0</v>
      </c>
      <c r="AP18" s="9">
        <f t="shared" si="6"/>
        <v>-21</v>
      </c>
      <c r="AQ18" s="9">
        <f t="shared" si="0"/>
        <v>15</v>
      </c>
      <c r="AR18" s="1">
        <f t="shared" si="1"/>
        <v>60</v>
      </c>
      <c r="AS18" s="1">
        <f t="shared" si="2"/>
        <v>57</v>
      </c>
      <c r="AT18" s="9">
        <f t="shared" si="3"/>
        <v>231.42</v>
      </c>
      <c r="AU18" s="9">
        <f t="shared" si="4"/>
        <v>0</v>
      </c>
      <c r="AV18" s="9">
        <f t="shared" si="7"/>
        <v>0</v>
      </c>
      <c r="AW18" s="1">
        <f t="shared" si="5"/>
        <v>225.42</v>
      </c>
      <c r="BE18" s="1">
        <f t="shared" si="9"/>
        <v>10</v>
      </c>
      <c r="BF18" s="1">
        <v>241.11257172851009</v>
      </c>
      <c r="BG18" s="1">
        <v>243.30432087779997</v>
      </c>
      <c r="BH18" s="1">
        <v>246.98265012261729</v>
      </c>
      <c r="BI18" s="1">
        <v>244.37784932979997</v>
      </c>
      <c r="BJ18" s="1">
        <f t="shared" si="8"/>
        <v>2.1917491492898762</v>
      </c>
    </row>
    <row r="19" spans="1:62" ht="30" x14ac:dyDescent="0.25">
      <c r="AH19" s="1">
        <f>1-AH18</f>
        <v>0.13</v>
      </c>
      <c r="AI19" s="1" t="s">
        <v>27</v>
      </c>
      <c r="AJ19" s="1" t="s">
        <v>35</v>
      </c>
      <c r="AK19" s="1" t="s">
        <v>112</v>
      </c>
      <c r="AL19" s="1">
        <v>1</v>
      </c>
      <c r="AM19" s="1">
        <v>0</v>
      </c>
      <c r="AN19" s="1">
        <v>0</v>
      </c>
      <c r="AO19" s="1">
        <v>1</v>
      </c>
      <c r="AP19" s="9">
        <f t="shared" si="6"/>
        <v>-21</v>
      </c>
      <c r="AQ19" s="9">
        <f t="shared" si="0"/>
        <v>15</v>
      </c>
      <c r="AR19" s="1">
        <f t="shared" si="1"/>
        <v>60</v>
      </c>
      <c r="AS19" s="1">
        <f t="shared" si="2"/>
        <v>54</v>
      </c>
      <c r="AT19" s="9">
        <f t="shared" si="3"/>
        <v>219.23999999999998</v>
      </c>
      <c r="AU19" s="9">
        <f t="shared" si="4"/>
        <v>0</v>
      </c>
      <c r="AV19" s="9">
        <f t="shared" si="7"/>
        <v>0</v>
      </c>
      <c r="AW19" s="1">
        <f t="shared" si="5"/>
        <v>213.23999999999998</v>
      </c>
      <c r="BE19" s="1">
        <f t="shared" si="9"/>
        <v>11</v>
      </c>
      <c r="BF19" s="1">
        <v>242.11257172851003</v>
      </c>
      <c r="BG19" s="1">
        <v>243.30432087779997</v>
      </c>
      <c r="BH19" s="1">
        <v>247.98265012261726</v>
      </c>
      <c r="BI19" s="1">
        <v>245.37784932979997</v>
      </c>
      <c r="BJ19" s="1">
        <f t="shared" si="8"/>
        <v>1.191749149289933</v>
      </c>
    </row>
    <row r="20" spans="1:62" ht="45" x14ac:dyDescent="0.25">
      <c r="V20" s="1">
        <f>1-V16</f>
        <v>0.10999999999999999</v>
      </c>
      <c r="W20" s="1" t="s">
        <v>17</v>
      </c>
      <c r="X20" s="10">
        <f>Y20*AA20+Y22*AA22</f>
        <v>219.06813</v>
      </c>
      <c r="Y20" s="1">
        <f>N1</f>
        <v>0.87</v>
      </c>
      <c r="Z20" s="1" t="s">
        <v>25</v>
      </c>
      <c r="AA20" s="10">
        <f>AD20</f>
        <v>219.93899999999999</v>
      </c>
      <c r="AC20" s="1" t="s">
        <v>29</v>
      </c>
      <c r="AD20" s="10">
        <f>AE20*AG20+AE21*AG21</f>
        <v>219.93899999999999</v>
      </c>
      <c r="AE20" s="1">
        <f>N2</f>
        <v>0.55000000000000004</v>
      </c>
      <c r="AF20" s="1" t="s">
        <v>30</v>
      </c>
      <c r="AG20" s="10">
        <f>AW20</f>
        <v>225.42</v>
      </c>
      <c r="AJ20" s="1" t="s">
        <v>29</v>
      </c>
      <c r="AK20" s="1" t="s">
        <v>113</v>
      </c>
      <c r="AL20" s="1">
        <v>1</v>
      </c>
      <c r="AM20" s="1">
        <v>1</v>
      </c>
      <c r="AN20" s="1">
        <v>1</v>
      </c>
      <c r="AO20" s="1">
        <v>0</v>
      </c>
      <c r="AP20" s="9">
        <f t="shared" si="6"/>
        <v>-21</v>
      </c>
      <c r="AQ20" s="9">
        <f t="shared" si="0"/>
        <v>15</v>
      </c>
      <c r="AR20" s="1">
        <f t="shared" si="1"/>
        <v>60</v>
      </c>
      <c r="AS20" s="1">
        <f t="shared" si="2"/>
        <v>57</v>
      </c>
      <c r="AT20" s="9">
        <f t="shared" si="3"/>
        <v>231.42</v>
      </c>
      <c r="AU20" s="9">
        <f t="shared" si="4"/>
        <v>0</v>
      </c>
      <c r="AV20" s="9">
        <f t="shared" si="7"/>
        <v>0</v>
      </c>
      <c r="AW20" s="1">
        <f t="shared" si="5"/>
        <v>225.42</v>
      </c>
      <c r="BE20" s="1">
        <f t="shared" si="9"/>
        <v>12</v>
      </c>
      <c r="BF20" s="1">
        <v>243.11257172851006</v>
      </c>
      <c r="BG20" s="1">
        <v>243.30432087779997</v>
      </c>
      <c r="BH20" s="1">
        <v>248.98265012261726</v>
      </c>
      <c r="BI20" s="1">
        <v>246.37784932979997</v>
      </c>
      <c r="BJ20" s="1">
        <f t="shared" si="8"/>
        <v>0.19174914928990461</v>
      </c>
    </row>
    <row r="21" spans="1:62" ht="45" x14ac:dyDescent="0.25">
      <c r="AA21" s="10"/>
      <c r="AE21" s="1">
        <f>1-AE20</f>
        <v>0.44999999999999996</v>
      </c>
      <c r="AF21" s="1" t="s">
        <v>31</v>
      </c>
      <c r="AG21" s="10">
        <f>AW21</f>
        <v>213.23999999999998</v>
      </c>
      <c r="AJ21" s="1" t="s">
        <v>29</v>
      </c>
      <c r="AK21" s="1" t="s">
        <v>112</v>
      </c>
      <c r="AL21" s="1">
        <v>1</v>
      </c>
      <c r="AM21" s="1">
        <v>0</v>
      </c>
      <c r="AN21" s="1">
        <v>0</v>
      </c>
      <c r="AO21" s="1">
        <v>1</v>
      </c>
      <c r="AP21" s="9">
        <f t="shared" si="6"/>
        <v>-21</v>
      </c>
      <c r="AQ21" s="9">
        <f t="shared" si="0"/>
        <v>15</v>
      </c>
      <c r="AR21" s="1">
        <f t="shared" si="1"/>
        <v>60</v>
      </c>
      <c r="AS21" s="1">
        <f t="shared" si="2"/>
        <v>54</v>
      </c>
      <c r="AT21" s="9">
        <f t="shared" si="3"/>
        <v>219.23999999999998</v>
      </c>
      <c r="AU21" s="9">
        <f t="shared" si="4"/>
        <v>0</v>
      </c>
      <c r="AV21" s="9">
        <f t="shared" si="7"/>
        <v>0</v>
      </c>
      <c r="AW21" s="1">
        <f t="shared" si="5"/>
        <v>213.23999999999998</v>
      </c>
      <c r="BE21" s="1">
        <f t="shared" si="9"/>
        <v>13</v>
      </c>
      <c r="BF21" s="1">
        <v>244.11257172851003</v>
      </c>
      <c r="BG21" s="1">
        <v>243.30432087779997</v>
      </c>
      <c r="BH21" s="1">
        <v>249.98265012261726</v>
      </c>
      <c r="BI21" s="1">
        <v>247.37784932979997</v>
      </c>
      <c r="BJ21" s="1">
        <f t="shared" si="8"/>
        <v>-0.80825085071006697</v>
      </c>
    </row>
    <row r="22" spans="1:62" s="16" customFormat="1" ht="30" x14ac:dyDescent="0.25">
      <c r="Y22" s="16">
        <f>1-Y20</f>
        <v>0.13</v>
      </c>
      <c r="Z22" s="16" t="s">
        <v>27</v>
      </c>
      <c r="AA22" s="17">
        <f>AW22</f>
        <v>213.23999999999998</v>
      </c>
      <c r="AC22" s="16" t="s">
        <v>32</v>
      </c>
      <c r="AJ22" s="16" t="s">
        <v>32</v>
      </c>
      <c r="AK22" s="16" t="s">
        <v>112</v>
      </c>
      <c r="AL22" s="16">
        <v>1</v>
      </c>
      <c r="AM22" s="16">
        <v>1</v>
      </c>
      <c r="AN22" s="16">
        <v>0</v>
      </c>
      <c r="AO22" s="16">
        <v>1</v>
      </c>
      <c r="AP22" s="9">
        <f t="shared" si="6"/>
        <v>-21</v>
      </c>
      <c r="AQ22" s="9">
        <f t="shared" si="0"/>
        <v>15</v>
      </c>
      <c r="AR22" s="16">
        <f t="shared" si="1"/>
        <v>60</v>
      </c>
      <c r="AS22" s="16">
        <f t="shared" si="2"/>
        <v>54</v>
      </c>
      <c r="AT22" s="18">
        <f t="shared" si="3"/>
        <v>219.23999999999998</v>
      </c>
      <c r="AU22" s="18">
        <f t="shared" si="4"/>
        <v>0</v>
      </c>
      <c r="AV22" s="9">
        <f t="shared" si="7"/>
        <v>0</v>
      </c>
      <c r="AW22" s="1">
        <f t="shared" si="5"/>
        <v>213.23999999999998</v>
      </c>
      <c r="BE22" s="1">
        <f t="shared" si="9"/>
        <v>14</v>
      </c>
      <c r="BF22" s="16">
        <v>245.11257172851006</v>
      </c>
      <c r="BG22" s="16">
        <v>243.30432087779997</v>
      </c>
      <c r="BH22" s="16">
        <v>250.98265012261726</v>
      </c>
      <c r="BI22" s="16">
        <v>248.37784932979997</v>
      </c>
      <c r="BJ22" s="1">
        <f t="shared" si="8"/>
        <v>-1.8082508507100954</v>
      </c>
    </row>
    <row r="23" spans="1:62" ht="142.35" customHeight="1" x14ac:dyDescent="0.25">
      <c r="A23" s="10"/>
      <c r="C23" s="10"/>
      <c r="F23" s="10"/>
      <c r="K23" s="1" t="s">
        <v>75</v>
      </c>
      <c r="L23" s="19">
        <f>M23*O23+M27*O27</f>
        <v>234.3778493298</v>
      </c>
      <c r="M23" s="1">
        <f>H1</f>
        <v>0.71</v>
      </c>
      <c r="N23" s="12" t="s">
        <v>76</v>
      </c>
      <c r="O23" s="10">
        <f>P23*R23+P24*R24</f>
        <v>236.64619637999999</v>
      </c>
      <c r="P23" s="1">
        <f>$H$2</f>
        <v>0.37</v>
      </c>
      <c r="Q23" s="1" t="s">
        <v>77</v>
      </c>
      <c r="R23" s="10">
        <f>AW23</f>
        <v>237.59999999999997</v>
      </c>
      <c r="AJ23" s="1" t="s">
        <v>78</v>
      </c>
      <c r="AK23" s="1" t="s">
        <v>109</v>
      </c>
      <c r="AL23" s="1">
        <v>1</v>
      </c>
      <c r="AM23" s="1">
        <v>1</v>
      </c>
      <c r="AN23" s="1">
        <v>0</v>
      </c>
      <c r="AO23" s="1">
        <v>0</v>
      </c>
      <c r="AP23" s="9">
        <f t="shared" si="6"/>
        <v>-21</v>
      </c>
      <c r="AQ23" s="9">
        <f t="shared" si="0"/>
        <v>15</v>
      </c>
      <c r="AR23" s="1">
        <f>IF(AM23=1, $B$4*$E$3, $B$4)</f>
        <v>60</v>
      </c>
      <c r="AS23" s="1">
        <f>IF(AN23=1, AR23*$K$3, IF(AO23=1, AR23*$N$3, AR23))</f>
        <v>60</v>
      </c>
      <c r="AT23" s="9">
        <f>AS23*$E$4</f>
        <v>243.59999999999997</v>
      </c>
      <c r="AU23" s="9">
        <f>$Q$3</f>
        <v>0</v>
      </c>
      <c r="AV23" s="9">
        <f t="shared" si="7"/>
        <v>0</v>
      </c>
      <c r="AW23" s="1">
        <f t="shared" si="5"/>
        <v>237.59999999999997</v>
      </c>
      <c r="BE23" s="1">
        <f t="shared" si="9"/>
        <v>15</v>
      </c>
      <c r="BF23" s="1">
        <v>246.11257172851009</v>
      </c>
      <c r="BG23" s="1">
        <v>243.30432087779997</v>
      </c>
      <c r="BH23" s="1">
        <v>251.98265012261729</v>
      </c>
      <c r="BI23" s="1">
        <v>249.37784932979997</v>
      </c>
      <c r="BJ23" s="1">
        <f t="shared" si="8"/>
        <v>-2.8082508507101238</v>
      </c>
    </row>
    <row r="24" spans="1:62" ht="82.35" customHeight="1" x14ac:dyDescent="0.25">
      <c r="P24" s="1">
        <f>1-P23</f>
        <v>0.63</v>
      </c>
      <c r="Q24" s="1" t="s">
        <v>81</v>
      </c>
      <c r="R24" s="10">
        <f>S24*U24+S25*U25</f>
        <v>236.08602599999998</v>
      </c>
      <c r="S24" s="1">
        <f>K1</f>
        <v>0.89</v>
      </c>
      <c r="T24" s="1" t="s">
        <v>79</v>
      </c>
      <c r="U24" s="10">
        <f>AW24</f>
        <v>237.59999999999997</v>
      </c>
      <c r="AA24" s="10"/>
      <c r="AD24" s="10"/>
      <c r="AJ24" s="1" t="s">
        <v>34</v>
      </c>
      <c r="AK24" s="1" t="s">
        <v>110</v>
      </c>
      <c r="AL24" s="1">
        <v>1</v>
      </c>
      <c r="AM24" s="1">
        <v>0</v>
      </c>
      <c r="AN24" s="1">
        <v>0</v>
      </c>
      <c r="AO24" s="1">
        <v>0</v>
      </c>
      <c r="AP24" s="9">
        <f t="shared" si="6"/>
        <v>-21</v>
      </c>
      <c r="AQ24" s="9">
        <f t="shared" si="0"/>
        <v>15</v>
      </c>
      <c r="AR24" s="1">
        <f t="shared" ref="AR24:AR32" si="10">IF(AM24=1, $B$4*$E$3, $B$4)</f>
        <v>60</v>
      </c>
      <c r="AS24" s="1">
        <f t="shared" ref="AS24:AS32" si="11">IF(AN24=1, AR24*$K$3, IF(AO24=1, AR24*$N$3, AR24))</f>
        <v>60</v>
      </c>
      <c r="AT24" s="9">
        <f t="shared" ref="AT24:AT32" si="12">AS24*$E$4</f>
        <v>243.59999999999997</v>
      </c>
      <c r="AU24" s="9">
        <f t="shared" si="4"/>
        <v>0</v>
      </c>
      <c r="AV24" s="9">
        <f t="shared" si="7"/>
        <v>0</v>
      </c>
      <c r="AW24" s="1">
        <f t="shared" si="5"/>
        <v>237.59999999999997</v>
      </c>
      <c r="BE24" s="1">
        <f t="shared" si="9"/>
        <v>16</v>
      </c>
      <c r="BF24" s="1">
        <v>247.11257172851009</v>
      </c>
      <c r="BG24" s="1">
        <v>243.30432087779997</v>
      </c>
      <c r="BH24" s="1">
        <v>252.98265012261726</v>
      </c>
      <c r="BI24" s="1">
        <v>250.37784932979997</v>
      </c>
      <c r="BJ24" s="1">
        <f t="shared" si="8"/>
        <v>-3.8082508507101238</v>
      </c>
    </row>
    <row r="25" spans="1:62" ht="60" x14ac:dyDescent="0.25">
      <c r="S25" s="1">
        <f>1-S24</f>
        <v>0.10999999999999999</v>
      </c>
      <c r="T25" s="1" t="s">
        <v>80</v>
      </c>
      <c r="U25" s="10">
        <f>V25*X25+V26*X26</f>
        <v>223.8366</v>
      </c>
      <c r="V25" s="1">
        <f>N1</f>
        <v>0.87</v>
      </c>
      <c r="W25" s="1" t="s">
        <v>82</v>
      </c>
      <c r="X25" s="10">
        <f>AW25</f>
        <v>225.42</v>
      </c>
      <c r="AD25" s="10"/>
      <c r="AG25" s="10"/>
      <c r="AJ25" s="1" t="s">
        <v>34</v>
      </c>
      <c r="AK25" s="1" t="s">
        <v>113</v>
      </c>
      <c r="AL25" s="1">
        <v>1</v>
      </c>
      <c r="AM25" s="1">
        <v>0</v>
      </c>
      <c r="AN25" s="1">
        <v>1</v>
      </c>
      <c r="AO25" s="1">
        <v>0</v>
      </c>
      <c r="AP25" s="9">
        <f t="shared" si="6"/>
        <v>-21</v>
      </c>
      <c r="AQ25" s="9">
        <f t="shared" si="0"/>
        <v>15</v>
      </c>
      <c r="AR25" s="1">
        <f t="shared" si="10"/>
        <v>60</v>
      </c>
      <c r="AS25" s="1">
        <f t="shared" si="11"/>
        <v>57</v>
      </c>
      <c r="AT25" s="9">
        <f t="shared" si="12"/>
        <v>231.42</v>
      </c>
      <c r="AU25" s="9">
        <f t="shared" si="4"/>
        <v>0</v>
      </c>
      <c r="AV25" s="9">
        <f t="shared" si="7"/>
        <v>0</v>
      </c>
      <c r="AW25" s="1">
        <f t="shared" si="5"/>
        <v>225.42</v>
      </c>
      <c r="BE25" s="1">
        <f t="shared" si="9"/>
        <v>17</v>
      </c>
      <c r="BF25" s="1">
        <v>248.11257172851003</v>
      </c>
      <c r="BG25" s="1">
        <v>243.30432087779997</v>
      </c>
      <c r="BH25" s="1">
        <v>253.98265012261726</v>
      </c>
      <c r="BI25" s="1">
        <v>251.37784932979994</v>
      </c>
      <c r="BJ25" s="1">
        <f t="shared" si="8"/>
        <v>-4.808250850710067</v>
      </c>
    </row>
    <row r="26" spans="1:62" ht="63.6" customHeight="1" x14ac:dyDescent="0.25">
      <c r="V26" s="1">
        <f>1-V25</f>
        <v>0.13</v>
      </c>
      <c r="W26" s="1" t="s">
        <v>27</v>
      </c>
      <c r="X26" s="10">
        <f>AW26</f>
        <v>213.23999999999998</v>
      </c>
      <c r="AG26" s="10"/>
      <c r="AJ26" s="1" t="s">
        <v>34</v>
      </c>
      <c r="AK26" s="1" t="s">
        <v>112</v>
      </c>
      <c r="AL26" s="1">
        <v>1</v>
      </c>
      <c r="AM26" s="1">
        <v>0</v>
      </c>
      <c r="AN26" s="1">
        <v>0</v>
      </c>
      <c r="AO26" s="1">
        <v>1</v>
      </c>
      <c r="AP26" s="9">
        <f t="shared" si="6"/>
        <v>-21</v>
      </c>
      <c r="AQ26" s="9">
        <f t="shared" si="0"/>
        <v>15</v>
      </c>
      <c r="AR26" s="1">
        <f t="shared" si="10"/>
        <v>60</v>
      </c>
      <c r="AS26" s="1">
        <f t="shared" si="11"/>
        <v>54</v>
      </c>
      <c r="AT26" s="9">
        <f t="shared" si="12"/>
        <v>219.23999999999998</v>
      </c>
      <c r="AU26" s="9">
        <f t="shared" si="4"/>
        <v>0</v>
      </c>
      <c r="AV26" s="9">
        <f t="shared" si="7"/>
        <v>0</v>
      </c>
      <c r="AW26" s="1">
        <f t="shared" si="5"/>
        <v>213.23999999999998</v>
      </c>
      <c r="BE26" s="1">
        <f t="shared" si="9"/>
        <v>18</v>
      </c>
      <c r="BF26" s="1">
        <v>249.11257172851003</v>
      </c>
      <c r="BG26" s="1">
        <v>243.30432087779997</v>
      </c>
      <c r="BH26" s="1">
        <v>254.98265012261726</v>
      </c>
      <c r="BI26" s="1">
        <v>252.3778493298</v>
      </c>
      <c r="BJ26" s="1">
        <f t="shared" si="8"/>
        <v>-5.808250850710067</v>
      </c>
    </row>
    <row r="27" spans="1:62" ht="61.7" customHeight="1" x14ac:dyDescent="0.25">
      <c r="M27" s="1">
        <f>1-M23</f>
        <v>0.29000000000000004</v>
      </c>
      <c r="N27" s="12" t="s">
        <v>9</v>
      </c>
      <c r="O27" s="1">
        <f>P27*R27+P30*R30</f>
        <v>228.82431</v>
      </c>
      <c r="P27" s="1">
        <f>K1</f>
        <v>0.89</v>
      </c>
      <c r="Q27" s="1" t="s">
        <v>40</v>
      </c>
      <c r="R27" s="10">
        <f>S27*U27+S28*U28</f>
        <v>230.03012999999999</v>
      </c>
      <c r="S27" s="1">
        <f>K2</f>
        <v>0.45</v>
      </c>
      <c r="T27" s="1" t="s">
        <v>83</v>
      </c>
      <c r="U27" s="10">
        <f>AW27</f>
        <v>237.59999999999997</v>
      </c>
      <c r="AJ27" s="1" t="s">
        <v>20</v>
      </c>
      <c r="AK27" s="1" t="s">
        <v>114</v>
      </c>
      <c r="AL27" s="1">
        <v>1</v>
      </c>
      <c r="AM27" s="1">
        <v>1</v>
      </c>
      <c r="AN27" s="1">
        <v>0</v>
      </c>
      <c r="AO27" s="1">
        <v>0</v>
      </c>
      <c r="AP27" s="9">
        <f t="shared" si="6"/>
        <v>-21</v>
      </c>
      <c r="AQ27" s="9">
        <f t="shared" si="0"/>
        <v>15</v>
      </c>
      <c r="AR27" s="1">
        <f t="shared" si="10"/>
        <v>60</v>
      </c>
      <c r="AS27" s="1">
        <f t="shared" si="11"/>
        <v>60</v>
      </c>
      <c r="AT27" s="9">
        <f t="shared" si="12"/>
        <v>243.59999999999997</v>
      </c>
      <c r="AU27" s="9">
        <f t="shared" si="4"/>
        <v>0</v>
      </c>
      <c r="AV27" s="9">
        <f t="shared" si="7"/>
        <v>0</v>
      </c>
      <c r="AW27" s="1">
        <f t="shared" si="5"/>
        <v>237.59999999999997</v>
      </c>
      <c r="BE27" s="1">
        <f t="shared" si="9"/>
        <v>19</v>
      </c>
      <c r="BF27" s="1">
        <v>250.11257172851003</v>
      </c>
      <c r="BG27" s="1">
        <v>243.30432087779997</v>
      </c>
      <c r="BH27" s="1">
        <v>255.98265012261726</v>
      </c>
      <c r="BI27" s="1">
        <v>253.37784932979997</v>
      </c>
      <c r="BJ27" s="1">
        <f t="shared" si="8"/>
        <v>-6.808250850710067</v>
      </c>
    </row>
    <row r="28" spans="1:62" ht="67.349999999999994" customHeight="1" x14ac:dyDescent="0.25">
      <c r="S28" s="1">
        <f>1-S27</f>
        <v>0.55000000000000004</v>
      </c>
      <c r="T28" s="1" t="s">
        <v>80</v>
      </c>
      <c r="U28" s="10">
        <f>V28*X28+V29*X29</f>
        <v>223.8366</v>
      </c>
      <c r="V28" s="1">
        <f>N1</f>
        <v>0.87</v>
      </c>
      <c r="W28" s="1" t="s">
        <v>82</v>
      </c>
      <c r="X28" s="10">
        <f>AW28</f>
        <v>225.42</v>
      </c>
      <c r="AA28" s="10"/>
      <c r="AD28" s="10"/>
      <c r="AG28" s="10"/>
      <c r="AJ28" s="1" t="s">
        <v>20</v>
      </c>
      <c r="AK28" s="1" t="s">
        <v>115</v>
      </c>
      <c r="AL28" s="1">
        <v>1</v>
      </c>
      <c r="AM28" s="1">
        <v>0</v>
      </c>
      <c r="AN28" s="1">
        <v>1</v>
      </c>
      <c r="AO28" s="1">
        <v>0</v>
      </c>
      <c r="AP28" s="9">
        <f t="shared" si="6"/>
        <v>-21</v>
      </c>
      <c r="AQ28" s="9">
        <f t="shared" si="0"/>
        <v>15</v>
      </c>
      <c r="AR28" s="1">
        <f t="shared" si="10"/>
        <v>60</v>
      </c>
      <c r="AS28" s="1">
        <f t="shared" si="11"/>
        <v>57</v>
      </c>
      <c r="AT28" s="9">
        <f t="shared" si="12"/>
        <v>231.42</v>
      </c>
      <c r="AU28" s="9">
        <f t="shared" si="4"/>
        <v>0</v>
      </c>
      <c r="AV28" s="9">
        <f t="shared" si="7"/>
        <v>0</v>
      </c>
      <c r="AW28" s="1">
        <f t="shared" si="5"/>
        <v>225.42</v>
      </c>
      <c r="BE28" s="1">
        <f t="shared" si="9"/>
        <v>20</v>
      </c>
      <c r="BF28" s="1">
        <v>251.11257172851003</v>
      </c>
      <c r="BG28" s="1">
        <v>243.30432087779997</v>
      </c>
      <c r="BH28" s="1">
        <v>256.98265012261726</v>
      </c>
      <c r="BI28" s="1">
        <v>254.3778493298</v>
      </c>
      <c r="BJ28" s="1">
        <f t="shared" si="8"/>
        <v>-7.808250850710067</v>
      </c>
    </row>
    <row r="29" spans="1:62" ht="45" x14ac:dyDescent="0.25">
      <c r="V29" s="1">
        <f>1-V28</f>
        <v>0.13</v>
      </c>
      <c r="W29" s="1" t="s">
        <v>85</v>
      </c>
      <c r="X29" s="10">
        <f t="shared" ref="X29:X31" si="13">AW29</f>
        <v>213.23999999999998</v>
      </c>
      <c r="AA29" s="10"/>
      <c r="AG29" s="10"/>
      <c r="AJ29" s="1" t="s">
        <v>20</v>
      </c>
      <c r="AK29" s="1" t="s">
        <v>116</v>
      </c>
      <c r="AL29" s="1">
        <v>1</v>
      </c>
      <c r="AM29" s="1">
        <v>0</v>
      </c>
      <c r="AN29" s="1">
        <v>0</v>
      </c>
      <c r="AO29" s="1">
        <v>1</v>
      </c>
      <c r="AP29" s="9">
        <f t="shared" si="6"/>
        <v>-21</v>
      </c>
      <c r="AQ29" s="9">
        <f t="shared" si="0"/>
        <v>15</v>
      </c>
      <c r="AR29" s="1">
        <f t="shared" si="10"/>
        <v>60</v>
      </c>
      <c r="AS29" s="1">
        <f t="shared" si="11"/>
        <v>54</v>
      </c>
      <c r="AT29" s="9">
        <f t="shared" si="12"/>
        <v>219.23999999999998</v>
      </c>
      <c r="AU29" s="9">
        <f t="shared" si="4"/>
        <v>0</v>
      </c>
      <c r="AV29" s="9">
        <f t="shared" si="7"/>
        <v>0</v>
      </c>
      <c r="AW29" s="1">
        <f t="shared" si="5"/>
        <v>213.23999999999998</v>
      </c>
      <c r="BE29" s="1">
        <f t="shared" si="9"/>
        <v>21</v>
      </c>
      <c r="BF29" s="1">
        <v>252.11257172851003</v>
      </c>
      <c r="BG29" s="1">
        <v>243.30432087779997</v>
      </c>
      <c r="BH29" s="1">
        <v>257.98265012261726</v>
      </c>
      <c r="BI29" s="1">
        <v>255.3778493298</v>
      </c>
      <c r="BJ29" s="1">
        <f t="shared" si="8"/>
        <v>-8.808250850710067</v>
      </c>
    </row>
    <row r="30" spans="1:62" ht="54" customHeight="1" x14ac:dyDescent="0.25">
      <c r="P30" s="1">
        <f>1-P27</f>
        <v>0.10999999999999999</v>
      </c>
      <c r="Q30" s="1" t="s">
        <v>12</v>
      </c>
      <c r="R30" s="10">
        <f>S30*U30+S32*U32</f>
        <v>219.06813</v>
      </c>
      <c r="S30" s="1">
        <f>N1</f>
        <v>0.87</v>
      </c>
      <c r="T30" s="1" t="s">
        <v>25</v>
      </c>
      <c r="U30" s="1">
        <f>V30*X30+V31*X31</f>
        <v>219.93899999999999</v>
      </c>
      <c r="V30" s="1">
        <f>N2</f>
        <v>0.55000000000000004</v>
      </c>
      <c r="W30" s="1" t="s">
        <v>30</v>
      </c>
      <c r="X30" s="10">
        <f t="shared" si="13"/>
        <v>225.42</v>
      </c>
      <c r="AA30" s="10"/>
      <c r="AG30" s="10"/>
      <c r="AJ30" s="1" t="s">
        <v>88</v>
      </c>
      <c r="AK30" s="1" t="s">
        <v>115</v>
      </c>
      <c r="AL30" s="1">
        <v>1</v>
      </c>
      <c r="AM30" s="1">
        <v>1</v>
      </c>
      <c r="AN30" s="1">
        <v>1</v>
      </c>
      <c r="AO30" s="1">
        <v>0</v>
      </c>
      <c r="AP30" s="9">
        <f t="shared" si="6"/>
        <v>-21</v>
      </c>
      <c r="AQ30" s="9">
        <f t="shared" si="0"/>
        <v>15</v>
      </c>
      <c r="AR30" s="1">
        <f t="shared" si="10"/>
        <v>60</v>
      </c>
      <c r="AS30" s="1">
        <f t="shared" si="11"/>
        <v>57</v>
      </c>
      <c r="AT30" s="9">
        <f t="shared" si="12"/>
        <v>231.42</v>
      </c>
      <c r="AU30" s="9">
        <f t="shared" si="4"/>
        <v>0</v>
      </c>
      <c r="AV30" s="9">
        <f t="shared" si="7"/>
        <v>0</v>
      </c>
      <c r="AW30" s="1">
        <f t="shared" si="5"/>
        <v>225.42</v>
      </c>
      <c r="BE30" s="1">
        <f t="shared" si="9"/>
        <v>22</v>
      </c>
      <c r="BF30" s="1">
        <v>253.11257172851009</v>
      </c>
      <c r="BG30" s="1">
        <v>243.30432087779997</v>
      </c>
      <c r="BH30" s="1">
        <v>258.98265012261726</v>
      </c>
      <c r="BI30" s="1">
        <v>256.37784932979997</v>
      </c>
      <c r="BJ30" s="1">
        <f t="shared" si="8"/>
        <v>-9.8082508507101238</v>
      </c>
    </row>
    <row r="31" spans="1:62" ht="45" x14ac:dyDescent="0.25">
      <c r="V31" s="1">
        <f>1-V30</f>
        <v>0.44999999999999996</v>
      </c>
      <c r="W31" s="1" t="s">
        <v>85</v>
      </c>
      <c r="X31" s="10">
        <f t="shared" si="13"/>
        <v>213.23999999999998</v>
      </c>
      <c r="AA31" s="10"/>
      <c r="AG31" s="10"/>
      <c r="AJ31" s="1" t="s">
        <v>88</v>
      </c>
      <c r="AK31" s="1" t="s">
        <v>116</v>
      </c>
      <c r="AL31" s="1">
        <v>1</v>
      </c>
      <c r="AM31" s="1">
        <v>0</v>
      </c>
      <c r="AN31" s="1">
        <v>0</v>
      </c>
      <c r="AO31" s="1">
        <v>1</v>
      </c>
      <c r="AP31" s="9">
        <f t="shared" si="6"/>
        <v>-21</v>
      </c>
      <c r="AQ31" s="9">
        <f t="shared" si="0"/>
        <v>15</v>
      </c>
      <c r="AR31" s="1">
        <f t="shared" si="10"/>
        <v>60</v>
      </c>
      <c r="AS31" s="1">
        <f t="shared" si="11"/>
        <v>54</v>
      </c>
      <c r="AT31" s="9">
        <f t="shared" si="12"/>
        <v>219.23999999999998</v>
      </c>
      <c r="AU31" s="9">
        <f t="shared" si="4"/>
        <v>0</v>
      </c>
      <c r="AV31" s="9">
        <f t="shared" si="7"/>
        <v>0</v>
      </c>
      <c r="AW31" s="1">
        <f t="shared" si="5"/>
        <v>213.23999999999998</v>
      </c>
      <c r="BE31" s="1">
        <f t="shared" si="9"/>
        <v>23</v>
      </c>
      <c r="BF31" s="1">
        <v>254.11257172851009</v>
      </c>
      <c r="BG31" s="1">
        <v>243.30432087779997</v>
      </c>
      <c r="BH31" s="1">
        <v>259.98265012261726</v>
      </c>
      <c r="BI31" s="1">
        <v>257.37784932979997</v>
      </c>
      <c r="BJ31" s="1">
        <f t="shared" si="8"/>
        <v>-10.808250850710124</v>
      </c>
    </row>
    <row r="32" spans="1:62" ht="30" x14ac:dyDescent="0.25">
      <c r="S32" s="1">
        <f>1-S30</f>
        <v>0.13</v>
      </c>
      <c r="T32" s="1" t="s">
        <v>27</v>
      </c>
      <c r="U32" s="1">
        <f>AW32</f>
        <v>213.23999999999998</v>
      </c>
      <c r="AA32" s="10"/>
      <c r="AG32" s="10"/>
      <c r="AJ32" s="1" t="s">
        <v>89</v>
      </c>
      <c r="AK32" s="1" t="s">
        <v>116</v>
      </c>
      <c r="AL32" s="1">
        <v>1</v>
      </c>
      <c r="AM32" s="1">
        <v>1</v>
      </c>
      <c r="AN32" s="1">
        <v>0</v>
      </c>
      <c r="AO32" s="1">
        <v>1</v>
      </c>
      <c r="AP32" s="9">
        <f t="shared" si="6"/>
        <v>-21</v>
      </c>
      <c r="AQ32" s="9">
        <f t="shared" si="0"/>
        <v>15</v>
      </c>
      <c r="AR32" s="1">
        <f t="shared" si="10"/>
        <v>60</v>
      </c>
      <c r="AS32" s="1">
        <f t="shared" si="11"/>
        <v>54</v>
      </c>
      <c r="AT32" s="9">
        <f t="shared" si="12"/>
        <v>219.23999999999998</v>
      </c>
      <c r="AU32" s="9">
        <f t="shared" si="4"/>
        <v>0</v>
      </c>
      <c r="AV32" s="9">
        <f t="shared" si="7"/>
        <v>0</v>
      </c>
      <c r="AW32" s="1">
        <f t="shared" si="5"/>
        <v>213.23999999999998</v>
      </c>
      <c r="BE32" s="1">
        <f t="shared" si="9"/>
        <v>24</v>
      </c>
      <c r="BF32" s="1">
        <v>255.11257172851003</v>
      </c>
      <c r="BG32" s="1">
        <v>243.30432087779997</v>
      </c>
      <c r="BH32" s="1">
        <v>260.98265012261726</v>
      </c>
      <c r="BI32" s="1">
        <v>258.37784932979997</v>
      </c>
      <c r="BJ32" s="1">
        <f t="shared" si="8"/>
        <v>-11.808250850710067</v>
      </c>
    </row>
    <row r="33" spans="2:62" s="13" customFormat="1" ht="75" x14ac:dyDescent="0.25">
      <c r="G33" s="13">
        <f>1-G7</f>
        <v>0.29000000000000004</v>
      </c>
      <c r="H33" s="13" t="s">
        <v>7</v>
      </c>
      <c r="I33" s="13">
        <f>L33</f>
        <v>222.46389373739999</v>
      </c>
      <c r="K33" s="13" t="s">
        <v>72</v>
      </c>
      <c r="L33" s="14">
        <f>M33*O33+M34*O34</f>
        <v>222.46389373739999</v>
      </c>
      <c r="M33" s="13">
        <f>E1</f>
        <v>0.69</v>
      </c>
      <c r="N33" s="13" t="s">
        <v>21</v>
      </c>
      <c r="O33" s="14">
        <f>AW33</f>
        <v>222.59999999999997</v>
      </c>
      <c r="Q33" s="13" t="s">
        <v>108</v>
      </c>
      <c r="AJ33" s="13" t="s">
        <v>38</v>
      </c>
      <c r="AK33" s="13" t="s">
        <v>108</v>
      </c>
      <c r="AL33" s="13">
        <v>0</v>
      </c>
      <c r="AM33" s="13">
        <v>0</v>
      </c>
      <c r="AN33" s="13">
        <v>0</v>
      </c>
      <c r="AO33" s="13">
        <v>0</v>
      </c>
      <c r="AP33" s="9">
        <f t="shared" si="6"/>
        <v>-21</v>
      </c>
      <c r="AQ33" s="15">
        <v>0</v>
      </c>
      <c r="AR33" s="13">
        <f t="shared" si="1"/>
        <v>60</v>
      </c>
      <c r="AS33" s="13">
        <f t="shared" si="2"/>
        <v>60</v>
      </c>
      <c r="AT33" s="15">
        <f t="shared" si="3"/>
        <v>243.59999999999997</v>
      </c>
      <c r="AU33" s="15">
        <f t="shared" si="4"/>
        <v>0</v>
      </c>
      <c r="AV33" s="9">
        <f>AL33*$Q$4</f>
        <v>0</v>
      </c>
      <c r="AW33" s="1">
        <f t="shared" si="5"/>
        <v>222.59999999999997</v>
      </c>
      <c r="BE33" s="1">
        <f t="shared" si="9"/>
        <v>25</v>
      </c>
      <c r="BF33" s="1">
        <v>256.11257172851009</v>
      </c>
      <c r="BG33" s="1">
        <v>243.30432087779997</v>
      </c>
      <c r="BH33" s="1">
        <v>261.98265012261726</v>
      </c>
      <c r="BI33" s="1">
        <v>259.37784932979991</v>
      </c>
      <c r="BJ33" s="1">
        <f t="shared" si="8"/>
        <v>-12.808250850710124</v>
      </c>
    </row>
    <row r="34" spans="2:62" ht="45" x14ac:dyDescent="0.25">
      <c r="M34" s="1">
        <f>1-M33</f>
        <v>0.31000000000000005</v>
      </c>
      <c r="N34" s="1" t="s">
        <v>23</v>
      </c>
      <c r="O34" s="10">
        <f>P34*R34+P35*R35</f>
        <v>222.16094753999997</v>
      </c>
      <c r="P34" s="1">
        <f>H1</f>
        <v>0.71</v>
      </c>
      <c r="Q34" s="1" t="s">
        <v>39</v>
      </c>
      <c r="R34" s="10">
        <f>AW34</f>
        <v>222.59999999999997</v>
      </c>
      <c r="T34" s="1" t="s">
        <v>109</v>
      </c>
      <c r="AJ34" s="1" t="s">
        <v>38</v>
      </c>
      <c r="AK34" s="1" t="s">
        <v>109</v>
      </c>
      <c r="AL34" s="1">
        <v>0</v>
      </c>
      <c r="AM34" s="1">
        <v>0</v>
      </c>
      <c r="AN34" s="1">
        <v>0</v>
      </c>
      <c r="AO34" s="1">
        <v>0</v>
      </c>
      <c r="AP34" s="9">
        <f t="shared" si="6"/>
        <v>-21</v>
      </c>
      <c r="AQ34" s="9">
        <v>0</v>
      </c>
      <c r="AR34" s="1">
        <f t="shared" si="1"/>
        <v>60</v>
      </c>
      <c r="AS34" s="1">
        <f t="shared" si="2"/>
        <v>60</v>
      </c>
      <c r="AT34" s="9">
        <f t="shared" si="3"/>
        <v>243.59999999999997</v>
      </c>
      <c r="AU34" s="9">
        <f t="shared" si="4"/>
        <v>0</v>
      </c>
      <c r="AV34" s="9">
        <f t="shared" si="7"/>
        <v>0</v>
      </c>
      <c r="AW34" s="1">
        <f t="shared" si="5"/>
        <v>222.59999999999997</v>
      </c>
      <c r="BE34" s="1">
        <f t="shared" si="9"/>
        <v>26</v>
      </c>
      <c r="BF34" s="1">
        <v>257.11257172851009</v>
      </c>
      <c r="BG34" s="1">
        <v>243.30432087779997</v>
      </c>
      <c r="BH34" s="1">
        <v>262.98265012261726</v>
      </c>
      <c r="BI34" s="1">
        <v>260.37784932979997</v>
      </c>
      <c r="BJ34" s="1">
        <f t="shared" si="8"/>
        <v>-13.808250850710124</v>
      </c>
    </row>
    <row r="35" spans="2:62" ht="60" x14ac:dyDescent="0.25">
      <c r="P35" s="1">
        <f>1-P34</f>
        <v>0.29000000000000004</v>
      </c>
      <c r="Q35" s="1" t="s">
        <v>9</v>
      </c>
      <c r="R35" s="10">
        <f>S35*U35+S36*U36</f>
        <v>221.08602599999998</v>
      </c>
      <c r="S35" s="1">
        <f>K1</f>
        <v>0.89</v>
      </c>
      <c r="T35" s="1" t="s">
        <v>40</v>
      </c>
      <c r="U35" s="10">
        <f>AW35</f>
        <v>222.59999999999997</v>
      </c>
      <c r="W35" s="1" t="s">
        <v>110</v>
      </c>
      <c r="AJ35" s="1" t="s">
        <v>38</v>
      </c>
      <c r="AK35" s="1" t="s">
        <v>110</v>
      </c>
      <c r="AL35" s="1">
        <v>0</v>
      </c>
      <c r="AM35" s="1">
        <v>0</v>
      </c>
      <c r="AN35" s="1">
        <v>0</v>
      </c>
      <c r="AO35" s="1">
        <v>0</v>
      </c>
      <c r="AP35" s="9">
        <f t="shared" si="6"/>
        <v>-21</v>
      </c>
      <c r="AQ35" s="9">
        <v>0</v>
      </c>
      <c r="AR35" s="1">
        <f t="shared" si="1"/>
        <v>60</v>
      </c>
      <c r="AS35" s="1">
        <f t="shared" si="2"/>
        <v>60</v>
      </c>
      <c r="AT35" s="9">
        <f t="shared" si="3"/>
        <v>243.59999999999997</v>
      </c>
      <c r="AU35" s="9">
        <f t="shared" si="4"/>
        <v>0</v>
      </c>
      <c r="AV35" s="9">
        <f t="shared" si="7"/>
        <v>0</v>
      </c>
      <c r="AW35" s="1">
        <f t="shared" si="5"/>
        <v>222.59999999999997</v>
      </c>
      <c r="BE35" s="1">
        <f t="shared" si="9"/>
        <v>27</v>
      </c>
      <c r="BF35" s="1">
        <v>258.11257172851003</v>
      </c>
      <c r="BG35" s="1">
        <v>243.30432087779997</v>
      </c>
      <c r="BH35" s="1">
        <v>263.98265012261726</v>
      </c>
      <c r="BI35" s="1">
        <v>261.37784932980003</v>
      </c>
      <c r="BJ35" s="1">
        <f t="shared" si="8"/>
        <v>-14.808250850710067</v>
      </c>
    </row>
    <row r="36" spans="2:62" ht="45" x14ac:dyDescent="0.25">
      <c r="R36" s="10"/>
      <c r="S36" s="1">
        <f>1-S35</f>
        <v>0.10999999999999999</v>
      </c>
      <c r="T36" s="1" t="s">
        <v>12</v>
      </c>
      <c r="U36" s="10">
        <f>V36*X36+V37*X37</f>
        <v>208.83659999999998</v>
      </c>
      <c r="V36" s="1">
        <f>N1</f>
        <v>0.87</v>
      </c>
      <c r="W36" s="1" t="s">
        <v>25</v>
      </c>
      <c r="X36" s="10">
        <f>AW36</f>
        <v>210.42</v>
      </c>
      <c r="Z36" s="1" t="s">
        <v>113</v>
      </c>
      <c r="AJ36" s="1" t="s">
        <v>38</v>
      </c>
      <c r="AK36" s="1" t="s">
        <v>113</v>
      </c>
      <c r="AL36" s="1">
        <v>0</v>
      </c>
      <c r="AM36" s="1">
        <v>0</v>
      </c>
      <c r="AN36" s="1">
        <v>1</v>
      </c>
      <c r="AO36" s="1">
        <v>0</v>
      </c>
      <c r="AP36" s="9">
        <f t="shared" si="6"/>
        <v>-21</v>
      </c>
      <c r="AQ36" s="9">
        <v>0</v>
      </c>
      <c r="AR36" s="1">
        <f t="shared" si="1"/>
        <v>60</v>
      </c>
      <c r="AS36" s="1">
        <f t="shared" si="2"/>
        <v>57</v>
      </c>
      <c r="AT36" s="9">
        <f t="shared" si="3"/>
        <v>231.42</v>
      </c>
      <c r="AU36" s="9">
        <f t="shared" si="4"/>
        <v>0</v>
      </c>
      <c r="AV36" s="9">
        <f t="shared" si="7"/>
        <v>0</v>
      </c>
      <c r="AW36" s="1">
        <f t="shared" si="5"/>
        <v>210.42</v>
      </c>
      <c r="BE36" s="1">
        <f t="shared" si="9"/>
        <v>28</v>
      </c>
      <c r="BF36" s="1">
        <v>259.11257172851009</v>
      </c>
      <c r="BG36" s="1">
        <v>243.30432087779997</v>
      </c>
      <c r="BH36" s="1">
        <v>264.98265012261731</v>
      </c>
      <c r="BI36" s="1">
        <v>262.37784932980003</v>
      </c>
      <c r="BJ36" s="1">
        <f t="shared" si="8"/>
        <v>-15.808250850710124</v>
      </c>
    </row>
    <row r="37" spans="2:62" ht="45" x14ac:dyDescent="0.25">
      <c r="V37" s="1">
        <f>1-V36</f>
        <v>0.13</v>
      </c>
      <c r="W37" s="1" t="s">
        <v>27</v>
      </c>
      <c r="X37" s="10">
        <f>AW37</f>
        <v>198.23999999999998</v>
      </c>
      <c r="Z37" s="1" t="s">
        <v>112</v>
      </c>
      <c r="AJ37" s="1" t="s">
        <v>38</v>
      </c>
      <c r="AK37" s="1" t="s">
        <v>112</v>
      </c>
      <c r="AL37" s="1">
        <v>0</v>
      </c>
      <c r="AM37" s="1">
        <v>0</v>
      </c>
      <c r="AN37" s="1">
        <v>0</v>
      </c>
      <c r="AO37" s="1">
        <v>1</v>
      </c>
      <c r="AP37" s="9">
        <f t="shared" si="6"/>
        <v>-21</v>
      </c>
      <c r="AQ37" s="9">
        <v>0</v>
      </c>
      <c r="AR37" s="1">
        <f t="shared" si="1"/>
        <v>60</v>
      </c>
      <c r="AS37" s="1">
        <f t="shared" si="2"/>
        <v>54</v>
      </c>
      <c r="AT37" s="9">
        <f t="shared" si="3"/>
        <v>219.23999999999998</v>
      </c>
      <c r="AU37" s="9">
        <f t="shared" si="4"/>
        <v>0</v>
      </c>
      <c r="AV37" s="9">
        <f t="shared" si="7"/>
        <v>0</v>
      </c>
      <c r="AW37" s="1">
        <f t="shared" si="5"/>
        <v>198.23999999999998</v>
      </c>
      <c r="BE37" s="1">
        <f t="shared" si="9"/>
        <v>29</v>
      </c>
      <c r="BF37" s="1">
        <v>260.11257172851003</v>
      </c>
      <c r="BG37" s="1">
        <v>243.30432087779997</v>
      </c>
      <c r="BH37" s="1">
        <v>265.98265012261726</v>
      </c>
      <c r="BI37" s="1">
        <v>263.37784932979991</v>
      </c>
      <c r="BJ37" s="1">
        <f t="shared" si="8"/>
        <v>-16.808250850710067</v>
      </c>
    </row>
    <row r="38" spans="2:62" ht="75" x14ac:dyDescent="0.25">
      <c r="D38" s="1">
        <f>1-D7</f>
        <v>0.16100000000000003</v>
      </c>
      <c r="E38" s="1" t="s">
        <v>6</v>
      </c>
      <c r="F38" s="10">
        <f>L38</f>
        <v>222.46389373739999</v>
      </c>
      <c r="L38" s="10">
        <f>M38*O38+M39*O39</f>
        <v>222.46389373739999</v>
      </c>
      <c r="M38" s="1">
        <f>E1</f>
        <v>0.69</v>
      </c>
      <c r="N38" s="1" t="s">
        <v>21</v>
      </c>
      <c r="O38" s="1">
        <f>AW38</f>
        <v>222.59999999999997</v>
      </c>
      <c r="Q38" s="1" t="s">
        <v>108</v>
      </c>
      <c r="AJ38" s="1" t="s">
        <v>38</v>
      </c>
      <c r="AK38" s="1" t="s">
        <v>108</v>
      </c>
      <c r="AL38" s="1">
        <v>0</v>
      </c>
      <c r="AM38" s="1">
        <v>0</v>
      </c>
      <c r="AN38" s="1">
        <v>0</v>
      </c>
      <c r="AO38" s="1">
        <v>0</v>
      </c>
      <c r="AP38" s="9">
        <f t="shared" si="6"/>
        <v>-21</v>
      </c>
      <c r="AQ38" s="9">
        <v>0</v>
      </c>
      <c r="AR38" s="1">
        <f t="shared" si="1"/>
        <v>60</v>
      </c>
      <c r="AS38" s="1">
        <f t="shared" si="2"/>
        <v>60</v>
      </c>
      <c r="AT38" s="9">
        <f t="shared" si="3"/>
        <v>243.59999999999997</v>
      </c>
      <c r="AU38" s="9">
        <f t="shared" si="4"/>
        <v>0</v>
      </c>
      <c r="AV38" s="9">
        <f t="shared" si="7"/>
        <v>0</v>
      </c>
      <c r="AW38" s="1">
        <f t="shared" si="5"/>
        <v>222.59999999999997</v>
      </c>
      <c r="BE38" s="1">
        <f t="shared" si="9"/>
        <v>30</v>
      </c>
      <c r="BF38" s="1">
        <v>261.11257172851009</v>
      </c>
      <c r="BG38" s="1">
        <v>243.30432087779997</v>
      </c>
      <c r="BH38" s="1">
        <v>266.98265012261726</v>
      </c>
      <c r="BI38" s="1">
        <v>264.37784932979997</v>
      </c>
      <c r="BJ38" s="1">
        <f t="shared" si="8"/>
        <v>-17.808250850710124</v>
      </c>
    </row>
    <row r="39" spans="2:62" ht="45" x14ac:dyDescent="0.25">
      <c r="M39" s="1">
        <f>1-M38</f>
        <v>0.31000000000000005</v>
      </c>
      <c r="N39" s="1" t="s">
        <v>23</v>
      </c>
      <c r="O39" s="10">
        <f>P39*R39+P40*R40</f>
        <v>222.16094753999997</v>
      </c>
      <c r="P39" s="1">
        <f>H1</f>
        <v>0.71</v>
      </c>
      <c r="Q39" s="1" t="s">
        <v>39</v>
      </c>
      <c r="R39" s="1">
        <f>AW39</f>
        <v>222.59999999999997</v>
      </c>
      <c r="T39" s="1" t="s">
        <v>109</v>
      </c>
      <c r="AJ39" s="1" t="s">
        <v>38</v>
      </c>
      <c r="AK39" s="1" t="s">
        <v>109</v>
      </c>
      <c r="AL39" s="1">
        <v>0</v>
      </c>
      <c r="AM39" s="1">
        <v>0</v>
      </c>
      <c r="AN39" s="1">
        <v>0</v>
      </c>
      <c r="AO39" s="1">
        <v>0</v>
      </c>
      <c r="AP39" s="9">
        <f t="shared" si="6"/>
        <v>-21</v>
      </c>
      <c r="AQ39" s="9">
        <v>0</v>
      </c>
      <c r="AR39" s="1">
        <f t="shared" si="1"/>
        <v>60</v>
      </c>
      <c r="AS39" s="1">
        <f t="shared" si="2"/>
        <v>60</v>
      </c>
      <c r="AT39" s="9">
        <f t="shared" si="3"/>
        <v>243.59999999999997</v>
      </c>
      <c r="AU39" s="9">
        <f t="shared" si="4"/>
        <v>0</v>
      </c>
      <c r="AV39" s="9">
        <f t="shared" si="7"/>
        <v>0</v>
      </c>
      <c r="AW39" s="1">
        <f t="shared" si="5"/>
        <v>222.59999999999997</v>
      </c>
      <c r="BE39" s="1">
        <f t="shared" si="9"/>
        <v>31</v>
      </c>
      <c r="BF39" s="1">
        <v>262.11257172851003</v>
      </c>
      <c r="BG39" s="1">
        <v>243.30432087779997</v>
      </c>
      <c r="BH39" s="1">
        <v>267.98265012261726</v>
      </c>
      <c r="BI39" s="1">
        <v>265.37784932979991</v>
      </c>
      <c r="BJ39" s="1">
        <f t="shared" si="8"/>
        <v>-18.808250850710067</v>
      </c>
    </row>
    <row r="40" spans="2:62" ht="60" x14ac:dyDescent="0.25">
      <c r="P40" s="1">
        <f>1-P39</f>
        <v>0.29000000000000004</v>
      </c>
      <c r="Q40" s="1" t="s">
        <v>9</v>
      </c>
      <c r="R40" s="10">
        <f>S40*U40+S41*U41</f>
        <v>221.08602599999998</v>
      </c>
      <c r="S40" s="1">
        <f>K1</f>
        <v>0.89</v>
      </c>
      <c r="T40" s="1" t="s">
        <v>40</v>
      </c>
      <c r="U40" s="1">
        <f>AW40</f>
        <v>222.59999999999997</v>
      </c>
      <c r="W40" s="1" t="s">
        <v>110</v>
      </c>
      <c r="AJ40" s="1" t="s">
        <v>38</v>
      </c>
      <c r="AK40" s="1" t="s">
        <v>110</v>
      </c>
      <c r="AL40" s="1">
        <v>0</v>
      </c>
      <c r="AM40" s="1">
        <v>0</v>
      </c>
      <c r="AN40" s="1">
        <v>0</v>
      </c>
      <c r="AO40" s="1">
        <v>0</v>
      </c>
      <c r="AP40" s="9">
        <f t="shared" si="6"/>
        <v>-21</v>
      </c>
      <c r="AQ40" s="9">
        <v>0</v>
      </c>
      <c r="AR40" s="1">
        <f t="shared" si="1"/>
        <v>60</v>
      </c>
      <c r="AS40" s="1">
        <f t="shared" si="2"/>
        <v>60</v>
      </c>
      <c r="AT40" s="9">
        <f t="shared" si="3"/>
        <v>243.59999999999997</v>
      </c>
      <c r="AU40" s="9">
        <f t="shared" si="4"/>
        <v>0</v>
      </c>
      <c r="AV40" s="9">
        <f t="shared" si="7"/>
        <v>0</v>
      </c>
      <c r="AW40" s="1">
        <f t="shared" si="5"/>
        <v>222.59999999999997</v>
      </c>
      <c r="BE40" s="1">
        <f t="shared" si="9"/>
        <v>32</v>
      </c>
      <c r="BF40" s="1">
        <v>263.11257172851003</v>
      </c>
      <c r="BG40" s="1">
        <v>243.30432087779997</v>
      </c>
      <c r="BH40" s="1">
        <v>268.98265012261726</v>
      </c>
      <c r="BI40" s="1">
        <v>266.37784932979991</v>
      </c>
      <c r="BJ40" s="1">
        <f t="shared" si="8"/>
        <v>-19.808250850710067</v>
      </c>
    </row>
    <row r="41" spans="2:62" ht="45" x14ac:dyDescent="0.25">
      <c r="S41" s="1">
        <f>1-S40</f>
        <v>0.10999999999999999</v>
      </c>
      <c r="T41" s="1" t="s">
        <v>12</v>
      </c>
      <c r="U41" s="10">
        <f>V41*X41+V42*X42</f>
        <v>208.83659999999998</v>
      </c>
      <c r="V41" s="1">
        <f>N1</f>
        <v>0.87</v>
      </c>
      <c r="W41" s="1" t="s">
        <v>25</v>
      </c>
      <c r="X41" s="10">
        <f>AW41</f>
        <v>210.42</v>
      </c>
      <c r="Z41" s="1" t="s">
        <v>113</v>
      </c>
      <c r="AJ41" s="1" t="s">
        <v>38</v>
      </c>
      <c r="AK41" s="1" t="s">
        <v>113</v>
      </c>
      <c r="AL41" s="1">
        <v>0</v>
      </c>
      <c r="AM41" s="1">
        <v>0</v>
      </c>
      <c r="AN41" s="1">
        <v>1</v>
      </c>
      <c r="AO41" s="1">
        <v>0</v>
      </c>
      <c r="AP41" s="9">
        <f t="shared" si="6"/>
        <v>-21</v>
      </c>
      <c r="AQ41" s="9">
        <v>0</v>
      </c>
      <c r="AR41" s="1">
        <f t="shared" si="1"/>
        <v>60</v>
      </c>
      <c r="AS41" s="1">
        <f t="shared" si="2"/>
        <v>57</v>
      </c>
      <c r="AT41" s="9">
        <f t="shared" si="3"/>
        <v>231.42</v>
      </c>
      <c r="AU41" s="9">
        <f t="shared" si="4"/>
        <v>0</v>
      </c>
      <c r="AV41" s="9">
        <f t="shared" si="7"/>
        <v>0</v>
      </c>
      <c r="AW41" s="1">
        <f t="shared" si="5"/>
        <v>210.42</v>
      </c>
      <c r="BE41" s="1">
        <f t="shared" si="9"/>
        <v>33</v>
      </c>
      <c r="BF41" s="1">
        <v>264.11257172851009</v>
      </c>
      <c r="BG41" s="1">
        <v>243.30432087779997</v>
      </c>
      <c r="BH41" s="1">
        <v>269.98265012261726</v>
      </c>
      <c r="BI41" s="1">
        <v>267.37784932979997</v>
      </c>
      <c r="BJ41" s="1">
        <f t="shared" si="8"/>
        <v>-20.808250850710124</v>
      </c>
    </row>
    <row r="42" spans="2:62" ht="45" x14ac:dyDescent="0.25">
      <c r="V42" s="1">
        <f>1-V41</f>
        <v>0.13</v>
      </c>
      <c r="W42" s="1" t="s">
        <v>27</v>
      </c>
      <c r="X42" s="10">
        <f>AW42</f>
        <v>198.23999999999998</v>
      </c>
      <c r="Z42" s="1" t="s">
        <v>112</v>
      </c>
      <c r="AJ42" s="1" t="s">
        <v>38</v>
      </c>
      <c r="AK42" s="1" t="s">
        <v>112</v>
      </c>
      <c r="AL42" s="1">
        <v>0</v>
      </c>
      <c r="AM42" s="1">
        <v>0</v>
      </c>
      <c r="AN42" s="1">
        <v>0</v>
      </c>
      <c r="AO42" s="1">
        <v>1</v>
      </c>
      <c r="AP42" s="9">
        <f t="shared" si="6"/>
        <v>-21</v>
      </c>
      <c r="AQ42" s="9">
        <v>0</v>
      </c>
      <c r="AR42" s="1">
        <f t="shared" si="1"/>
        <v>60</v>
      </c>
      <c r="AS42" s="1">
        <f t="shared" si="2"/>
        <v>54</v>
      </c>
      <c r="AT42" s="9">
        <f t="shared" si="3"/>
        <v>219.23999999999998</v>
      </c>
      <c r="AU42" s="9">
        <f t="shared" si="4"/>
        <v>0</v>
      </c>
      <c r="AV42" s="9">
        <f t="shared" si="7"/>
        <v>0</v>
      </c>
      <c r="AW42" s="1">
        <f t="shared" si="5"/>
        <v>198.23999999999998</v>
      </c>
      <c r="BE42" s="1">
        <f t="shared" si="9"/>
        <v>34</v>
      </c>
      <c r="BF42" s="1">
        <v>265.11257172851003</v>
      </c>
      <c r="BG42" s="1">
        <v>243.30432087779997</v>
      </c>
      <c r="BH42" s="1">
        <v>270.98265012261726</v>
      </c>
      <c r="BI42" s="1">
        <v>268.37784932979997</v>
      </c>
      <c r="BJ42" s="1">
        <f t="shared" si="8"/>
        <v>-21.808250850710067</v>
      </c>
    </row>
    <row r="43" spans="2:62" ht="75" x14ac:dyDescent="0.25">
      <c r="B43" s="1" t="s">
        <v>5</v>
      </c>
      <c r="C43" s="10">
        <f>L43</f>
        <v>243.30432087779997</v>
      </c>
      <c r="L43" s="10">
        <f>M43*O43+M44*O44</f>
        <v>243.30432087779997</v>
      </c>
      <c r="M43" s="1">
        <f>E1</f>
        <v>0.69</v>
      </c>
      <c r="N43" s="1" t="s">
        <v>21</v>
      </c>
      <c r="O43" s="1">
        <f>AW43</f>
        <v>243.59999999999997</v>
      </c>
      <c r="Q43" s="1" t="s">
        <v>108</v>
      </c>
      <c r="AJ43" s="1" t="s">
        <v>41</v>
      </c>
      <c r="AK43" s="1" t="s">
        <v>108</v>
      </c>
      <c r="AL43" s="1">
        <v>0</v>
      </c>
      <c r="AM43" s="1">
        <v>0</v>
      </c>
      <c r="AN43" s="1">
        <v>0</v>
      </c>
      <c r="AO43" s="1">
        <v>0</v>
      </c>
      <c r="AP43" s="9">
        <v>0</v>
      </c>
      <c r="AQ43" s="9">
        <v>0</v>
      </c>
      <c r="AR43" s="1">
        <f t="shared" si="1"/>
        <v>60</v>
      </c>
      <c r="AS43" s="1">
        <f t="shared" si="2"/>
        <v>60</v>
      </c>
      <c r="AT43" s="9">
        <f t="shared" si="3"/>
        <v>243.59999999999997</v>
      </c>
      <c r="AU43" s="9">
        <v>0</v>
      </c>
      <c r="AV43" s="9">
        <f t="shared" si="7"/>
        <v>0</v>
      </c>
      <c r="AW43" s="1">
        <f t="shared" si="5"/>
        <v>243.59999999999997</v>
      </c>
      <c r="BE43" s="1">
        <f t="shared" si="9"/>
        <v>35</v>
      </c>
      <c r="BF43" s="1">
        <v>266.11257172851003</v>
      </c>
      <c r="BG43" s="1">
        <v>243.30432087779997</v>
      </c>
      <c r="BH43" s="1">
        <v>271.98265012261726</v>
      </c>
      <c r="BI43" s="1">
        <v>269.37784932979991</v>
      </c>
      <c r="BJ43" s="1">
        <f t="shared" si="8"/>
        <v>-22.808250850710067</v>
      </c>
    </row>
    <row r="44" spans="2:62" ht="45" x14ac:dyDescent="0.25">
      <c r="C44" s="1">
        <f>C43/0.405</f>
        <v>600.75140957481472</v>
      </c>
      <c r="M44" s="1">
        <f>1-M43</f>
        <v>0.31000000000000005</v>
      </c>
      <c r="N44" s="1" t="s">
        <v>23</v>
      </c>
      <c r="O44" s="10">
        <f>P44*R44+P45*R45</f>
        <v>242.64619637999999</v>
      </c>
      <c r="P44" s="1">
        <f>H2</f>
        <v>0.37</v>
      </c>
      <c r="Q44" s="1" t="s">
        <v>39</v>
      </c>
      <c r="R44" s="10">
        <f>AW44</f>
        <v>243.59999999999997</v>
      </c>
      <c r="T44" s="1" t="s">
        <v>109</v>
      </c>
      <c r="AJ44" s="1" t="s">
        <v>41</v>
      </c>
      <c r="AK44" s="1" t="s">
        <v>109</v>
      </c>
      <c r="AL44" s="1">
        <v>0</v>
      </c>
      <c r="AM44" s="1">
        <v>0</v>
      </c>
      <c r="AN44" s="1">
        <v>0</v>
      </c>
      <c r="AO44" s="1">
        <v>0</v>
      </c>
      <c r="AP44" s="9">
        <v>0</v>
      </c>
      <c r="AQ44" s="9">
        <v>0</v>
      </c>
      <c r="AR44" s="1">
        <f t="shared" si="1"/>
        <v>60</v>
      </c>
      <c r="AS44" s="1">
        <f t="shared" si="2"/>
        <v>60</v>
      </c>
      <c r="AT44" s="9">
        <f t="shared" si="3"/>
        <v>243.59999999999997</v>
      </c>
      <c r="AU44" s="9">
        <v>0</v>
      </c>
      <c r="AV44" s="9">
        <f t="shared" si="7"/>
        <v>0</v>
      </c>
      <c r="AW44" s="1">
        <f t="shared" si="5"/>
        <v>243.59999999999997</v>
      </c>
      <c r="BE44" s="1">
        <f t="shared" si="9"/>
        <v>36</v>
      </c>
      <c r="BF44" s="1">
        <v>267.11257172851009</v>
      </c>
      <c r="BG44" s="1">
        <v>243.30432087779997</v>
      </c>
      <c r="BH44" s="1">
        <v>272.98265012261726</v>
      </c>
      <c r="BI44" s="1">
        <v>270.37784932979991</v>
      </c>
      <c r="BJ44" s="1">
        <f t="shared" si="8"/>
        <v>-23.808250850710124</v>
      </c>
    </row>
    <row r="45" spans="2:62" ht="60" x14ac:dyDescent="0.25">
      <c r="P45" s="1">
        <f>1-P44</f>
        <v>0.63</v>
      </c>
      <c r="Q45" s="1" t="s">
        <v>9</v>
      </c>
      <c r="R45" s="10">
        <f>S45*U45+S46*U46</f>
        <v>242.08602599999998</v>
      </c>
      <c r="S45" s="1">
        <f>K1</f>
        <v>0.89</v>
      </c>
      <c r="T45" s="1" t="s">
        <v>40</v>
      </c>
      <c r="U45" s="10">
        <f>AW45</f>
        <v>243.59999999999997</v>
      </c>
      <c r="W45" s="1" t="s">
        <v>110</v>
      </c>
      <c r="AJ45" s="1" t="s">
        <v>41</v>
      </c>
      <c r="AK45" s="1" t="s">
        <v>110</v>
      </c>
      <c r="AL45" s="1">
        <v>0</v>
      </c>
      <c r="AM45" s="1">
        <v>0</v>
      </c>
      <c r="AN45" s="1">
        <v>0</v>
      </c>
      <c r="AO45" s="1">
        <v>0</v>
      </c>
      <c r="AP45" s="9">
        <v>0</v>
      </c>
      <c r="AQ45" s="9">
        <v>0</v>
      </c>
      <c r="AR45" s="1">
        <f t="shared" si="1"/>
        <v>60</v>
      </c>
      <c r="AS45" s="1">
        <f t="shared" si="2"/>
        <v>60</v>
      </c>
      <c r="AT45" s="9">
        <f t="shared" si="3"/>
        <v>243.59999999999997</v>
      </c>
      <c r="AU45" s="9">
        <v>0</v>
      </c>
      <c r="AV45" s="9">
        <f t="shared" si="7"/>
        <v>0</v>
      </c>
      <c r="AW45" s="1">
        <f t="shared" si="5"/>
        <v>243.59999999999997</v>
      </c>
      <c r="BE45" s="1">
        <f t="shared" si="9"/>
        <v>37</v>
      </c>
      <c r="BF45" s="1">
        <v>268.11257172851009</v>
      </c>
      <c r="BG45" s="1">
        <v>243.30432087779997</v>
      </c>
      <c r="BH45" s="1">
        <v>273.98265012261726</v>
      </c>
      <c r="BI45" s="1">
        <v>271.37784932979997</v>
      </c>
      <c r="BJ45" s="1">
        <f t="shared" si="8"/>
        <v>-24.808250850710124</v>
      </c>
    </row>
    <row r="46" spans="2:62" ht="45" x14ac:dyDescent="0.25">
      <c r="S46" s="1">
        <f>1-S45</f>
        <v>0.10999999999999999</v>
      </c>
      <c r="T46" s="1" t="s">
        <v>12</v>
      </c>
      <c r="U46" s="10">
        <f>V46*X46+V47*X47</f>
        <v>229.83659999999998</v>
      </c>
      <c r="V46" s="1">
        <f>N1</f>
        <v>0.87</v>
      </c>
      <c r="W46" s="1" t="s">
        <v>25</v>
      </c>
      <c r="X46" s="10">
        <f>AW46</f>
        <v>231.42</v>
      </c>
      <c r="Z46" s="1" t="s">
        <v>113</v>
      </c>
      <c r="AJ46" s="1" t="s">
        <v>41</v>
      </c>
      <c r="AK46" s="1" t="s">
        <v>113</v>
      </c>
      <c r="AL46" s="1">
        <v>0</v>
      </c>
      <c r="AM46" s="1">
        <v>0</v>
      </c>
      <c r="AN46" s="1">
        <v>1</v>
      </c>
      <c r="AO46" s="1">
        <v>0</v>
      </c>
      <c r="AP46" s="9">
        <v>0</v>
      </c>
      <c r="AQ46" s="9">
        <v>0</v>
      </c>
      <c r="AR46" s="1">
        <f t="shared" si="1"/>
        <v>60</v>
      </c>
      <c r="AS46" s="1">
        <f t="shared" si="2"/>
        <v>57</v>
      </c>
      <c r="AT46" s="9">
        <f t="shared" si="3"/>
        <v>231.42</v>
      </c>
      <c r="AU46" s="9">
        <v>0</v>
      </c>
      <c r="AV46" s="9">
        <f t="shared" si="7"/>
        <v>0</v>
      </c>
      <c r="AW46" s="1">
        <f t="shared" si="5"/>
        <v>231.42</v>
      </c>
      <c r="BE46" s="1">
        <f t="shared" si="9"/>
        <v>38</v>
      </c>
      <c r="BF46" s="1">
        <v>269.11257172851003</v>
      </c>
      <c r="BG46" s="1">
        <v>243.30432087779997</v>
      </c>
      <c r="BH46" s="1">
        <v>274.98265012261726</v>
      </c>
      <c r="BI46" s="1">
        <v>272.37784932979991</v>
      </c>
      <c r="BJ46" s="1">
        <f t="shared" si="8"/>
        <v>-25.808250850710067</v>
      </c>
    </row>
    <row r="47" spans="2:62" ht="45" x14ac:dyDescent="0.25">
      <c r="V47" s="1">
        <f>1-V46</f>
        <v>0.13</v>
      </c>
      <c r="W47" s="1" t="s">
        <v>27</v>
      </c>
      <c r="X47" s="10">
        <f>AW47</f>
        <v>219.23999999999998</v>
      </c>
      <c r="Z47" s="1" t="s">
        <v>112</v>
      </c>
      <c r="AJ47" s="1" t="s">
        <v>41</v>
      </c>
      <c r="AK47" s="1" t="s">
        <v>112</v>
      </c>
      <c r="AL47" s="1">
        <v>0</v>
      </c>
      <c r="AM47" s="1">
        <v>0</v>
      </c>
      <c r="AN47" s="1">
        <v>0</v>
      </c>
      <c r="AO47" s="1">
        <v>1</v>
      </c>
      <c r="AP47" s="9">
        <v>0</v>
      </c>
      <c r="AQ47" s="9">
        <v>0</v>
      </c>
      <c r="AR47" s="1">
        <f t="shared" si="1"/>
        <v>60</v>
      </c>
      <c r="AS47" s="1">
        <f t="shared" si="2"/>
        <v>54</v>
      </c>
      <c r="AT47" s="9">
        <f t="shared" si="3"/>
        <v>219.23999999999998</v>
      </c>
      <c r="AU47" s="9">
        <v>0</v>
      </c>
      <c r="AV47" s="9">
        <f t="shared" si="7"/>
        <v>0</v>
      </c>
      <c r="AW47" s="1">
        <f t="shared" si="5"/>
        <v>219.23999999999998</v>
      </c>
      <c r="BE47" s="1">
        <f t="shared" si="9"/>
        <v>39</v>
      </c>
      <c r="BF47" s="1">
        <v>270.11257172851009</v>
      </c>
      <c r="BG47" s="1">
        <v>243.30432087779997</v>
      </c>
      <c r="BH47" s="1">
        <v>275.98265012261726</v>
      </c>
      <c r="BI47" s="1">
        <v>273.37784932980003</v>
      </c>
      <c r="BJ47" s="1">
        <f t="shared" si="8"/>
        <v>-26.808250850710124</v>
      </c>
    </row>
    <row r="48" spans="2:62" x14ac:dyDescent="0.25">
      <c r="BE48" s="1">
        <f t="shared" si="9"/>
        <v>40</v>
      </c>
      <c r="BF48" s="1">
        <v>271.11257172851009</v>
      </c>
      <c r="BG48" s="1">
        <v>243.30432087779997</v>
      </c>
      <c r="BH48" s="1">
        <v>276.98265012261726</v>
      </c>
      <c r="BI48" s="1">
        <v>274.37784932979997</v>
      </c>
      <c r="BJ48" s="1">
        <f t="shared" si="8"/>
        <v>-27.808250850710124</v>
      </c>
    </row>
    <row r="49" spans="57:62" x14ac:dyDescent="0.25">
      <c r="BE49" s="1">
        <f t="shared" si="9"/>
        <v>41</v>
      </c>
      <c r="BF49" s="1">
        <v>272.11257172851009</v>
      </c>
      <c r="BG49" s="1">
        <v>243.30432087779997</v>
      </c>
      <c r="BH49" s="1">
        <v>277.98265012261726</v>
      </c>
      <c r="BI49" s="1">
        <v>275.37784932979997</v>
      </c>
      <c r="BJ49" s="1">
        <f t="shared" si="8"/>
        <v>-28.808250850710124</v>
      </c>
    </row>
    <row r="50" spans="57:62" x14ac:dyDescent="0.25">
      <c r="BE50" s="1">
        <f t="shared" si="9"/>
        <v>42</v>
      </c>
      <c r="BF50" s="1">
        <v>273.11257172851003</v>
      </c>
      <c r="BG50" s="1">
        <v>243.30432087779997</v>
      </c>
      <c r="BH50" s="1">
        <v>278.98265012261726</v>
      </c>
      <c r="BI50" s="1">
        <v>276.37784932979991</v>
      </c>
      <c r="BJ50" s="1">
        <f t="shared" si="8"/>
        <v>-29.808250850710067</v>
      </c>
    </row>
    <row r="51" spans="57:62" x14ac:dyDescent="0.25">
      <c r="BE51" s="1">
        <f t="shared" si="9"/>
        <v>43</v>
      </c>
      <c r="BF51" s="1">
        <v>274.11257172851009</v>
      </c>
      <c r="BG51" s="1">
        <v>243.30432087779997</v>
      </c>
      <c r="BH51" s="1">
        <v>279.98265012261726</v>
      </c>
      <c r="BI51" s="1">
        <v>277.37784932979991</v>
      </c>
      <c r="BJ51" s="1">
        <f t="shared" si="8"/>
        <v>-30.808250850710124</v>
      </c>
    </row>
    <row r="52" spans="57:62" x14ac:dyDescent="0.25">
      <c r="BE52" s="1">
        <f t="shared" si="9"/>
        <v>44</v>
      </c>
      <c r="BF52" s="1">
        <v>275.11257172851003</v>
      </c>
      <c r="BG52" s="1">
        <v>243.30432087779997</v>
      </c>
      <c r="BH52" s="1">
        <v>280.98265012261726</v>
      </c>
      <c r="BI52" s="1">
        <v>278.37784932979997</v>
      </c>
      <c r="BJ52" s="1">
        <f t="shared" si="8"/>
        <v>-31.808250850710067</v>
      </c>
    </row>
    <row r="53" spans="57:62" x14ac:dyDescent="0.25">
      <c r="BE53" s="1">
        <f t="shared" si="9"/>
        <v>45</v>
      </c>
      <c r="BF53" s="1">
        <v>276.11257172851003</v>
      </c>
      <c r="BG53" s="1">
        <v>243.30432087779997</v>
      </c>
      <c r="BH53" s="1">
        <v>281.98265012261726</v>
      </c>
      <c r="BI53" s="1">
        <v>279.37784932979997</v>
      </c>
      <c r="BJ53" s="1">
        <f t="shared" si="8"/>
        <v>-32.808250850710067</v>
      </c>
    </row>
    <row r="54" spans="57:62" x14ac:dyDescent="0.25">
      <c r="BE54" s="1">
        <f t="shared" si="9"/>
        <v>46</v>
      </c>
      <c r="BF54" s="1">
        <v>277.11257172851009</v>
      </c>
      <c r="BG54" s="1">
        <v>243.30432087779997</v>
      </c>
      <c r="BH54" s="1">
        <v>282.98265012261726</v>
      </c>
      <c r="BI54" s="1">
        <v>280.37784932980003</v>
      </c>
      <c r="BJ54" s="1">
        <f t="shared" si="8"/>
        <v>-33.808250850710124</v>
      </c>
    </row>
    <row r="55" spans="57:62" x14ac:dyDescent="0.25">
      <c r="BE55" s="1">
        <f t="shared" si="9"/>
        <v>47</v>
      </c>
      <c r="BF55" s="1">
        <v>278.11257172851009</v>
      </c>
      <c r="BG55" s="1">
        <v>243.30432087779997</v>
      </c>
      <c r="BH55" s="1">
        <v>283.98265012261726</v>
      </c>
      <c r="BI55" s="1">
        <v>281.37784932979997</v>
      </c>
      <c r="BJ55" s="1">
        <f t="shared" si="8"/>
        <v>-34.808250850710124</v>
      </c>
    </row>
    <row r="56" spans="57:62" x14ac:dyDescent="0.25">
      <c r="BE56" s="1">
        <f t="shared" si="9"/>
        <v>48</v>
      </c>
      <c r="BF56" s="1">
        <v>279.11257172851009</v>
      </c>
      <c r="BG56" s="1">
        <v>243.30432087779997</v>
      </c>
      <c r="BH56" s="1">
        <v>284.98265012261726</v>
      </c>
      <c r="BI56" s="1">
        <v>282.37784932979997</v>
      </c>
      <c r="BJ56" s="1">
        <f t="shared" si="8"/>
        <v>-35.808250850710124</v>
      </c>
    </row>
    <row r="57" spans="57:62" x14ac:dyDescent="0.25">
      <c r="BE57" s="1">
        <f t="shared" si="9"/>
        <v>49</v>
      </c>
      <c r="BF57" s="1">
        <v>280.11257172851003</v>
      </c>
      <c r="BG57" s="1">
        <v>243.30432087779997</v>
      </c>
      <c r="BH57" s="1">
        <v>285.98265012261726</v>
      </c>
      <c r="BI57" s="1">
        <v>283.37784932979997</v>
      </c>
      <c r="BJ57" s="1">
        <f t="shared" si="8"/>
        <v>-36.808250850710067</v>
      </c>
    </row>
    <row r="58" spans="57:62" x14ac:dyDescent="0.25">
      <c r="BE58" s="1">
        <f t="shared" si="9"/>
        <v>50</v>
      </c>
      <c r="BF58" s="1">
        <v>281.11257172851009</v>
      </c>
      <c r="BG58" s="1">
        <v>243.30432087779997</v>
      </c>
      <c r="BH58" s="1">
        <v>286.98265012261726</v>
      </c>
      <c r="BI58" s="1">
        <v>284.37784932979991</v>
      </c>
      <c r="BJ58" s="1">
        <f t="shared" si="8"/>
        <v>-37.808250850710124</v>
      </c>
    </row>
    <row r="59" spans="57:62" x14ac:dyDescent="0.25">
      <c r="BE59" s="1">
        <f t="shared" si="9"/>
        <v>51</v>
      </c>
      <c r="BF59" s="1">
        <v>282.11257172851009</v>
      </c>
      <c r="BG59" s="1">
        <v>243.30432087779997</v>
      </c>
      <c r="BH59" s="1">
        <v>287.98265012261726</v>
      </c>
      <c r="BI59" s="1">
        <v>285.37784932979997</v>
      </c>
      <c r="BJ59" s="1">
        <f t="shared" si="8"/>
        <v>-38.808250850710124</v>
      </c>
    </row>
    <row r="60" spans="57:62" x14ac:dyDescent="0.25">
      <c r="BE60" s="1">
        <f t="shared" si="9"/>
        <v>52</v>
      </c>
      <c r="BF60" s="1">
        <v>283.11257172851003</v>
      </c>
      <c r="BG60" s="1">
        <v>243.30432087779997</v>
      </c>
      <c r="BH60" s="1">
        <v>288.98265012261726</v>
      </c>
      <c r="BI60" s="1">
        <v>286.37784932980003</v>
      </c>
      <c r="BJ60" s="1">
        <f t="shared" si="8"/>
        <v>-39.808250850710067</v>
      </c>
    </row>
    <row r="61" spans="57:62" x14ac:dyDescent="0.25">
      <c r="BE61" s="1">
        <f t="shared" si="9"/>
        <v>53</v>
      </c>
      <c r="BF61" s="1">
        <v>284.11257172851003</v>
      </c>
      <c r="BG61" s="1">
        <v>243.30432087779997</v>
      </c>
      <c r="BH61" s="1">
        <v>289.98265012261726</v>
      </c>
      <c r="BI61" s="1">
        <v>287.37784932980003</v>
      </c>
      <c r="BJ61" s="1">
        <f t="shared" si="8"/>
        <v>-40.808250850710067</v>
      </c>
    </row>
    <row r="62" spans="57:62" x14ac:dyDescent="0.25">
      <c r="BE62" s="1">
        <f t="shared" si="9"/>
        <v>54</v>
      </c>
      <c r="BF62" s="1">
        <v>285.11257172851009</v>
      </c>
      <c r="BG62" s="1">
        <v>243.30432087779997</v>
      </c>
      <c r="BH62" s="1">
        <v>290.98265012261726</v>
      </c>
      <c r="BI62" s="1">
        <v>288.37784932979997</v>
      </c>
      <c r="BJ62" s="1">
        <f t="shared" si="8"/>
        <v>-41.808250850710124</v>
      </c>
    </row>
    <row r="63" spans="57:62" x14ac:dyDescent="0.25">
      <c r="BE63" s="1">
        <f t="shared" si="9"/>
        <v>55</v>
      </c>
      <c r="BF63" s="1">
        <v>286.11257172851009</v>
      </c>
      <c r="BG63" s="1">
        <v>243.30432087779997</v>
      </c>
      <c r="BH63" s="1">
        <v>291.98265012261726</v>
      </c>
      <c r="BI63" s="1">
        <v>289.37784932979997</v>
      </c>
      <c r="BJ63" s="1">
        <f t="shared" si="8"/>
        <v>-42.808250850710124</v>
      </c>
    </row>
    <row r="64" spans="57:62" x14ac:dyDescent="0.25">
      <c r="BE64" s="1">
        <f t="shared" si="9"/>
        <v>56</v>
      </c>
      <c r="BF64" s="1">
        <v>287.11257172851003</v>
      </c>
      <c r="BG64" s="1">
        <v>243.30432087779997</v>
      </c>
      <c r="BH64" s="1">
        <v>292.98265012261726</v>
      </c>
      <c r="BI64" s="1">
        <v>290.37784932979991</v>
      </c>
      <c r="BJ64" s="1">
        <f t="shared" si="8"/>
        <v>-43.808250850710067</v>
      </c>
    </row>
    <row r="65" spans="57:62" x14ac:dyDescent="0.25">
      <c r="BE65" s="1">
        <f t="shared" si="9"/>
        <v>57</v>
      </c>
      <c r="BF65" s="1">
        <v>288.11257172851003</v>
      </c>
      <c r="BG65" s="1">
        <v>243.30432087779997</v>
      </c>
      <c r="BH65" s="1">
        <v>293.98265012261726</v>
      </c>
      <c r="BI65" s="1">
        <v>291.37784932979991</v>
      </c>
      <c r="BJ65" s="1">
        <f t="shared" si="8"/>
        <v>-44.808250850710067</v>
      </c>
    </row>
    <row r="66" spans="57:62" x14ac:dyDescent="0.25">
      <c r="BE66" s="1">
        <f t="shared" si="9"/>
        <v>58</v>
      </c>
      <c r="BF66" s="1">
        <v>289.11257172851003</v>
      </c>
      <c r="BG66" s="1">
        <v>243.30432087779997</v>
      </c>
      <c r="BH66" s="1">
        <v>294.98265012261726</v>
      </c>
      <c r="BI66" s="1">
        <v>292.37784932979997</v>
      </c>
      <c r="BJ66" s="1">
        <f t="shared" si="8"/>
        <v>-45.808250850710067</v>
      </c>
    </row>
    <row r="67" spans="57:62" x14ac:dyDescent="0.25">
      <c r="BE67" s="1">
        <f t="shared" si="9"/>
        <v>59</v>
      </c>
      <c r="BF67" s="1">
        <v>290.11257172851003</v>
      </c>
      <c r="BG67" s="1">
        <v>243.30432087779997</v>
      </c>
      <c r="BH67" s="1">
        <v>295.98265012261726</v>
      </c>
      <c r="BI67" s="1">
        <v>293.37784932979997</v>
      </c>
      <c r="BJ67" s="1">
        <f t="shared" si="8"/>
        <v>-46.808250850710067</v>
      </c>
    </row>
    <row r="68" spans="57:62" x14ac:dyDescent="0.25">
      <c r="BE68" s="1">
        <f t="shared" si="9"/>
        <v>60</v>
      </c>
      <c r="BF68" s="1">
        <v>291.11257172851003</v>
      </c>
      <c r="BG68" s="1">
        <v>243.30432087779997</v>
      </c>
      <c r="BH68" s="1">
        <v>296.98265012261726</v>
      </c>
      <c r="BI68" s="1">
        <v>294.37784932979997</v>
      </c>
      <c r="BJ68" s="1">
        <f t="shared" si="8"/>
        <v>-47.808250850710067</v>
      </c>
    </row>
    <row r="69" spans="57:62" x14ac:dyDescent="0.25">
      <c r="BE69" s="1">
        <f t="shared" si="9"/>
        <v>61</v>
      </c>
      <c r="BF69" s="1">
        <v>292.11257172851009</v>
      </c>
      <c r="BG69" s="1">
        <v>243.30432087779997</v>
      </c>
      <c r="BH69" s="1">
        <v>297.98265012261726</v>
      </c>
      <c r="BI69" s="1">
        <v>295.37784932979991</v>
      </c>
      <c r="BJ69" s="1">
        <f t="shared" si="8"/>
        <v>-48.808250850710124</v>
      </c>
    </row>
    <row r="70" spans="57:62" x14ac:dyDescent="0.25">
      <c r="BE70" s="1">
        <f t="shared" si="9"/>
        <v>62</v>
      </c>
      <c r="BF70" s="1">
        <v>293.11257172851009</v>
      </c>
      <c r="BG70" s="1">
        <v>243.30432087779997</v>
      </c>
      <c r="BH70" s="1">
        <v>298.98265012261726</v>
      </c>
      <c r="BI70" s="1">
        <v>296.37784932979997</v>
      </c>
      <c r="BJ70" s="1">
        <f t="shared" si="8"/>
        <v>-49.808250850710124</v>
      </c>
    </row>
    <row r="71" spans="57:62" x14ac:dyDescent="0.25">
      <c r="BE71" s="1">
        <f t="shared" si="9"/>
        <v>63</v>
      </c>
      <c r="BF71" s="1">
        <v>294.11257172851003</v>
      </c>
      <c r="BG71" s="1">
        <v>243.30432087779997</v>
      </c>
      <c r="BH71" s="1">
        <v>299.98265012261726</v>
      </c>
      <c r="BI71" s="1">
        <v>297.37784932979997</v>
      </c>
      <c r="BJ71" s="1">
        <f t="shared" si="8"/>
        <v>-50.808250850710067</v>
      </c>
    </row>
    <row r="72" spans="57:62" x14ac:dyDescent="0.25">
      <c r="BE72" s="1">
        <f t="shared" si="9"/>
        <v>64</v>
      </c>
      <c r="BF72" s="1">
        <v>295.11257172851009</v>
      </c>
      <c r="BG72" s="1">
        <v>243.30432087779997</v>
      </c>
      <c r="BH72" s="1">
        <v>300.98265012261726</v>
      </c>
      <c r="BI72" s="1">
        <v>298.37784932980003</v>
      </c>
      <c r="BJ72" s="1">
        <f t="shared" si="8"/>
        <v>-51.808250850710124</v>
      </c>
    </row>
    <row r="73" spans="57:62" x14ac:dyDescent="0.25">
      <c r="BE73" s="1">
        <f t="shared" si="9"/>
        <v>65</v>
      </c>
      <c r="BF73" s="1">
        <v>296.11257172851009</v>
      </c>
      <c r="BG73" s="1">
        <v>243.30432087779997</v>
      </c>
      <c r="BH73" s="1">
        <v>301.98265012261726</v>
      </c>
      <c r="BI73" s="1">
        <v>299.37784932979997</v>
      </c>
      <c r="BJ73" s="1">
        <f t="shared" ref="BJ73:BJ83" si="14">BG73-BF73</f>
        <v>-52.808250850710124</v>
      </c>
    </row>
    <row r="74" spans="57:62" x14ac:dyDescent="0.25">
      <c r="BE74" s="1">
        <f t="shared" ref="BE74:BE83" si="15">BE73+1</f>
        <v>66</v>
      </c>
      <c r="BF74" s="1">
        <v>297.11257172851003</v>
      </c>
      <c r="BG74" s="1">
        <v>243.30432087779997</v>
      </c>
      <c r="BH74" s="1">
        <v>302.98265012261726</v>
      </c>
      <c r="BI74" s="1">
        <v>300.37784932979997</v>
      </c>
      <c r="BJ74" s="1">
        <f t="shared" si="14"/>
        <v>-53.808250850710067</v>
      </c>
    </row>
    <row r="75" spans="57:62" x14ac:dyDescent="0.25">
      <c r="BE75" s="1">
        <f t="shared" si="15"/>
        <v>67</v>
      </c>
      <c r="BF75" s="1">
        <v>298.11257172851003</v>
      </c>
      <c r="BG75" s="1">
        <v>243.30432087779997</v>
      </c>
      <c r="BH75" s="1">
        <v>303.98265012261726</v>
      </c>
      <c r="BI75" s="1">
        <v>301.37784932979997</v>
      </c>
      <c r="BJ75" s="1">
        <f t="shared" si="14"/>
        <v>-54.808250850710067</v>
      </c>
    </row>
    <row r="76" spans="57:62" x14ac:dyDescent="0.25">
      <c r="BE76" s="1">
        <f t="shared" si="15"/>
        <v>68</v>
      </c>
      <c r="BF76" s="1">
        <v>299.11257172851003</v>
      </c>
      <c r="BG76" s="1">
        <v>243.30432087779997</v>
      </c>
      <c r="BH76" s="1">
        <v>304.98265012261726</v>
      </c>
      <c r="BI76" s="1">
        <v>302.37784932979997</v>
      </c>
      <c r="BJ76" s="1">
        <f t="shared" si="14"/>
        <v>-55.808250850710067</v>
      </c>
    </row>
    <row r="77" spans="57:62" x14ac:dyDescent="0.25">
      <c r="BE77" s="1">
        <f t="shared" si="15"/>
        <v>69</v>
      </c>
      <c r="BF77" s="1">
        <v>300.11257172851009</v>
      </c>
      <c r="BG77" s="1">
        <v>243.30432087779997</v>
      </c>
      <c r="BH77" s="1">
        <v>305.98265012261726</v>
      </c>
      <c r="BI77" s="1">
        <v>303.37784932979997</v>
      </c>
      <c r="BJ77" s="1">
        <f t="shared" si="14"/>
        <v>-56.808250850710124</v>
      </c>
    </row>
    <row r="78" spans="57:62" x14ac:dyDescent="0.25">
      <c r="BE78" s="1">
        <f t="shared" si="15"/>
        <v>70</v>
      </c>
      <c r="BF78" s="1">
        <v>301.11257172851003</v>
      </c>
      <c r="BG78" s="1">
        <v>243.30432087779997</v>
      </c>
      <c r="BH78" s="1">
        <v>306.98265012261726</v>
      </c>
      <c r="BI78" s="1">
        <v>304.37784932979997</v>
      </c>
      <c r="BJ78" s="1">
        <f t="shared" si="14"/>
        <v>-57.808250850710067</v>
      </c>
    </row>
    <row r="79" spans="57:62" x14ac:dyDescent="0.25">
      <c r="BE79" s="1">
        <f t="shared" si="15"/>
        <v>71</v>
      </c>
      <c r="BF79" s="1">
        <v>302.11257172851009</v>
      </c>
      <c r="BG79" s="1">
        <v>243.30432087779997</v>
      </c>
      <c r="BH79" s="1">
        <v>307.98265012261726</v>
      </c>
      <c r="BI79" s="1">
        <v>305.37784932980003</v>
      </c>
      <c r="BJ79" s="1">
        <f t="shared" si="14"/>
        <v>-58.808250850710124</v>
      </c>
    </row>
    <row r="80" spans="57:62" x14ac:dyDescent="0.25">
      <c r="BE80" s="1">
        <f t="shared" si="15"/>
        <v>72</v>
      </c>
      <c r="BF80" s="1">
        <v>303.11257172851009</v>
      </c>
      <c r="BG80" s="1">
        <v>243.30432087779997</v>
      </c>
      <c r="BH80" s="1">
        <v>308.98265012261726</v>
      </c>
      <c r="BI80" s="1">
        <v>306.37784932979997</v>
      </c>
      <c r="BJ80" s="1">
        <f t="shared" si="14"/>
        <v>-59.808250850710124</v>
      </c>
    </row>
    <row r="81" spans="57:62" x14ac:dyDescent="0.25">
      <c r="BE81" s="1">
        <f t="shared" si="15"/>
        <v>73</v>
      </c>
      <c r="BF81" s="1">
        <v>304.11257172851009</v>
      </c>
      <c r="BG81" s="1">
        <v>243.30432087779997</v>
      </c>
      <c r="BH81" s="1">
        <v>309.98265012261726</v>
      </c>
      <c r="BI81" s="1">
        <v>307.37784932979997</v>
      </c>
      <c r="BJ81" s="1">
        <f t="shared" si="14"/>
        <v>-60.808250850710124</v>
      </c>
    </row>
    <row r="82" spans="57:62" x14ac:dyDescent="0.25">
      <c r="BE82" s="1">
        <f t="shared" si="15"/>
        <v>74</v>
      </c>
      <c r="BF82" s="1">
        <v>305.11257172851003</v>
      </c>
      <c r="BG82" s="1">
        <v>243.30432087779997</v>
      </c>
      <c r="BH82" s="1">
        <v>310.98265012261726</v>
      </c>
      <c r="BI82" s="1">
        <v>308.37784932979991</v>
      </c>
      <c r="BJ82" s="1">
        <f t="shared" si="14"/>
        <v>-61.808250850710067</v>
      </c>
    </row>
    <row r="83" spans="57:62" x14ac:dyDescent="0.25">
      <c r="BE83" s="1">
        <f t="shared" si="15"/>
        <v>75</v>
      </c>
      <c r="BF83" s="1">
        <v>306.11257172851009</v>
      </c>
      <c r="BG83" s="1">
        <v>243.30432087779997</v>
      </c>
      <c r="BH83" s="1">
        <v>311.98265012261726</v>
      </c>
      <c r="BI83" s="1">
        <v>309.37784932979997</v>
      </c>
      <c r="BJ83" s="1">
        <f t="shared" si="14"/>
        <v>-62.808250850710124</v>
      </c>
    </row>
  </sheetData>
  <conditionalFormatting sqref="K7">
    <cfRule type="cellIs" dxfId="4" priority="4" operator="equal">
      <formula>$J$7</formula>
    </cfRule>
  </conditionalFormatting>
  <conditionalFormatting sqref="L7">
    <cfRule type="cellIs" dxfId="3" priority="3" operator="equal">
      <formula>185.8615607</formula>
    </cfRule>
  </conditionalFormatting>
  <conditionalFormatting sqref="L7:L23">
    <cfRule type="cellIs" dxfId="2" priority="2" operator="equal">
      <formula>$J$7</formula>
    </cfRule>
  </conditionalFormatting>
  <conditionalFormatting sqref="C7:C46">
    <cfRule type="cellIs" dxfId="1" priority="1" operator="equal">
      <formula>$A$7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Maize-no-societal-benefits-SA</vt:lpstr>
      <vt:lpstr>Maize-yield-drag-SA</vt:lpstr>
      <vt:lpstr>Maize-yield-drag-perfect-info</vt:lpstr>
      <vt:lpstr>Maize-yield-drag-chance-SA</vt:lpstr>
      <vt:lpstr>Soy-no-societal-benefits-SA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Nichols</dc:creator>
  <cp:lastModifiedBy>Gina Nichols</cp:lastModifiedBy>
  <dcterms:created xsi:type="dcterms:W3CDTF">2021-04-07T23:07:59Z</dcterms:created>
  <dcterms:modified xsi:type="dcterms:W3CDTF">2022-12-15T19:35:41Z</dcterms:modified>
</cp:coreProperties>
</file>