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au757887\PC_documents\_git-it\PLIforDummies\data\"/>
    </mc:Choice>
  </mc:AlternateContent>
  <xr:revisionPtr revIDLastSave="0" documentId="13_ncr:1_{D677CC85-69AB-46C7-A356-FC2D399A4778}" xr6:coauthVersionLast="47" xr6:coauthVersionMax="47" xr10:uidLastSave="{00000000-0000-0000-0000-000000000000}"/>
  <bookViews>
    <workbookView xWindow="28680" yWindow="-5490" windowWidth="38640" windowHeight="21120" tabRatio="751" activeTab="7" xr2:uid="{91A743A3-E3BB-4327-AD25-27565970C8D0}"/>
  </bookViews>
  <sheets>
    <sheet name="readme" sheetId="15" r:id="rId1"/>
    <sheet name="user_product" sheetId="1" r:id="rId2"/>
    <sheet name="user_label-phrases" sheetId="9" r:id="rId3"/>
    <sheet name="user_substance-values" sheetId="5" r:id="rId4"/>
    <sheet name="ref_most-toxic-substance-values" sheetId="7" r:id="rId5"/>
    <sheet name="ref_load-weights" sheetId="6" r:id="rId6"/>
    <sheet name="ref_risk-points" sheetId="10" r:id="rId7"/>
    <sheet name="calc_human-health-load" sheetId="8" r:id="rId8"/>
    <sheet name="calc_environmental-fate-load" sheetId="12" r:id="rId9"/>
    <sheet name="calc_env-toxicity-load" sheetId="13" r:id="rId10"/>
    <sheet name="calc_total-load"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4" l="1"/>
  <c r="F7" i="14" s="1"/>
  <c r="G19" i="13"/>
  <c r="H11" i="12"/>
  <c r="G18" i="13"/>
  <c r="G8" i="13"/>
  <c r="G9" i="13"/>
  <c r="G10" i="13"/>
  <c r="G11" i="13"/>
  <c r="G12" i="13"/>
  <c r="G13" i="13"/>
  <c r="G14" i="13"/>
  <c r="G15" i="13"/>
  <c r="G16" i="13"/>
  <c r="G17" i="13"/>
  <c r="G7" i="13"/>
  <c r="H8" i="12"/>
  <c r="H9" i="12"/>
  <c r="H7" i="12"/>
  <c r="H10" i="12" s="1"/>
  <c r="F10" i="8"/>
  <c r="F7" i="8"/>
  <c r="F9" i="8" s="1"/>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7" i="10"/>
</calcChain>
</file>

<file path=xl/sharedStrings.xml><?xml version="1.0" encoding="utf-8"?>
<sst xmlns="http://schemas.openxmlformats.org/spreadsheetml/2006/main" count="288" uniqueCount="145">
  <si>
    <t>product</t>
  </si>
  <si>
    <t>crop</t>
  </si>
  <si>
    <t>formula</t>
  </si>
  <si>
    <t>Agora</t>
  </si>
  <si>
    <t>0.4</t>
  </si>
  <si>
    <t>0.8</t>
  </si>
  <si>
    <t>2.5</t>
  </si>
  <si>
    <t>description</t>
  </si>
  <si>
    <t>substance</t>
  </si>
  <si>
    <t>concentration</t>
  </si>
  <si>
    <t>Birds.Acute.LD50.mg.kg</t>
  </si>
  <si>
    <t>Earthworms.Acute.14d.LC50.mg.kg</t>
  </si>
  <si>
    <t>10.91</t>
  </si>
  <si>
    <t>3.4</t>
  </si>
  <si>
    <t>0.02</t>
  </si>
  <si>
    <t>0.2</t>
  </si>
  <si>
    <t>0.3777368</t>
  </si>
  <si>
    <t>0.099</t>
  </si>
  <si>
    <t>0.059</t>
  </si>
  <si>
    <t>0.65</t>
  </si>
  <si>
    <t>0.75</t>
  </si>
  <si>
    <t>Pesticide.type</t>
  </si>
  <si>
    <t>CAS.RN</t>
  </si>
  <si>
    <t>Soil.degradation.DT50.typical.days</t>
  </si>
  <si>
    <t>Soil.degradation.DT50.field.days</t>
  </si>
  <si>
    <t>Water.phase.only.DT50.days</t>
  </si>
  <si>
    <t>SCIGROW.groundwater.index.ugl</t>
  </si>
  <si>
    <t>Bioconcentration.factor.BCF.lkg</t>
  </si>
  <si>
    <t>Mammals.Acute.oral.LD50.mg.kg</t>
  </si>
  <si>
    <t>Earthworms.Chronic.NOEC.reproduction.mg.kg</t>
  </si>
  <si>
    <t>Honeybees.Contact.Acute.LD50.ug.bee</t>
  </si>
  <si>
    <t>Temperate.Freshwater.Fish.Acute.96hr.LC50.mg.l</t>
  </si>
  <si>
    <t>Temperate.Freshwater.Fish.Chronic.21d.NOEC.mg.l</t>
  </si>
  <si>
    <t>Temperate.Freshwater.Aquatic.invertebrates.Acute.48hr.EC50.mg.l</t>
  </si>
  <si>
    <t>Aquatic.plants.Acute.7d.EC50.mg.l</t>
  </si>
  <si>
    <t>Algae.Acute.72hr.EC50.growth.mg.l</t>
  </si>
  <si>
    <t>Cyproconazole</t>
  </si>
  <si>
    <t>fungicide</t>
  </si>
  <si>
    <t>94361-06-5</t>
  </si>
  <si>
    <t>-</t>
  </si>
  <si>
    <t>&lt;350</t>
  </si>
  <si>
    <t>&gt;100</t>
  </si>
  <si>
    <t>&gt;22</t>
  </si>
  <si>
    <t>country_of_reference_value</t>
  </si>
  <si>
    <t>Denmark2007</t>
  </si>
  <si>
    <t>product_class</t>
  </si>
  <si>
    <t>normal</t>
  </si>
  <si>
    <t>seed treatments</t>
  </si>
  <si>
    <t>surface treatment root crops</t>
  </si>
  <si>
    <t>0.00021</t>
  </si>
  <si>
    <t>0.000115</t>
  </si>
  <si>
    <t>0.0003</t>
  </si>
  <si>
    <t>0.00036</t>
  </si>
  <si>
    <t>0.000025</t>
  </si>
  <si>
    <t>These values come from the PPBD. The values needed were taken from the R package, but I think there are mistakes, noted above the respective column</t>
  </si>
  <si>
    <t>The R package says to use typical, but the value in the R package is the field value</t>
  </si>
  <si>
    <t>I have no idea where this value is used in calculations</t>
  </si>
  <si>
    <t>The R package nor the EPA document specifies which bee to use. Honeybees seem like they are the most likely to have data, although the beneficial insect value would be my choice if I could make one.</t>
  </si>
  <si>
    <t>Temperate.Freshwater.Aquatic.invertebrates.Chronic.21d.NOEC.mgl</t>
  </si>
  <si>
    <t>0.023</t>
  </si>
  <si>
    <t>This value isn't included in the R package template, but the EPA document calls for its use</t>
  </si>
  <si>
    <t>The EPA documentation calls for a value for 'Daphnia', which I think is this invertebrates value</t>
  </si>
  <si>
    <t>Daphnia?</t>
  </si>
  <si>
    <t>0.1</t>
  </si>
  <si>
    <t>From Tables 3.4 and 3.5 of the EPA document</t>
  </si>
  <si>
    <t>Note these would change depending on the most toxic substances available in a given country, or at the EU level</t>
  </si>
  <si>
    <t>If you run this as-is in another country that has more toxic substances, the PLI could be over 1, which makes it meaningless</t>
  </si>
  <si>
    <t>risk_phrase</t>
  </si>
  <si>
    <t>target_crop</t>
  </si>
  <si>
    <t>These are values that Denmark came up with</t>
  </si>
  <si>
    <t>The loadings are likewise Denmark-specific, designed to make the most toxic substance have a load of 1</t>
  </si>
  <si>
    <t>hazard_phrase</t>
  </si>
  <si>
    <t>risk_points</t>
  </si>
  <si>
    <t>load_kgproduct</t>
  </si>
  <si>
    <t>h_thing</t>
  </si>
  <si>
    <t>Farmful if swallowed</t>
  </si>
  <si>
    <t>May cause respiratory irritation</t>
  </si>
  <si>
    <t>Causes skin irritation</t>
  </si>
  <si>
    <t>May be fatal if swallowed and enters airways</t>
  </si>
  <si>
    <t>Repeated exposure may cause skin dryness or cracking</t>
  </si>
  <si>
    <t>Harmful if inhaled</t>
  </si>
  <si>
    <t>Harful in contact with skin</t>
  </si>
  <si>
    <t>Causes serious eye irritation</t>
  </si>
  <si>
    <t>The user needs to know what the active substances in the product (from user_product) are, then get the values for all of these variables from the PPDB</t>
  </si>
  <si>
    <t>Formula is 1.5 for powders that must be mixed with water for use, and 1 for all other forms</t>
  </si>
  <si>
    <t>The standard dose also comes from the product label</t>
  </si>
  <si>
    <t>The amount applied is user-based</t>
  </si>
  <si>
    <t>You match the risk phrases from user_label-phrases to the risk points in ref_risk-points</t>
  </si>
  <si>
    <t>The EPA document says to divide by 300 to get the load per kg product, but the R package divides by 350, not sure where the discrepency is</t>
  </si>
  <si>
    <t>for reference only</t>
  </si>
  <si>
    <t>from user_label-phrases</t>
  </si>
  <si>
    <t>pulled from ref_risk-points</t>
  </si>
  <si>
    <t>pulled from user_product</t>
  </si>
  <si>
    <t>Sum all point values together</t>
  </si>
  <si>
    <t>from user_substance-values</t>
  </si>
  <si>
    <t>from ref_most-toxic-substance-values</t>
  </si>
  <si>
    <t>from ref_load-weights</t>
  </si>
  <si>
    <t>sub_indicator</t>
  </si>
  <si>
    <t>value</t>
  </si>
  <si>
    <t>ref_value</t>
  </si>
  <si>
    <t>weight</t>
  </si>
  <si>
    <t>In this indicator, a lower value is better so the substance value is divided by the toxic reference value, then the fraction is multiplied by the weight</t>
  </si>
  <si>
    <t>In this indicator, a higher value is better so the toxic reference value is divided by the toxic reference value, then the fraction is multiplied by the weight</t>
  </si>
  <si>
    <t>from ref_load-weights, assuming a 'normal' application type (not seed coating, not tuber coating)</t>
  </si>
  <si>
    <t>load_kgsub</t>
  </si>
  <si>
    <t>from user_substance-values, note I am note sure what you are 'supposed' to do if the PPDB says '&gt;350', so I just assigned it as 350</t>
  </si>
  <si>
    <t>Magic Beans</t>
  </si>
  <si>
    <t>yogurt</t>
  </si>
  <si>
    <t>Magic beans</t>
  </si>
  <si>
    <t>standard_dosage_Lha</t>
  </si>
  <si>
    <t>This is the total environmental fate load per L product</t>
  </si>
  <si>
    <t>This is the total environmental fate load per kg substance applied, multiply by the concentration in the applied product</t>
  </si>
  <si>
    <t>This is the total environmental toxicity load per L product</t>
  </si>
  <si>
    <t>This is the environmental toxicity load per kg substance, multiply by the concentration in the applied product</t>
  </si>
  <si>
    <t>Multiply by the formula factor (pretend this is a powder), this is the human health load per kg of product, it seems we get to assume it is the same as a per L product</t>
  </si>
  <si>
    <t>from user_product</t>
  </si>
  <si>
    <t>load_per_liter_product</t>
  </si>
  <si>
    <t>load_per_area</t>
  </si>
  <si>
    <t>from user_product, I'm not sure this is actually needed in this case…</t>
  </si>
  <si>
    <t>user_product</t>
  </si>
  <si>
    <t>user_label-phrases</t>
  </si>
  <si>
    <t>user_substance-values</t>
  </si>
  <si>
    <t>ref_most-toxic-substance-values</t>
  </si>
  <si>
    <t>ref_load-weights</t>
  </si>
  <si>
    <t>ref_risk-points</t>
  </si>
  <si>
    <t>calc_human-health-load</t>
  </si>
  <si>
    <t>calc_environmental-fate-load</t>
  </si>
  <si>
    <t>calc_env-toxicity-load</t>
  </si>
  <si>
    <t>calc_total-load</t>
  </si>
  <si>
    <t>tab</t>
  </si>
  <si>
    <t xml:space="preserve">User must provide information about the product they applied and the amount they applied. The other information (standard dose, active substances and their concentrations, the form it is in when purchased) could be extracted from some kind of database, but I am unsure if such a thing exists. </t>
  </si>
  <si>
    <t>Again I don't think there is a database to get this information, so ideally the user will provide it (or someone has to look them up)</t>
  </si>
  <si>
    <t xml:space="preserve">These are values defined by the Danish government, representing the most toxic values for something on the market in 2007. </t>
  </si>
  <si>
    <t>These are Danish values designed to make each of the three components (human health, environmental fate, environmental toxicity) contribute equally to the entire index in 2007.</t>
  </si>
  <si>
    <t>These were assigned by the Danish government to each risk phrase on the herbicide label</t>
  </si>
  <si>
    <t>This is where the calculations are demonstrated, in a very crude manner (no look-up functions)</t>
  </si>
  <si>
    <t>Each tab has 5 rows at the top for notes</t>
  </si>
  <si>
    <t>Created July 2024 by Gina Nichols (gina.nichols@agro.au.dk) to show Adrian how the PLI might be implemented in Excel</t>
  </si>
  <si>
    <t>This is data extracted for each active substance in the product from the PPDB. We are going to purchase a subscription to the PPDB so this can be automated</t>
  </si>
  <si>
    <t>amount_applied_liter_ha</t>
  </si>
  <si>
    <t>standard_dosage_liter_ha</t>
  </si>
  <si>
    <t>concentration_kg_liter</t>
  </si>
  <si>
    <t>You need to look up the risk phrase from the label that match those in the 'ref_risk-points'</t>
  </si>
  <si>
    <t>The product risk phrases MAY depend on the crop it's being used on? Not sure. May also depend on the country? Not sure if these phrases are standardized across the EU</t>
  </si>
  <si>
    <t>I don't think the R package takes into account how the product is applied and the different load factors, this is a problem if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</si>
</sst>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rgb="FF000000"/>
      <name val="Calibri"/>
      <family val="2"/>
    </font>
    <font>
      <sz val="11"/>
      <name val="Aptos Narrow"/>
      <family val="2"/>
      <scheme val="minor"/>
    </font>
    <font>
      <sz val="8"/>
      <name val="Aptos Narrow"/>
      <family val="2"/>
      <scheme val="minor"/>
    </font>
    <font>
      <i/>
      <sz val="11"/>
      <color theme="1"/>
      <name val="Aptos Narrow"/>
      <family val="2"/>
      <scheme val="minor"/>
    </font>
    <font>
      <i/>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0" xfId="0" applyAlignment="1">
      <alignment wrapText="1"/>
    </xf>
    <xf numFmtId="0" fontId="14" fillId="0" borderId="0" xfId="0" applyFont="1" applyAlignment="1">
      <alignment wrapText="1"/>
    </xf>
    <xf numFmtId="0" fontId="0" fillId="0" borderId="0" xfId="0"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0" fillId="0" borderId="0" xfId="0" quotePrefix="1" applyAlignment="1">
      <alignment horizontal="center" wrapText="1"/>
    </xf>
    <xf numFmtId="11" fontId="0" fillId="0" borderId="0" xfId="0" applyNumberFormat="1" applyAlignment="1">
      <alignment wrapText="1"/>
    </xf>
    <xf numFmtId="0" fontId="0" fillId="0" borderId="0" xfId="0" applyAlignment="1"/>
    <xf numFmtId="0" fontId="14" fillId="0" borderId="0" xfId="0" applyFont="1" applyAlignment="1">
      <alignment horizontal="center"/>
    </xf>
    <xf numFmtId="0" fontId="21" fillId="0" borderId="0" xfId="0" applyFont="1"/>
    <xf numFmtId="0" fontId="22" fillId="0" borderId="0" xfId="0" applyFont="1"/>
    <xf numFmtId="0" fontId="19" fillId="0" borderId="0" xfId="0" applyFont="1"/>
    <xf numFmtId="0" fontId="0" fillId="0" borderId="0" xfId="0" applyFont="1"/>
    <xf numFmtId="0" fontId="16" fillId="33" borderId="0" xfId="0" applyFont="1" applyFill="1"/>
    <xf numFmtId="0" fontId="0" fillId="33" borderId="0" xfId="0" applyFill="1"/>
    <xf numFmtId="0" fontId="0" fillId="0" borderId="0" xfId="0" applyFill="1"/>
    <xf numFmtId="0" fontId="0" fillId="0" borderId="0" xfId="0" applyFont="1" applyFill="1"/>
    <xf numFmtId="0" fontId="0" fillId="0" borderId="0" xfId="0" applyAlignment="1">
      <alignment horizontal="left" vertical="top" wrapText="1"/>
    </xf>
    <xf numFmtId="0" fontId="16"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A6AF1-B229-4241-9634-14F542BD556C}">
  <dimension ref="A1:B15"/>
  <sheetViews>
    <sheetView workbookViewId="0">
      <selection activeCell="B9" sqref="B9"/>
    </sheetView>
  </sheetViews>
  <sheetFormatPr defaultRowHeight="14.4" x14ac:dyDescent="0.3"/>
  <cols>
    <col min="1" max="1" width="29.5546875" style="21" bestFit="1" customWidth="1"/>
    <col min="2" max="2" width="98.77734375" style="21" customWidth="1"/>
    <col min="3" max="16384" width="8.88671875" style="21"/>
  </cols>
  <sheetData>
    <row r="1" spans="1:2" ht="28.8" x14ac:dyDescent="0.3">
      <c r="A1" s="21" t="s">
        <v>136</v>
      </c>
    </row>
    <row r="2" spans="1:2" ht="57.6" x14ac:dyDescent="0.3">
      <c r="A2" s="21" t="s">
        <v>137</v>
      </c>
    </row>
    <row r="4" spans="1:2" x14ac:dyDescent="0.3">
      <c r="A4" s="22"/>
    </row>
    <row r="5" spans="1:2" x14ac:dyDescent="0.3">
      <c r="A5" s="22" t="s">
        <v>129</v>
      </c>
      <c r="B5" s="21" t="s">
        <v>7</v>
      </c>
    </row>
    <row r="6" spans="1:2" ht="43.2" x14ac:dyDescent="0.3">
      <c r="A6" s="21" t="s">
        <v>119</v>
      </c>
      <c r="B6" s="21" t="s">
        <v>130</v>
      </c>
    </row>
    <row r="7" spans="1:2" ht="28.8" x14ac:dyDescent="0.3">
      <c r="A7" s="21" t="s">
        <v>120</v>
      </c>
      <c r="B7" s="21" t="s">
        <v>131</v>
      </c>
    </row>
    <row r="8" spans="1:2" ht="28.8" x14ac:dyDescent="0.3">
      <c r="A8" s="21" t="s">
        <v>121</v>
      </c>
      <c r="B8" s="21" t="s">
        <v>138</v>
      </c>
    </row>
    <row r="9" spans="1:2" ht="28.8" x14ac:dyDescent="0.3">
      <c r="A9" s="21" t="s">
        <v>122</v>
      </c>
      <c r="B9" s="21" t="s">
        <v>132</v>
      </c>
    </row>
    <row r="10" spans="1:2" ht="28.8" x14ac:dyDescent="0.3">
      <c r="A10" s="21" t="s">
        <v>123</v>
      </c>
      <c r="B10" s="21" t="s">
        <v>133</v>
      </c>
    </row>
    <row r="11" spans="1:2" x14ac:dyDescent="0.3">
      <c r="A11" s="21" t="s">
        <v>124</v>
      </c>
      <c r="B11" s="21" t="s">
        <v>134</v>
      </c>
    </row>
    <row r="12" spans="1:2" x14ac:dyDescent="0.3">
      <c r="A12" s="21" t="s">
        <v>125</v>
      </c>
      <c r="B12" s="21" t="s">
        <v>135</v>
      </c>
    </row>
    <row r="13" spans="1:2" x14ac:dyDescent="0.3">
      <c r="A13" s="21" t="s">
        <v>126</v>
      </c>
      <c r="B13" s="21" t="s">
        <v>135</v>
      </c>
    </row>
    <row r="14" spans="1:2" x14ac:dyDescent="0.3">
      <c r="A14" s="21" t="s">
        <v>127</v>
      </c>
      <c r="B14" s="21" t="s">
        <v>135</v>
      </c>
    </row>
    <row r="15" spans="1:2" x14ac:dyDescent="0.3">
      <c r="A15" s="21" t="s">
        <v>128</v>
      </c>
      <c r="B15" s="21" t="s">
        <v>135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A31F3-5D60-48B5-92D2-772C57955734}">
  <dimension ref="A1:P19"/>
  <sheetViews>
    <sheetView workbookViewId="0">
      <selection activeCell="L32" sqref="L32"/>
    </sheetView>
  </sheetViews>
  <sheetFormatPr defaultRowHeight="14.4" x14ac:dyDescent="0.3"/>
  <cols>
    <col min="1" max="1" width="7.6640625" bestFit="1" customWidth="1"/>
    <col min="2" max="2" width="13.77734375" bestFit="1" customWidth="1"/>
    <col min="3" max="3" width="60.44140625" bestFit="1" customWidth="1"/>
    <col min="4" max="4" width="35.6640625" bestFit="1" customWidth="1"/>
    <col min="5" max="5" width="34.109375" bestFit="1" customWidth="1"/>
    <col min="6" max="6" width="37.21875" bestFit="1" customWidth="1"/>
    <col min="7" max="7" width="12" bestFit="1" customWidth="1"/>
  </cols>
  <sheetData>
    <row r="1" spans="1:16" x14ac:dyDescent="0.3">
      <c r="A1" t="s">
        <v>102</v>
      </c>
    </row>
    <row r="5" spans="1:16" x14ac:dyDescent="0.3">
      <c r="D5" s="13" t="s">
        <v>105</v>
      </c>
      <c r="E5" s="13" t="s">
        <v>95</v>
      </c>
      <c r="F5" s="13" t="s">
        <v>103</v>
      </c>
    </row>
    <row r="6" spans="1:16" x14ac:dyDescent="0.3">
      <c r="A6" t="s">
        <v>0</v>
      </c>
      <c r="B6" t="s">
        <v>8</v>
      </c>
      <c r="C6" t="s">
        <v>97</v>
      </c>
      <c r="D6" s="3" t="s">
        <v>98</v>
      </c>
      <c r="E6" s="3" t="s">
        <v>99</v>
      </c>
      <c r="F6" s="3" t="s">
        <v>100</v>
      </c>
      <c r="G6" s="3" t="s">
        <v>104</v>
      </c>
    </row>
    <row r="7" spans="1:16" x14ac:dyDescent="0.3">
      <c r="A7" t="s">
        <v>3</v>
      </c>
      <c r="B7" s="6" t="s">
        <v>36</v>
      </c>
      <c r="C7" s="6" t="s">
        <v>28</v>
      </c>
      <c r="D7" s="6">
        <v>350</v>
      </c>
      <c r="E7" s="1">
        <v>20</v>
      </c>
      <c r="F7" s="1">
        <v>1</v>
      </c>
      <c r="G7" s="19">
        <f>E7/D7*F7</f>
        <v>5.7142857142857141E-2</v>
      </c>
      <c r="H7" s="19"/>
      <c r="I7" s="19"/>
      <c r="J7" s="19"/>
      <c r="K7" s="19"/>
      <c r="L7" s="19"/>
      <c r="M7" s="19"/>
      <c r="N7" s="19"/>
      <c r="O7" s="19"/>
      <c r="P7" s="19"/>
    </row>
    <row r="8" spans="1:16" x14ac:dyDescent="0.3">
      <c r="C8" s="6" t="s">
        <v>10</v>
      </c>
      <c r="D8" s="6">
        <v>94</v>
      </c>
      <c r="E8" s="1">
        <v>49</v>
      </c>
      <c r="F8" s="1">
        <v>1</v>
      </c>
      <c r="G8" s="19">
        <f t="shared" ref="G8:G17" si="0">E8/D8*F8</f>
        <v>0.52127659574468088</v>
      </c>
      <c r="H8" s="19"/>
      <c r="I8" s="19"/>
      <c r="J8" s="19"/>
      <c r="K8" s="19"/>
      <c r="L8" s="19"/>
      <c r="M8" s="19"/>
      <c r="N8" s="19"/>
      <c r="O8" s="19"/>
      <c r="P8" s="19"/>
    </row>
    <row r="9" spans="1:16" x14ac:dyDescent="0.3">
      <c r="C9" s="6" t="s">
        <v>11</v>
      </c>
      <c r="D9" s="6">
        <v>168</v>
      </c>
      <c r="E9" s="1">
        <v>3.4</v>
      </c>
      <c r="F9" s="1">
        <v>2</v>
      </c>
      <c r="G9" s="19">
        <f t="shared" si="0"/>
        <v>4.0476190476190478E-2</v>
      </c>
      <c r="H9" s="19"/>
      <c r="I9" s="19"/>
      <c r="J9" s="19"/>
      <c r="K9" s="19"/>
      <c r="L9" s="19"/>
      <c r="M9" s="19"/>
      <c r="N9" s="19"/>
      <c r="O9" s="19"/>
      <c r="P9" s="19"/>
    </row>
    <row r="10" spans="1:16" x14ac:dyDescent="0.3">
      <c r="C10" s="6" t="s">
        <v>29</v>
      </c>
      <c r="D10" s="6">
        <v>0.75</v>
      </c>
      <c r="E10">
        <v>0.02</v>
      </c>
      <c r="F10" s="1">
        <v>2</v>
      </c>
      <c r="G10" s="19">
        <f t="shared" si="0"/>
        <v>5.3333333333333337E-2</v>
      </c>
      <c r="H10" s="19"/>
      <c r="I10" s="19"/>
      <c r="J10" s="19"/>
      <c r="K10" s="19"/>
      <c r="L10" s="19"/>
      <c r="M10" s="19"/>
      <c r="N10" s="19"/>
      <c r="O10" s="19"/>
      <c r="P10" s="19"/>
    </row>
    <row r="11" spans="1:16" x14ac:dyDescent="0.3">
      <c r="C11" s="7" t="s">
        <v>30</v>
      </c>
      <c r="D11" s="6">
        <v>100</v>
      </c>
      <c r="E11">
        <v>0.02</v>
      </c>
      <c r="F11" s="1">
        <v>100</v>
      </c>
      <c r="G11" s="19">
        <f t="shared" si="0"/>
        <v>0.02</v>
      </c>
      <c r="H11" s="19"/>
      <c r="I11" s="19"/>
      <c r="J11" s="19"/>
      <c r="K11" s="19"/>
      <c r="L11" s="19"/>
      <c r="M11" s="19"/>
      <c r="N11" s="19"/>
      <c r="O11" s="19"/>
      <c r="P11" s="19"/>
    </row>
    <row r="12" spans="1:16" x14ac:dyDescent="0.3">
      <c r="C12" s="6" t="s">
        <v>31</v>
      </c>
      <c r="D12" s="6">
        <v>19</v>
      </c>
      <c r="E12" s="1">
        <v>2.1000000000000001E-4</v>
      </c>
      <c r="F12" s="1">
        <v>30</v>
      </c>
      <c r="G12" s="19">
        <f t="shared" si="0"/>
        <v>3.3157894736842103E-4</v>
      </c>
      <c r="H12" s="19"/>
      <c r="I12" s="19"/>
      <c r="J12" s="19"/>
      <c r="K12" s="19"/>
      <c r="L12" s="19"/>
      <c r="M12" s="19"/>
      <c r="N12" s="19"/>
      <c r="O12" s="19"/>
      <c r="P12" s="19"/>
    </row>
    <row r="13" spans="1:16" x14ac:dyDescent="0.3">
      <c r="C13" s="6" t="s">
        <v>32</v>
      </c>
      <c r="D13" s="6">
        <v>0.65</v>
      </c>
      <c r="E13" s="1">
        <v>1.15E-4</v>
      </c>
      <c r="F13" s="1">
        <v>3</v>
      </c>
      <c r="G13" s="19">
        <f t="shared" si="0"/>
        <v>5.3076923076923082E-4</v>
      </c>
      <c r="H13" s="19"/>
      <c r="I13" s="19"/>
      <c r="J13" s="19"/>
      <c r="K13" s="19"/>
      <c r="L13" s="19"/>
      <c r="M13" s="19"/>
      <c r="N13" s="19"/>
      <c r="O13" s="19"/>
      <c r="P13" s="19"/>
    </row>
    <row r="14" spans="1:16" x14ac:dyDescent="0.3">
      <c r="C14" s="6" t="s">
        <v>33</v>
      </c>
      <c r="D14" s="6">
        <v>22</v>
      </c>
      <c r="E14" s="1">
        <v>2.9999999999999997E-4</v>
      </c>
      <c r="F14" s="1">
        <v>30</v>
      </c>
      <c r="G14" s="19">
        <f t="shared" si="0"/>
        <v>4.0909090909090903E-4</v>
      </c>
      <c r="H14" s="19"/>
      <c r="I14" s="19"/>
      <c r="J14" s="19"/>
      <c r="K14" s="19"/>
      <c r="L14" s="19"/>
      <c r="M14" s="19"/>
      <c r="N14" s="19"/>
      <c r="O14" s="19"/>
      <c r="P14" s="19"/>
    </row>
    <row r="15" spans="1:16" x14ac:dyDescent="0.3">
      <c r="C15" s="12" t="s">
        <v>58</v>
      </c>
      <c r="D15" s="3">
        <v>2.3E-2</v>
      </c>
      <c r="E15" s="1">
        <v>1.15E-4</v>
      </c>
      <c r="F15" s="1">
        <v>3</v>
      </c>
      <c r="G15" s="19">
        <f t="shared" si="0"/>
        <v>1.4999999999999999E-2</v>
      </c>
      <c r="H15" s="19"/>
      <c r="I15" s="19"/>
      <c r="J15" s="19"/>
      <c r="K15" s="19"/>
      <c r="L15" s="19"/>
      <c r="M15" s="19"/>
      <c r="N15" s="19"/>
      <c r="O15" s="19"/>
      <c r="P15" s="19"/>
    </row>
    <row r="16" spans="1:16" x14ac:dyDescent="0.3">
      <c r="C16" s="6" t="s">
        <v>34</v>
      </c>
      <c r="D16" s="6">
        <v>5.8999999999999997E-2</v>
      </c>
      <c r="E16" s="1">
        <v>3.6000000000000002E-4</v>
      </c>
      <c r="F16" s="1">
        <v>3</v>
      </c>
      <c r="G16" s="19">
        <f t="shared" si="0"/>
        <v>1.8305084745762715E-2</v>
      </c>
      <c r="H16" s="19"/>
      <c r="I16" s="19"/>
      <c r="J16" s="19"/>
      <c r="K16" s="19"/>
      <c r="L16" s="19"/>
      <c r="M16" s="19"/>
      <c r="N16" s="19"/>
      <c r="O16" s="19"/>
      <c r="P16" s="19"/>
    </row>
    <row r="17" spans="3:16" x14ac:dyDescent="0.3">
      <c r="C17" s="6" t="s">
        <v>35</v>
      </c>
      <c r="D17" s="6">
        <v>9.9000000000000005E-2</v>
      </c>
      <c r="E17" s="1">
        <v>2.5000000000000001E-5</v>
      </c>
      <c r="F17" s="1">
        <v>3</v>
      </c>
      <c r="G17" s="19">
        <f t="shared" si="0"/>
        <v>7.5757575757575758E-4</v>
      </c>
      <c r="H17" s="19"/>
      <c r="I17" s="19"/>
      <c r="J17" s="19"/>
      <c r="K17" s="19"/>
      <c r="L17" s="19"/>
      <c r="M17" s="19"/>
      <c r="N17" s="19"/>
      <c r="O17" s="19"/>
      <c r="P17" s="19"/>
    </row>
    <row r="18" spans="3:16" x14ac:dyDescent="0.3">
      <c r="D18" s="19"/>
      <c r="E18" s="19"/>
      <c r="F18" s="19"/>
      <c r="G18" s="20">
        <f>SUM(G7:G17)</f>
        <v>0.72756307628762895</v>
      </c>
      <c r="H18" s="20" t="s">
        <v>113</v>
      </c>
      <c r="I18" s="19"/>
      <c r="J18" s="19"/>
      <c r="K18" s="19"/>
      <c r="L18" s="19"/>
      <c r="M18" s="19"/>
      <c r="N18" s="19"/>
      <c r="O18" s="19"/>
      <c r="P18" s="19"/>
    </row>
    <row r="19" spans="3:16" x14ac:dyDescent="0.3">
      <c r="G19" s="17">
        <f>G18*user_product!G7</f>
        <v>0.36378153814381448</v>
      </c>
      <c r="H19" s="17" t="s">
        <v>112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DD8C-89C4-47BB-8F60-0C4DC4F0974B}">
  <dimension ref="A5:F7"/>
  <sheetViews>
    <sheetView workbookViewId="0">
      <selection activeCell="C6" sqref="C6"/>
    </sheetView>
  </sheetViews>
  <sheetFormatPr defaultRowHeight="14.4" x14ac:dyDescent="0.3"/>
  <cols>
    <col min="1" max="2" width="21.6640625" customWidth="1"/>
    <col min="3" max="3" width="27" customWidth="1"/>
    <col min="4" max="4" width="16.21875" customWidth="1"/>
    <col min="5" max="5" width="21.44140625" customWidth="1"/>
    <col min="6" max="6" width="13.33203125" bestFit="1" customWidth="1"/>
  </cols>
  <sheetData>
    <row r="5" spans="1:6" x14ac:dyDescent="0.3">
      <c r="C5" s="13" t="s">
        <v>115</v>
      </c>
      <c r="D5" s="13" t="s">
        <v>118</v>
      </c>
    </row>
    <row r="6" spans="1:6" x14ac:dyDescent="0.3">
      <c r="A6" t="s">
        <v>0</v>
      </c>
      <c r="B6" t="s">
        <v>1</v>
      </c>
      <c r="C6" t="s">
        <v>139</v>
      </c>
      <c r="D6" t="s">
        <v>109</v>
      </c>
      <c r="E6" t="s">
        <v>116</v>
      </c>
      <c r="F6" t="s">
        <v>117</v>
      </c>
    </row>
    <row r="7" spans="1:6" x14ac:dyDescent="0.3">
      <c r="A7" t="s">
        <v>108</v>
      </c>
      <c r="B7" t="s">
        <v>107</v>
      </c>
      <c r="C7">
        <v>0.4</v>
      </c>
      <c r="D7">
        <v>0.8</v>
      </c>
      <c r="E7">
        <f>'calc_human-health-load'!F10+'calc_environmental-fate-load'!H11+'calc_env-toxicity-load'!G19</f>
        <v>1.0424707086098073</v>
      </c>
      <c r="F7" s="17">
        <f>E7*C7</f>
        <v>0.41698828344392291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CD7C0-046B-4C36-A216-C74F32A4577B}">
  <dimension ref="A1:G7"/>
  <sheetViews>
    <sheetView workbookViewId="0">
      <selection activeCell="I19" sqref="I19"/>
    </sheetView>
  </sheetViews>
  <sheetFormatPr defaultRowHeight="14.4" x14ac:dyDescent="0.3"/>
  <cols>
    <col min="1" max="1" width="79.33203125" bestFit="1" customWidth="1"/>
    <col min="2" max="2" width="6.21875" bestFit="1" customWidth="1"/>
    <col min="3" max="3" width="19.109375" bestFit="1" customWidth="1"/>
    <col min="4" max="4" width="20" bestFit="1" customWidth="1"/>
    <col min="5" max="5" width="7.77734375" bestFit="1" customWidth="1"/>
    <col min="6" max="6" width="20.88671875" customWidth="1"/>
    <col min="7" max="7" width="13" bestFit="1" customWidth="1"/>
    <col min="8" max="8" width="15.6640625" bestFit="1" customWidth="1"/>
  </cols>
  <sheetData>
    <row r="1" spans="1:7" x14ac:dyDescent="0.3">
      <c r="A1" t="s">
        <v>84</v>
      </c>
    </row>
    <row r="2" spans="1:7" x14ac:dyDescent="0.3">
      <c r="A2" t="s">
        <v>85</v>
      </c>
    </row>
    <row r="3" spans="1:7" x14ac:dyDescent="0.3">
      <c r="A3" t="s">
        <v>86</v>
      </c>
    </row>
    <row r="6" spans="1:7" x14ac:dyDescent="0.3">
      <c r="A6" t="s">
        <v>0</v>
      </c>
      <c r="B6" t="s">
        <v>1</v>
      </c>
      <c r="C6" t="s">
        <v>139</v>
      </c>
      <c r="D6" t="s">
        <v>140</v>
      </c>
      <c r="E6" t="s">
        <v>2</v>
      </c>
      <c r="F6" t="s">
        <v>8</v>
      </c>
      <c r="G6" t="s">
        <v>141</v>
      </c>
    </row>
    <row r="7" spans="1:7" ht="28.8" x14ac:dyDescent="0.3">
      <c r="A7" t="s">
        <v>106</v>
      </c>
      <c r="B7" t="s">
        <v>107</v>
      </c>
      <c r="C7" t="s">
        <v>4</v>
      </c>
      <c r="D7" t="s">
        <v>5</v>
      </c>
      <c r="E7">
        <v>1.5</v>
      </c>
      <c r="F7" s="6" t="s">
        <v>36</v>
      </c>
      <c r="G7">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D8B5-C1AC-4D7A-A3A0-DFA0836A7193}">
  <dimension ref="A1:C8"/>
  <sheetViews>
    <sheetView workbookViewId="0">
      <selection activeCell="A3" sqref="A3"/>
    </sheetView>
  </sheetViews>
  <sheetFormatPr defaultRowHeight="14.4" x14ac:dyDescent="0.3"/>
  <cols>
    <col min="1" max="1" width="69.88671875" bestFit="1" customWidth="1"/>
    <col min="2" max="2" width="10.5546875" bestFit="1" customWidth="1"/>
    <col min="3" max="3" width="19" bestFit="1" customWidth="1"/>
    <col min="4" max="6" width="11" customWidth="1"/>
    <col min="7" max="7" width="13.88671875" bestFit="1" customWidth="1"/>
    <col min="8" max="8" width="23.5546875" bestFit="1" customWidth="1"/>
    <col min="9" max="9" width="7.77734375" bestFit="1" customWidth="1"/>
    <col min="10" max="10" width="14.88671875" bestFit="1" customWidth="1"/>
    <col min="11" max="11" width="15.6640625" bestFit="1" customWidth="1"/>
  </cols>
  <sheetData>
    <row r="1" spans="1:3" x14ac:dyDescent="0.3">
      <c r="A1" t="s">
        <v>142</v>
      </c>
    </row>
    <row r="2" spans="1:3" x14ac:dyDescent="0.3">
      <c r="A2" t="s">
        <v>143</v>
      </c>
    </row>
    <row r="6" spans="1:3" x14ac:dyDescent="0.3">
      <c r="A6" t="s">
        <v>0</v>
      </c>
      <c r="B6" t="s">
        <v>68</v>
      </c>
      <c r="C6" t="s">
        <v>67</v>
      </c>
    </row>
    <row r="7" spans="1:3" x14ac:dyDescent="0.3">
      <c r="A7" t="s">
        <v>108</v>
      </c>
      <c r="B7" t="s">
        <v>107</v>
      </c>
      <c r="C7" s="1" t="s">
        <v>75</v>
      </c>
    </row>
    <row r="8" spans="1:3" x14ac:dyDescent="0.3">
      <c r="C8" s="1"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23B3-6B38-4F54-9FF5-97A5B983F735}">
  <dimension ref="A1:S8"/>
  <sheetViews>
    <sheetView workbookViewId="0">
      <selection activeCell="M5" sqref="M5"/>
    </sheetView>
  </sheetViews>
  <sheetFormatPr defaultRowHeight="14.4" x14ac:dyDescent="0.3"/>
  <cols>
    <col min="1" max="1" width="13.77734375" style="4" bestFit="1" customWidth="1"/>
    <col min="2" max="2" width="12.88671875" style="4" bestFit="1" customWidth="1"/>
    <col min="3" max="3" width="10.109375" style="4" bestFit="1" customWidth="1"/>
    <col min="4" max="4" width="31.33203125" style="4" bestFit="1" customWidth="1"/>
    <col min="5" max="5" width="29.44140625" style="4" bestFit="1" customWidth="1"/>
    <col min="6" max="6" width="25.77734375" style="4" bestFit="1" customWidth="1"/>
    <col min="7" max="7" width="29.44140625" style="4" bestFit="1" customWidth="1"/>
    <col min="8" max="8" width="28.5546875" style="4" bestFit="1" customWidth="1"/>
    <col min="9" max="9" width="29.88671875" style="4" bestFit="1" customWidth="1"/>
    <col min="10" max="10" width="21.33203125" style="4" bestFit="1" customWidth="1"/>
    <col min="11" max="11" width="31" style="4" bestFit="1" customWidth="1"/>
    <col min="12" max="12" width="42.33203125" style="4" bestFit="1" customWidth="1"/>
    <col min="13" max="13" width="34.33203125" style="4" bestFit="1" customWidth="1"/>
    <col min="14" max="14" width="43.5546875" style="4" bestFit="1" customWidth="1"/>
    <col min="15" max="15" width="46" style="4" bestFit="1" customWidth="1"/>
    <col min="16" max="16" width="58.88671875" style="4" bestFit="1" customWidth="1"/>
    <col min="17" max="17" width="58.88671875" style="4" customWidth="1"/>
    <col min="18" max="18" width="31" style="4" bestFit="1" customWidth="1"/>
    <col min="19" max="19" width="31.5546875" style="4" bestFit="1" customWidth="1"/>
    <col min="20" max="20" width="48.5546875" style="4" bestFit="1" customWidth="1"/>
    <col min="21" max="21" width="3.5546875" style="4" bestFit="1" customWidth="1"/>
    <col min="22" max="16384" width="8.88671875" style="4"/>
  </cols>
  <sheetData>
    <row r="1" spans="1:19" x14ac:dyDescent="0.3">
      <c r="A1" s="11" t="s">
        <v>83</v>
      </c>
    </row>
    <row r="2" spans="1:19" x14ac:dyDescent="0.3">
      <c r="A2" s="11" t="s">
        <v>54</v>
      </c>
    </row>
    <row r="5" spans="1:19" ht="72" x14ac:dyDescent="0.3">
      <c r="D5" s="5" t="s">
        <v>55</v>
      </c>
      <c r="F5" s="5" t="s">
        <v>56</v>
      </c>
      <c r="M5" s="5" t="s">
        <v>57</v>
      </c>
      <c r="P5" s="5" t="s">
        <v>61</v>
      </c>
      <c r="Q5" s="4" t="s">
        <v>60</v>
      </c>
    </row>
    <row r="6" spans="1:19" x14ac:dyDescent="0.3">
      <c r="A6" s="6" t="s">
        <v>8</v>
      </c>
      <c r="B6" s="6" t="s">
        <v>21</v>
      </c>
      <c r="C6" s="6" t="s">
        <v>22</v>
      </c>
      <c r="D6" s="6" t="s">
        <v>23</v>
      </c>
      <c r="E6" s="6" t="s">
        <v>24</v>
      </c>
      <c r="F6" s="7" t="s">
        <v>25</v>
      </c>
      <c r="G6" s="2" t="s">
        <v>26</v>
      </c>
      <c r="H6" s="2" t="s">
        <v>27</v>
      </c>
      <c r="I6" s="6" t="s">
        <v>28</v>
      </c>
      <c r="J6" s="6" t="s">
        <v>10</v>
      </c>
      <c r="K6" s="6" t="s">
        <v>11</v>
      </c>
      <c r="L6" s="6" t="s">
        <v>29</v>
      </c>
      <c r="M6" s="7" t="s">
        <v>30</v>
      </c>
      <c r="N6" s="6" t="s">
        <v>31</v>
      </c>
      <c r="O6" s="6" t="s">
        <v>32</v>
      </c>
      <c r="P6" s="6" t="s">
        <v>33</v>
      </c>
      <c r="Q6" s="12" t="s">
        <v>58</v>
      </c>
      <c r="R6" s="6" t="s">
        <v>34</v>
      </c>
      <c r="S6" s="6" t="s">
        <v>35</v>
      </c>
    </row>
    <row r="7" spans="1:19" x14ac:dyDescent="0.3">
      <c r="A7" s="6" t="s">
        <v>36</v>
      </c>
      <c r="B7" s="6" t="s">
        <v>37</v>
      </c>
      <c r="C7" s="8" t="s">
        <v>38</v>
      </c>
      <c r="D7" s="6">
        <v>142</v>
      </c>
      <c r="E7" s="6">
        <v>129</v>
      </c>
      <c r="F7" s="9" t="s">
        <v>39</v>
      </c>
      <c r="G7" s="6" t="s">
        <v>16</v>
      </c>
      <c r="H7" s="6">
        <v>28</v>
      </c>
      <c r="I7" s="6" t="s">
        <v>40</v>
      </c>
      <c r="J7" s="6">
        <v>94</v>
      </c>
      <c r="K7" s="6">
        <v>168</v>
      </c>
      <c r="L7" s="6" t="s">
        <v>20</v>
      </c>
      <c r="M7" s="6" t="s">
        <v>41</v>
      </c>
      <c r="N7" s="6">
        <v>19</v>
      </c>
      <c r="O7" s="6" t="s">
        <v>19</v>
      </c>
      <c r="P7" s="6" t="s">
        <v>42</v>
      </c>
      <c r="Q7" s="3" t="s">
        <v>59</v>
      </c>
      <c r="R7" s="6" t="s">
        <v>18</v>
      </c>
      <c r="S7" s="6" t="s">
        <v>17</v>
      </c>
    </row>
    <row r="8" spans="1:19" x14ac:dyDescent="0.3">
      <c r="G8"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B5EBE-C790-413C-B736-920EE8E6A7AB}">
  <dimension ref="A1:P9"/>
  <sheetViews>
    <sheetView workbookViewId="0">
      <selection activeCell="F7" sqref="F7:P7"/>
    </sheetView>
  </sheetViews>
  <sheetFormatPr defaultRowHeight="14.4" x14ac:dyDescent="0.3"/>
  <cols>
    <col min="1" max="1" width="24.44140625" bestFit="1" customWidth="1"/>
    <col min="2" max="2" width="31.33203125" bestFit="1" customWidth="1"/>
    <col min="3" max="4" width="29.44140625" bestFit="1" customWidth="1"/>
    <col min="5" max="5" width="28.5546875" bestFit="1" customWidth="1"/>
    <col min="6" max="6" width="29.88671875" bestFit="1" customWidth="1"/>
    <col min="7" max="7" width="21.33203125" bestFit="1" customWidth="1"/>
    <col min="8" max="8" width="31" bestFit="1" customWidth="1"/>
    <col min="9" max="9" width="42.33203125" bestFit="1" customWidth="1"/>
    <col min="10" max="10" width="34.33203125" bestFit="1" customWidth="1"/>
    <col min="11" max="11" width="43.5546875" bestFit="1" customWidth="1"/>
    <col min="12" max="12" width="46" bestFit="1" customWidth="1"/>
    <col min="13" max="13" width="58.88671875" bestFit="1" customWidth="1"/>
    <col min="14" max="14" width="58.88671875" customWidth="1"/>
    <col min="15" max="15" width="31" bestFit="1" customWidth="1"/>
    <col min="16" max="16" width="31.21875" bestFit="1" customWidth="1"/>
  </cols>
  <sheetData>
    <row r="1" spans="1:16" x14ac:dyDescent="0.3">
      <c r="A1" t="s">
        <v>65</v>
      </c>
    </row>
    <row r="2" spans="1:16" x14ac:dyDescent="0.3">
      <c r="A2" t="s">
        <v>66</v>
      </c>
    </row>
    <row r="5" spans="1:16" ht="28.8" x14ac:dyDescent="0.3">
      <c r="M5" t="s">
        <v>62</v>
      </c>
      <c r="N5" s="4" t="s">
        <v>60</v>
      </c>
    </row>
    <row r="6" spans="1:16" x14ac:dyDescent="0.3">
      <c r="A6" t="s">
        <v>43</v>
      </c>
      <c r="B6" s="3" t="s">
        <v>23</v>
      </c>
      <c r="C6" s="3" t="s">
        <v>24</v>
      </c>
      <c r="D6" s="1" t="s">
        <v>26</v>
      </c>
      <c r="E6" s="1" t="s">
        <v>27</v>
      </c>
      <c r="F6" s="3" t="s">
        <v>28</v>
      </c>
      <c r="G6" s="3" t="s">
        <v>10</v>
      </c>
      <c r="H6" s="3" t="s">
        <v>11</v>
      </c>
      <c r="I6" s="3" t="s">
        <v>29</v>
      </c>
      <c r="J6" s="3" t="s">
        <v>30</v>
      </c>
      <c r="K6" s="3" t="s">
        <v>31</v>
      </c>
      <c r="L6" s="3" t="s">
        <v>32</v>
      </c>
      <c r="M6" s="3" t="s">
        <v>33</v>
      </c>
      <c r="N6" s="12" t="s">
        <v>58</v>
      </c>
      <c r="O6" s="3" t="s">
        <v>34</v>
      </c>
      <c r="P6" s="3" t="s">
        <v>35</v>
      </c>
    </row>
    <row r="7" spans="1:16" x14ac:dyDescent="0.3">
      <c r="A7" t="s">
        <v>44</v>
      </c>
      <c r="B7" s="1">
        <v>354</v>
      </c>
      <c r="C7" s="1">
        <v>354</v>
      </c>
      <c r="D7" s="1" t="s">
        <v>12</v>
      </c>
      <c r="E7" s="1">
        <v>5100</v>
      </c>
      <c r="F7" s="1">
        <v>20</v>
      </c>
      <c r="G7" s="1">
        <v>49</v>
      </c>
      <c r="H7" s="1" t="s">
        <v>13</v>
      </c>
      <c r="I7" t="s">
        <v>15</v>
      </c>
      <c r="J7" t="s">
        <v>14</v>
      </c>
      <c r="K7" s="1" t="s">
        <v>49</v>
      </c>
      <c r="L7" s="1" t="s">
        <v>50</v>
      </c>
      <c r="M7" s="1" t="s">
        <v>51</v>
      </c>
      <c r="N7" s="1" t="s">
        <v>50</v>
      </c>
      <c r="O7" s="1" t="s">
        <v>52</v>
      </c>
      <c r="P7" s="1" t="s">
        <v>53</v>
      </c>
    </row>
    <row r="8" spans="1:16" x14ac:dyDescent="0.3">
      <c r="B8" s="1"/>
      <c r="C8" s="1"/>
      <c r="D8" s="1"/>
      <c r="E8" s="1"/>
    </row>
    <row r="9" spans="1:16" x14ac:dyDescent="0.3">
      <c r="B9" s="1"/>
      <c r="C9" s="1"/>
      <c r="D9" s="1"/>
      <c r="E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48CFD-663E-4C44-B48C-398E8D26D999}">
  <dimension ref="A1:Q9"/>
  <sheetViews>
    <sheetView workbookViewId="0">
      <selection activeCell="A3" sqref="A3"/>
    </sheetView>
  </sheetViews>
  <sheetFormatPr defaultRowHeight="14.4" x14ac:dyDescent="0.3"/>
  <cols>
    <col min="1" max="1" width="24.44140625" bestFit="1" customWidth="1"/>
    <col min="2" max="2" width="24.44140625" customWidth="1"/>
    <col min="3" max="3" width="31.33203125" bestFit="1" customWidth="1"/>
    <col min="4" max="5" width="29.44140625" bestFit="1" customWidth="1"/>
    <col min="6" max="6" width="28.5546875" bestFit="1" customWidth="1"/>
    <col min="7" max="7" width="29.88671875" bestFit="1" customWidth="1"/>
    <col min="8" max="8" width="21.33203125" bestFit="1" customWidth="1"/>
    <col min="9" max="9" width="31" bestFit="1" customWidth="1"/>
    <col min="10" max="10" width="42.33203125" bestFit="1" customWidth="1"/>
    <col min="11" max="11" width="34.33203125" bestFit="1" customWidth="1"/>
    <col min="12" max="12" width="43.5546875" bestFit="1" customWidth="1"/>
    <col min="13" max="13" width="46" bestFit="1" customWidth="1"/>
    <col min="14" max="14" width="58.88671875" bestFit="1" customWidth="1"/>
    <col min="15" max="15" width="58.88671875" customWidth="1"/>
    <col min="16" max="16" width="31" bestFit="1" customWidth="1"/>
    <col min="17" max="17" width="31.21875" bestFit="1" customWidth="1"/>
  </cols>
  <sheetData>
    <row r="1" spans="1:17" x14ac:dyDescent="0.3">
      <c r="A1" t="s">
        <v>64</v>
      </c>
    </row>
    <row r="2" spans="1:17" x14ac:dyDescent="0.3">
      <c r="A2" t="s">
        <v>144</v>
      </c>
    </row>
    <row r="5" spans="1:17" ht="28.8" x14ac:dyDescent="0.3">
      <c r="N5" t="s">
        <v>62</v>
      </c>
      <c r="O5" s="4" t="s">
        <v>60</v>
      </c>
    </row>
    <row r="6" spans="1:17" x14ac:dyDescent="0.3">
      <c r="A6" t="s">
        <v>43</v>
      </c>
      <c r="B6" t="s">
        <v>45</v>
      </c>
      <c r="C6" s="3" t="s">
        <v>23</v>
      </c>
      <c r="D6" s="3" t="s">
        <v>24</v>
      </c>
      <c r="E6" s="1" t="s">
        <v>26</v>
      </c>
      <c r="F6" s="1" t="s">
        <v>27</v>
      </c>
      <c r="G6" s="3" t="s">
        <v>28</v>
      </c>
      <c r="H6" s="3" t="s">
        <v>10</v>
      </c>
      <c r="I6" s="3" t="s">
        <v>11</v>
      </c>
      <c r="J6" s="3" t="s">
        <v>29</v>
      </c>
      <c r="K6" s="3" t="s">
        <v>30</v>
      </c>
      <c r="L6" s="3" t="s">
        <v>31</v>
      </c>
      <c r="M6" s="3" t="s">
        <v>32</v>
      </c>
      <c r="N6" s="3" t="s">
        <v>33</v>
      </c>
      <c r="O6" s="12" t="s">
        <v>58</v>
      </c>
      <c r="P6" s="3" t="s">
        <v>34</v>
      </c>
      <c r="Q6" s="3" t="s">
        <v>35</v>
      </c>
    </row>
    <row r="7" spans="1:17" x14ac:dyDescent="0.3">
      <c r="A7" t="s">
        <v>44</v>
      </c>
      <c r="B7" t="s">
        <v>46</v>
      </c>
      <c r="C7" s="1" t="s">
        <v>6</v>
      </c>
      <c r="D7" s="1" t="s">
        <v>6</v>
      </c>
      <c r="E7" s="1" t="s">
        <v>6</v>
      </c>
      <c r="F7" s="1">
        <v>20</v>
      </c>
      <c r="G7" s="1">
        <v>1</v>
      </c>
      <c r="H7" s="1">
        <v>1</v>
      </c>
      <c r="I7" s="1">
        <v>2</v>
      </c>
      <c r="J7" s="1">
        <v>2</v>
      </c>
      <c r="K7" s="1">
        <v>100</v>
      </c>
      <c r="L7" s="1">
        <v>30</v>
      </c>
      <c r="M7" s="1">
        <v>3</v>
      </c>
      <c r="N7" s="1">
        <v>30</v>
      </c>
      <c r="O7" s="1">
        <v>3</v>
      </c>
      <c r="P7" s="1">
        <v>3</v>
      </c>
      <c r="Q7" s="1">
        <v>3</v>
      </c>
    </row>
    <row r="8" spans="1:17" x14ac:dyDescent="0.3">
      <c r="A8" t="s">
        <v>44</v>
      </c>
      <c r="B8" t="s">
        <v>47</v>
      </c>
      <c r="C8" s="1" t="s">
        <v>6</v>
      </c>
      <c r="D8" s="1" t="s">
        <v>6</v>
      </c>
      <c r="E8" s="1" t="s">
        <v>6</v>
      </c>
      <c r="F8" s="1">
        <v>20</v>
      </c>
      <c r="G8">
        <v>10</v>
      </c>
      <c r="H8">
        <v>10</v>
      </c>
      <c r="I8" s="1">
        <v>1</v>
      </c>
      <c r="J8" s="1">
        <v>1</v>
      </c>
      <c r="K8" s="1">
        <v>1</v>
      </c>
      <c r="L8" s="1">
        <v>1</v>
      </c>
      <c r="M8" t="s">
        <v>63</v>
      </c>
      <c r="N8" s="1">
        <v>1</v>
      </c>
      <c r="O8" t="s">
        <v>63</v>
      </c>
      <c r="P8" t="s">
        <v>63</v>
      </c>
      <c r="Q8" t="s">
        <v>63</v>
      </c>
    </row>
    <row r="9" spans="1:17" x14ac:dyDescent="0.3">
      <c r="A9" t="s">
        <v>44</v>
      </c>
      <c r="B9" t="s">
        <v>48</v>
      </c>
      <c r="C9" s="1" t="s">
        <v>6</v>
      </c>
      <c r="D9" s="1" t="s">
        <v>6</v>
      </c>
      <c r="E9" s="1" t="s">
        <v>6</v>
      </c>
      <c r="F9" s="1">
        <v>20</v>
      </c>
      <c r="G9" s="1" t="s">
        <v>63</v>
      </c>
      <c r="H9" s="1" t="s">
        <v>63</v>
      </c>
      <c r="I9">
        <v>1</v>
      </c>
      <c r="J9">
        <v>1</v>
      </c>
      <c r="K9" s="1">
        <v>1</v>
      </c>
      <c r="L9" s="1">
        <v>1</v>
      </c>
      <c r="M9" t="s">
        <v>63</v>
      </c>
      <c r="N9">
        <v>1</v>
      </c>
      <c r="O9" t="s">
        <v>63</v>
      </c>
      <c r="P9" t="s">
        <v>63</v>
      </c>
      <c r="Q9" t="s">
        <v>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78433-A1DB-4D9C-B57E-1FD52EBED168}">
  <dimension ref="A1:Q41"/>
  <sheetViews>
    <sheetView workbookViewId="0">
      <selection activeCell="E12" activeCellId="1" sqref="E7 E12"/>
    </sheetView>
  </sheetViews>
  <sheetFormatPr defaultRowHeight="14.4" x14ac:dyDescent="0.3"/>
  <cols>
    <col min="1" max="1" width="24.44140625" bestFit="1" customWidth="1"/>
    <col min="2" max="2" width="31.33203125" bestFit="1" customWidth="1"/>
    <col min="3" max="3" width="31.33203125" customWidth="1"/>
    <col min="4" max="5" width="29.44140625" bestFit="1" customWidth="1"/>
    <col min="6" max="6" width="28.5546875" bestFit="1" customWidth="1"/>
    <col min="7" max="7" width="29.88671875" bestFit="1" customWidth="1"/>
    <col min="8" max="8" width="21.33203125" bestFit="1" customWidth="1"/>
    <col min="9" max="9" width="31" bestFit="1" customWidth="1"/>
    <col min="10" max="10" width="42.33203125" bestFit="1" customWidth="1"/>
    <col min="11" max="11" width="34.33203125" bestFit="1" customWidth="1"/>
    <col min="12" max="12" width="43.5546875" bestFit="1" customWidth="1"/>
    <col min="13" max="13" width="46" bestFit="1" customWidth="1"/>
    <col min="14" max="14" width="58.88671875" bestFit="1" customWidth="1"/>
    <col min="15" max="15" width="58.88671875" customWidth="1"/>
    <col min="16" max="16" width="31" bestFit="1" customWidth="1"/>
    <col min="17" max="17" width="31.21875" bestFit="1" customWidth="1"/>
  </cols>
  <sheetData>
    <row r="1" spans="1:17" x14ac:dyDescent="0.3">
      <c r="A1" t="s">
        <v>69</v>
      </c>
    </row>
    <row r="2" spans="1:17" x14ac:dyDescent="0.3">
      <c r="A2" t="s">
        <v>70</v>
      </c>
    </row>
    <row r="3" spans="1:17" x14ac:dyDescent="0.3">
      <c r="A3" t="s">
        <v>88</v>
      </c>
    </row>
    <row r="5" spans="1:17" ht="28.8" x14ac:dyDescent="0.3">
      <c r="N5" t="s">
        <v>62</v>
      </c>
      <c r="O5" s="4" t="s">
        <v>60</v>
      </c>
    </row>
    <row r="6" spans="1:17" x14ac:dyDescent="0.3">
      <c r="A6" t="s">
        <v>43</v>
      </c>
      <c r="B6" s="3" t="s">
        <v>71</v>
      </c>
      <c r="C6" s="3" t="s">
        <v>74</v>
      </c>
      <c r="D6" s="3" t="s">
        <v>72</v>
      </c>
      <c r="E6" s="1" t="s">
        <v>73</v>
      </c>
      <c r="F6" s="1"/>
      <c r="G6" s="3"/>
      <c r="H6" s="3"/>
      <c r="I6" s="3"/>
      <c r="J6" s="3"/>
      <c r="K6" s="3"/>
      <c r="L6" s="3"/>
      <c r="M6" s="3"/>
      <c r="N6" s="3"/>
      <c r="O6" s="12"/>
      <c r="P6" s="3"/>
      <c r="Q6" s="3"/>
    </row>
    <row r="7" spans="1:17" x14ac:dyDescent="0.3">
      <c r="A7" t="s">
        <v>44</v>
      </c>
      <c r="B7" s="1" t="s">
        <v>75</v>
      </c>
      <c r="C7" s="1">
        <v>302</v>
      </c>
      <c r="D7" s="1">
        <v>10</v>
      </c>
      <c r="E7" s="1">
        <f>D7/300</f>
        <v>3.3333333333333333E-2</v>
      </c>
      <c r="F7" s="1"/>
      <c r="G7" s="1"/>
      <c r="H7" s="1"/>
      <c r="I7" s="1"/>
      <c r="L7" s="1"/>
      <c r="M7" s="1"/>
      <c r="N7" s="1"/>
      <c r="O7" s="1"/>
      <c r="P7" s="1"/>
      <c r="Q7" s="1"/>
    </row>
    <row r="8" spans="1:17" x14ac:dyDescent="0.3">
      <c r="A8" t="s">
        <v>44</v>
      </c>
      <c r="B8" s="1" t="s">
        <v>76</v>
      </c>
      <c r="C8" s="1">
        <v>335</v>
      </c>
      <c r="D8" s="1">
        <v>10</v>
      </c>
      <c r="E8" s="1">
        <f t="shared" ref="E8:E40" si="0">D8/300</f>
        <v>3.3333333333333333E-2</v>
      </c>
      <c r="F8" s="1"/>
    </row>
    <row r="9" spans="1:17" x14ac:dyDescent="0.3">
      <c r="A9" t="s">
        <v>44</v>
      </c>
      <c r="B9" s="1" t="s">
        <v>77</v>
      </c>
      <c r="C9" s="1">
        <v>315</v>
      </c>
      <c r="D9" s="1">
        <v>10</v>
      </c>
      <c r="E9" s="1">
        <f t="shared" si="0"/>
        <v>3.3333333333333333E-2</v>
      </c>
      <c r="F9" s="1"/>
    </row>
    <row r="10" spans="1:17" x14ac:dyDescent="0.3">
      <c r="A10" t="s">
        <v>44</v>
      </c>
      <c r="B10" s="1" t="s">
        <v>78</v>
      </c>
      <c r="C10" s="1">
        <v>304</v>
      </c>
      <c r="D10" s="1">
        <v>10</v>
      </c>
      <c r="E10" s="1">
        <f t="shared" si="0"/>
        <v>3.3333333333333333E-2</v>
      </c>
    </row>
    <row r="11" spans="1:17" x14ac:dyDescent="0.3">
      <c r="A11" t="s">
        <v>44</v>
      </c>
      <c r="B11" s="1" t="s">
        <v>79</v>
      </c>
      <c r="C11" s="1">
        <v>66</v>
      </c>
      <c r="D11" s="1">
        <v>10</v>
      </c>
      <c r="E11" s="1">
        <f t="shared" si="0"/>
        <v>3.3333333333333333E-2</v>
      </c>
    </row>
    <row r="12" spans="1:17" x14ac:dyDescent="0.3">
      <c r="A12" t="s">
        <v>44</v>
      </c>
      <c r="B12" s="1" t="s">
        <v>80</v>
      </c>
      <c r="C12" s="1">
        <v>332</v>
      </c>
      <c r="D12">
        <v>15</v>
      </c>
      <c r="E12" s="1">
        <f t="shared" si="0"/>
        <v>0.05</v>
      </c>
    </row>
    <row r="13" spans="1:17" x14ac:dyDescent="0.3">
      <c r="A13" t="s">
        <v>44</v>
      </c>
      <c r="B13" s="1" t="s">
        <v>81</v>
      </c>
      <c r="C13" s="1">
        <v>312</v>
      </c>
      <c r="D13">
        <v>15</v>
      </c>
      <c r="E13" s="1">
        <f t="shared" si="0"/>
        <v>0.05</v>
      </c>
    </row>
    <row r="14" spans="1:17" x14ac:dyDescent="0.3">
      <c r="A14" t="s">
        <v>44</v>
      </c>
      <c r="B14" s="1" t="s">
        <v>82</v>
      </c>
      <c r="C14" s="1">
        <v>319</v>
      </c>
      <c r="D14">
        <v>15</v>
      </c>
      <c r="E14" s="1">
        <f t="shared" si="0"/>
        <v>0.05</v>
      </c>
    </row>
    <row r="15" spans="1:17" x14ac:dyDescent="0.3">
      <c r="A15" t="s">
        <v>44</v>
      </c>
      <c r="B15" s="1"/>
      <c r="C15" s="1">
        <v>317</v>
      </c>
      <c r="D15">
        <v>20</v>
      </c>
      <c r="E15" s="1">
        <f t="shared" si="0"/>
        <v>6.6666666666666666E-2</v>
      </c>
    </row>
    <row r="16" spans="1:17" x14ac:dyDescent="0.3">
      <c r="A16" t="s">
        <v>44</v>
      </c>
      <c r="B16" s="1"/>
      <c r="C16" s="1">
        <v>336</v>
      </c>
      <c r="D16">
        <v>30</v>
      </c>
      <c r="E16" s="1">
        <f t="shared" si="0"/>
        <v>0.1</v>
      </c>
    </row>
    <row r="17" spans="1:5" x14ac:dyDescent="0.3">
      <c r="A17" t="s">
        <v>44</v>
      </c>
      <c r="B17" s="1"/>
      <c r="C17" s="1">
        <v>301</v>
      </c>
      <c r="D17">
        <v>50</v>
      </c>
      <c r="E17" s="1">
        <f t="shared" si="0"/>
        <v>0.16666666666666666</v>
      </c>
    </row>
    <row r="18" spans="1:5" x14ac:dyDescent="0.3">
      <c r="A18" t="s">
        <v>44</v>
      </c>
      <c r="B18" s="1"/>
      <c r="C18" s="1">
        <v>334</v>
      </c>
      <c r="D18">
        <v>50</v>
      </c>
      <c r="E18" s="1">
        <f t="shared" si="0"/>
        <v>0.16666666666666666</v>
      </c>
    </row>
    <row r="19" spans="1:5" x14ac:dyDescent="0.3">
      <c r="A19" t="s">
        <v>44</v>
      </c>
      <c r="B19" s="1"/>
      <c r="C19" s="1">
        <v>362</v>
      </c>
      <c r="D19">
        <v>50</v>
      </c>
      <c r="E19" s="1">
        <f t="shared" si="0"/>
        <v>0.16666666666666666</v>
      </c>
    </row>
    <row r="20" spans="1:5" x14ac:dyDescent="0.3">
      <c r="A20" t="s">
        <v>44</v>
      </c>
      <c r="B20" s="1"/>
      <c r="C20" s="1">
        <v>331</v>
      </c>
      <c r="D20">
        <v>70</v>
      </c>
      <c r="E20" s="1">
        <f t="shared" si="0"/>
        <v>0.23333333333333334</v>
      </c>
    </row>
    <row r="21" spans="1:5" x14ac:dyDescent="0.3">
      <c r="A21" t="s">
        <v>44</v>
      </c>
      <c r="B21" s="1"/>
      <c r="C21" s="1">
        <v>311</v>
      </c>
      <c r="D21">
        <v>70</v>
      </c>
      <c r="E21" s="1">
        <f t="shared" si="0"/>
        <v>0.23333333333333334</v>
      </c>
    </row>
    <row r="22" spans="1:5" x14ac:dyDescent="0.3">
      <c r="A22" t="s">
        <v>44</v>
      </c>
      <c r="B22" s="1"/>
      <c r="C22" s="1">
        <v>300</v>
      </c>
      <c r="D22">
        <v>70</v>
      </c>
      <c r="E22" s="1">
        <f t="shared" si="0"/>
        <v>0.23333333333333334</v>
      </c>
    </row>
    <row r="23" spans="1:5" x14ac:dyDescent="0.3">
      <c r="A23" t="s">
        <v>44</v>
      </c>
      <c r="B23" s="1"/>
      <c r="C23" s="1">
        <v>314</v>
      </c>
      <c r="D23">
        <v>70</v>
      </c>
      <c r="E23" s="1">
        <f t="shared" si="0"/>
        <v>0.23333333333333334</v>
      </c>
    </row>
    <row r="24" spans="1:5" x14ac:dyDescent="0.3">
      <c r="A24" t="s">
        <v>44</v>
      </c>
      <c r="B24" s="1"/>
      <c r="C24" s="1">
        <v>351</v>
      </c>
      <c r="D24">
        <v>70</v>
      </c>
      <c r="E24" s="1">
        <f t="shared" si="0"/>
        <v>0.23333333333333334</v>
      </c>
    </row>
    <row r="25" spans="1:5" x14ac:dyDescent="0.3">
      <c r="A25" t="s">
        <v>44</v>
      </c>
      <c r="B25" s="1"/>
      <c r="C25" s="1">
        <v>318</v>
      </c>
      <c r="D25">
        <v>70</v>
      </c>
      <c r="E25" s="1">
        <f t="shared" si="0"/>
        <v>0.23333333333333334</v>
      </c>
    </row>
    <row r="26" spans="1:5" x14ac:dyDescent="0.3">
      <c r="A26" t="s">
        <v>44</v>
      </c>
      <c r="B26" s="1"/>
      <c r="C26" s="1">
        <v>373</v>
      </c>
      <c r="D26">
        <v>70</v>
      </c>
      <c r="E26" s="1">
        <f t="shared" si="0"/>
        <v>0.23333333333333334</v>
      </c>
    </row>
    <row r="27" spans="1:5" x14ac:dyDescent="0.3">
      <c r="A27" t="s">
        <v>44</v>
      </c>
      <c r="B27" s="1"/>
      <c r="C27" s="1">
        <v>361</v>
      </c>
      <c r="D27">
        <v>70</v>
      </c>
      <c r="E27" s="1">
        <f t="shared" si="0"/>
        <v>0.23333333333333334</v>
      </c>
    </row>
    <row r="28" spans="1:5" x14ac:dyDescent="0.3">
      <c r="A28" t="s">
        <v>44</v>
      </c>
      <c r="B28" s="1"/>
      <c r="C28" s="1">
        <v>371</v>
      </c>
      <c r="D28">
        <v>70</v>
      </c>
      <c r="E28" s="1">
        <f t="shared" si="0"/>
        <v>0.23333333333333334</v>
      </c>
    </row>
    <row r="29" spans="1:5" x14ac:dyDescent="0.3">
      <c r="A29" t="s">
        <v>44</v>
      </c>
      <c r="B29" s="1"/>
      <c r="C29" s="1">
        <v>341</v>
      </c>
      <c r="D29">
        <v>70</v>
      </c>
      <c r="E29" s="1">
        <f t="shared" si="0"/>
        <v>0.23333333333333334</v>
      </c>
    </row>
    <row r="30" spans="1:5" x14ac:dyDescent="0.3">
      <c r="A30" t="s">
        <v>44</v>
      </c>
      <c r="B30" s="1"/>
      <c r="C30" s="1">
        <v>330</v>
      </c>
      <c r="D30">
        <v>85</v>
      </c>
      <c r="E30" s="1">
        <f t="shared" si="0"/>
        <v>0.28333333333333333</v>
      </c>
    </row>
    <row r="31" spans="1:5" x14ac:dyDescent="0.3">
      <c r="A31" t="s">
        <v>44</v>
      </c>
      <c r="B31" s="1"/>
      <c r="C31" s="1">
        <v>310</v>
      </c>
      <c r="D31">
        <v>85</v>
      </c>
      <c r="E31" s="1">
        <f t="shared" si="0"/>
        <v>0.28333333333333333</v>
      </c>
    </row>
    <row r="32" spans="1:5" x14ac:dyDescent="0.3">
      <c r="A32" t="s">
        <v>44</v>
      </c>
      <c r="B32" s="1"/>
      <c r="C32" s="1">
        <v>300</v>
      </c>
      <c r="D32">
        <v>85</v>
      </c>
      <c r="E32" s="1">
        <f t="shared" si="0"/>
        <v>0.28333333333333333</v>
      </c>
    </row>
    <row r="33" spans="1:5" x14ac:dyDescent="0.3">
      <c r="A33" t="s">
        <v>44</v>
      </c>
      <c r="B33" s="1"/>
      <c r="C33" s="1">
        <v>330</v>
      </c>
      <c r="D33">
        <v>100</v>
      </c>
      <c r="E33" s="1">
        <f t="shared" si="0"/>
        <v>0.33333333333333331</v>
      </c>
    </row>
    <row r="34" spans="1:5" x14ac:dyDescent="0.3">
      <c r="A34" t="s">
        <v>44</v>
      </c>
      <c r="B34" s="1"/>
      <c r="C34" s="1">
        <v>310</v>
      </c>
      <c r="D34">
        <v>100</v>
      </c>
      <c r="E34" s="1">
        <f t="shared" si="0"/>
        <v>0.33333333333333331</v>
      </c>
    </row>
    <row r="35" spans="1:5" x14ac:dyDescent="0.3">
      <c r="A35" t="s">
        <v>44</v>
      </c>
      <c r="B35" s="1"/>
      <c r="C35" s="1">
        <v>314</v>
      </c>
      <c r="D35">
        <v>100</v>
      </c>
      <c r="E35" s="1">
        <f t="shared" si="0"/>
        <v>0.33333333333333331</v>
      </c>
    </row>
    <row r="36" spans="1:5" x14ac:dyDescent="0.3">
      <c r="A36" t="s">
        <v>44</v>
      </c>
      <c r="B36" s="1"/>
      <c r="C36" s="1">
        <v>370</v>
      </c>
      <c r="D36">
        <v>100</v>
      </c>
      <c r="E36" s="1">
        <f t="shared" si="0"/>
        <v>0.33333333333333331</v>
      </c>
    </row>
    <row r="37" spans="1:5" x14ac:dyDescent="0.3">
      <c r="A37" t="s">
        <v>44</v>
      </c>
      <c r="B37" s="1"/>
      <c r="C37" s="1">
        <v>350</v>
      </c>
      <c r="D37">
        <v>100</v>
      </c>
      <c r="E37" s="1">
        <f t="shared" si="0"/>
        <v>0.33333333333333331</v>
      </c>
    </row>
    <row r="38" spans="1:5" x14ac:dyDescent="0.3">
      <c r="A38" t="s">
        <v>44</v>
      </c>
      <c r="B38" s="1"/>
      <c r="C38" s="1">
        <v>340</v>
      </c>
      <c r="D38">
        <v>100</v>
      </c>
      <c r="E38" s="1">
        <f t="shared" si="0"/>
        <v>0.33333333333333331</v>
      </c>
    </row>
    <row r="39" spans="1:5" x14ac:dyDescent="0.3">
      <c r="A39" t="s">
        <v>44</v>
      </c>
      <c r="B39" s="1"/>
      <c r="C39" s="1">
        <v>372</v>
      </c>
      <c r="D39">
        <v>100</v>
      </c>
      <c r="E39" s="1">
        <f t="shared" si="0"/>
        <v>0.33333333333333331</v>
      </c>
    </row>
    <row r="40" spans="1:5" x14ac:dyDescent="0.3">
      <c r="A40" t="s">
        <v>44</v>
      </c>
      <c r="B40" s="1"/>
      <c r="C40" s="1">
        <v>360</v>
      </c>
      <c r="D40">
        <v>100</v>
      </c>
      <c r="E40" s="1">
        <f t="shared" si="0"/>
        <v>0.33333333333333331</v>
      </c>
    </row>
    <row r="41" spans="1:5" x14ac:dyDescent="0.3">
      <c r="B41" s="1"/>
      <c r="C41" s="1"/>
    </row>
  </sheetData>
  <phoneticPr fontId="2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6722D-00F7-4AFD-B44B-17D51918665E}">
  <dimension ref="A1:I15"/>
  <sheetViews>
    <sheetView tabSelected="1" workbookViewId="0">
      <selection activeCell="L32" sqref="L32"/>
    </sheetView>
  </sheetViews>
  <sheetFormatPr defaultRowHeight="14.4" x14ac:dyDescent="0.3"/>
  <cols>
    <col min="1" max="1" width="77.21875" bestFit="1" customWidth="1"/>
    <col min="2" max="2" width="10.5546875" bestFit="1" customWidth="1"/>
    <col min="3" max="3" width="10.5546875" customWidth="1"/>
    <col min="4" max="4" width="22.33203125" bestFit="1" customWidth="1"/>
    <col min="5" max="5" width="15.77734375" bestFit="1" customWidth="1"/>
    <col min="6" max="6" width="24" bestFit="1" customWidth="1"/>
  </cols>
  <sheetData>
    <row r="1" spans="1:9" x14ac:dyDescent="0.3">
      <c r="A1" t="s">
        <v>87</v>
      </c>
    </row>
    <row r="5" spans="1:9" x14ac:dyDescent="0.3">
      <c r="C5" s="14" t="s">
        <v>92</v>
      </c>
      <c r="D5" s="14" t="s">
        <v>90</v>
      </c>
      <c r="E5" s="14" t="s">
        <v>89</v>
      </c>
      <c r="F5" s="14" t="s">
        <v>91</v>
      </c>
      <c r="G5" s="15"/>
    </row>
    <row r="6" spans="1:9" x14ac:dyDescent="0.3">
      <c r="A6" t="s">
        <v>0</v>
      </c>
      <c r="B6" t="s">
        <v>68</v>
      </c>
      <c r="C6" t="s">
        <v>2</v>
      </c>
      <c r="D6" t="s">
        <v>67</v>
      </c>
      <c r="E6" t="s">
        <v>72</v>
      </c>
      <c r="F6" s="1" t="s">
        <v>73</v>
      </c>
    </row>
    <row r="7" spans="1:9" x14ac:dyDescent="0.3">
      <c r="A7" t="s">
        <v>108</v>
      </c>
      <c r="B7" t="s">
        <v>107</v>
      </c>
      <c r="C7">
        <v>1.5</v>
      </c>
      <c r="D7" s="1" t="s">
        <v>75</v>
      </c>
      <c r="E7" s="1">
        <v>10</v>
      </c>
      <c r="F7" s="1">
        <f>E7/300</f>
        <v>3.3333333333333333E-2</v>
      </c>
    </row>
    <row r="8" spans="1:9" x14ac:dyDescent="0.3">
      <c r="D8" s="1" t="s">
        <v>80</v>
      </c>
      <c r="E8" s="1">
        <v>15</v>
      </c>
      <c r="F8" s="1">
        <v>0.05</v>
      </c>
    </row>
    <row r="9" spans="1:9" x14ac:dyDescent="0.3">
      <c r="A9" s="6"/>
      <c r="F9" s="16">
        <f>SUM(F7:F8)</f>
        <v>8.3333333333333343E-2</v>
      </c>
      <c r="G9" t="s">
        <v>93</v>
      </c>
    </row>
    <row r="10" spans="1:9" x14ac:dyDescent="0.3">
      <c r="F10" s="17">
        <f>F9*C7</f>
        <v>0.125</v>
      </c>
      <c r="G10" s="18" t="s">
        <v>114</v>
      </c>
    </row>
    <row r="14" spans="1:9" x14ac:dyDescent="0.3">
      <c r="I14" s="1"/>
    </row>
    <row r="15" spans="1:9" x14ac:dyDescent="0.3">
      <c r="I1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311E-042E-4256-B19A-2D4D42FD06FE}">
  <dimension ref="A1:I11"/>
  <sheetViews>
    <sheetView workbookViewId="0">
      <selection activeCell="I10" sqref="I10"/>
    </sheetView>
  </sheetViews>
  <sheetFormatPr defaultRowHeight="14.4" x14ac:dyDescent="0.3"/>
  <cols>
    <col min="1" max="1" width="7.6640625" bestFit="1" customWidth="1"/>
    <col min="2" max="2" width="13.77734375" bestFit="1" customWidth="1"/>
    <col min="3" max="3" width="13.77734375" customWidth="1"/>
    <col min="4" max="4" width="29.44140625" bestFit="1" customWidth="1"/>
    <col min="5" max="5" width="35.6640625" bestFit="1" customWidth="1"/>
    <col min="6" max="6" width="34.109375" bestFit="1" customWidth="1"/>
    <col min="7" max="7" width="37.21875" bestFit="1" customWidth="1"/>
  </cols>
  <sheetData>
    <row r="1" spans="1:9" x14ac:dyDescent="0.3">
      <c r="A1" t="s">
        <v>101</v>
      </c>
    </row>
    <row r="5" spans="1:9" x14ac:dyDescent="0.3">
      <c r="E5" s="13" t="s">
        <v>94</v>
      </c>
      <c r="F5" s="13" t="s">
        <v>95</v>
      </c>
      <c r="G5" s="13" t="s">
        <v>96</v>
      </c>
    </row>
    <row r="6" spans="1:9" x14ac:dyDescent="0.3">
      <c r="A6" t="s">
        <v>0</v>
      </c>
      <c r="B6" t="s">
        <v>8</v>
      </c>
      <c r="C6" t="s">
        <v>9</v>
      </c>
      <c r="D6" t="s">
        <v>97</v>
      </c>
      <c r="E6" s="3" t="s">
        <v>98</v>
      </c>
      <c r="F6" s="3" t="s">
        <v>99</v>
      </c>
      <c r="G6" s="3" t="s">
        <v>100</v>
      </c>
      <c r="H6" s="3" t="s">
        <v>104</v>
      </c>
    </row>
    <row r="7" spans="1:9" x14ac:dyDescent="0.3">
      <c r="A7" t="s">
        <v>106</v>
      </c>
      <c r="B7" s="6" t="s">
        <v>36</v>
      </c>
      <c r="C7" s="6"/>
      <c r="D7" s="6" t="s">
        <v>24</v>
      </c>
      <c r="E7" s="6">
        <v>129</v>
      </c>
      <c r="F7" s="1">
        <v>354</v>
      </c>
      <c r="G7" s="1">
        <v>2.5</v>
      </c>
      <c r="H7">
        <f>E7/F7*G7</f>
        <v>0.91101694915254228</v>
      </c>
    </row>
    <row r="8" spans="1:9" x14ac:dyDescent="0.3">
      <c r="D8" s="2" t="s">
        <v>26</v>
      </c>
      <c r="E8" s="6">
        <v>0.37773679999999998</v>
      </c>
      <c r="F8" s="1">
        <v>10.91</v>
      </c>
      <c r="G8" s="1">
        <v>2.5</v>
      </c>
      <c r="H8">
        <f t="shared" ref="H8:H9" si="0">E8/F8*G8</f>
        <v>8.6557470210815751E-2</v>
      </c>
    </row>
    <row r="9" spans="1:9" x14ac:dyDescent="0.3">
      <c r="D9" s="2" t="s">
        <v>27</v>
      </c>
      <c r="E9" s="6">
        <v>28</v>
      </c>
      <c r="F9" s="1">
        <v>5100</v>
      </c>
      <c r="G9">
        <v>20</v>
      </c>
      <c r="H9">
        <f t="shared" si="0"/>
        <v>0.10980392156862745</v>
      </c>
    </row>
    <row r="10" spans="1:9" x14ac:dyDescent="0.3">
      <c r="H10" s="20">
        <f>SUM(H7:H9)</f>
        <v>1.1073783409319855</v>
      </c>
      <c r="I10" s="20" t="s">
        <v>111</v>
      </c>
    </row>
    <row r="11" spans="1:9" x14ac:dyDescent="0.3">
      <c r="H11" s="17">
        <f>$H$10*user_product!G7</f>
        <v>0.55368917046599275</v>
      </c>
      <c r="I11" s="17"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user_product</vt:lpstr>
      <vt:lpstr>user_label-phrases</vt:lpstr>
      <vt:lpstr>user_substance-values</vt:lpstr>
      <vt:lpstr>ref_most-toxic-substance-values</vt:lpstr>
      <vt:lpstr>ref_load-weights</vt:lpstr>
      <vt:lpstr>ref_risk-points</vt:lpstr>
      <vt:lpstr>calc_human-health-load</vt:lpstr>
      <vt:lpstr>calc_environmental-fate-load</vt:lpstr>
      <vt:lpstr>calc_env-toxicity-load</vt:lpstr>
      <vt:lpstr>calc_total-load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Virginia Anne Nichols</dc:creator>
  <cp:lastModifiedBy>Virginia Anne Nichols</cp:lastModifiedBy>
  <dcterms:created xsi:type="dcterms:W3CDTF">2024-07-03T12:10:46Z</dcterms:created>
  <dcterms:modified xsi:type="dcterms:W3CDTF">2024-07-12T12:26:39Z</dcterms:modified>
</cp:coreProperties>
</file>